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tsar\OneDrive\Área de Trabalho\SANEAR\Projetos\04-2025 - Câmara de Cosmóplis\06 - Orçamento\Revisão 01\"/>
    </mc:Choice>
  </mc:AlternateContent>
  <xr:revisionPtr revIDLastSave="0" documentId="13_ncr:1_{EFBE7757-8232-4D33-AC19-1FBA85D01DE4}" xr6:coauthVersionLast="47" xr6:coauthVersionMax="47" xr10:uidLastSave="{00000000-0000-0000-0000-000000000000}"/>
  <bookViews>
    <workbookView xWindow="1152" yWindow="1152" windowWidth="21600" windowHeight="11232" activeTab="1" xr2:uid="{00000000-000D-0000-FFFF-FFFF00000000}"/>
  </bookViews>
  <sheets>
    <sheet name="Resumo" sheetId="2" r:id="rId1"/>
    <sheet name="Orçamento Sintético" sheetId="1" r:id="rId2"/>
    <sheet name="Cronograma" sheetId="3" r:id="rId3"/>
  </sheets>
  <definedNames>
    <definedName name="_xlnm._FilterDatabase" localSheetId="2" hidden="1">Cronograma!$A$1:$J$9</definedName>
    <definedName name="_xlnm._FilterDatabase" localSheetId="1" hidden="1">'Orçamento Sintético'!$A$1:$J$242</definedName>
    <definedName name="_xlnm.Print_Area" localSheetId="2">Cronograma!$A$1:$P$39</definedName>
    <definedName name="_xlnm.Print_Area" localSheetId="1">'Orçamento Sintético'!$A$1:$J$251</definedName>
    <definedName name="_xlnm.Print_Area" localSheetId="0">Resumo!$A$1:$C$58</definedName>
    <definedName name="_xlnm.Print_Titles" localSheetId="2">Cronograma!$1:$9</definedName>
    <definedName name="_xlnm.Print_Titles" localSheetId="1">'Orçamento Sintético'!$1:$12</definedName>
    <definedName name="_xlnm.Print_Titles" localSheetId="0">Resumo!$1:$11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3" i="3" l="1"/>
  <c r="M24" i="3" s="1"/>
  <c r="J59" i="1"/>
  <c r="C20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12" i="2"/>
  <c r="G14" i="3"/>
  <c r="O26" i="3"/>
  <c r="N26" i="3"/>
  <c r="O24" i="3"/>
  <c r="N24" i="3"/>
  <c r="H27" i="3"/>
  <c r="I27" i="3"/>
  <c r="J27" i="3"/>
  <c r="K27" i="3"/>
  <c r="F27" i="3"/>
  <c r="F29" i="3" s="1"/>
  <c r="J24" i="3"/>
  <c r="I22" i="3"/>
  <c r="I24" i="3"/>
  <c r="L16" i="3"/>
  <c r="M26" i="3"/>
  <c r="L26" i="3"/>
  <c r="K26" i="3"/>
  <c r="J26" i="3"/>
  <c r="I26" i="3"/>
  <c r="H26" i="3"/>
  <c r="G26" i="3"/>
  <c r="F26" i="3"/>
  <c r="L24" i="3"/>
  <c r="K24" i="3"/>
  <c r="H24" i="3"/>
  <c r="F24" i="3"/>
  <c r="O22" i="3"/>
  <c r="N22" i="3"/>
  <c r="M22" i="3"/>
  <c r="L22" i="3"/>
  <c r="K22" i="3"/>
  <c r="J22" i="3"/>
  <c r="H22" i="3"/>
  <c r="G22" i="3"/>
  <c r="F22" i="3"/>
  <c r="N20" i="3"/>
  <c r="K20" i="3"/>
  <c r="J20" i="3"/>
  <c r="I20" i="3"/>
  <c r="H20" i="3"/>
  <c r="G20" i="3"/>
  <c r="F20" i="3"/>
  <c r="O18" i="3"/>
  <c r="L18" i="3"/>
  <c r="K18" i="3"/>
  <c r="J18" i="3"/>
  <c r="I18" i="3"/>
  <c r="H18" i="3"/>
  <c r="G18" i="3"/>
  <c r="F18" i="3"/>
  <c r="O16" i="3"/>
  <c r="N16" i="3"/>
  <c r="M16" i="3"/>
  <c r="K16" i="3"/>
  <c r="J16" i="3"/>
  <c r="I16" i="3"/>
  <c r="H16" i="3"/>
  <c r="G16" i="3"/>
  <c r="F16" i="3"/>
  <c r="H14" i="3"/>
  <c r="I14" i="3"/>
  <c r="J14" i="3"/>
  <c r="K14" i="3"/>
  <c r="L14" i="3"/>
  <c r="M14" i="3"/>
  <c r="N14" i="3"/>
  <c r="O14" i="3"/>
  <c r="F14" i="3"/>
  <c r="P13" i="3"/>
  <c r="B15" i="3"/>
  <c r="B17" i="3"/>
  <c r="B19" i="3"/>
  <c r="B21" i="3"/>
  <c r="B23" i="3"/>
  <c r="B25" i="3"/>
  <c r="B13" i="3"/>
  <c r="O27" i="3" l="1"/>
  <c r="P25" i="3"/>
  <c r="P15" i="3"/>
  <c r="P21" i="3" l="1"/>
  <c r="J242" i="1" l="1"/>
  <c r="C49" i="2" s="1"/>
  <c r="I240" i="1" l="1"/>
  <c r="J240" i="1" s="1"/>
  <c r="J239" i="1" s="1"/>
  <c r="I238" i="1"/>
  <c r="J238" i="1" s="1"/>
  <c r="I237" i="1"/>
  <c r="J237" i="1" s="1"/>
  <c r="I235" i="1"/>
  <c r="J235" i="1" s="1"/>
  <c r="I234" i="1"/>
  <c r="J234" i="1" s="1"/>
  <c r="I233" i="1"/>
  <c r="J233" i="1" s="1"/>
  <c r="I232" i="1"/>
  <c r="J232" i="1" s="1"/>
  <c r="I231" i="1"/>
  <c r="J231" i="1" s="1"/>
  <c r="I229" i="1"/>
  <c r="J229" i="1" s="1"/>
  <c r="I227" i="1"/>
  <c r="J227" i="1" s="1"/>
  <c r="I226" i="1"/>
  <c r="J226" i="1" s="1"/>
  <c r="I225" i="1"/>
  <c r="J225" i="1" s="1"/>
  <c r="I224" i="1"/>
  <c r="J224" i="1" s="1"/>
  <c r="I223" i="1"/>
  <c r="J223" i="1" s="1"/>
  <c r="I222" i="1"/>
  <c r="J222" i="1" s="1"/>
  <c r="I221" i="1"/>
  <c r="J221" i="1" s="1"/>
  <c r="I220" i="1"/>
  <c r="J220" i="1" s="1"/>
  <c r="I219" i="1"/>
  <c r="J219" i="1" s="1"/>
  <c r="I218" i="1"/>
  <c r="J218" i="1" s="1"/>
  <c r="I217" i="1"/>
  <c r="J217" i="1" s="1"/>
  <c r="I216" i="1"/>
  <c r="J216" i="1" s="1"/>
  <c r="I215" i="1"/>
  <c r="J215" i="1" s="1"/>
  <c r="I213" i="1"/>
  <c r="J213" i="1" s="1"/>
  <c r="I212" i="1"/>
  <c r="J212" i="1" s="1"/>
  <c r="I211" i="1"/>
  <c r="J211" i="1" s="1"/>
  <c r="I210" i="1"/>
  <c r="J210" i="1" s="1"/>
  <c r="I209" i="1"/>
  <c r="J209" i="1" s="1"/>
  <c r="I208" i="1"/>
  <c r="J208" i="1" s="1"/>
  <c r="I205" i="1"/>
  <c r="J205" i="1" s="1"/>
  <c r="I204" i="1"/>
  <c r="J204" i="1" s="1"/>
  <c r="I203" i="1"/>
  <c r="J203" i="1" s="1"/>
  <c r="I201" i="1"/>
  <c r="J201" i="1" s="1"/>
  <c r="I200" i="1"/>
  <c r="J200" i="1" s="1"/>
  <c r="I199" i="1"/>
  <c r="J199" i="1" s="1"/>
  <c r="I198" i="1"/>
  <c r="J198" i="1" s="1"/>
  <c r="I197" i="1"/>
  <c r="J197" i="1" s="1"/>
  <c r="I196" i="1"/>
  <c r="J196" i="1" s="1"/>
  <c r="I195" i="1"/>
  <c r="J195" i="1" s="1"/>
  <c r="I194" i="1"/>
  <c r="J194" i="1" s="1"/>
  <c r="I193" i="1"/>
  <c r="J193" i="1" s="1"/>
  <c r="I192" i="1"/>
  <c r="J192" i="1" s="1"/>
  <c r="I190" i="1"/>
  <c r="J190" i="1" s="1"/>
  <c r="I189" i="1"/>
  <c r="J189" i="1" s="1"/>
  <c r="I188" i="1"/>
  <c r="J188" i="1" s="1"/>
  <c r="I186" i="1"/>
  <c r="J186" i="1" s="1"/>
  <c r="I185" i="1"/>
  <c r="J185" i="1" s="1"/>
  <c r="I184" i="1"/>
  <c r="J184" i="1" s="1"/>
  <c r="I183" i="1"/>
  <c r="J183" i="1" s="1"/>
  <c r="I182" i="1"/>
  <c r="J182" i="1" s="1"/>
  <c r="I180" i="1"/>
  <c r="J180" i="1" s="1"/>
  <c r="I179" i="1"/>
  <c r="J179" i="1" s="1"/>
  <c r="I178" i="1"/>
  <c r="J178" i="1" s="1"/>
  <c r="I177" i="1"/>
  <c r="J177" i="1" s="1"/>
  <c r="I176" i="1"/>
  <c r="J176" i="1" s="1"/>
  <c r="I174" i="1"/>
  <c r="J174" i="1" s="1"/>
  <c r="I172" i="1"/>
  <c r="J172" i="1" s="1"/>
  <c r="I171" i="1"/>
  <c r="J171" i="1" s="1"/>
  <c r="I170" i="1"/>
  <c r="J170" i="1" s="1"/>
  <c r="I169" i="1"/>
  <c r="J169" i="1" s="1"/>
  <c r="I168" i="1"/>
  <c r="J168" i="1" s="1"/>
  <c r="I167" i="1"/>
  <c r="J167" i="1" s="1"/>
  <c r="I166" i="1"/>
  <c r="J166" i="1" s="1"/>
  <c r="I165" i="1"/>
  <c r="J165" i="1" s="1"/>
  <c r="I163" i="1"/>
  <c r="J163" i="1" s="1"/>
  <c r="I162" i="1"/>
  <c r="J162" i="1" s="1"/>
  <c r="I161" i="1"/>
  <c r="J161" i="1" s="1"/>
  <c r="I160" i="1"/>
  <c r="J160" i="1" s="1"/>
  <c r="I159" i="1"/>
  <c r="J159" i="1" s="1"/>
  <c r="I158" i="1"/>
  <c r="J158" i="1" s="1"/>
  <c r="I157" i="1"/>
  <c r="J157" i="1" s="1"/>
  <c r="I156" i="1"/>
  <c r="J156" i="1" s="1"/>
  <c r="I154" i="1"/>
  <c r="J154" i="1" s="1"/>
  <c r="I153" i="1"/>
  <c r="J153" i="1" s="1"/>
  <c r="I150" i="1"/>
  <c r="J150" i="1" s="1"/>
  <c r="I149" i="1"/>
  <c r="J149" i="1" s="1"/>
  <c r="I148" i="1"/>
  <c r="J148" i="1" s="1"/>
  <c r="I146" i="1"/>
  <c r="J146" i="1" s="1"/>
  <c r="I145" i="1"/>
  <c r="J145" i="1" s="1"/>
  <c r="I144" i="1"/>
  <c r="J144" i="1" s="1"/>
  <c r="I143" i="1"/>
  <c r="J143" i="1" s="1"/>
  <c r="I142" i="1"/>
  <c r="J142" i="1" s="1"/>
  <c r="I140" i="1"/>
  <c r="J140" i="1" s="1"/>
  <c r="I139" i="1"/>
  <c r="J139" i="1" s="1"/>
  <c r="I138" i="1"/>
  <c r="J138" i="1" s="1"/>
  <c r="I136" i="1"/>
  <c r="J136" i="1" s="1"/>
  <c r="I135" i="1"/>
  <c r="J135" i="1" s="1"/>
  <c r="I134" i="1"/>
  <c r="J134" i="1" s="1"/>
  <c r="I133" i="1"/>
  <c r="J133" i="1" s="1"/>
  <c r="I132" i="1"/>
  <c r="J132" i="1" s="1"/>
  <c r="I131" i="1"/>
  <c r="J131" i="1" s="1"/>
  <c r="I130" i="1"/>
  <c r="J130" i="1" s="1"/>
  <c r="I129" i="1"/>
  <c r="J129" i="1" s="1"/>
  <c r="I127" i="1"/>
  <c r="J127" i="1" s="1"/>
  <c r="I126" i="1"/>
  <c r="J126" i="1" s="1"/>
  <c r="I125" i="1"/>
  <c r="J125" i="1" s="1"/>
  <c r="I124" i="1"/>
  <c r="J124" i="1" s="1"/>
  <c r="I123" i="1"/>
  <c r="J123" i="1" s="1"/>
  <c r="I121" i="1"/>
  <c r="J121" i="1" s="1"/>
  <c r="I120" i="1"/>
  <c r="J120" i="1" s="1"/>
  <c r="I118" i="1"/>
  <c r="J118" i="1" s="1"/>
  <c r="I117" i="1"/>
  <c r="J117" i="1" s="1"/>
  <c r="I116" i="1"/>
  <c r="J116" i="1" s="1"/>
  <c r="I115" i="1"/>
  <c r="J115" i="1" s="1"/>
  <c r="I114" i="1"/>
  <c r="J114" i="1" s="1"/>
  <c r="I113" i="1"/>
  <c r="J113" i="1" s="1"/>
  <c r="I112" i="1"/>
  <c r="J112" i="1" s="1"/>
  <c r="I110" i="1"/>
  <c r="J110" i="1" s="1"/>
  <c r="I109" i="1"/>
  <c r="J109" i="1" s="1"/>
  <c r="I108" i="1"/>
  <c r="J108" i="1" s="1"/>
  <c r="I107" i="1"/>
  <c r="J107" i="1" s="1"/>
  <c r="I106" i="1"/>
  <c r="J106" i="1" s="1"/>
  <c r="I105" i="1"/>
  <c r="J105" i="1" s="1"/>
  <c r="I104" i="1"/>
  <c r="J104" i="1" s="1"/>
  <c r="I103" i="1"/>
  <c r="J103" i="1" s="1"/>
  <c r="I102" i="1"/>
  <c r="J102" i="1" s="1"/>
  <c r="I101" i="1"/>
  <c r="J101" i="1" s="1"/>
  <c r="I99" i="1"/>
  <c r="J99" i="1" s="1"/>
  <c r="I98" i="1"/>
  <c r="J98" i="1" s="1"/>
  <c r="I97" i="1"/>
  <c r="J97" i="1" s="1"/>
  <c r="I96" i="1"/>
  <c r="J96" i="1" s="1"/>
  <c r="I95" i="1"/>
  <c r="J95" i="1" s="1"/>
  <c r="I94" i="1"/>
  <c r="J94" i="1" s="1"/>
  <c r="I93" i="1"/>
  <c r="J93" i="1" s="1"/>
  <c r="I92" i="1"/>
  <c r="J92" i="1" s="1"/>
  <c r="I89" i="1"/>
  <c r="J89" i="1" s="1"/>
  <c r="I88" i="1"/>
  <c r="J88" i="1" s="1"/>
  <c r="I87" i="1"/>
  <c r="J87" i="1" s="1"/>
  <c r="I86" i="1"/>
  <c r="J86" i="1" s="1"/>
  <c r="I85" i="1"/>
  <c r="J85" i="1" s="1"/>
  <c r="I84" i="1"/>
  <c r="J84" i="1" s="1"/>
  <c r="I83" i="1"/>
  <c r="J83" i="1" s="1"/>
  <c r="I82" i="1"/>
  <c r="J82" i="1" s="1"/>
  <c r="I81" i="1"/>
  <c r="J81" i="1" s="1"/>
  <c r="I80" i="1"/>
  <c r="J80" i="1" s="1"/>
  <c r="I79" i="1"/>
  <c r="J79" i="1" s="1"/>
  <c r="I78" i="1"/>
  <c r="J78" i="1" s="1"/>
  <c r="I77" i="1"/>
  <c r="J77" i="1" s="1"/>
  <c r="I76" i="1"/>
  <c r="J76" i="1" s="1"/>
  <c r="I75" i="1"/>
  <c r="J75" i="1" s="1"/>
  <c r="I74" i="1"/>
  <c r="J74" i="1" s="1"/>
  <c r="I71" i="1"/>
  <c r="J71" i="1" s="1"/>
  <c r="I70" i="1"/>
  <c r="J70" i="1" s="1"/>
  <c r="I68" i="1"/>
  <c r="J68" i="1" s="1"/>
  <c r="I67" i="1"/>
  <c r="J67" i="1" s="1"/>
  <c r="I66" i="1"/>
  <c r="J66" i="1" s="1"/>
  <c r="I65" i="1"/>
  <c r="J65" i="1" s="1"/>
  <c r="I64" i="1"/>
  <c r="J64" i="1" s="1"/>
  <c r="I62" i="1"/>
  <c r="J62" i="1" s="1"/>
  <c r="I61" i="1"/>
  <c r="J61" i="1" s="1"/>
  <c r="I58" i="1"/>
  <c r="J58" i="1" s="1"/>
  <c r="I57" i="1"/>
  <c r="J57" i="1" s="1"/>
  <c r="I56" i="1"/>
  <c r="I54" i="1"/>
  <c r="J54" i="1" s="1"/>
  <c r="I53" i="1"/>
  <c r="J53" i="1" s="1"/>
  <c r="I52" i="1"/>
  <c r="J52" i="1" s="1"/>
  <c r="I51" i="1"/>
  <c r="J51" i="1" s="1"/>
  <c r="I50" i="1"/>
  <c r="I48" i="1"/>
  <c r="J48" i="1" s="1"/>
  <c r="I47" i="1"/>
  <c r="J47" i="1" s="1"/>
  <c r="I46" i="1"/>
  <c r="J46" i="1" s="1"/>
  <c r="I45" i="1"/>
  <c r="J45" i="1" s="1"/>
  <c r="I44" i="1"/>
  <c r="J44" i="1" s="1"/>
  <c r="I43" i="1"/>
  <c r="J43" i="1" s="1"/>
  <c r="I42" i="1"/>
  <c r="J42" i="1" s="1"/>
  <c r="I41" i="1"/>
  <c r="J41" i="1" s="1"/>
  <c r="I40" i="1"/>
  <c r="I38" i="1"/>
  <c r="J38" i="1" s="1"/>
  <c r="I37" i="1"/>
  <c r="J37" i="1" s="1"/>
  <c r="I36" i="1"/>
  <c r="J36" i="1" s="1"/>
  <c r="I35" i="1"/>
  <c r="J35" i="1" s="1"/>
  <c r="I34" i="1"/>
  <c r="I32" i="1"/>
  <c r="J32" i="1" s="1"/>
  <c r="I31" i="1"/>
  <c r="J31" i="1" s="1"/>
  <c r="I30" i="1"/>
  <c r="J30" i="1" s="1"/>
  <c r="I29" i="1"/>
  <c r="J29" i="1" s="1"/>
  <c r="I28" i="1"/>
  <c r="J28" i="1" s="1"/>
  <c r="I27" i="1"/>
  <c r="J27" i="1" s="1"/>
  <c r="I26" i="1"/>
  <c r="J26" i="1" s="1"/>
  <c r="I25" i="1"/>
  <c r="J25" i="1" s="1"/>
  <c r="I24" i="1"/>
  <c r="J24" i="1" s="1"/>
  <c r="I23" i="1"/>
  <c r="J23" i="1" s="1"/>
  <c r="I21" i="1"/>
  <c r="J21" i="1" s="1"/>
  <c r="I20" i="1"/>
  <c r="J20" i="1" s="1"/>
  <c r="I19" i="1"/>
  <c r="I16" i="1"/>
  <c r="J16" i="1" s="1"/>
  <c r="I15" i="1"/>
  <c r="J15" i="1" s="1"/>
  <c r="I14" i="1"/>
  <c r="J14" i="1" s="1"/>
  <c r="J207" i="1" l="1"/>
  <c r="D25" i="3"/>
  <c r="Q25" i="3" s="1"/>
  <c r="C47" i="2"/>
  <c r="J56" i="1"/>
  <c r="J55" i="1" s="1"/>
  <c r="C19" i="2" s="1"/>
  <c r="J34" i="1"/>
  <c r="J33" i="1" s="1"/>
  <c r="C16" i="2" s="1"/>
  <c r="J40" i="1"/>
  <c r="J39" i="1" s="1"/>
  <c r="C17" i="2" s="1"/>
  <c r="J19" i="1"/>
  <c r="J18" i="1" s="1"/>
  <c r="C14" i="2" s="1"/>
  <c r="J50" i="1"/>
  <c r="J49" i="1" s="1"/>
  <c r="C18" i="2" s="1"/>
  <c r="J244" i="1"/>
  <c r="C51" i="2" s="1"/>
  <c r="J22" i="1"/>
  <c r="C15" i="2" s="1"/>
  <c r="G23" i="3" l="1"/>
  <c r="J206" i="1"/>
  <c r="J17" i="1"/>
  <c r="G24" i="3" l="1"/>
  <c r="G27" i="3"/>
  <c r="G29" i="3" s="1"/>
  <c r="H29" i="3" s="1"/>
  <c r="I29" i="3" s="1"/>
  <c r="J29" i="3" s="1"/>
  <c r="K29" i="3" s="1"/>
  <c r="P23" i="3"/>
  <c r="D15" i="3"/>
  <c r="Q15" i="3" s="1"/>
  <c r="C13" i="2"/>
  <c r="J236" i="1"/>
  <c r="J214" i="1"/>
  <c r="C43" i="2" s="1"/>
  <c r="J202" i="1"/>
  <c r="C40" i="2" s="1"/>
  <c r="J191" i="1"/>
  <c r="C39" i="2" s="1"/>
  <c r="J187" i="1"/>
  <c r="C38" i="2" s="1"/>
  <c r="J175" i="1"/>
  <c r="J164" i="1"/>
  <c r="C36" i="2" s="1"/>
  <c r="J152" i="1"/>
  <c r="C34" i="2" s="1"/>
  <c r="J147" i="1"/>
  <c r="C32" i="2" s="1"/>
  <c r="J141" i="1"/>
  <c r="C31" i="2" s="1"/>
  <c r="J137" i="1"/>
  <c r="C30" i="2" s="1"/>
  <c r="J122" i="1"/>
  <c r="C28" i="2" s="1"/>
  <c r="J119" i="1"/>
  <c r="C27" i="2" s="1"/>
  <c r="J100" i="1"/>
  <c r="J91" i="1"/>
  <c r="J69" i="1"/>
  <c r="J63" i="1"/>
  <c r="C22" i="2" s="1"/>
  <c r="J60" i="1"/>
  <c r="C21" i="2" s="1"/>
  <c r="J13" i="1"/>
  <c r="C23" i="2" l="1"/>
  <c r="D13" i="3"/>
  <c r="C12" i="2"/>
  <c r="J128" i="1"/>
  <c r="C29" i="2" s="1"/>
  <c r="J181" i="1"/>
  <c r="J173" i="1" s="1"/>
  <c r="C37" i="2" s="1"/>
  <c r="C42" i="2"/>
  <c r="J73" i="1"/>
  <c r="C25" i="2" s="1"/>
  <c r="J230" i="1"/>
  <c r="C46" i="2" s="1"/>
  <c r="J155" i="1"/>
  <c r="J111" i="1"/>
  <c r="J90" i="1" s="1"/>
  <c r="C26" i="2" s="1"/>
  <c r="J228" i="1"/>
  <c r="C44" i="2" s="1"/>
  <c r="J243" i="1"/>
  <c r="C50" i="2" s="1"/>
  <c r="C45" i="2" l="1"/>
  <c r="D17" i="3"/>
  <c r="M17" i="3" s="1"/>
  <c r="J151" i="1"/>
  <c r="C35" i="2"/>
  <c r="Q13" i="3"/>
  <c r="J72" i="1"/>
  <c r="D23" i="3" l="1"/>
  <c r="Q23" i="3" s="1"/>
  <c r="C41" i="2"/>
  <c r="D21" i="3"/>
  <c r="Q21" i="3" s="1"/>
  <c r="C33" i="2"/>
  <c r="D19" i="3"/>
  <c r="C24" i="2"/>
  <c r="M18" i="3"/>
  <c r="N17" i="3"/>
  <c r="N18" i="3" l="1"/>
  <c r="N27" i="3"/>
  <c r="O20" i="3"/>
  <c r="L19" i="3"/>
  <c r="M19" i="3"/>
  <c r="D27" i="3"/>
  <c r="E21" i="3" s="1"/>
  <c r="P17" i="3"/>
  <c r="E19" i="3" l="1"/>
  <c r="N28" i="3"/>
  <c r="Q17" i="3"/>
  <c r="E13" i="3"/>
  <c r="E23" i="3"/>
  <c r="H28" i="3"/>
  <c r="K28" i="3"/>
  <c r="F28" i="3"/>
  <c r="G28" i="3"/>
  <c r="I28" i="3"/>
  <c r="J28" i="3"/>
  <c r="O28" i="3"/>
  <c r="I30" i="3"/>
  <c r="E17" i="3"/>
  <c r="E25" i="3"/>
  <c r="F30" i="3"/>
  <c r="H30" i="3"/>
  <c r="J30" i="3"/>
  <c r="K30" i="3"/>
  <c r="G30" i="3"/>
  <c r="E15" i="3"/>
  <c r="M20" i="3"/>
  <c r="M27" i="3"/>
  <c r="M28" i="3" s="1"/>
  <c r="L27" i="3"/>
  <c r="L20" i="3"/>
  <c r="P19" i="3"/>
  <c r="Q19" i="3" s="1"/>
  <c r="L29" i="3" l="1"/>
  <c r="L28" i="3"/>
  <c r="P27" i="3"/>
  <c r="M29" i="3" l="1"/>
  <c r="L30" i="3"/>
  <c r="N29" i="3" l="1"/>
  <c r="M30" i="3"/>
  <c r="O29" i="3" l="1"/>
  <c r="O30" i="3" s="1"/>
  <c r="N30" i="3"/>
</calcChain>
</file>

<file path=xl/sharedStrings.xml><?xml version="1.0" encoding="utf-8"?>
<sst xmlns="http://schemas.openxmlformats.org/spreadsheetml/2006/main" count="1386" uniqueCount="605">
  <si>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</si>
  <si>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</si>
  <si>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</si>
  <si>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</si>
  <si>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</si>
  <si>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</si>
  <si>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</si>
  <si>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</si>
  <si>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</si>
  <si>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</si>
  <si>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</si>
  <si>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</si>
  <si>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 E CANTEIRO</t>
  </si>
  <si>
    <t/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</si>
  <si>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</si>
  <si>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</si>
  <si>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</si>
  <si>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</si>
  <si>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</si>
  <si>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</si>
  <si>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02.02.130 </t>
  </si>
  <si>
    <t>CPOS/CDHU</t>
  </si>
  <si>
    <t>LOCAÇÃO DE CONTAINER TIPO ESCRITÓRIO COM 1 VASO SANITÁRIO, 1 LAVATÓRIO E 1 PONTO PARA CHUVEIRO - ÁREA MÍNIMA DE 13,80 M²</t>
  </si>
  <si>
    <t>unxmês</t>
  </si>
  <si>
    <t xml:space="preserve"> 1.3 </t>
  </si>
  <si>
    <t xml:space="preserve"> 02.02.150 </t>
  </si>
  <si>
    <t>LOCAÇÃO DE CONTAINER TIPO DEPÓSITO - ÁREA MÍNIMA DE 13,80 M²</t>
  </si>
  <si>
    <t xml:space="preserve"> 2 </t>
  </si>
  <si>
    <t>IMPERMEABILIZAÇÃO DO PLENÁRIO</t>
  </si>
  <si>
    <t xml:space="preserve"> 2.1 </t>
  </si>
  <si>
    <t>DEMOLIÇÃO DA CALÇADA E TRANSPORTE DO ENTULHO</t>
  </si>
  <si>
    <t xml:space="preserve"> 2.1.1 </t>
  </si>
  <si>
    <t xml:space="preserve"> 97630 </t>
  </si>
  <si>
    <t>DEMOLIÇÃO DE ESTRUTURAS DE CONCRETO ARMADO EM GERAL, DE FORMA MECANIZADA COM ROMPEDOR ACOPLADO EM ESCAVADEIRA HIDRÁULICA, SEM REAPROVEITAMENTO. AF_09/2023</t>
  </si>
  <si>
    <t>m³</t>
  </si>
  <si>
    <t xml:space="preserve"> 2.1.2 </t>
  </si>
  <si>
    <t xml:space="preserve"> 022809 </t>
  </si>
  <si>
    <t>SBC</t>
  </si>
  <si>
    <t>CARGA MANUAL E DESCARGA MECANICA DE ENTULHO</t>
  </si>
  <si>
    <t xml:space="preserve"> 2.1.3 </t>
  </si>
  <si>
    <t xml:space="preserve"> 95875 </t>
  </si>
  <si>
    <t>TRANSPORTE COM CAMINHÃO BASCULANTE DE 10 M³, EM VIA URBANA PAVIMENTADA, DMT ATÉ 30 KM (UNIDADE: M3XKM). AF_07/2020</t>
  </si>
  <si>
    <t>M3XKM</t>
  </si>
  <si>
    <t xml:space="preserve"> 2.2 </t>
  </si>
  <si>
    <t>IMPERMEABILIZAÇÃO INTERNA</t>
  </si>
  <si>
    <t xml:space="preserve"> 2.2.1 </t>
  </si>
  <si>
    <t xml:space="preserve"> 022082 </t>
  </si>
  <si>
    <t>RETIRADA REVESTIMENTO DE ARGAMASSAS EMBOCO/REBOCO C/ REMOCAO</t>
  </si>
  <si>
    <t xml:space="preserve"> 2.2.2 </t>
  </si>
  <si>
    <t xml:space="preserve"> 04.04.060 </t>
  </si>
  <si>
    <t>RETIRADA DE RODAPÉ EM PEDRA, GRANITO OU MÁRMORE</t>
  </si>
  <si>
    <t>m</t>
  </si>
  <si>
    <t xml:space="preserve"> 2.2.3 </t>
  </si>
  <si>
    <t xml:space="preserve"> 04.04.020 </t>
  </si>
  <si>
    <t>RETIRADA DE REVESTIMENTO EM PEDRA, GRANITO OU MÁRMORE, EM PISO</t>
  </si>
  <si>
    <t xml:space="preserve"> 2.2.4 </t>
  </si>
  <si>
    <t xml:space="preserve"> 32.17.030 </t>
  </si>
  <si>
    <t>IMPERMEABILIZAÇÃO EM ARGAMASSA POLIMÉRICA PARA UMIDADE E ÁGUA DE PERCOLAÇÃO</t>
  </si>
  <si>
    <t xml:space="preserve"> 2.2.5 </t>
  </si>
  <si>
    <t xml:space="preserve"> 17.02.020 </t>
  </si>
  <si>
    <t>CHAPISCO</t>
  </si>
  <si>
    <t xml:space="preserve"> 2.2.6 </t>
  </si>
  <si>
    <t xml:space="preserve"> 17.02.220 </t>
  </si>
  <si>
    <t>REBOCO</t>
  </si>
  <si>
    <t xml:space="preserve"> 2.2.7 </t>
  </si>
  <si>
    <t xml:space="preserve"> 98671 </t>
  </si>
  <si>
    <t>PISO EM GRANITO APLICADO EM AMBIENTES INTERNOS. AF_09/2020</t>
  </si>
  <si>
    <t xml:space="preserve"> 2.2.8 </t>
  </si>
  <si>
    <t xml:space="preserve"> 98685 </t>
  </si>
  <si>
    <t>RODAPÉ EM GRANITO, ALTURA 10 CM. AF_09/2020</t>
  </si>
  <si>
    <t>M</t>
  </si>
  <si>
    <t xml:space="preserve"> 2.2.9 </t>
  </si>
  <si>
    <t xml:space="preserve"> 33.02.060 </t>
  </si>
  <si>
    <t>MASSA CORRIDA A BASE DE PVA</t>
  </si>
  <si>
    <t xml:space="preserve"> 2.2.10 </t>
  </si>
  <si>
    <t xml:space="preserve"> 180030 </t>
  </si>
  <si>
    <t>TINTA ACRILICA EMBORRACHADA INDUTIL INTERLIGHT PISO</t>
  </si>
  <si>
    <t xml:space="preserve"> 2.3 </t>
  </si>
  <si>
    <t>IMPERMEABILIZAÇÃO EXTERNA</t>
  </si>
  <si>
    <t xml:space="preserve"> 2.3.1 </t>
  </si>
  <si>
    <t xml:space="preserve"> 2.3.2 </t>
  </si>
  <si>
    <t xml:space="preserve"> 2.3.3 </t>
  </si>
  <si>
    <t xml:space="preserve"> 2.3.4 </t>
  </si>
  <si>
    <t xml:space="preserve"> 2.3.5 </t>
  </si>
  <si>
    <t xml:space="preserve"> 2.4 </t>
  </si>
  <si>
    <t>DRENAGEM</t>
  </si>
  <si>
    <t xml:space="preserve"> 2.4.1 </t>
  </si>
  <si>
    <t xml:space="preserve"> 06.02.020 </t>
  </si>
  <si>
    <t>ESCAVAÇÃO MANUAL EM SOLO DE 1ª E 2ª CATEGORIA EM VALA OU CAVA ATÉ 1,5 M</t>
  </si>
  <si>
    <t xml:space="preserve"> 2.4.2 </t>
  </si>
  <si>
    <t xml:space="preserve"> 102704 </t>
  </si>
  <si>
    <t>TUBO DE PEAD CORRUGADO PERFURADO, DN 100 MM, PARA DRENO - FORNECIMENTO E ASSENTAMENTO. AF_07/2021</t>
  </si>
  <si>
    <t xml:space="preserve"> 2.4.3 </t>
  </si>
  <si>
    <t xml:space="preserve"> 070370 </t>
  </si>
  <si>
    <t>GEOTEXTIL NAO TECIDO AGULHADO 100% POLIESTER RT21 TIPO BIDIM</t>
  </si>
  <si>
    <t xml:space="preserve"> 2.4.4 </t>
  </si>
  <si>
    <t xml:space="preserve"> 08.05.110 </t>
  </si>
  <si>
    <t>DRENO COM AREIA GROSSA</t>
  </si>
  <si>
    <t xml:space="preserve"> 2.4.5 </t>
  </si>
  <si>
    <t xml:space="preserve"> 08.05.100 </t>
  </si>
  <si>
    <t>DRENO COM PEDRA BRITADA</t>
  </si>
  <si>
    <t xml:space="preserve"> 2.4.6 </t>
  </si>
  <si>
    <t xml:space="preserve"> 07.11.020 </t>
  </si>
  <si>
    <t>REATERRO COMPACTADO MECANIZADO DE VALA OU CAVA COM COMPACTADOR</t>
  </si>
  <si>
    <t xml:space="preserve"> 2.4.7 </t>
  </si>
  <si>
    <t xml:space="preserve"> 34.02.100 </t>
  </si>
  <si>
    <t>PLANTIO DE GRAMA ESMERALDA EM PLACAS (JARDINS E CANTEIROS)</t>
  </si>
  <si>
    <t xml:space="preserve"> 2.4.8 </t>
  </si>
  <si>
    <t xml:space="preserve"> 95005 </t>
  </si>
  <si>
    <t>EXECUÇÃO DE PASSEIO (CALÇADA) COM CONCRETO MOLDADO IN LOCO, FEITO EM OBRA, ACABAMENTO ESTAMPADO, ESPESSURA 8 CM, ARMADO. AF_08/2022</t>
  </si>
  <si>
    <t xml:space="preserve"> 2.4.9 </t>
  </si>
  <si>
    <t xml:space="preserve"> 055895 </t>
  </si>
  <si>
    <t>CAIXA DE PASSAGEM 40x40cm COM GRELHA REMOVIVEL</t>
  </si>
  <si>
    <t>UN</t>
  </si>
  <si>
    <t xml:space="preserve"> 2.5 </t>
  </si>
  <si>
    <t>PINTURA INTERNA</t>
  </si>
  <si>
    <t xml:space="preserve"> 2.5.1 </t>
  </si>
  <si>
    <t xml:space="preserve"> 97640 </t>
  </si>
  <si>
    <t>REMOÇÃO DE FORROS DE DRYWALL, PVC E FIBROMINERAL, DE FORMA MANUAL, SEM REAPROVEITAMENTO. AF_09/2023</t>
  </si>
  <si>
    <t xml:space="preserve"> 2.5.2 </t>
  </si>
  <si>
    <t xml:space="preserve"> 22.20.040 </t>
  </si>
  <si>
    <t>RECOLOCAÇÃO DE FORROS APOIADOS OU ENCAIXADOS</t>
  </si>
  <si>
    <t xml:space="preserve"> 2.5.3 </t>
  </si>
  <si>
    <t xml:space="preserve"> 88489 </t>
  </si>
  <si>
    <t>PINTURA LÁTEX ACRÍLICA PREMIUM, APLICAÇÃO MANUAL EM PAREDES, DUAS DEMÃOS. AF_04/2023</t>
  </si>
  <si>
    <t xml:space="preserve"> 2.5.4 </t>
  </si>
  <si>
    <t xml:space="preserve"> 102219 </t>
  </si>
  <si>
    <t>PINTURA TINTA DE ACABAMENTO (PIGMENTADA) ESMALTE SINTÉTICO ACETINADO EM MADEIRA, 2 DEMÃOS. AF_01/2021</t>
  </si>
  <si>
    <t xml:space="preserve"> 2.5.5 </t>
  </si>
  <si>
    <t xml:space="preserve"> 100758 </t>
  </si>
  <si>
    <t>PINTURA COM TINTA ALQUÍDICA DE ACABAMENTO (ESMALTE SINTÉTICO ACETINADO) APLICADA A ROLO OU PINCEL SOBRE SUPERFÍCIES METÁLICAS (EXCETO PERFIL) EXECUTADO EM OBRA (02 DEMÃOS). AF_01/2020</t>
  </si>
  <si>
    <t xml:space="preserve"> 2.6 </t>
  </si>
  <si>
    <t>PINTURA EXTERNA</t>
  </si>
  <si>
    <t xml:space="preserve"> 2.6.1 </t>
  </si>
  <si>
    <t xml:space="preserve"> 2.6.2 </t>
  </si>
  <si>
    <t xml:space="preserve"> 102221 </t>
  </si>
  <si>
    <t>PINTURA TINTA DE ACABAMENTO (PIGMENTADA) ESMALTE BASE ÁGUA EM MADEIRA, 2 DEMÃOS. AF_01/2021</t>
  </si>
  <si>
    <t xml:space="preserve"> 2.6.3 </t>
  </si>
  <si>
    <t>REFORMA DA SALA DA PRESIDÊNCIA</t>
  </si>
  <si>
    <t xml:space="preserve"> 3.1 </t>
  </si>
  <si>
    <t>LEVANTAMENTO E DEMOLIÇÕES</t>
  </si>
  <si>
    <t xml:space="preserve"> 3.1.1 </t>
  </si>
  <si>
    <t xml:space="preserve"> 97644 </t>
  </si>
  <si>
    <t>REMOÇÃO DE PORTAS, DE FORMA MANUAL, SEM REAPROVEITAMENTO. AF_09/2023</t>
  </si>
  <si>
    <t xml:space="preserve"> 3.1.2 </t>
  </si>
  <si>
    <t xml:space="preserve"> 97645 </t>
  </si>
  <si>
    <t>REMOÇÃO DE JANELAS, DE FORMA MANUAL, SEM REAPROVEITAMENTO. AF_09/2023</t>
  </si>
  <si>
    <t>un</t>
  </si>
  <si>
    <t xml:space="preserve"> 3.2 </t>
  </si>
  <si>
    <t>ESQUADRIAS</t>
  </si>
  <si>
    <t xml:space="preserve"> 3.2.1 </t>
  </si>
  <si>
    <t xml:space="preserve"> 90806 </t>
  </si>
  <si>
    <t>BATENTE PARA PORTA DE MADEIRA, FIXAÇÃO COM ARGAMASSA, PADRÃO MÉDIO - FORNECIMENTO E INSTALAÇÃO. AF_12/2019</t>
  </si>
  <si>
    <t xml:space="preserve"> 3.2.2 </t>
  </si>
  <si>
    <t xml:space="preserve"> 23.08.320 </t>
  </si>
  <si>
    <t>PORTA ACÚSTICA DE MADEIRA</t>
  </si>
  <si>
    <t xml:space="preserve"> 3.2.3 </t>
  </si>
  <si>
    <t xml:space="preserve"> 90830 </t>
  </si>
  <si>
    <t>FECHADURA DE EMBUTIR COM CILINDRO, EXTERNA, COMPLETA, ACABAMENTO PADRÃO MÉDIO, INCLUSO EXECUÇÃO DE FURO - FORNECIMENTO E INSTALAÇÃO. AF_12/2019</t>
  </si>
  <si>
    <t xml:space="preserve"> 3.2.4 </t>
  </si>
  <si>
    <t xml:space="preserve"> 25.01.040 </t>
  </si>
  <si>
    <t>CAIXILHO EM ALUMÍNIO BASCULANTE, SOB MEDIDA</t>
  </si>
  <si>
    <t xml:space="preserve"> 3.2.5 </t>
  </si>
  <si>
    <t xml:space="preserve"> 150056 </t>
  </si>
  <si>
    <t>VIDRO LAMINADO DUPLO 8mm INCOLOR COM BAGUETE DE NEOPRENE</t>
  </si>
  <si>
    <t xml:space="preserve"> 3.3 </t>
  </si>
  <si>
    <t xml:space="preserve"> 3.3.1 </t>
  </si>
  <si>
    <t xml:space="preserve"> 3.3.2 </t>
  </si>
  <si>
    <t>PINTURA</t>
  </si>
  <si>
    <t xml:space="preserve"> 88488 </t>
  </si>
  <si>
    <t>PINTURA LÁTEX ACRÍLICA PREMIUM, APLICAÇÃO MANUAL EM TETO, DUAS DEMÃOS. AF_04/2023</t>
  </si>
  <si>
    <t xml:space="preserve"> 4 </t>
  </si>
  <si>
    <t>ADEQUAÇÃO DOS BANHEIROS DO PLENÁRIO</t>
  </si>
  <si>
    <t xml:space="preserve"> 4.1 </t>
  </si>
  <si>
    <t>LEVANTAMENTO, DEMOLIÇÕES E CONSTRUÇÕES</t>
  </si>
  <si>
    <t xml:space="preserve"> 4.1.1 </t>
  </si>
  <si>
    <t xml:space="preserve"> 03.02.040 </t>
  </si>
  <si>
    <t>DEMOLIÇÃO MANUAL DE ALVENARIA DE ELEVAÇÃO OU ELEMENTO VAZADO, INCLUINDO REVESTIMENTO</t>
  </si>
  <si>
    <t xml:space="preserve"> 4.1.2 </t>
  </si>
  <si>
    <t xml:space="preserve"> 4.1.3 </t>
  </si>
  <si>
    <t xml:space="preserve"> 4.1.4 </t>
  </si>
  <si>
    <t xml:space="preserve"> 4.1.5 </t>
  </si>
  <si>
    <t xml:space="preserve"> 4.1.6 </t>
  </si>
  <si>
    <t xml:space="preserve"> 023623 </t>
  </si>
  <si>
    <t>RETIRADA D E REVESTIMENTO EM PECAS CERAMICAS</t>
  </si>
  <si>
    <t xml:space="preserve"> 4.1.7 </t>
  </si>
  <si>
    <t xml:space="preserve"> 04.30.060 </t>
  </si>
  <si>
    <t>REMOÇÃO DE TUBULAÇÃO HIDRÁULICA EM GERAL, INCLUINDO CONEXÕES, CAIXAS E RALOS</t>
  </si>
  <si>
    <t xml:space="preserve"> 4.1.8 </t>
  </si>
  <si>
    <t xml:space="preserve"> 97663 </t>
  </si>
  <si>
    <t>REMOÇÃO DE LOUÇAS, DE FORMA MANUAL, SEM REAPROVEITAMENTO. AF_09/2023</t>
  </si>
  <si>
    <t xml:space="preserve"> 4.1.9 </t>
  </si>
  <si>
    <t xml:space="preserve"> 4.1.10 </t>
  </si>
  <si>
    <t xml:space="preserve"> 92264 </t>
  </si>
  <si>
    <t>FABRICAÇÃO DE FÔRMA PARA PILARES E ESTRUTURAS SIMILARES, EM CHAPA DE MADEIRA COMPENSADA PLASTIFICADA, E = 18 MM. AF_09/2020</t>
  </si>
  <si>
    <t xml:space="preserve"> 4.1.11 </t>
  </si>
  <si>
    <t xml:space="preserve"> 10.01.040 </t>
  </si>
  <si>
    <t>ARMADURA EM BARRA DE AÇO CA-50 (A OU B) FYK = 500 MPA</t>
  </si>
  <si>
    <t>kg</t>
  </si>
  <si>
    <t xml:space="preserve"> 4.1.12 </t>
  </si>
  <si>
    <t xml:space="preserve"> 10.01.060 </t>
  </si>
  <si>
    <t>ARMADURA EM BARRA DE AÇO CA-60 (A OU B) FYK = 600 MPA</t>
  </si>
  <si>
    <t xml:space="preserve"> 4.1.13 </t>
  </si>
  <si>
    <t xml:space="preserve"> 102476 </t>
  </si>
  <si>
    <t>CONCRETO FCK = 25MPA, TRAÇO 1:2,2:2,5 (EM MASSA SECA DE CIMENTO/ AREIA MÉDIA/ SEIXO ROLADO) - PREPARO MECÂNICO COM BETONEIRA 400 L. AF_05/2021</t>
  </si>
  <si>
    <t xml:space="preserve"> 4.1.14 </t>
  </si>
  <si>
    <t xml:space="preserve"> 103670 </t>
  </si>
  <si>
    <t>LANÇAMENTO COM USO DE BALDES, ADENSAMENTO E ACABAMENTO DE CONCRETO EM ESTRUTURAS. AF_02/2022</t>
  </si>
  <si>
    <t xml:space="preserve"> 4.1.15 </t>
  </si>
  <si>
    <t xml:space="preserve"> 4.1.16 </t>
  </si>
  <si>
    <t xml:space="preserve"> 89478 </t>
  </si>
  <si>
    <t>ALVENARIA DE BLOCOS DE CONCRETO ESTRUTURAL 14X19X29 CM (ESPESSURA 14 CM), FBK = 4,5 MPA, UTILIZANDO COLHER DE PEDREIRO. AF_10/2022</t>
  </si>
  <si>
    <t xml:space="preserve"> 4.2 </t>
  </si>
  <si>
    <t>INSTALAÇÕES HIDRÁULICAS</t>
  </si>
  <si>
    <t xml:space="preserve"> 4.2.1 </t>
  </si>
  <si>
    <t>ÁGUA FRIA</t>
  </si>
  <si>
    <t xml:space="preserve"> 4.2.1.1 </t>
  </si>
  <si>
    <t xml:space="preserve"> 86886 </t>
  </si>
  <si>
    <t>ENGATE FLEXÍVEL EM INOX, 1/2 X 30CM - FORNECIMENTO E INSTALAÇÃO. AF_01/2020</t>
  </si>
  <si>
    <t xml:space="preserve"> 4.2.1.2 </t>
  </si>
  <si>
    <t xml:space="preserve"> 86884 </t>
  </si>
  <si>
    <t>ENGATE FLEXÍVEL EM PLÁSTICO BRANCO, 1/2" X 30CM - FORNECIMENTO E INSTALAÇÃO. AF_01/2020</t>
  </si>
  <si>
    <t xml:space="preserve"> 4.2.1.3 </t>
  </si>
  <si>
    <t xml:space="preserve"> 96856 </t>
  </si>
  <si>
    <t>JOELHO 90 GRAUS, ROSCA FÊMEA TERMINAL, PARA INSTALAÇÕES EM PEX ÁGUA, DN 25MM X 1/2", CONEXÃO POR CRIMPAGEM - FORNECIMENTO E INSTALAÇÃO. AF_02/2023</t>
  </si>
  <si>
    <t xml:space="preserve"> 4.2.1.4 </t>
  </si>
  <si>
    <t xml:space="preserve"> 94656 </t>
  </si>
  <si>
    <t>ADAPTADOR CURTO COM BOLSA E ROSCA PARA REGISTRO, PVC, SOLDÁVEL, DN 25 MM X 3/4", INSTALADO EM RESERVAÇÃO PREDIAL DE ÁGUA - FORNECIMENTO E INSTALAÇÃO. AF_04/2024</t>
  </si>
  <si>
    <t xml:space="preserve"> 4.2.1.5 </t>
  </si>
  <si>
    <t xml:space="preserve"> 103964 </t>
  </si>
  <si>
    <t>BUCHA DE REDUÇÃO, LONGA, PVC, SOLDÁVEL, DN 40 X 25 MM, INSTALADO EM PRUMADA DE ÁGUA - FORNECIMENTO E INSTALAÇÃO. AF_06/2022</t>
  </si>
  <si>
    <t xml:space="preserve"> 4.2.1.6 </t>
  </si>
  <si>
    <t xml:space="preserve"> 89410 </t>
  </si>
  <si>
    <t>CURVA 90 GRAUS, PVC, SOLDÁVEL, DN 25MM, INSTALADO EM RAMAL DE DISTRIBUIÇÃO DE ÁGUA - FORNECIMENTO E INSTALAÇÃO. AF_06/2022</t>
  </si>
  <si>
    <t xml:space="preserve"> 4.2.1.7 </t>
  </si>
  <si>
    <t xml:space="preserve"> 89402 </t>
  </si>
  <si>
    <t>TUBO, PVC, SOLDÁVEL, DE 25MM, INSTALADO EM RAMAL DE DISTRIBUIÇÃO DE ÁGUA - FORNECIMENTO E INSTALAÇÃO. AF_06/2022</t>
  </si>
  <si>
    <t xml:space="preserve"> 4.2.1.8 </t>
  </si>
  <si>
    <t xml:space="preserve"> 94794 </t>
  </si>
  <si>
    <t>REGISTRO DE GAVETA BRUTO, LATÃO, ROSCÁVEL, 1 1/2", COM ACABAMENTO E CANOPLA CROMADOS - FORNECIMENTO E INSTALAÇÃO. AF_08/2021</t>
  </si>
  <si>
    <t xml:space="preserve"> 4.2.2 </t>
  </si>
  <si>
    <t>ESGOTO</t>
  </si>
  <si>
    <t xml:space="preserve"> 4.2.2.1 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</si>
  <si>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</si>
  <si>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</si>
  <si>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4.2.2.2 </t>
  </si>
  <si>
    <t xml:space="preserve"> 86883 </t>
  </si>
  <si>
    <t>SIFÃO DO TIPO FLEXÍVEL EM PVC 1 X 1.1/2 - FORNECIMENTO E INSTALAÇÃO. AF_01/2020</t>
  </si>
  <si>
    <t xml:space="preserve"> 4.2.2.3 </t>
  </si>
  <si>
    <t xml:space="preserve"> 86877 </t>
  </si>
  <si>
    <t>VÁLVULA EM METAL CROMADO 1.1/2" X 1.1/2" PARA TANQUE OU LAVATÓRIO, COM OU SEM LADRÃO - FORNECIMENTO E INSTALAÇÃO. AF_01/2020</t>
  </si>
  <si>
    <t xml:space="preserve"> 4.2.2.4 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</si>
  <si>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</si>
  <si>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</si>
  <si>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4.2.2.5 </t>
  </si>
  <si>
    <t xml:space="preserve"> 89811 </t>
  </si>
  <si>
    <t>CURVA CURTA 90 GRAUS, PVC, SERIE NORMAL, ESGOTO PREDIAL, DN 100 MM, JUNTA ELÁSTICA, FORNECIDO E INSTALADO EM PRUMADA DE ESGOTO SANITÁRIO OU VENTILAÇÃO. AF_08/2022</t>
  </si>
  <si>
    <t xml:space="preserve"> 4.2.2.6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</si>
  <si>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</si>
  <si>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</si>
  <si>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4.2.2.7 </t>
  </si>
  <si>
    <t xml:space="preserve"> 89800 </t>
  </si>
  <si>
    <t>TUBO PVC, SERIE NORMAL, ESGOTO PREDIAL, DN 100 MM, FORNECIDO E INSTALADO EM PRUMADA DE ESGOTO SANITÁRIO OU VENTILAÇÃO. AF_08/2022</t>
  </si>
  <si>
    <t xml:space="preserve"> 4.2.2.8 </t>
  </si>
  <si>
    <t xml:space="preserve"> 89712 </t>
  </si>
  <si>
    <t>TUBO PVC, SERIE NORMAL, ESGOTO PREDIAL, DN 50 MM, FORNECIDO E INSTALADO EM RAMAL DE DESCARGA OU RAMAL DE ESGOTO SANITÁRIO. AF_08/2022</t>
  </si>
  <si>
    <t xml:space="preserve"> 4.2.2.9 </t>
  </si>
  <si>
    <t xml:space="preserve"> 89711 </t>
  </si>
  <si>
    <t>TUBO PVC, SERIE NORMAL, ESGOTO PREDIAL, DN 40 MM, FORNECIDO E INSTALADO EM RAMAL DE DESCARGA OU RAMAL DE ESGOTO SANITÁRIO. AF_08/2022</t>
  </si>
  <si>
    <t xml:space="preserve"> 4.2.2.10 </t>
  </si>
  <si>
    <t xml:space="preserve"> 104352 </t>
  </si>
  <si>
    <t>TE, PVC, SÉRIE NORMAL, ESGOTO PREDIAL, DN 100 X 50 MM, JUNTA ELÁSTICA, FORNECIDO E INSTALADO EM PRUMADA DE ESGOTO SANITÁRIO OU VENTILAÇÃO. AF_08/2022</t>
  </si>
  <si>
    <t xml:space="preserve"> 4.2.3 </t>
  </si>
  <si>
    <t>VENTILAÇÃO</t>
  </si>
  <si>
    <t xml:space="preserve"> 4.2.3.1 </t>
  </si>
  <si>
    <t xml:space="preserve"> 4.2.3.2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</si>
  <si>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</si>
  <si>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</si>
  <si>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4.2.3.3 </t>
  </si>
  <si>
    <t xml:space="preserve"> 4.2.3.4 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</si>
  <si>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</si>
  <si>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</si>
  <si>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4.2.3.5 </t>
  </si>
  <si>
    <t xml:space="preserve"> 89854 </t>
  </si>
  <si>
    <t>JOELHO 90 GRAUS, PVC, SERIE NORMAL, ESGOTO PREDIAL, DN 150 MM, JUNTA ELÁSTICA, FORNECIDO E INSTALADO EM SUBCOLETOR AÉREO DE ESGOTO SANITÁRIO. AF_08/2022</t>
  </si>
  <si>
    <t xml:space="preserve"> 4.2.3.6 </t>
  </si>
  <si>
    <t xml:space="preserve"> 104341 </t>
  </si>
  <si>
    <t>BUCHA DE REDUÇÃO LONGA, PVC, SÉRIE NORMAL, ESGOTO PREDIAL, DN 50 X 40 MM, JUNTA SOLDÁVEL E ELÁSTICA, FORNECIDO E INSTALADO EM RAMAL DE DESCARGA OU RAMAL DE ESGOTO SANITÁRIO. AF_08/2022</t>
  </si>
  <si>
    <t xml:space="preserve"> 4.2.3.7 </t>
  </si>
  <si>
    <t xml:space="preserve"> 4.3 </t>
  </si>
  <si>
    <t>INSTALAÇÕES ELÉTRICAS</t>
  </si>
  <si>
    <t xml:space="preserve"> 4.3.1 </t>
  </si>
  <si>
    <t xml:space="preserve"> 92023 </t>
  </si>
  <si>
    <t>INTERRUPTOR SIMPLES (1 MÓDULO) COM 1 TOMADA DE EMBUTIR 2P+T 10 A, INCLUINDO SUPORTE E PLACA - FORNECIMENTO E INSTALAÇÃO. AF_03/2023</t>
  </si>
  <si>
    <t xml:space="preserve"> 4.3.2 </t>
  </si>
  <si>
    <t xml:space="preserve"> 004628 </t>
  </si>
  <si>
    <t>LUMINARIA LED DL252 SOBREPOR REDONDA 24W 3000K PHILIPS</t>
  </si>
  <si>
    <t xml:space="preserve"> 4.4 </t>
  </si>
  <si>
    <t>PORTAS E JANELAS</t>
  </si>
  <si>
    <t xml:space="preserve"> 4.4.1 </t>
  </si>
  <si>
    <t xml:space="preserve"> 4.4.2 </t>
  </si>
  <si>
    <t xml:space="preserve"> 91011 </t>
  </si>
  <si>
    <t>PORTA DE MADEIRA PARA VERNIZ, SEMI-OCA (LEVE OU MÉDIA), 80X210CM, ESPESSURA DE 3,5CM, INCLUSO DOBRADIÇAS - FORNECIMENTO E INSTALAÇÃO. AF_12/2019</t>
  </si>
  <si>
    <t xml:space="preserve"> 4.4.3 </t>
  </si>
  <si>
    <t xml:space="preserve"> 00020017 </t>
  </si>
  <si>
    <t>GUARNICAO / ALIZAR / VISTA LISA EM MADEIRA MACICA, PARA PORTA, E = *1* CM, L = *5* CM, CEDRINHO / ANGELIM COMERCIAL / TAURI/ CURUPIXA / PEROBA / CUMARU OU EQUIVALENTE DA REGIAO</t>
  </si>
  <si>
    <t xml:space="preserve"> 4.4.4 </t>
  </si>
  <si>
    <t xml:space="preserve"> 90831 </t>
  </si>
  <si>
    <t>FECHADURA DE EMBUTIR PARA PORTA DE BANHEIRO, COMPLETA, ACABAMENTO PADRÃO MÉDIO, INCLUSO EXECUÇÃO DE FURO - FORNECIMENTO E INSTALAÇÃO. AF_12/2019</t>
  </si>
  <si>
    <t xml:space="preserve"> 4.4.5 </t>
  </si>
  <si>
    <t xml:space="preserve"> 25.01.410 </t>
  </si>
  <si>
    <t>CAIXILHO EM ALUMÍNIO ANODIZADO MAXIM-AR</t>
  </si>
  <si>
    <t xml:space="preserve"> 4.5 </t>
  </si>
  <si>
    <t>PISOS E REVESTIMENTOS</t>
  </si>
  <si>
    <t xml:space="preserve"> 4.5.1 </t>
  </si>
  <si>
    <t xml:space="preserve"> 98555 </t>
  </si>
  <si>
    <t>IMPERMEABILIZAÇÃO DE SUPERFÍCIE COM ARGAMASSA POLIMÉRICA / MEMBRANA ACRÍLICA, 3 DEMÃOS. AF_09/2023</t>
  </si>
  <si>
    <t xml:space="preserve"> 4.5.2 </t>
  </si>
  <si>
    <t xml:space="preserve"> 4.5.3 </t>
  </si>
  <si>
    <t xml:space="preserve"> 4.5.4 </t>
  </si>
  <si>
    <t xml:space="preserve"> 4.5.5 </t>
  </si>
  <si>
    <t xml:space="preserve"> 87755 </t>
  </si>
  <si>
    <t>CONTRAPISO EM ARGAMASSA TRAÇO 1:4 (CIMENTO E AREIA), PREPARO MECÂNICO COM BETONEIRA 400 L, APLICADO EM ÁREAS MOLHADAS SOBRE IMPERMEABILIZAÇÃO, ACABAMENTO NÃO REFORÇADO, ESPESSURA 3CM. AF_07/2021</t>
  </si>
  <si>
    <t xml:space="preserve"> 4.5.6 </t>
  </si>
  <si>
    <t xml:space="preserve"> 18.08.170 </t>
  </si>
  <si>
    <t>REVESTIMENTO EM PORCELANATO TÉCNICO POLIDO PARA ÁREA INTERNA E AMBIENTE DE MÉDIO TRÁFEGO, GRUPO DE ABSORÇÃO BIA, COEFICIENTE DE ATRITO I, ASSENTADO COM ARGAMASSA COLANTE INDUSTRIALIZADA, REJUNTADO</t>
  </si>
  <si>
    <t xml:space="preserve"> 4.5.7 </t>
  </si>
  <si>
    <t xml:space="preserve"> 19.01.062 </t>
  </si>
  <si>
    <t>PEITORIL E/OU SOLEIRA EM GRANITO, ESPESSURA DE 2 CM E LARGURA ATÉ 20 CM, ACABAMENTO POLIDO</t>
  </si>
  <si>
    <t xml:space="preserve"> 4.5.8 </t>
  </si>
  <si>
    <t xml:space="preserve"> 4.6 </t>
  </si>
  <si>
    <t>LOUÇAS E METAIS</t>
  </si>
  <si>
    <t xml:space="preserve"> 4.6.1 </t>
  </si>
  <si>
    <t xml:space="preserve"> 95471 </t>
  </si>
  <si>
    <t>VASO SANITARIO SIFONADO CONVENCIONAL PARA PCD SEM FURO FRONTAL COM LOUÇA BRANCA SEM ASSENTO - FORNECIMENTO E INSTALAÇÃO. AF_01/2020</t>
  </si>
  <si>
    <t xml:space="preserve"> 4.6.2 </t>
  </si>
  <si>
    <t xml:space="preserve"> 30.08.040 </t>
  </si>
  <si>
    <t>LAVATÓRIO DE LOUÇA PARA CANTO SEM COLUNA PARA PESSOAS COM MOBILIDADE REDUZIDA</t>
  </si>
  <si>
    <t xml:space="preserve"> 4.6.3 </t>
  </si>
  <si>
    <t xml:space="preserve"> 44.03.300 </t>
  </si>
  <si>
    <t>TORNEIRA CLÍNICA COM VOLANTE TIPO ALAVANCA</t>
  </si>
  <si>
    <t xml:space="preserve"> 4.7 </t>
  </si>
  <si>
    <t>ESPELHOS E ACESSIBILIDADE</t>
  </si>
  <si>
    <t xml:space="preserve"> 4.7.1 </t>
  </si>
  <si>
    <t xml:space="preserve"> 26.04.010 </t>
  </si>
  <si>
    <t>ESPELHO EM VIDRO CRISTAL LISO, ESPESSURA DE 4 MM</t>
  </si>
  <si>
    <t xml:space="preserve"> 4.7.2 </t>
  </si>
  <si>
    <t xml:space="preserve"> 30.01.050 </t>
  </si>
  <si>
    <t>BARRA DE APOIO EM ÂNGULO DE 90°, PARA PESSOAS COM MOBILIDADE REDUZIDA, EM TUBO DE AÇO INOXIDÁVEL DE 1 1/2´ X 800 X 800 MM</t>
  </si>
  <si>
    <t xml:space="preserve"> 4.7.3 </t>
  </si>
  <si>
    <t xml:space="preserve"> 30.06.080 </t>
  </si>
  <si>
    <t>PLACA DE IDENTIFICAÇÃO EM ALUMÍNIO PARA WC, COM DESENHO UNIVERSAL DE ACESSIBILIDADE</t>
  </si>
  <si>
    <t xml:space="preserve"> 4.7.4 </t>
  </si>
  <si>
    <t xml:space="preserve"> 30.06.010 </t>
  </si>
  <si>
    <t>PLACA PARA SINALIZAÇÃO TÁTIL (INÍCIO OU FINAL) EM BRAILE PARA CORRIMÃO</t>
  </si>
  <si>
    <t xml:space="preserve"> 4.7.5 </t>
  </si>
  <si>
    <t xml:space="preserve"> 30.06.064 </t>
  </si>
  <si>
    <t>SISTEMA DE ALARME PNE COM INDICADOR AUDIOVISUAL, SISTEMA SEM FIO (WIRELESS), PARA PESSOAS COM MOBILIDADE REDUZIDA OU CADEIRANTE</t>
  </si>
  <si>
    <t>cj</t>
  </si>
  <si>
    <t xml:space="preserve"> 4.8 </t>
  </si>
  <si>
    <t xml:space="preserve"> 4.8.1 </t>
  </si>
  <si>
    <t xml:space="preserve"> 4.8.2 </t>
  </si>
  <si>
    <t xml:space="preserve"> 4.8.3 </t>
  </si>
  <si>
    <t xml:space="preserve"> 5 </t>
  </si>
  <si>
    <t>REFORMA DO TELHADO</t>
  </si>
  <si>
    <t xml:space="preserve"> 5.1 </t>
  </si>
  <si>
    <t>SERVIÇOS PRELIMINARES</t>
  </si>
  <si>
    <t xml:space="preserve"> 5.1.1 </t>
  </si>
  <si>
    <t xml:space="preserve"> 02.05.212 </t>
  </si>
  <si>
    <t>ANDAIME TUBULAR FACHADEIRO COM PISO METÁLICO E SAPATAS AJUSTÁVEIS</t>
  </si>
  <si>
    <t>m²xmês</t>
  </si>
  <si>
    <t xml:space="preserve"> 5.1.2 </t>
  </si>
  <si>
    <t xml:space="preserve"> 02.05.202 </t>
  </si>
  <si>
    <t>ANDAIME TORRE METÁLICO (1,5 X 1,5 M) COM PISO METÁLICO</t>
  </si>
  <si>
    <t>mxmês</t>
  </si>
  <si>
    <t xml:space="preserve"> 5.2 </t>
  </si>
  <si>
    <t>DEMOLIÇÕES E RETIRADA</t>
  </si>
  <si>
    <t xml:space="preserve"> 5.2.1 </t>
  </si>
  <si>
    <t xml:space="preserve"> 100329 </t>
  </si>
  <si>
    <t>RETIRADA E RECOLOCAÇÃO DE TELHA CERÂMICA DE ENCAIXE, COM MAIS DE DUAS ÁGUAS, INCLUSO IÇAMENTO. AF_07/2019</t>
  </si>
  <si>
    <t xml:space="preserve"> 5.2.2 </t>
  </si>
  <si>
    <t xml:space="preserve"> 97650 </t>
  </si>
  <si>
    <t>REMOÇÃO DE TRAMA DE MADEIRA PARA COBERTURA, DE FORMA MANUAL, SEM REAPROVEITAMENTO. AF_09/2023</t>
  </si>
  <si>
    <t xml:space="preserve"> 5.2.3 </t>
  </si>
  <si>
    <t xml:space="preserve"> 97662 </t>
  </si>
  <si>
    <t>REMOÇÃO DE TUBULAÇÕES (TUBOS E CONEXÕES) DE ÁGUA FRIA, DE FORMA MANUAL, SEM REAPROVEITAMENTO. AF_09/2023</t>
  </si>
  <si>
    <t xml:space="preserve"> 5.2.4 </t>
  </si>
  <si>
    <t xml:space="preserve"> 104803 </t>
  </si>
  <si>
    <t>REMOÇÃO CALHAS E RUFOS, DE FORMA MANUAL, SEM REAPROVEITAMENTO. AF_09/2023</t>
  </si>
  <si>
    <t xml:space="preserve"> 5.2.5 </t>
  </si>
  <si>
    <t xml:space="preserve"> 100394 </t>
  </si>
  <si>
    <t>RETIRADA E RECOLOCAÇÃO DE RIPA EM TELHADOS DE MAIS DE 2 ÁGUAS COM TELHA CERÂMICA CAPA-CANAL, INCLUSO TRANSPORTE VERTICAL. AF_07/2019</t>
  </si>
  <si>
    <t xml:space="preserve"> 5.2.6 </t>
  </si>
  <si>
    <t xml:space="preserve"> 100395 </t>
  </si>
  <si>
    <t>RETIRADA E RECOLOCAÇÃO DE CAIBRO EM TELHADOS DE MAIS DE 2 ÁGUAS COM TELHA CERÂMICA CAPA-CANAL, INCLUSO TRANSPORTE VERTICAL. AF_07/2019</t>
  </si>
  <si>
    <t xml:space="preserve"> 5.2.7 </t>
  </si>
  <si>
    <t xml:space="preserve"> 97647 </t>
  </si>
  <si>
    <t>REMOÇÃO DE TELHAS DE FIBROCIMENTO METÁLICA E CERÂMICA, DE FORMA MANUAL, SEM REAPROVEITAMENTO. AF_09/2023</t>
  </si>
  <si>
    <t xml:space="preserve"> 5.2.8 </t>
  </si>
  <si>
    <t xml:space="preserve"> 5.3 </t>
  </si>
  <si>
    <t>COBERTURA</t>
  </si>
  <si>
    <t xml:space="preserve"> 5.3.1 </t>
  </si>
  <si>
    <t xml:space="preserve"> 92580 </t>
  </si>
  <si>
    <t>TRAMA DE AÇO COMPOSTA POR TERÇAS PARA TELHADOS DE ATÉ 2 ÁGUAS PARA TELHA ONDULADA DE FIBROCIMENTO, METÁLICA, PLÁSTICA OU TERMOACÚSTICA, INCLUSO TRANSPORTE VERTICAL. AF_07/2019</t>
  </si>
  <si>
    <t xml:space="preserve"> 5.3.2 </t>
  </si>
  <si>
    <t xml:space="preserve"> 16.13.130 </t>
  </si>
  <si>
    <t>TELHAMENTO EM CHAPA DE AÇO COM PINTURA POLIÉSTER, TIPO SANDUÍCHE, ESPESSURA DE 0,50 MM, COM POLIESTIRENO EXPANDIDO</t>
  </si>
  <si>
    <t xml:space="preserve"> 5.3.3 </t>
  </si>
  <si>
    <t xml:space="preserve"> 92540 </t>
  </si>
  <si>
    <t>TRAMA DE MADEIRA COMPOSTA POR RIPAS, CAIBROS E TERÇAS PARA TELHADOS DE MAIS QUE 2 ÁGUAS PARA TELHA DE ENCAIXE DE CERÂMICA OU DE CONCRETO, INCLUSO TRANSPORTE VERTICAL. AF_07/2019</t>
  </si>
  <si>
    <t xml:space="preserve"> 5.3.4 </t>
  </si>
  <si>
    <t xml:space="preserve"> 94198 </t>
  </si>
  <si>
    <t>TELHAMENTO COM TELHA CERÂMICA DE ENCAIXE, TIPO PORTUGUESA, COM MAIS DE 2 ÁGUAS, INCLUSO TRANSPORTE VERTICAL. AF_07/2019</t>
  </si>
  <si>
    <t xml:space="preserve"> 5.3.5 </t>
  </si>
  <si>
    <t xml:space="preserve"> 94219 </t>
  </si>
  <si>
    <t>CUMEEIRA E ESPIGÃO PARA TELHA CERÂMICA EMBOÇADA COM ARGAMASSA TRAÇO 1:2:9 (CIMENTO, CAL E AREIA), PARA TELHADOS COM MAIS DE 2 ÁGUAS, INCLUSO TRANSPORTE VERTICAL. AF_07/2019</t>
  </si>
  <si>
    <t xml:space="preserve"> 5.3.6 </t>
  </si>
  <si>
    <t xml:space="preserve"> 94229 </t>
  </si>
  <si>
    <t>CALHA EM CHAPA DE AÇO GALVANIZADO NÚMERO 24, DESENVOLVIMENTO DE 100 CM, INCLUSO TRANSPORTE VERTICAL. AF_07/2019</t>
  </si>
  <si>
    <t xml:space="preserve"> 5.3.7 </t>
  </si>
  <si>
    <t xml:space="preserve"> 94231 </t>
  </si>
  <si>
    <t>RUFO EM CHAPA DE AÇO GALVANIZADO NÚMERO 24, CORTE DE 25 CM, INCLUSO TRANSPORTE VERTICAL. AF_07/2019</t>
  </si>
  <si>
    <t xml:space="preserve"> 5.3.8 </t>
  </si>
  <si>
    <t xml:space="preserve"> 101970 </t>
  </si>
  <si>
    <t>CHAPIM SOBRE MUROS LINEARES, EM CONCRETO PRÉ-MOLDADO, COMPRIMENTO DE ATÉ 6 M, ASSENTADO COM ARGAMASSA 1:6 COM ADITIVO. AF_11/2020</t>
  </si>
  <si>
    <t xml:space="preserve"> 5.4 </t>
  </si>
  <si>
    <t>PAREDES DE PLATIBANDA</t>
  </si>
  <si>
    <t xml:space="preserve"> 5.4.1 </t>
  </si>
  <si>
    <t xml:space="preserve"> 103324 </t>
  </si>
  <si>
    <t>ALVENARIA DE VEDAÇÃO DE BLOCOS CERÂMICOS FURADOS NA VERTICAL DE 14X19X39 CM (ESPESSURA 14 CM) E ARGAMASSA DE ASSENTAMENTO COM PREPARO EM BETONEIRA. AF_12/2021</t>
  </si>
  <si>
    <t xml:space="preserve"> 5.4.2 </t>
  </si>
  <si>
    <t>PILARES SOBRE A CONTABILIDADE (12 PILARES 14X25X120)</t>
  </si>
  <si>
    <t xml:space="preserve"> 5.4.2.1 </t>
  </si>
  <si>
    <t xml:space="preserve"> 5.4.2.2 </t>
  </si>
  <si>
    <t xml:space="preserve"> 5.4.2.3 </t>
  </si>
  <si>
    <t xml:space="preserve"> 5.4.2.4 </t>
  </si>
  <si>
    <t xml:space="preserve"> 5.4.2.5 </t>
  </si>
  <si>
    <t xml:space="preserve"> 5.4.3 </t>
  </si>
  <si>
    <t>CINTAMENTO SOBRE A PLATIBANDA (15X25CM)</t>
  </si>
  <si>
    <t xml:space="preserve"> 5.4.3.1 </t>
  </si>
  <si>
    <t xml:space="preserve"> 5.4.3.2 </t>
  </si>
  <si>
    <t xml:space="preserve"> 5.4.3.3 </t>
  </si>
  <si>
    <t xml:space="preserve"> 5.4.3.4 </t>
  </si>
  <si>
    <t xml:space="preserve"> 5.4.3.5 </t>
  </si>
  <si>
    <t xml:space="preserve"> 5.5 </t>
  </si>
  <si>
    <t>REVESTIMENTO INTERNO/EXTERNO</t>
  </si>
  <si>
    <t xml:space="preserve"> 5.5.1 </t>
  </si>
  <si>
    <t xml:space="preserve"> 023070 </t>
  </si>
  <si>
    <t>REVESTIMENTOS-REPARO EM TRINCAS/RECOMP.FAIXA REVEST.L=0,50m</t>
  </si>
  <si>
    <t xml:space="preserve"> 5.5.2 </t>
  </si>
  <si>
    <t xml:space="preserve"> 87879 </t>
  </si>
  <si>
    <t>CHAPISCO APLICADO EM ALVENARIAS E ESTRUTURAS DE CONCRETO INTERNAS, COM COLHER DE PEDREIRO. ARGAMASSA TRAÇO 1:3 COM PREPARO EM BETONEIRA 400L. AF_10/2022</t>
  </si>
  <si>
    <t xml:space="preserve"> 5.5.3 </t>
  </si>
  <si>
    <t xml:space="preserve"> 87792 </t>
  </si>
  <si>
    <t>EMBOÇO OU MASSA ÚNICA EM ARGAMASSA TRAÇO 1:2:8, PREPARO MECÂNICO COM BETONEIRA 400 L, APLICADA MANUALMENTE EM PANOS CEGOS DE FACHADA (SEM PRESENÇA DE VÃOS), ESPESSURA DE 25 MM. AF_08/2022</t>
  </si>
  <si>
    <t xml:space="preserve"> 5.6 </t>
  </si>
  <si>
    <t>PINTURA INTERNA E EXTERNA</t>
  </si>
  <si>
    <t xml:space="preserve"> 5.6.1 </t>
  </si>
  <si>
    <t xml:space="preserve"> 03.10.140 </t>
  </si>
  <si>
    <t>REMOÇÃO DE PINTURA EM MASSA COM LIXAMENTO</t>
  </si>
  <si>
    <t xml:space="preserve"> 5.6.2 </t>
  </si>
  <si>
    <t xml:space="preserve"> 88485 </t>
  </si>
  <si>
    <t>FUNDO SELADOR ACRÍLICO, APLICAÇÃO MANUAL EM PAREDE, UMA DEMÃO. AF_04/2023</t>
  </si>
  <si>
    <t xml:space="preserve"> 5.6.3 </t>
  </si>
  <si>
    <t xml:space="preserve"> 88484 </t>
  </si>
  <si>
    <t>FUNDO SELADOR ACRÍLICO, APLICAÇÃO MANUAL EM TETO, UMA DEMÃO. AF_04/2023</t>
  </si>
  <si>
    <t xml:space="preserve"> 5.6.4 </t>
  </si>
  <si>
    <t xml:space="preserve"> 88415 </t>
  </si>
  <si>
    <t>APLICAÇÃO MANUAL DE FUNDO SELADOR ACRÍLICO EM PAREDES EXTERNAS DE CASAS. AF_03/2024</t>
  </si>
  <si>
    <t xml:space="preserve"> 5.6.5 </t>
  </si>
  <si>
    <t xml:space="preserve"> 88495 </t>
  </si>
  <si>
    <t>EMASSAMENTO COM MASSA LÁTEX, APLICAÇÃO EM PAREDE, UMA DEMÃO, LIXAMENTO MANUAL. AF_04/2023</t>
  </si>
  <si>
    <t xml:space="preserve"> 5.6.6 </t>
  </si>
  <si>
    <t xml:space="preserve"> 88494 </t>
  </si>
  <si>
    <t>EMASSAMENTO COM MASSA LÁTEX, APLICAÇÃO EM TETO, UMA DEMÃO, LIXAMENTO MANUAL. AF_04/2023</t>
  </si>
  <si>
    <t xml:space="preserve"> 5.6.7 </t>
  </si>
  <si>
    <t xml:space="preserve"> 5.6.8 </t>
  </si>
  <si>
    <t xml:space="preserve"> 102213 </t>
  </si>
  <si>
    <t>PINTURA VERNIZ (INCOLOR) ALQUÍDICO EM MADEIRA, USO INTERNO E EXTERNO, 2 DEMÃOS. AF_01/2021</t>
  </si>
  <si>
    <t xml:space="preserve"> 5.6.9 </t>
  </si>
  <si>
    <t xml:space="preserve"> 5.6.10 </t>
  </si>
  <si>
    <t xml:space="preserve"> 5.7 </t>
  </si>
  <si>
    <t>INSTALAÇÕES PLUVIAIS</t>
  </si>
  <si>
    <t xml:space="preserve"> 5.7.1 </t>
  </si>
  <si>
    <t xml:space="preserve"> 89714 </t>
  </si>
  <si>
    <t>TUBO PVC, SERIE NORMAL, ESGOTO PREDIAL, DN 100 MM, FORNECIDO E INSTALADO EM RAMAL DE DESCARGA OU RAMAL DE ESGOTO SANITÁRIO. AF_08/2022</t>
  </si>
  <si>
    <t xml:space="preserve"> 5.7.2 </t>
  </si>
  <si>
    <t xml:space="preserve"> 89748 </t>
  </si>
  <si>
    <t>CURVA CURTA 90 GRAUS, PVC, SERIE NORMAL, ESGOTO PREDIAL, DN 100 MM, JUNTA ELÁSTICA, FORNECIDO E INSTALADO EM RAMAL DE DESCARGA OU RAMAL DE ESGOTO SANITÁRIO. AF_08/2022</t>
  </si>
  <si>
    <t xml:space="preserve"> 5.7.3 </t>
  </si>
  <si>
    <t xml:space="preserve"> 053039 </t>
  </si>
  <si>
    <t>RALO HEMISFERICO 100mm PVC (RALO ABACAXI)</t>
  </si>
  <si>
    <t xml:space="preserve"> 6 </t>
  </si>
  <si>
    <t xml:space="preserve"> 6.1 </t>
  </si>
  <si>
    <t>REMOÇÕES E DEMOLIÇÕES</t>
  </si>
  <si>
    <t xml:space="preserve"> 6.1.1 </t>
  </si>
  <si>
    <t xml:space="preserve"> 04.21.130 </t>
  </si>
  <si>
    <t>REMOÇÃO DE POSTE DE CONCRETO</t>
  </si>
  <si>
    <t xml:space="preserve"> 6.1.2 </t>
  </si>
  <si>
    <t xml:space="preserve"> 6.1.3 </t>
  </si>
  <si>
    <t xml:space="preserve"> 6.1.4 </t>
  </si>
  <si>
    <t xml:space="preserve"> 022447 </t>
  </si>
  <si>
    <t>REMOCAO MANUAL FIO/CABO 1,5 A 6MM S/ REAPROVEITAMENTO</t>
  </si>
  <si>
    <t xml:space="preserve"> 6.1.5 </t>
  </si>
  <si>
    <t xml:space="preserve"> 6.1.6 </t>
  </si>
  <si>
    <t xml:space="preserve"> 97624 </t>
  </si>
  <si>
    <t>DEMOLIÇÃO DE ALVENARIA DE TIJOLO MACIÇO, DE FORMA MANUAL, SEM REAPROVEITAMENTO. AF_09/2023</t>
  </si>
  <si>
    <t xml:space="preserve"> 6.2 </t>
  </si>
  <si>
    <t>ENTRADA DE ENERGIA</t>
  </si>
  <si>
    <t xml:space="preserve"> 6.2.1 </t>
  </si>
  <si>
    <t xml:space="preserve"> 100606 </t>
  </si>
  <si>
    <t>ASSENTAMENTO DE POSTE DE CONCRETO COM COMPRIMENTO NOMINAL DE 10 M, CARGA NOMINAL DE 1000 DAN, ENGASTAMENTO BASE CONCRETADA COM 1 M DE CONCRETO E 0,6 M DE SOLO (NÃO INCLUI FORNECIMENTO). AF_04/2025</t>
  </si>
  <si>
    <t xml:space="preserve"> 6.2.2 </t>
  </si>
  <si>
    <t xml:space="preserve"> 00041195 </t>
  </si>
  <si>
    <t>POSTE DE CONCRETO ARMADO DE SECAO DUPLO T, EXTENSAO DE 8,00 M, RESISTENCIA DE 150 DAN, TIPO D</t>
  </si>
  <si>
    <t xml:space="preserve"> 6.2.3 </t>
  </si>
  <si>
    <t xml:space="preserve"> 102110 </t>
  </si>
  <si>
    <t>SUPORTE PARA TRANSFORMADOR EM POSTE DE CONCRETO DUPLO T - FORNECIMENTO E INSTALAÇÃO. AF_12/2020</t>
  </si>
  <si>
    <t xml:space="preserve"> 6.2.4 </t>
  </si>
  <si>
    <t xml:space="preserve"> 36.03.030 </t>
  </si>
  <si>
    <t>CAIXA DE MEDIÇÃO EXTERNA TIPO ´L´ (900 X 600 X 270) MM, PADRÃO CONCESSIONÁRIAS</t>
  </si>
  <si>
    <t xml:space="preserve"> 6.2.5 </t>
  </si>
  <si>
    <t xml:space="preserve"> 36.03.080 </t>
  </si>
  <si>
    <t>CAIXA PARA SECCIONADORA TIPO ´T´ (900 X 600 X 250) MM, PADRÃO CONCESSIONÁRIAS</t>
  </si>
  <si>
    <t xml:space="preserve"> 6.2.6 </t>
  </si>
  <si>
    <t xml:space="preserve"> 42.05.320 </t>
  </si>
  <si>
    <t>CAIXA DE INSPEÇÃO DO TERRA CILÍNDRICA EM PVC RÍGIDO, DIÂMETRO DE 300 MM - H= 400 MM</t>
  </si>
  <si>
    <t xml:space="preserve"> 6.2.7 </t>
  </si>
  <si>
    <t xml:space="preserve"> 42.05.190 </t>
  </si>
  <si>
    <t>HASTE DE ATERRAMENTO DE 3/4´ X 3 M</t>
  </si>
  <si>
    <t xml:space="preserve"> 6.2.8 </t>
  </si>
  <si>
    <t xml:space="preserve"> 102106 </t>
  </si>
  <si>
    <t>TRANSFORMADOR DE DISTRIBUIÇÃO, 150 KVA, TRIFÁSICO, 60 HZ, CLASSE 15 KV, IMERSO EM ÓLEO MINERAL, INSTALAÇÃO EM POSTE (NÃO INCLUSO SUPORTE) - FORNECIMENTO E INSTALAÇÃO. AF_12/2020</t>
  </si>
  <si>
    <t xml:space="preserve"> 6.2.9 </t>
  </si>
  <si>
    <t xml:space="preserve"> 89480 </t>
  </si>
  <si>
    <t>ALVENARIA DE BLOCOS DE CONCRETO ESTRUTURAL 14X19X29 CM (ESPESSURA 14 CM), FBK = 14 MPA, UTILIZANDO COLHER DE PEDREIRO. AF_10/2022</t>
  </si>
  <si>
    <t xml:space="preserve"> 6.2.10 </t>
  </si>
  <si>
    <t xml:space="preserve"> 6.2.11 </t>
  </si>
  <si>
    <t xml:space="preserve"> 6.2.12 </t>
  </si>
  <si>
    <t xml:space="preserve"> 33.10.050 </t>
  </si>
  <si>
    <t>TINTA ACRÍLICA EM MASSA, INCLUSIVE PREPARO</t>
  </si>
  <si>
    <t xml:space="preserve"> 6.2.13 </t>
  </si>
  <si>
    <t xml:space="preserve"> 13.01.130 </t>
  </si>
  <si>
    <t>LAJE PRÉ-FABRICADA MISTA VIGOTA TRELIÇADA/LAJOTA CERÂMICA - LT 12 (8+4) E CAPA COM CONCRETO DE 25 MPA</t>
  </si>
  <si>
    <t xml:space="preserve"> 6.3 </t>
  </si>
  <si>
    <t>QUADROS ELÉTRICOS</t>
  </si>
  <si>
    <t xml:space="preserve"> 6.3.1 </t>
  </si>
  <si>
    <t xml:space="preserve"> 101874 </t>
  </si>
  <si>
    <t>QUADRO DE DISTRIBUIÇÃO DE LUZ EM PVC PARA 24 DISJUNTORES - FORNECIMENTO E INSTALAÇÃO. AF_10/2020</t>
  </si>
  <si>
    <t xml:space="preserve"> 6.4 </t>
  </si>
  <si>
    <t xml:space="preserve"> 6.4.1 </t>
  </si>
  <si>
    <t xml:space="preserve"> 6.4.2 </t>
  </si>
  <si>
    <t xml:space="preserve"> 6.4.3 </t>
  </si>
  <si>
    <t xml:space="preserve"> 6.4.4 </t>
  </si>
  <si>
    <t xml:space="preserve"> 6.4.5 </t>
  </si>
  <si>
    <t xml:space="preserve"> 6.5 </t>
  </si>
  <si>
    <t>CABEAMENTO</t>
  </si>
  <si>
    <t xml:space="preserve"> 6.5.1 </t>
  </si>
  <si>
    <t xml:space="preserve"> 6.5.2 </t>
  </si>
  <si>
    <t xml:space="preserve"> 39.21.080 </t>
  </si>
  <si>
    <t>CABO DE COBRE FLEXÍVEL DE 35 MM², ISOLAMENTO 0,6/1KV - ISOLAÇÃO HEPR 90°C</t>
  </si>
  <si>
    <t xml:space="preserve"> 39.26.090 </t>
  </si>
  <si>
    <t>CABO DE COBRE FLEXÍVEL DE 50 MM², ISOLAMENTO 0,6/1 KV - ISOLAÇÃO HEPR 90°C - BAIXA EMISSÃO DE FUMAÇA E GASES</t>
  </si>
  <si>
    <t xml:space="preserve"> 39.26.100 </t>
  </si>
  <si>
    <t>CABO DE COBRE FLEXÍVEL DE 70 MM², ISOLAMENTO 0,6/1 KV - ISOLAÇÃO HEPR 90°C - BAIXA EMISSÃO DE FUMAÇA E GASES</t>
  </si>
  <si>
    <t xml:space="preserve"> 39.26.110 </t>
  </si>
  <si>
    <t>CABO DE COBRE FLEXÍVEL DE 95 MM², ISOLAMENTO 0,6/1 KV - ISOLAÇÃO HEPR 90°C - BAIXA EMISSÃO DE FUMAÇA E GASES</t>
  </si>
  <si>
    <t xml:space="preserve"> 39.26.120 </t>
  </si>
  <si>
    <t>CABO DE COBRE FLEXÍVEL DE 120 MM², ISOLAMENTO 0,6/1 KV - ISOLAÇÃO HEPR 90°C - BAIXA EMISSÃO DE FUMAÇA E GASES</t>
  </si>
  <si>
    <t>DISJUNTORES</t>
  </si>
  <si>
    <t xml:space="preserve"> 7 </t>
  </si>
  <si>
    <t>SERVIÇOS COMPLEMENTARES</t>
  </si>
  <si>
    <t xml:space="preserve"> 7.1 </t>
  </si>
  <si>
    <t xml:space="preserve"> 55.01.020 </t>
  </si>
  <si>
    <t>LIMPEZA FINAL DA OBRA</t>
  </si>
  <si>
    <t>Data-base</t>
  </si>
  <si>
    <t>2025/04</t>
  </si>
  <si>
    <t>Obra:</t>
  </si>
  <si>
    <t>Reforma e Adequações Pontuais na Câmara Municipal de Cosmópolis‑SP</t>
  </si>
  <si>
    <t xml:space="preserve">Local: </t>
  </si>
  <si>
    <t>Câmara Municipal de Cosmópolis‑SP,  Rua Presidente Getúlio Vargas - 500, Cosmópolis - SP</t>
  </si>
  <si>
    <t>PLANILHA ORÇAMENTÁRIA</t>
  </si>
  <si>
    <t>BDI  adotado:</t>
  </si>
  <si>
    <t>Prestação de Serviços</t>
  </si>
  <si>
    <t>Database:</t>
  </si>
  <si>
    <t>Total sem BDI</t>
  </si>
  <si>
    <t>Total do BDI</t>
  </si>
  <si>
    <t>Total Geral</t>
  </si>
  <si>
    <t>Planilha Orçamentária Resumida</t>
  </si>
  <si>
    <t>___________________________________</t>
  </si>
  <si>
    <t>Mateus Bento Batista Arantes</t>
  </si>
  <si>
    <t>CREA-SP 5069857280</t>
  </si>
  <si>
    <t>ART 2620251025114</t>
  </si>
  <si>
    <t>A Realizar em (   ) Dias    ( X ) Meses    (   ) Bimestre(s)    (   ) Trimestre(s)    (   ) Quadrimestre(s)    (   ) Semestre(s)</t>
  </si>
  <si>
    <t>Total (em R$)</t>
  </si>
  <si>
    <t>TOTAL</t>
  </si>
  <si>
    <t>TOTAL  ACUMULADO</t>
  </si>
  <si>
    <t>CRONOGRAMA FÍSICO-FINANCEIRO</t>
  </si>
  <si>
    <t xml:space="preserve"> 01.23.510 </t>
  </si>
  <si>
    <t>CORTE VERTICAL EM CONCRETO ARMADO, ESPESSURA DE 15 CM</t>
  </si>
  <si>
    <t xml:space="preserve"> 37.25.110 </t>
  </si>
  <si>
    <t xml:space="preserve"> 37.13.720 </t>
  </si>
  <si>
    <t>DISJUNTOR EM CAIXA MOLDADA TRIPOLAR, TÉRMICO E MAGNÉTICO FIXOS, TENSÃO DE ISOLAMENTO 415/690V, DE 175A A 250A</t>
  </si>
  <si>
    <t>DISJUNTOR SÉRIE UNIVERSAL, EM CAIXA MOLDADA, TÉRMICO FIXO E MAGNÉTICO AJUSTÁVEL, TRIPOLAR 600 V, CORRENTE DE 300 A ATÉ 400 A</t>
  </si>
  <si>
    <t>ADEQUAÇÕES ELÉTRICAS DE TODA CÂMARA - FASE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</si>
</sst>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\ %"/>
    <numFmt numFmtId="165" formatCode="&quot;R$&quot;\ #,##0.00"/>
    <numFmt numFmtId="166" formatCode="_(&quot;Cr$&quot;* #,##0.00_);_(&quot;Cr$&quot;* \(#,##0.00\);_(&quot;Cr$&quot;* &quot;-&quot;??_);_(@_)"/>
  </numFmts>
  <fonts count="2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1"/>
      <name val="Arial"/>
      <family val="1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8"/>
      <name val="Arial"/>
      <family val="1"/>
    </font>
  </fonts>
  <fills count="18">
    <fill>
      <patternFill patternType="none"/>
    </fill>
    <fill>
      <patternFill patternType="gray125"/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rgb="FFD8ECF6"/>
      </patternFill>
    </fill>
    <fill>
      <patternFill patternType="solid">
        <fgColor theme="0"/>
      </patternFill>
    </fill>
    <fill>
      <patternFill patternType="solid">
        <fgColor theme="2" tint="-9.9978637043366805E-2"/>
        <bgColor rgb="FFFFFFFF"/>
      </patternFill>
    </fill>
  </fills>
  <borders count="2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6">
    <xf numFmtId="0" fontId="0" fillId="0" borderId="0"/>
    <xf numFmtId="9" fontId="16" fillId="0" borderId="0" applyFont="0" applyFill="0" applyBorder="0" applyAlignment="0" applyProtection="0"/>
    <xf numFmtId="0" fontId="16" fillId="0" borderId="0"/>
    <xf numFmtId="0" fontId="18" fillId="0" borderId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101">
    <xf numFmtId="0" fontId="0" fillId="0" borderId="0" xfId="0"/>
    <xf numFmtId="0" fontId="5" fillId="2" borderId="4" xfId="0" applyFont="1" applyFill="1" applyBorder="1" applyAlignment="1">
      <alignment horizontal="left" vertical="top" wrapText="1"/>
    </xf>
    <xf numFmtId="0" fontId="6" fillId="3" borderId="5" xfId="0" applyFont="1" applyFill="1" applyBorder="1" applyAlignment="1">
      <alignment horizontal="center" vertical="top" wrapText="1"/>
    </xf>
    <xf numFmtId="0" fontId="10" fillId="6" borderId="8" xfId="0" applyFont="1" applyFill="1" applyBorder="1" applyAlignment="1">
      <alignment horizontal="left" vertical="top" wrapText="1"/>
    </xf>
    <xf numFmtId="0" fontId="11" fillId="7" borderId="9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left" vertical="top" wrapText="1"/>
    </xf>
    <xf numFmtId="0" fontId="10" fillId="6" borderId="12" xfId="0" applyFont="1" applyFill="1" applyBorder="1" applyAlignment="1">
      <alignment horizontal="center" vertical="top" wrapText="1"/>
    </xf>
    <xf numFmtId="0" fontId="1" fillId="12" borderId="0" xfId="0" applyFont="1" applyFill="1" applyAlignment="1">
      <alignment horizontal="left" vertical="top" wrapText="1"/>
    </xf>
    <xf numFmtId="0" fontId="17" fillId="12" borderId="0" xfId="0" applyFont="1" applyFill="1" applyAlignment="1">
      <alignment horizontal="right" vertical="top" wrapText="1"/>
    </xf>
    <xf numFmtId="0" fontId="18" fillId="12" borderId="0" xfId="0" applyFont="1" applyFill="1" applyAlignment="1">
      <alignment horizontal="left" vertical="top"/>
    </xf>
    <xf numFmtId="0" fontId="9" fillId="12" borderId="0" xfId="0" applyFont="1" applyFill="1" applyAlignment="1">
      <alignment horizontal="left" vertical="top" wrapText="1"/>
    </xf>
    <xf numFmtId="0" fontId="9" fillId="1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3" borderId="0" xfId="0" applyFill="1"/>
    <xf numFmtId="0" fontId="19" fillId="13" borderId="0" xfId="0" applyFont="1" applyFill="1" applyAlignment="1">
      <alignment horizontal="right"/>
    </xf>
    <xf numFmtId="10" fontId="0" fillId="13" borderId="0" xfId="0" applyNumberFormat="1" applyFill="1" applyAlignment="1">
      <alignment horizontal="center"/>
    </xf>
    <xf numFmtId="17" fontId="0" fillId="13" borderId="0" xfId="0" applyNumberFormat="1" applyFill="1" applyAlignment="1">
      <alignment horizontal="center"/>
    </xf>
    <xf numFmtId="0" fontId="15" fillId="12" borderId="0" xfId="0" applyFont="1" applyFill="1" applyAlignment="1">
      <alignment horizontal="left" vertical="top" wrapText="1"/>
    </xf>
    <xf numFmtId="0" fontId="21" fillId="13" borderId="0" xfId="0" applyFont="1" applyFill="1" applyAlignment="1">
      <alignment vertical="center"/>
    </xf>
    <xf numFmtId="0" fontId="21" fillId="0" borderId="0" xfId="0" applyFont="1"/>
    <xf numFmtId="0" fontId="1" fillId="11" borderId="0" xfId="0" applyFont="1" applyFill="1" applyAlignment="1">
      <alignment horizontal="center" vertical="top" wrapText="1"/>
    </xf>
    <xf numFmtId="0" fontId="1" fillId="11" borderId="0" xfId="0" applyFont="1" applyFill="1" applyAlignment="1">
      <alignment vertical="top" wrapText="1"/>
    </xf>
    <xf numFmtId="0" fontId="9" fillId="13" borderId="0" xfId="2" applyFont="1" applyFill="1" applyAlignment="1">
      <alignment horizontal="right" vertical="top" wrapText="1"/>
    </xf>
    <xf numFmtId="0" fontId="14" fillId="13" borderId="0" xfId="2" applyFont="1" applyFill="1" applyAlignment="1">
      <alignment horizontal="left" vertical="top" wrapText="1"/>
    </xf>
    <xf numFmtId="165" fontId="9" fillId="13" borderId="0" xfId="2" applyNumberFormat="1" applyFont="1" applyFill="1" applyAlignment="1">
      <alignment vertical="top" wrapText="1"/>
    </xf>
    <xf numFmtId="0" fontId="9" fillId="13" borderId="0" xfId="2" applyFont="1" applyFill="1" applyAlignment="1">
      <alignment horizontal="center" vertical="top" wrapText="1"/>
    </xf>
    <xf numFmtId="165" fontId="9" fillId="13" borderId="0" xfId="2" applyNumberFormat="1" applyFont="1" applyFill="1" applyAlignment="1">
      <alignment horizontal="center" vertical="top" wrapText="1"/>
    </xf>
    <xf numFmtId="0" fontId="2" fillId="17" borderId="1" xfId="0" applyFont="1" applyFill="1" applyBorder="1" applyAlignment="1">
      <alignment horizontal="center" vertical="center" wrapText="1"/>
    </xf>
    <xf numFmtId="0" fontId="4" fillId="17" borderId="3" xfId="0" applyFont="1" applyFill="1" applyBorder="1" applyAlignment="1">
      <alignment horizontal="center" vertical="center" wrapText="1"/>
    </xf>
    <xf numFmtId="0" fontId="1" fillId="17" borderId="12" xfId="0" applyFont="1" applyFill="1" applyBorder="1" applyAlignment="1">
      <alignment horizontal="center" vertical="center" wrapText="1"/>
    </xf>
    <xf numFmtId="0" fontId="3" fillId="17" borderId="2" xfId="0" applyFont="1" applyFill="1" applyBorder="1" applyAlignment="1">
      <alignment horizontal="center" vertical="center" wrapText="1"/>
    </xf>
    <xf numFmtId="0" fontId="0" fillId="13" borderId="0" xfId="0" applyFill="1" applyAlignment="1">
      <alignment horizontal="center"/>
    </xf>
    <xf numFmtId="0" fontId="19" fillId="13" borderId="0" xfId="0" applyFont="1" applyFill="1" applyAlignment="1">
      <alignment horizontal="center"/>
    </xf>
    <xf numFmtId="0" fontId="15" fillId="12" borderId="0" xfId="0" applyFont="1" applyFill="1" applyAlignment="1">
      <alignment horizontal="center" vertical="top" wrapText="1"/>
    </xf>
    <xf numFmtId="0" fontId="7" fillId="4" borderId="6" xfId="0" applyFont="1" applyFill="1" applyBorder="1" applyAlignment="1">
      <alignment horizontal="center" vertical="top" wrapText="1"/>
    </xf>
    <xf numFmtId="0" fontId="12" fillId="8" borderId="10" xfId="0" applyFont="1" applyFill="1" applyBorder="1" applyAlignment="1">
      <alignment horizontal="center" vertical="top" wrapText="1"/>
    </xf>
    <xf numFmtId="165" fontId="7" fillId="4" borderId="6" xfId="0" applyNumberFormat="1" applyFont="1" applyFill="1" applyBorder="1" applyAlignment="1">
      <alignment horizontal="right" vertical="top" wrapText="1"/>
    </xf>
    <xf numFmtId="165" fontId="8" fillId="5" borderId="7" xfId="0" applyNumberFormat="1" applyFont="1" applyFill="1" applyBorder="1" applyAlignment="1">
      <alignment horizontal="right" vertical="top" wrapText="1"/>
    </xf>
    <xf numFmtId="165" fontId="13" fillId="9" borderId="11" xfId="0" applyNumberFormat="1" applyFont="1" applyFill="1" applyBorder="1" applyAlignment="1">
      <alignment horizontal="right" vertical="top" wrapText="1"/>
    </xf>
    <xf numFmtId="165" fontId="0" fillId="13" borderId="0" xfId="0" applyNumberFormat="1" applyFill="1"/>
    <xf numFmtId="0" fontId="17" fillId="12" borderId="0" xfId="0" applyFont="1" applyFill="1" applyAlignment="1">
      <alignment horizontal="center" vertical="top" wrapText="1"/>
    </xf>
    <xf numFmtId="0" fontId="21" fillId="0" borderId="0" xfId="0" applyFont="1" applyAlignment="1">
      <alignment horizontal="center"/>
    </xf>
    <xf numFmtId="0" fontId="19" fillId="17" borderId="17" xfId="0" applyFont="1" applyFill="1" applyBorder="1" applyAlignment="1">
      <alignment horizontal="center" vertical="center" wrapText="1"/>
    </xf>
    <xf numFmtId="0" fontId="23" fillId="15" borderId="17" xfId="0" applyFont="1" applyFill="1" applyBorder="1" applyAlignment="1">
      <alignment horizontal="center" vertical="top" wrapText="1"/>
    </xf>
    <xf numFmtId="0" fontId="23" fillId="15" borderId="17" xfId="0" applyFont="1" applyFill="1" applyBorder="1" applyAlignment="1">
      <alignment horizontal="left" vertical="top" wrapText="1"/>
    </xf>
    <xf numFmtId="4" fontId="23" fillId="15" borderId="17" xfId="0" applyNumberFormat="1" applyFont="1" applyFill="1" applyBorder="1" applyAlignment="1">
      <alignment horizontal="right" vertical="top" wrapText="1"/>
    </xf>
    <xf numFmtId="0" fontId="21" fillId="12" borderId="0" xfId="0" applyFont="1" applyFill="1" applyAlignment="1">
      <alignment horizontal="center" vertical="top" wrapText="1"/>
    </xf>
    <xf numFmtId="0" fontId="21" fillId="12" borderId="14" xfId="0" applyFont="1" applyFill="1" applyBorder="1" applyAlignment="1">
      <alignment horizontal="center" vertical="top" wrapText="1"/>
    </xf>
    <xf numFmtId="0" fontId="21" fillId="16" borderId="15" xfId="2" applyFont="1" applyFill="1" applyBorder="1" applyAlignment="1">
      <alignment horizontal="right" vertical="top" wrapText="1"/>
    </xf>
    <xf numFmtId="165" fontId="21" fillId="16" borderId="16" xfId="2" applyNumberFormat="1" applyFont="1" applyFill="1" applyBorder="1" applyAlignment="1">
      <alignment vertical="top" wrapText="1"/>
    </xf>
    <xf numFmtId="0" fontId="19" fillId="16" borderId="15" xfId="2" applyFont="1" applyFill="1" applyBorder="1" applyAlignment="1">
      <alignment horizontal="right" vertical="top" wrapText="1"/>
    </xf>
    <xf numFmtId="165" fontId="19" fillId="16" borderId="16" xfId="2" applyNumberFormat="1" applyFont="1" applyFill="1" applyBorder="1" applyAlignment="1">
      <alignment vertical="top" wrapText="1"/>
    </xf>
    <xf numFmtId="0" fontId="5" fillId="10" borderId="4" xfId="0" applyFont="1" applyFill="1" applyBorder="1" applyAlignment="1">
      <alignment horizontal="left" vertical="top" wrapText="1"/>
    </xf>
    <xf numFmtId="0" fontId="22" fillId="10" borderId="17" xfId="0" applyFont="1" applyFill="1" applyBorder="1" applyAlignment="1">
      <alignment horizontal="center" vertical="top" wrapText="1"/>
    </xf>
    <xf numFmtId="0" fontId="22" fillId="10" borderId="17" xfId="0" applyFont="1" applyFill="1" applyBorder="1" applyAlignment="1">
      <alignment horizontal="left" vertical="top" wrapText="1"/>
    </xf>
    <xf numFmtId="4" fontId="22" fillId="10" borderId="17" xfId="0" applyNumberFormat="1" applyFont="1" applyFill="1" applyBorder="1" applyAlignment="1">
      <alignment horizontal="right" vertical="top" wrapText="1"/>
    </xf>
    <xf numFmtId="165" fontId="0" fillId="0" borderId="0" xfId="0" applyNumberFormat="1"/>
    <xf numFmtId="165" fontId="17" fillId="13" borderId="21" xfId="5" applyNumberFormat="1" applyFont="1" applyFill="1" applyBorder="1" applyAlignment="1" applyProtection="1">
      <alignment horizontal="center" vertical="center" shrinkToFit="1"/>
      <protection locked="0"/>
    </xf>
    <xf numFmtId="165" fontId="17" fillId="13" borderId="13" xfId="4" applyNumberFormat="1" applyFont="1" applyFill="1" applyBorder="1" applyAlignment="1" applyProtection="1">
      <alignment vertical="center" shrinkToFit="1"/>
      <protection locked="0"/>
    </xf>
    <xf numFmtId="1" fontId="17" fillId="0" borderId="13" xfId="3" applyNumberFormat="1" applyFont="1" applyBorder="1" applyAlignment="1" applyProtection="1">
      <alignment horizontal="center" vertical="center" shrinkToFit="1"/>
      <protection locked="0"/>
    </xf>
    <xf numFmtId="165" fontId="18" fillId="13" borderId="13" xfId="4" applyNumberFormat="1" applyFont="1" applyFill="1" applyBorder="1" applyAlignment="1" applyProtection="1">
      <alignment vertical="center" shrinkToFit="1"/>
      <protection locked="0"/>
    </xf>
    <xf numFmtId="165" fontId="17" fillId="13" borderId="20" xfId="5" applyNumberFormat="1" applyFont="1" applyFill="1" applyBorder="1" applyAlignment="1" applyProtection="1">
      <alignment horizontal="center" vertical="center" shrinkToFit="1"/>
      <protection locked="0"/>
    </xf>
    <xf numFmtId="165" fontId="17" fillId="13" borderId="19" xfId="5" applyNumberFormat="1" applyFont="1" applyFill="1" applyBorder="1" applyAlignment="1" applyProtection="1">
      <alignment horizontal="center" vertical="center" shrinkToFit="1"/>
      <protection locked="0"/>
    </xf>
    <xf numFmtId="0" fontId="5" fillId="10" borderId="12" xfId="0" applyFont="1" applyFill="1" applyBorder="1" applyAlignment="1">
      <alignment horizontal="left" vertical="top" wrapText="1"/>
    </xf>
    <xf numFmtId="0" fontId="10" fillId="11" borderId="12" xfId="0" applyFont="1" applyFill="1" applyBorder="1" applyAlignment="1">
      <alignment horizontal="left" vertical="top" wrapText="1"/>
    </xf>
    <xf numFmtId="0" fontId="10" fillId="11" borderId="12" xfId="0" applyFont="1" applyFill="1" applyBorder="1" applyAlignment="1">
      <alignment horizontal="center" vertical="top" wrapText="1"/>
    </xf>
    <xf numFmtId="0" fontId="10" fillId="11" borderId="12" xfId="0" applyFont="1" applyFill="1" applyBorder="1" applyAlignment="1">
      <alignment horizontal="right" vertical="top" wrapText="1"/>
    </xf>
    <xf numFmtId="4" fontId="10" fillId="11" borderId="12" xfId="0" applyNumberFormat="1" applyFont="1" applyFill="1" applyBorder="1" applyAlignment="1">
      <alignment horizontal="right" vertical="top" wrapText="1"/>
    </xf>
    <xf numFmtId="165" fontId="18" fillId="0" borderId="13" xfId="4" applyNumberFormat="1" applyFont="1" applyFill="1" applyBorder="1" applyAlignment="1" applyProtection="1">
      <alignment vertical="center" shrinkToFit="1"/>
      <protection locked="0"/>
    </xf>
    <xf numFmtId="10" fontId="18" fillId="0" borderId="13" xfId="1" applyNumberFormat="1" applyFont="1" applyFill="1" applyBorder="1" applyAlignment="1" applyProtection="1">
      <alignment vertical="center" shrinkToFit="1"/>
      <protection locked="0"/>
    </xf>
    <xf numFmtId="10" fontId="18" fillId="0" borderId="23" xfId="1" applyNumberFormat="1" applyFont="1" applyFill="1" applyBorder="1" applyAlignment="1" applyProtection="1">
      <alignment vertical="center" shrinkToFit="1"/>
      <protection locked="0"/>
    </xf>
    <xf numFmtId="0" fontId="9" fillId="12" borderId="0" xfId="0" applyFont="1" applyFill="1" applyAlignment="1">
      <alignment horizontal="left" vertical="top" wrapText="1"/>
    </xf>
    <xf numFmtId="0" fontId="21" fillId="13" borderId="0" xfId="0" applyFont="1" applyFill="1" applyAlignment="1">
      <alignment horizontal="center" vertical="center"/>
    </xf>
    <xf numFmtId="0" fontId="19" fillId="12" borderId="0" xfId="0" applyFont="1" applyFill="1" applyAlignment="1">
      <alignment horizontal="center" wrapText="1"/>
    </xf>
    <xf numFmtId="0" fontId="21" fillId="13" borderId="0" xfId="0" applyFont="1" applyFill="1"/>
    <xf numFmtId="0" fontId="1" fillId="12" borderId="0" xfId="0" applyFont="1" applyFill="1" applyAlignment="1">
      <alignment horizontal="center" vertical="center" wrapText="1"/>
    </xf>
    <xf numFmtId="4" fontId="9" fillId="13" borderId="0" xfId="2" applyNumberFormat="1" applyFont="1" applyFill="1" applyAlignment="1">
      <alignment horizontal="right" vertical="top" wrapText="1"/>
    </xf>
    <xf numFmtId="0" fontId="9" fillId="13" borderId="0" xfId="2" applyFont="1" applyFill="1" applyAlignment="1">
      <alignment horizontal="right" vertical="top" wrapText="1"/>
    </xf>
    <xf numFmtId="0" fontId="9" fillId="13" borderId="0" xfId="2" applyFont="1" applyFill="1" applyAlignment="1">
      <alignment horizontal="left" vertical="top" wrapText="1"/>
    </xf>
    <xf numFmtId="0" fontId="15" fillId="12" borderId="0" xfId="0" applyFont="1" applyFill="1" applyAlignment="1">
      <alignment horizontal="left" vertical="top" wrapText="1"/>
    </xf>
    <xf numFmtId="0" fontId="17" fillId="14" borderId="25" xfId="0" applyFont="1" applyFill="1" applyBorder="1" applyAlignment="1">
      <alignment horizontal="center" vertical="center" wrapText="1"/>
    </xf>
    <xf numFmtId="0" fontId="17" fillId="14" borderId="18" xfId="0" applyFont="1" applyFill="1" applyBorder="1" applyAlignment="1">
      <alignment horizontal="center" vertical="center" wrapText="1"/>
    </xf>
    <xf numFmtId="0" fontId="17" fillId="14" borderId="26" xfId="0" applyFont="1" applyFill="1" applyBorder="1" applyAlignment="1">
      <alignment horizontal="center" vertical="center" wrapText="1"/>
    </xf>
    <xf numFmtId="0" fontId="17" fillId="14" borderId="13" xfId="0" applyFont="1" applyFill="1" applyBorder="1" applyAlignment="1">
      <alignment horizontal="center" vertical="center" wrapText="1"/>
    </xf>
    <xf numFmtId="0" fontId="17" fillId="0" borderId="26" xfId="3" applyFont="1" applyBorder="1" applyAlignment="1" applyProtection="1">
      <alignment horizontal="center" vertical="center"/>
      <protection locked="0"/>
    </xf>
    <xf numFmtId="0" fontId="17" fillId="0" borderId="27" xfId="3" applyFont="1" applyBorder="1" applyAlignment="1" applyProtection="1">
      <alignment horizontal="center" vertical="center" shrinkToFit="1"/>
      <protection locked="0"/>
    </xf>
    <xf numFmtId="0" fontId="17" fillId="0" borderId="24" xfId="3" applyFont="1" applyBorder="1" applyAlignment="1" applyProtection="1">
      <alignment horizontal="center" vertical="center" shrinkToFit="1"/>
      <protection locked="0"/>
    </xf>
    <xf numFmtId="165" fontId="17" fillId="13" borderId="24" xfId="3" applyNumberFormat="1" applyFont="1" applyFill="1" applyBorder="1" applyAlignment="1" applyProtection="1">
      <alignment horizontal="center" vertical="center" shrinkToFit="1"/>
      <protection locked="0"/>
    </xf>
    <xf numFmtId="0" fontId="17" fillId="13" borderId="24" xfId="3" applyFont="1" applyFill="1" applyBorder="1" applyAlignment="1" applyProtection="1">
      <alignment horizontal="center" vertical="center" shrinkToFit="1"/>
      <protection locked="0"/>
    </xf>
    <xf numFmtId="0" fontId="20" fillId="13" borderId="18" xfId="0" applyFont="1" applyFill="1" applyBorder="1" applyAlignment="1">
      <alignment horizontal="center" vertical="center" wrapText="1"/>
    </xf>
    <xf numFmtId="0" fontId="20" fillId="13" borderId="13" xfId="0" applyFont="1" applyFill="1" applyBorder="1" applyAlignment="1">
      <alignment horizontal="left" vertical="center" wrapText="1"/>
    </xf>
    <xf numFmtId="165" fontId="20" fillId="13" borderId="13" xfId="0" applyNumberFormat="1" applyFont="1" applyFill="1" applyBorder="1" applyAlignment="1">
      <alignment horizontal="center" vertical="center" wrapText="1"/>
    </xf>
    <xf numFmtId="164" fontId="20" fillId="13" borderId="13" xfId="0" applyNumberFormat="1" applyFont="1" applyFill="1" applyBorder="1" applyAlignment="1">
      <alignment horizontal="center" vertical="center" wrapText="1"/>
    </xf>
    <xf numFmtId="165" fontId="17" fillId="0" borderId="24" xfId="0" applyNumberFormat="1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14" borderId="22" xfId="0" applyFont="1" applyFill="1" applyBorder="1" applyAlignment="1">
      <alignment horizontal="center" vertical="center" wrapText="1"/>
    </xf>
    <xf numFmtId="0" fontId="17" fillId="14" borderId="23" xfId="0" applyFont="1" applyFill="1" applyBorder="1" applyAlignment="1">
      <alignment horizontal="center" vertical="center" wrapText="1"/>
    </xf>
    <xf numFmtId="0" fontId="17" fillId="13" borderId="18" xfId="0" applyFont="1" applyFill="1" applyBorder="1" applyAlignment="1">
      <alignment horizontal="center" vertical="center" wrapText="1"/>
    </xf>
    <xf numFmtId="0" fontId="17" fillId="13" borderId="13" xfId="0" applyFont="1" applyFill="1" applyBorder="1" applyAlignment="1">
      <alignment horizontal="center" vertical="center" wrapText="1"/>
    </xf>
    <xf numFmtId="165" fontId="17" fillId="14" borderId="13" xfId="0" applyNumberFormat="1" applyFont="1" applyFill="1" applyBorder="1" applyAlignment="1">
      <alignment horizontal="center" vertical="center" wrapText="1"/>
    </xf>
  </cellXfs>
  <cellStyles count="6">
    <cellStyle name="Moeda 4" xfId="4" xr:uid="{C72D7E6C-4FE8-4FB9-8BAF-D79D6A9E59DB}"/>
    <cellStyle name="Normal" xfId="0" builtinId="0"/>
    <cellStyle name="Normal 15" xfId="3" xr:uid="{386B358C-E69A-4594-A37A-188B6BD94FDC}"/>
    <cellStyle name="Normal 2" xfId="2" xr:uid="{EA5A0DA9-4A1D-4151-8E91-E8690A144DEF}"/>
    <cellStyle name="Porcentagem" xfId="1" builtinId="5"/>
    <cellStyle name="Vírgula 4" xfId="5" xr:uid="{F7958877-60F1-4850-8A22-8A8ECB8F25C7}"/>
  </cellStyles>
  <dxfs count="25">
    <dxf>
      <font>
        <color rgb="FFD8ECF6"/>
      </font>
    </dxf>
    <dxf>
      <font>
        <color rgb="FFD8ECF6"/>
      </font>
    </dxf>
    <dxf>
      <font>
        <color rgb="FFD8ECF6"/>
      </font>
    </dxf>
    <dxf>
      <font>
        <b/>
        <i val="0"/>
        <color auto="1"/>
      </font>
    </dxf>
    <dxf>
      <font>
        <color theme="0"/>
      </font>
    </dxf>
    <dxf>
      <font>
        <color rgb="FF0070C0"/>
      </font>
      <fill>
        <patternFill>
          <bgColor rgb="FF0070C0"/>
        </patternFill>
      </fill>
    </dxf>
    <dxf>
      <font>
        <color rgb="FFD8ECF6"/>
      </font>
    </dxf>
    <dxf>
      <font>
        <color rgb="FF0070C0"/>
      </font>
      <fill>
        <patternFill>
          <bgColor rgb="FF0070C0"/>
        </patternFill>
      </fill>
    </dxf>
    <dxf>
      <font>
        <color rgb="FFD8ECF6"/>
      </font>
    </dxf>
    <dxf>
      <font>
        <color rgb="FF0070C0"/>
      </font>
      <fill>
        <patternFill>
          <bgColor rgb="FF0070C0"/>
        </patternFill>
      </fill>
    </dxf>
    <dxf>
      <font>
        <color rgb="FFD8ECF6"/>
      </font>
    </dxf>
    <dxf>
      <font>
        <b/>
        <i val="0"/>
        <color auto="1"/>
      </font>
    </dxf>
    <dxf>
      <font>
        <color rgb="FF0070C0"/>
      </font>
      <fill>
        <patternFill>
          <bgColor rgb="FF0070C0"/>
        </patternFill>
      </fill>
    </dxf>
    <dxf>
      <font>
        <color rgb="FFD8ECF6"/>
      </font>
    </dxf>
    <dxf>
      <font>
        <b/>
        <i val="0"/>
        <color auto="1"/>
      </font>
    </dxf>
    <dxf>
      <font>
        <color rgb="FF0070C0"/>
      </font>
      <fill>
        <patternFill>
          <bgColor rgb="FF0070C0"/>
        </patternFill>
      </fill>
    </dxf>
    <dxf>
      <font>
        <color rgb="FFD8ECF6"/>
      </font>
    </dxf>
    <dxf>
      <font>
        <color rgb="FF0070C0"/>
      </font>
      <fill>
        <patternFill>
          <bgColor rgb="FF0070C0"/>
        </patternFill>
      </fill>
    </dxf>
    <dxf>
      <font>
        <color rgb="FFD8ECF6"/>
      </font>
    </dxf>
    <dxf>
      <font>
        <color rgb="FF0070C0"/>
      </font>
      <fill>
        <patternFill>
          <bgColor rgb="FF0070C0"/>
        </patternFill>
      </fill>
    </dxf>
    <dxf>
      <font>
        <color rgb="FFD8ECF6"/>
      </font>
    </dxf>
    <dxf>
      <font>
        <b/>
        <i val="0"/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D8EC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5097685</xdr:colOff>
      <xdr:row>1</xdr:row>
      <xdr:rowOff>5445</xdr:rowOff>
    </xdr:from>
    <xdr:to>
      <xdr:col>2</xdr:col>
      <xdr:colOff>1528419</xdr:colOff>
      <xdr:row>4</xdr:row>
      <xdr:rowOff>129541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1E76A66-7781-42AE-AD38-D6DCC1B45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4485" y="180705"/>
          <a:ext cx="1711394" cy="649876"/>
        </a:xfrm>
        <a:prstGeom prst="rect">
          <a:avLst/>
        </a:prstGeom>
      </xdr:spPr>
    </xdr:pic>
    <xdr:clientData/>
  </xdr:twoCellAnchor>
  <xdr:twoCellAnchor editAs="oneCell">
    <xdr:from>
      <xdr:col>1</xdr:col>
      <xdr:colOff>354875</xdr:colOff>
      <xdr:row>0</xdr:row>
      <xdr:rowOff>123900</xdr:rowOff>
    </xdr:from>
    <xdr:to>
      <xdr:col>1</xdr:col>
      <xdr:colOff>4884420</xdr:colOff>
      <xdr:row>5</xdr:row>
      <xdr:rowOff>163618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9D16F61-849F-4908-AAC8-AF2C3859E2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7931"/>
        <a:stretch>
          <a:fillRect/>
        </a:stretch>
      </xdr:blipFill>
      <xdr:spPr>
        <a:xfrm>
          <a:off x="1421675" y="123900"/>
          <a:ext cx="4529545" cy="916018"/>
        </a:xfrm>
        <a:prstGeom prst="rect">
          <a:avLst/>
        </a:prstGeom>
      </xdr:spPr>
    </xdr:pic>
    <xdr:clientData/>
  </xdr:twoCellAnchor>
  <xdr:twoCellAnchor editAs="oneCell">
    <xdr:from>
      <xdr:col>0</xdr:col>
      <xdr:colOff>155666</xdr:colOff>
      <xdr:row>1</xdr:row>
      <xdr:rowOff>7620</xdr:rowOff>
    </xdr:from>
    <xdr:to>
      <xdr:col>0</xdr:col>
      <xdr:colOff>1028858</xdr:colOff>
      <xdr:row>5</xdr:row>
      <xdr:rowOff>83820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2CB1DD3-2BBE-40DD-A930-0B12913C0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5666" y="182880"/>
          <a:ext cx="873192" cy="777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15241</xdr:colOff>
      <xdr:row>0</xdr:row>
      <xdr:rowOff>112124</xdr:rowOff>
    </xdr:from>
    <xdr:to>
      <xdr:col>9</xdr:col>
      <xdr:colOff>1007122</xdr:colOff>
      <xdr:row>4</xdr:row>
      <xdr:rowOff>162199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D490B40-0ED0-4D01-8C0D-5265E8D87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0921" y="112124"/>
          <a:ext cx="1977998" cy="751115"/>
        </a:xfrm>
        <a:prstGeom prst="rect">
          <a:avLst/>
        </a:prstGeom>
      </xdr:spPr>
    </xdr:pic>
    <xdr:clientData/>
  </xdr:twoCellAnchor>
  <xdr:twoCellAnchor editAs="oneCell">
    <xdr:from>
      <xdr:col>4</xdr:col>
      <xdr:colOff>202475</xdr:colOff>
      <xdr:row>0</xdr:row>
      <xdr:rowOff>40080</xdr:rowOff>
    </xdr:from>
    <xdr:to>
      <xdr:col>4</xdr:col>
      <xdr:colOff>4732020</xdr:colOff>
      <xdr:row>5</xdr:row>
      <xdr:rowOff>79798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B5D4529-7B46-4960-A740-53F4382C3C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7931"/>
        <a:stretch>
          <a:fillRect/>
        </a:stretch>
      </xdr:blipFill>
      <xdr:spPr>
        <a:xfrm>
          <a:off x="4195355" y="40080"/>
          <a:ext cx="4529545" cy="916018"/>
        </a:xfrm>
        <a:prstGeom prst="rect">
          <a:avLst/>
        </a:prstGeom>
      </xdr:spPr>
    </xdr:pic>
    <xdr:clientData/>
  </xdr:twoCellAnchor>
  <xdr:twoCellAnchor editAs="oneCell">
    <xdr:from>
      <xdr:col>0</xdr:col>
      <xdr:colOff>330926</xdr:colOff>
      <xdr:row>0</xdr:row>
      <xdr:rowOff>22860</xdr:rowOff>
    </xdr:from>
    <xdr:to>
      <xdr:col>1</xdr:col>
      <xdr:colOff>437606</xdr:colOff>
      <xdr:row>5</xdr:row>
      <xdr:rowOff>123264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0D002BC-0D35-41DE-8DA1-4443DFA4A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926" y="22860"/>
          <a:ext cx="1097280" cy="9767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463477</xdr:colOff>
      <xdr:row>1</xdr:row>
      <xdr:rowOff>13512</xdr:rowOff>
    </xdr:from>
    <xdr:to>
      <xdr:col>15</xdr:col>
      <xdr:colOff>926440</xdr:colOff>
      <xdr:row>5</xdr:row>
      <xdr:rowOff>63586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5D488FC-82A1-4247-8B46-5C7C591C7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83006" y="192806"/>
          <a:ext cx="1986963" cy="767251"/>
        </a:xfrm>
        <a:prstGeom prst="rect">
          <a:avLst/>
        </a:prstGeom>
      </xdr:spPr>
    </xdr:pic>
    <xdr:clientData/>
  </xdr:twoCellAnchor>
  <xdr:twoCellAnchor editAs="oneCell">
    <xdr:from>
      <xdr:col>4</xdr:col>
      <xdr:colOff>202475</xdr:colOff>
      <xdr:row>0</xdr:row>
      <xdr:rowOff>40080</xdr:rowOff>
    </xdr:from>
    <xdr:to>
      <xdr:col>10</xdr:col>
      <xdr:colOff>25550</xdr:colOff>
      <xdr:row>5</xdr:row>
      <xdr:rowOff>79798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55C16A3-C723-4453-B4FF-E48EA60BF5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7931"/>
        <a:stretch>
          <a:fillRect/>
        </a:stretch>
      </xdr:blipFill>
      <xdr:spPr>
        <a:xfrm>
          <a:off x="4195355" y="40080"/>
          <a:ext cx="4529545" cy="916018"/>
        </a:xfrm>
        <a:prstGeom prst="rect">
          <a:avLst/>
        </a:prstGeom>
      </xdr:spPr>
    </xdr:pic>
    <xdr:clientData/>
  </xdr:twoCellAnchor>
  <xdr:twoCellAnchor editAs="oneCell">
    <xdr:from>
      <xdr:col>0</xdr:col>
      <xdr:colOff>330926</xdr:colOff>
      <xdr:row>0</xdr:row>
      <xdr:rowOff>22860</xdr:rowOff>
    </xdr:from>
    <xdr:to>
      <xdr:col>1</xdr:col>
      <xdr:colOff>437606</xdr:colOff>
      <xdr:row>5</xdr:row>
      <xdr:rowOff>123264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A351936-28D3-4314-A2F8-F195C9D96A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926" y="22860"/>
          <a:ext cx="1097280" cy="9767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75298-E0EF-4548-82F8-5CEA59F12F01}">
  <sheetPr>
    <pageSetUpPr fitToPage="1"/>
  </sheetPr>
  <dimension ref="A1:J59"/>
  <sheetViews>
    <sheetView showWhiteSpace="0" view="pageBreakPreview" topLeftCell="A15" zoomScaleNormal="100" zoomScaleSheetLayoutView="100" workbookViewId="0">
      <selection activeCell="A20" sqref="A20"/>
    </sheetView>
  </sheetViews>
  <sheetFormatPr defaultRowHeight="13.8" x14ac:dyDescent="0.25"/>
  <cols>
    <col min="1" max="1" width="14" style="12" customWidth="1"/>
    <col min="2" max="2" width="69.296875" customWidth="1"/>
    <col min="3" max="3" width="22.796875" customWidth="1"/>
    <col min="4" max="4" width="10" bestFit="1" customWidth="1"/>
  </cols>
  <sheetData>
    <row r="1" spans="1:10" x14ac:dyDescent="0.25">
      <c r="A1" s="20"/>
      <c r="B1" s="21"/>
      <c r="C1" s="21"/>
    </row>
    <row r="2" spans="1:10" x14ac:dyDescent="0.25">
      <c r="A2" s="31"/>
      <c r="B2" s="13"/>
      <c r="C2" s="13"/>
      <c r="D2" s="13"/>
      <c r="E2" s="13"/>
      <c r="F2" s="13"/>
      <c r="G2" s="13"/>
      <c r="H2" s="13"/>
      <c r="I2" s="13"/>
      <c r="J2" s="13"/>
    </row>
    <row r="3" spans="1:10" x14ac:dyDescent="0.25">
      <c r="A3" s="31"/>
      <c r="B3" s="13"/>
      <c r="C3" s="13"/>
      <c r="D3" s="13"/>
      <c r="E3" s="13"/>
      <c r="F3" s="13"/>
      <c r="G3" s="13"/>
      <c r="H3" s="13"/>
      <c r="I3" s="13"/>
      <c r="J3" s="13"/>
    </row>
    <row r="4" spans="1:10" x14ac:dyDescent="0.25">
      <c r="A4" s="31"/>
      <c r="B4" s="13"/>
      <c r="C4" s="13"/>
      <c r="D4" s="13"/>
      <c r="E4" s="13"/>
      <c r="F4" s="13"/>
      <c r="G4" s="13"/>
      <c r="H4" s="13"/>
      <c r="I4" s="13"/>
      <c r="J4" s="13"/>
    </row>
    <row r="5" spans="1:10" x14ac:dyDescent="0.25">
      <c r="A5" s="31"/>
      <c r="B5" s="13"/>
      <c r="C5" s="13"/>
      <c r="D5" s="13"/>
      <c r="E5" s="13"/>
      <c r="F5" s="13"/>
      <c r="G5" s="13"/>
      <c r="H5" s="13"/>
      <c r="I5" s="13"/>
      <c r="J5" s="13"/>
    </row>
    <row r="6" spans="1:10" x14ac:dyDescent="0.25">
      <c r="A6" s="31"/>
      <c r="B6" s="13"/>
      <c r="C6" s="13"/>
      <c r="D6" s="13"/>
      <c r="E6" s="13"/>
      <c r="F6" s="13"/>
      <c r="G6" s="13"/>
      <c r="H6" s="13"/>
      <c r="I6" s="13"/>
      <c r="J6" s="13"/>
    </row>
    <row r="7" spans="1:10" x14ac:dyDescent="0.25">
      <c r="A7" s="40" t="s">
        <v>577</v>
      </c>
      <c r="B7" s="9" t="s">
        <v>578</v>
      </c>
      <c r="C7" s="10"/>
      <c r="D7" s="11"/>
      <c r="E7" s="71"/>
      <c r="F7" s="71"/>
      <c r="G7" s="14"/>
      <c r="H7" s="15"/>
      <c r="I7" s="13"/>
      <c r="J7" s="13"/>
    </row>
    <row r="8" spans="1:10" x14ac:dyDescent="0.25">
      <c r="A8" s="40" t="s">
        <v>579</v>
      </c>
      <c r="B8" s="9" t="s">
        <v>580</v>
      </c>
      <c r="C8" s="10"/>
      <c r="D8" s="11"/>
      <c r="E8" s="10"/>
      <c r="F8" s="10"/>
      <c r="G8" s="14"/>
      <c r="H8" s="16"/>
      <c r="I8" s="13"/>
      <c r="J8" s="13"/>
    </row>
    <row r="9" spans="1:10" x14ac:dyDescent="0.25">
      <c r="A9" s="40"/>
      <c r="B9" s="9"/>
      <c r="C9" s="10"/>
      <c r="D9" s="11"/>
      <c r="E9" s="10"/>
      <c r="F9" s="10"/>
      <c r="G9" s="14"/>
      <c r="H9" s="16"/>
      <c r="I9" s="13"/>
      <c r="J9" s="13"/>
    </row>
    <row r="10" spans="1:10" x14ac:dyDescent="0.25">
      <c r="A10" s="73" t="s">
        <v>588</v>
      </c>
      <c r="B10" s="74"/>
      <c r="C10" s="74"/>
    </row>
    <row r="11" spans="1:10" x14ac:dyDescent="0.25">
      <c r="A11" s="42" t="s">
        <v>0</v>
      </c>
      <c r="B11" s="42" t="s">
        <v>3</v>
      </c>
      <c r="C11" s="42" t="s">
        <v>8</v>
      </c>
    </row>
    <row r="12" spans="1:10" x14ac:dyDescent="0.25">
      <c r="A12" s="53" t="s">
        <v>10</v>
      </c>
      <c r="B12" s="54" t="str">
        <f>VLOOKUP(A12,'Orçamento Sintético'!A:J,5,FALSE)</f>
        <v>SERVIÇOS PRELIMINARES E CANTEIRO</v>
      </c>
      <c r="C12" s="55">
        <f>VLOOKUP(A12,'Orçamento Sintético'!A:J,10,FALSE)</f>
        <v>37967.449999999997</v>
      </c>
    </row>
    <row r="13" spans="1:10" x14ac:dyDescent="0.25">
      <c r="A13" s="53" t="s">
        <v>27</v>
      </c>
      <c r="B13" s="54" t="str">
        <f>VLOOKUP(A13,'Orçamento Sintético'!A:J,5,FALSE)</f>
        <v>IMPERMEABILIZAÇÃO DO PLENÁRIO</v>
      </c>
      <c r="C13" s="55">
        <f>VLOOKUP(A13,'Orçamento Sintético'!A:J,10,FALSE)</f>
        <v>84434.3</v>
      </c>
    </row>
    <row r="14" spans="1:10" x14ac:dyDescent="0.25">
      <c r="A14" s="43" t="s">
        <v>29</v>
      </c>
      <c r="B14" s="44" t="str">
        <f>VLOOKUP(A14,'Orçamento Sintético'!A:J,5,FALSE)</f>
        <v>DEMOLIÇÃO DA CALÇADA E TRANSPORTE DO ENTULHO</v>
      </c>
      <c r="C14" s="45">
        <f>VLOOKUP(A14,'Orçamento Sintético'!A:J,10,FALSE)</f>
        <v>1002.8199999999999</v>
      </c>
    </row>
    <row r="15" spans="1:10" x14ac:dyDescent="0.25">
      <c r="A15" s="43" t="s">
        <v>43</v>
      </c>
      <c r="B15" s="44" t="str">
        <f>VLOOKUP(A15,'Orçamento Sintético'!A:J,5,FALSE)</f>
        <v>IMPERMEABILIZAÇÃO INTERNA</v>
      </c>
      <c r="C15" s="45">
        <f>VLOOKUP(A15,'Orçamento Sintético'!A:J,10,FALSE)</f>
        <v>32418.69</v>
      </c>
    </row>
    <row r="16" spans="1:10" x14ac:dyDescent="0.25">
      <c r="A16" s="43" t="s">
        <v>77</v>
      </c>
      <c r="B16" s="44" t="str">
        <f>VLOOKUP(A16,'Orçamento Sintético'!A:J,5,FALSE)</f>
        <v>IMPERMEABILIZAÇÃO EXTERNA</v>
      </c>
      <c r="C16" s="45">
        <f>VLOOKUP(A16,'Orçamento Sintético'!A:J,10,FALSE)</f>
        <v>4149.7700000000004</v>
      </c>
    </row>
    <row r="17" spans="1:3" x14ac:dyDescent="0.25">
      <c r="A17" s="43" t="s">
        <v>84</v>
      </c>
      <c r="B17" s="44" t="str">
        <f>VLOOKUP(A17,'Orçamento Sintético'!A:J,5,FALSE)</f>
        <v>DRENAGEM</v>
      </c>
      <c r="C17" s="45">
        <f>VLOOKUP(A17,'Orçamento Sintético'!A:J,10,FALSE)</f>
        <v>33448.68</v>
      </c>
    </row>
    <row r="18" spans="1:3" x14ac:dyDescent="0.25">
      <c r="A18" s="43" t="s">
        <v>114</v>
      </c>
      <c r="B18" s="44" t="str">
        <f>VLOOKUP(A18,'Orçamento Sintético'!A:J,5,FALSE)</f>
        <v>PINTURA INTERNA</v>
      </c>
      <c r="C18" s="45">
        <f>VLOOKUP(A18,'Orçamento Sintético'!A:J,10,FALSE)</f>
        <v>7996.1299999999992</v>
      </c>
    </row>
    <row r="19" spans="1:3" x14ac:dyDescent="0.25">
      <c r="A19" s="43" t="s">
        <v>131</v>
      </c>
      <c r="B19" s="44" t="str">
        <f>VLOOKUP(A19,'Orçamento Sintético'!A:J,5,FALSE)</f>
        <v>PINTURA EXTERNA</v>
      </c>
      <c r="C19" s="45">
        <f>VLOOKUP(A19,'Orçamento Sintético'!A:J,10,FALSE)</f>
        <v>5418.21</v>
      </c>
    </row>
    <row r="20" spans="1:3" x14ac:dyDescent="0.25">
      <c r="A20" s="53">
        <v>3</v>
      </c>
      <c r="B20" s="54" t="str">
        <f>VLOOKUP(A20,'Orçamento Sintético'!A:J,5,FALSE)</f>
        <v>REFORMA DA SALA DA PRESIDÊNCIA</v>
      </c>
      <c r="C20" s="55">
        <f>VLOOKUP(A20,'Orçamento Sintético'!A:J,10,FALSE)</f>
        <v>11378.44</v>
      </c>
    </row>
    <row r="21" spans="1:3" x14ac:dyDescent="0.25">
      <c r="A21" s="43" t="s">
        <v>139</v>
      </c>
      <c r="B21" s="44" t="str">
        <f>VLOOKUP(A21,'Orçamento Sintético'!A:J,5,FALSE)</f>
        <v>LEVANTAMENTO E DEMOLIÇÕES</v>
      </c>
      <c r="C21" s="45">
        <f>VLOOKUP(A21,'Orçamento Sintético'!A:J,10,FALSE)</f>
        <v>140.33000000000001</v>
      </c>
    </row>
    <row r="22" spans="1:3" x14ac:dyDescent="0.25">
      <c r="A22" s="43" t="s">
        <v>148</v>
      </c>
      <c r="B22" s="44" t="str">
        <f>VLOOKUP(A22,'Orçamento Sintético'!A:J,5,FALSE)</f>
        <v>ESQUADRIAS</v>
      </c>
      <c r="C22" s="45">
        <f>VLOOKUP(A22,'Orçamento Sintético'!A:J,10,FALSE)</f>
        <v>10415.33</v>
      </c>
    </row>
    <row r="23" spans="1:3" x14ac:dyDescent="0.25">
      <c r="A23" s="43" t="s">
        <v>165</v>
      </c>
      <c r="B23" s="44" t="str">
        <f>VLOOKUP(A23,'Orçamento Sintético'!A:J,5,FALSE)</f>
        <v>PINTURA</v>
      </c>
      <c r="C23" s="45">
        <f>VLOOKUP(A23,'Orçamento Sintético'!A:J,10,FALSE)</f>
        <v>822.78</v>
      </c>
    </row>
    <row r="24" spans="1:3" x14ac:dyDescent="0.25">
      <c r="A24" s="53" t="s">
        <v>171</v>
      </c>
      <c r="B24" s="54" t="str">
        <f>VLOOKUP(A24,'Orçamento Sintético'!A:J,5,FALSE)</f>
        <v>ADEQUAÇÃO DOS BANHEIROS DO PLENÁRIO</v>
      </c>
      <c r="C24" s="55">
        <f>VLOOKUP(A24,'Orçamento Sintético'!A:J,10,FALSE)</f>
        <v>60832.570000000007</v>
      </c>
    </row>
    <row r="25" spans="1:3" x14ac:dyDescent="0.25">
      <c r="A25" s="43" t="s">
        <v>173</v>
      </c>
      <c r="B25" s="44" t="str">
        <f>VLOOKUP(A25,'Orçamento Sintético'!A:J,5,FALSE)</f>
        <v>LEVANTAMENTO, DEMOLIÇÕES E CONSTRUÇÕES</v>
      </c>
      <c r="C25" s="45">
        <f>VLOOKUP(A25,'Orçamento Sintético'!A:J,10,FALSE)</f>
        <v>12227.890000000001</v>
      </c>
    </row>
    <row r="26" spans="1:3" x14ac:dyDescent="0.25">
      <c r="A26" s="43" t="s">
        <v>212</v>
      </c>
      <c r="B26" s="44" t="str">
        <f>VLOOKUP(A26,'Orçamento Sintético'!A:J,5,FALSE)</f>
        <v>INSTALAÇÕES HIDRÁULICAS</v>
      </c>
      <c r="C26" s="45">
        <f>VLOOKUP(A26,'Orçamento Sintético'!A:J,10,FALSE)</f>
        <v>2877.4299999999994</v>
      </c>
    </row>
    <row r="27" spans="1:3" x14ac:dyDescent="0.25">
      <c r="A27" s="43" t="s">
        <v>289</v>
      </c>
      <c r="B27" s="44" t="str">
        <f>VLOOKUP(A27,'Orçamento Sintético'!A:J,5,FALSE)</f>
        <v>INSTALAÇÕES ELÉTRICAS</v>
      </c>
      <c r="C27" s="45">
        <f>VLOOKUP(A27,'Orçamento Sintético'!A:J,10,FALSE)</f>
        <v>476.12</v>
      </c>
    </row>
    <row r="28" spans="1:3" x14ac:dyDescent="0.25">
      <c r="A28" s="43" t="s">
        <v>297</v>
      </c>
      <c r="B28" s="44" t="str">
        <f>VLOOKUP(A28,'Orçamento Sintético'!A:J,5,FALSE)</f>
        <v>PORTAS E JANELAS</v>
      </c>
      <c r="C28" s="45">
        <f>VLOOKUP(A28,'Orçamento Sintético'!A:J,10,FALSE)</f>
        <v>4316.46</v>
      </c>
    </row>
    <row r="29" spans="1:3" x14ac:dyDescent="0.25">
      <c r="A29" s="43" t="s">
        <v>312</v>
      </c>
      <c r="B29" s="44" t="str">
        <f>VLOOKUP(A29,'Orçamento Sintético'!A:J,5,FALSE)</f>
        <v>PISOS E REVESTIMENTOS</v>
      </c>
      <c r="C29" s="45">
        <f>VLOOKUP(A29,'Orçamento Sintético'!A:J,10,FALSE)</f>
        <v>25752.810000000005</v>
      </c>
    </row>
    <row r="30" spans="1:3" x14ac:dyDescent="0.25">
      <c r="A30" s="43" t="s">
        <v>330</v>
      </c>
      <c r="B30" s="44" t="str">
        <f>VLOOKUP(A30,'Orçamento Sintético'!A:J,5,FALSE)</f>
        <v>LOUÇAS E METAIS</v>
      </c>
      <c r="C30" s="45">
        <f>VLOOKUP(A30,'Orçamento Sintético'!A:J,10,FALSE)</f>
        <v>6980.68</v>
      </c>
    </row>
    <row r="31" spans="1:3" x14ac:dyDescent="0.25">
      <c r="A31" s="43" t="s">
        <v>341</v>
      </c>
      <c r="B31" s="44" t="str">
        <f>VLOOKUP(A31,'Orçamento Sintético'!A:J,5,FALSE)</f>
        <v>ESPELHOS E ACESSIBILIDADE</v>
      </c>
      <c r="C31" s="45">
        <f>VLOOKUP(A31,'Orçamento Sintético'!A:J,10,FALSE)</f>
        <v>6867.72</v>
      </c>
    </row>
    <row r="32" spans="1:3" x14ac:dyDescent="0.25">
      <c r="A32" s="43" t="s">
        <v>359</v>
      </c>
      <c r="B32" s="44" t="str">
        <f>VLOOKUP(A32,'Orçamento Sintético'!A:J,5,FALSE)</f>
        <v>PINTURA</v>
      </c>
      <c r="C32" s="45">
        <f>VLOOKUP(A32,'Orçamento Sintético'!A:J,10,FALSE)</f>
        <v>1333.46</v>
      </c>
    </row>
    <row r="33" spans="1:3" x14ac:dyDescent="0.25">
      <c r="A33" s="53" t="s">
        <v>363</v>
      </c>
      <c r="B33" s="54" t="str">
        <f>VLOOKUP(A33,'Orçamento Sintético'!A:J,5,FALSE)</f>
        <v>REFORMA DO TELHADO</v>
      </c>
      <c r="C33" s="55">
        <f>VLOOKUP(A33,'Orçamento Sintético'!A:J,10,FALSE)</f>
        <v>392367.07</v>
      </c>
    </row>
    <row r="34" spans="1:3" x14ac:dyDescent="0.25">
      <c r="A34" s="43" t="s">
        <v>365</v>
      </c>
      <c r="B34" s="44" t="str">
        <f>VLOOKUP(A34,'Orçamento Sintético'!A:J,5,FALSE)</f>
        <v>SERVIÇOS PRELIMINARES</v>
      </c>
      <c r="C34" s="45">
        <f>VLOOKUP(A34,'Orçamento Sintético'!A:J,10,FALSE)</f>
        <v>7232.42</v>
      </c>
    </row>
    <row r="35" spans="1:3" x14ac:dyDescent="0.25">
      <c r="A35" s="43" t="s">
        <v>375</v>
      </c>
      <c r="B35" s="44" t="str">
        <f>VLOOKUP(A35,'Orçamento Sintético'!A:J,5,FALSE)</f>
        <v>DEMOLIÇÕES E RETIRADA</v>
      </c>
      <c r="C35" s="45">
        <f>VLOOKUP(A35,'Orçamento Sintético'!A:J,10,FALSE)</f>
        <v>98130.739999999991</v>
      </c>
    </row>
    <row r="36" spans="1:3" x14ac:dyDescent="0.25">
      <c r="A36" s="43" t="s">
        <v>399</v>
      </c>
      <c r="B36" s="44" t="str">
        <f>VLOOKUP(A36,'Orçamento Sintético'!A:J,5,FALSE)</f>
        <v>COBERTURA</v>
      </c>
      <c r="C36" s="45">
        <f>VLOOKUP(A36,'Orçamento Sintético'!A:J,10,FALSE)</f>
        <v>193531.42</v>
      </c>
    </row>
    <row r="37" spans="1:3" x14ac:dyDescent="0.25">
      <c r="A37" s="43" t="s">
        <v>425</v>
      </c>
      <c r="B37" s="44" t="str">
        <f>VLOOKUP(A37,'Orçamento Sintético'!A:J,5,FALSE)</f>
        <v>PAREDES DE PLATIBANDA</v>
      </c>
      <c r="C37" s="45">
        <f>VLOOKUP(A37,'Orçamento Sintético'!A:J,10,FALSE)</f>
        <v>15194.550000000003</v>
      </c>
    </row>
    <row r="38" spans="1:3" x14ac:dyDescent="0.25">
      <c r="A38" s="43" t="s">
        <v>444</v>
      </c>
      <c r="B38" s="44" t="str">
        <f>VLOOKUP(A38,'Orçamento Sintético'!A:J,5,FALSE)</f>
        <v>REVESTIMENTO INTERNO/EXTERNO</v>
      </c>
      <c r="C38" s="45">
        <f>VLOOKUP(A38,'Orçamento Sintético'!A:J,10,FALSE)</f>
        <v>5352.33</v>
      </c>
    </row>
    <row r="39" spans="1:3" x14ac:dyDescent="0.25">
      <c r="A39" s="43" t="s">
        <v>455</v>
      </c>
      <c r="B39" s="44" t="str">
        <f>VLOOKUP(A39,'Orçamento Sintético'!A:J,5,FALSE)</f>
        <v>PINTURA INTERNA E EXTERNA</v>
      </c>
      <c r="C39" s="45">
        <f>VLOOKUP(A39,'Orçamento Sintético'!A:J,10,FALSE)</f>
        <v>41079.57</v>
      </c>
    </row>
    <row r="40" spans="1:3" x14ac:dyDescent="0.25">
      <c r="A40" s="43" t="s">
        <v>481</v>
      </c>
      <c r="B40" s="44" t="str">
        <f>VLOOKUP(A40,'Orçamento Sintético'!A:J,5,FALSE)</f>
        <v>INSTALAÇÕES PLUVIAIS</v>
      </c>
      <c r="C40" s="45">
        <f>VLOOKUP(A40,'Orçamento Sintético'!A:J,10,FALSE)</f>
        <v>31846.04</v>
      </c>
    </row>
    <row r="41" spans="1:3" x14ac:dyDescent="0.25">
      <c r="A41" s="53" t="s">
        <v>492</v>
      </c>
      <c r="B41" s="54" t="str">
        <f>VLOOKUP(A41,'Orçamento Sintético'!A:J,5,FALSE)</f>
        <v>ADEQUAÇÕES ELÉTRICAS DE TODA CÂMARA - FASE 1</v>
      </c>
      <c r="C41" s="55">
        <f>VLOOKUP(A41,'Orçamento Sintético'!A:J,10,FALSE)</f>
        <v>107037.4</v>
      </c>
    </row>
    <row r="42" spans="1:3" x14ac:dyDescent="0.25">
      <c r="A42" s="43" t="s">
        <v>493</v>
      </c>
      <c r="B42" s="44" t="str">
        <f>VLOOKUP(A42,'Orçamento Sintético'!A:J,5,FALSE)</f>
        <v>REMOÇÕES E DEMOLIÇÕES</v>
      </c>
      <c r="C42" s="45">
        <f>VLOOKUP(A42,'Orçamento Sintético'!A:J,10,FALSE)</f>
        <v>5442.92</v>
      </c>
    </row>
    <row r="43" spans="1:3" x14ac:dyDescent="0.25">
      <c r="A43" s="43" t="s">
        <v>507</v>
      </c>
      <c r="B43" s="44" t="str">
        <f>VLOOKUP(A43,'Orçamento Sintético'!A:J,5,FALSE)</f>
        <v>ENTRADA DE ENERGIA</v>
      </c>
      <c r="C43" s="45">
        <f>VLOOKUP(A43,'Orçamento Sintético'!A:J,10,FALSE)</f>
        <v>42245.130000000005</v>
      </c>
    </row>
    <row r="44" spans="1:3" x14ac:dyDescent="0.25">
      <c r="A44" s="43" t="s">
        <v>544</v>
      </c>
      <c r="B44" s="44" t="str">
        <f>VLOOKUP(A44,'Orçamento Sintético'!A:J,5,FALSE)</f>
        <v>QUADROS ELÉTRICOS</v>
      </c>
      <c r="C44" s="45">
        <f>VLOOKUP(A44,'Orçamento Sintético'!A:J,10,FALSE)</f>
        <v>265.22000000000003</v>
      </c>
    </row>
    <row r="45" spans="1:3" x14ac:dyDescent="0.25">
      <c r="A45" s="43" t="s">
        <v>549</v>
      </c>
      <c r="B45" s="44" t="str">
        <f>VLOOKUP(A45,'Orçamento Sintético'!A:J,5,FALSE)</f>
        <v>CABEAMENTO</v>
      </c>
      <c r="C45" s="45">
        <f>VLOOKUP(A45,'Orçamento Sintético'!A:J,10,FALSE)</f>
        <v>48977.259999999995</v>
      </c>
    </row>
    <row r="46" spans="1:3" x14ac:dyDescent="0.25">
      <c r="A46" s="43" t="s">
        <v>555</v>
      </c>
      <c r="B46" s="44" t="str">
        <f>VLOOKUP(A46,'Orçamento Sintético'!A:J,5,FALSE)</f>
        <v>DISJUNTORES</v>
      </c>
      <c r="C46" s="45">
        <f>VLOOKUP(A46,'Orçamento Sintético'!A:J,10,FALSE)</f>
        <v>10106.870000000001</v>
      </c>
    </row>
    <row r="47" spans="1:3" x14ac:dyDescent="0.25">
      <c r="A47" s="53" t="s">
        <v>570</v>
      </c>
      <c r="B47" s="54" t="str">
        <f>VLOOKUP(A47,'Orçamento Sintético'!A:J,5,FALSE)</f>
        <v>SERVIÇOS COMPLEMENTARES</v>
      </c>
      <c r="C47" s="55">
        <f>VLOOKUP(A47,'Orçamento Sintético'!A:J,10,FALSE)</f>
        <v>25225</v>
      </c>
    </row>
    <row r="48" spans="1:3" x14ac:dyDescent="0.25">
      <c r="A48" s="46"/>
      <c r="B48" s="46"/>
      <c r="C48" s="46"/>
    </row>
    <row r="49" spans="1:6" x14ac:dyDescent="0.25">
      <c r="A49" s="47"/>
      <c r="B49" s="48" t="s">
        <v>585</v>
      </c>
      <c r="C49" s="49">
        <f>'Orçamento Sintético'!J242</f>
        <v>575577.97</v>
      </c>
    </row>
    <row r="50" spans="1:6" x14ac:dyDescent="0.25">
      <c r="A50" s="47"/>
      <c r="B50" s="48" t="s">
        <v>586</v>
      </c>
      <c r="C50" s="49">
        <f>'Orçamento Sintético'!J243</f>
        <v>143664.26</v>
      </c>
    </row>
    <row r="51" spans="1:6" x14ac:dyDescent="0.25">
      <c r="A51" s="47"/>
      <c r="B51" s="50" t="s">
        <v>587</v>
      </c>
      <c r="C51" s="51">
        <f>'Orçamento Sintético'!J244</f>
        <v>719242.23</v>
      </c>
    </row>
    <row r="52" spans="1:6" x14ac:dyDescent="0.25">
      <c r="A52" s="31"/>
      <c r="B52" s="13"/>
      <c r="C52" s="13"/>
    </row>
    <row r="53" spans="1:6" x14ac:dyDescent="0.25">
      <c r="A53" s="31"/>
      <c r="B53" s="13"/>
      <c r="C53" s="13"/>
    </row>
    <row r="54" spans="1:6" x14ac:dyDescent="0.25">
      <c r="A54" s="31"/>
      <c r="B54" s="13"/>
      <c r="C54" s="13"/>
    </row>
    <row r="55" spans="1:6" x14ac:dyDescent="0.25">
      <c r="A55" s="72" t="s">
        <v>589</v>
      </c>
      <c r="B55" s="72"/>
      <c r="C55" s="72"/>
      <c r="D55" s="18"/>
      <c r="E55" s="18"/>
      <c r="F55" s="18"/>
    </row>
    <row r="56" spans="1:6" x14ac:dyDescent="0.25">
      <c r="A56" s="72" t="s">
        <v>590</v>
      </c>
      <c r="B56" s="72"/>
      <c r="C56" s="72"/>
      <c r="D56" s="18"/>
      <c r="E56" s="18"/>
      <c r="F56" s="18"/>
    </row>
    <row r="57" spans="1:6" x14ac:dyDescent="0.25">
      <c r="A57" s="72" t="s">
        <v>591</v>
      </c>
      <c r="B57" s="72"/>
      <c r="C57" s="72"/>
      <c r="D57" s="18"/>
      <c r="E57" s="18"/>
      <c r="F57" s="18"/>
    </row>
    <row r="58" spans="1:6" x14ac:dyDescent="0.25">
      <c r="A58" s="72" t="s">
        <v>592</v>
      </c>
      <c r="B58" s="72"/>
      <c r="C58" s="72"/>
      <c r="D58" s="18"/>
      <c r="E58" s="18"/>
      <c r="F58" s="18"/>
    </row>
    <row r="59" spans="1:6" x14ac:dyDescent="0.25">
      <c r="A59" s="41"/>
      <c r="B59" s="19"/>
      <c r="C59" s="19"/>
    </row>
  </sheetData>
  <mergeCells count="6">
    <mergeCell ref="E7:F7"/>
    <mergeCell ref="A55:C55"/>
    <mergeCell ref="A56:C56"/>
    <mergeCell ref="A57:C57"/>
    <mergeCell ref="A58:C58"/>
    <mergeCell ref="A10:C10"/>
  </mergeCells>
  <pageMargins left="0.51181102362204722" right="0.51181102362204722" top="0.98425196850393704" bottom="0.98425196850393704" header="0.51181102362204722" footer="0.51181102362204722"/>
  <pageSetup paperSize="9" scale="79" fitToHeight="0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52"/>
  <sheetViews>
    <sheetView tabSelected="1" showWhiteSpace="0" view="pageBreakPreview" topLeftCell="A201" zoomScale="85" zoomScaleNormal="100" zoomScaleSheetLayoutView="85" workbookViewId="0">
      <selection activeCell="G214" sqref="G214"/>
    </sheetView>
  </sheetViews>
  <sheetFormatPr defaultRowHeight="13.8" x14ac:dyDescent="0.25"/>
  <cols>
    <col min="1" max="2" width="13" bestFit="1" customWidth="1"/>
    <col min="3" max="3" width="13.19921875" bestFit="1" customWidth="1"/>
    <col min="4" max="4" width="13.19921875" customWidth="1"/>
    <col min="5" max="5" width="68.59765625" customWidth="1"/>
    <col min="6" max="6" width="8" bestFit="1" customWidth="1"/>
    <col min="7" max="7" width="13" style="12" bestFit="1" customWidth="1"/>
    <col min="8" max="9" width="13.09765625" bestFit="1" customWidth="1"/>
    <col min="10" max="10" width="13.296875" bestFit="1" customWidth="1"/>
    <col min="11" max="11" width="13" bestFit="1" customWidth="1"/>
  </cols>
  <sheetData>
    <row r="1" spans="1:10" x14ac:dyDescent="0.25">
      <c r="A1" s="13"/>
      <c r="B1" s="13"/>
      <c r="C1" s="13"/>
      <c r="D1" s="13"/>
      <c r="E1" s="13"/>
      <c r="F1" s="13"/>
      <c r="G1" s="31"/>
      <c r="H1" s="13"/>
      <c r="I1" s="13"/>
      <c r="J1" s="13"/>
    </row>
    <row r="2" spans="1:10" x14ac:dyDescent="0.25">
      <c r="A2" s="13"/>
      <c r="B2" s="13"/>
      <c r="C2" s="13"/>
      <c r="D2" s="13"/>
      <c r="E2" s="13"/>
      <c r="F2" s="13"/>
      <c r="G2" s="31"/>
      <c r="H2" s="13"/>
      <c r="I2" s="13"/>
      <c r="J2" s="13"/>
    </row>
    <row r="3" spans="1:10" x14ac:dyDescent="0.25">
      <c r="A3" s="13"/>
      <c r="B3" s="13"/>
      <c r="C3" s="13"/>
      <c r="D3" s="13"/>
      <c r="E3" s="13"/>
      <c r="F3" s="13"/>
      <c r="G3" s="31"/>
      <c r="H3" s="13"/>
      <c r="I3" s="13"/>
      <c r="J3" s="13"/>
    </row>
    <row r="4" spans="1:10" x14ac:dyDescent="0.25">
      <c r="A4" s="13"/>
      <c r="B4" s="13"/>
      <c r="C4" s="13"/>
      <c r="D4" s="13"/>
      <c r="E4" s="13"/>
      <c r="F4" s="13"/>
      <c r="G4" s="31"/>
      <c r="H4" s="13"/>
      <c r="I4" s="13"/>
      <c r="J4" s="13"/>
    </row>
    <row r="5" spans="1:10" x14ac:dyDescent="0.25">
      <c r="A5" s="13"/>
      <c r="B5" s="13"/>
      <c r="C5" s="13"/>
      <c r="D5" s="13"/>
      <c r="E5" s="13"/>
      <c r="F5" s="13"/>
      <c r="G5" s="31"/>
      <c r="H5" s="13"/>
      <c r="I5" s="13"/>
      <c r="J5" s="13"/>
    </row>
    <row r="6" spans="1:10" x14ac:dyDescent="0.25">
      <c r="A6" s="13"/>
      <c r="B6" s="13"/>
      <c r="C6" s="13"/>
      <c r="D6" s="13"/>
      <c r="E6" s="13"/>
      <c r="F6" s="13"/>
      <c r="G6" s="31"/>
      <c r="H6" s="13"/>
      <c r="I6" s="13"/>
      <c r="J6" s="13"/>
    </row>
    <row r="7" spans="1:10" x14ac:dyDescent="0.25">
      <c r="A7" s="75" t="s">
        <v>581</v>
      </c>
      <c r="B7" s="75"/>
      <c r="C7" s="75"/>
      <c r="D7" s="75"/>
      <c r="E7" s="75"/>
      <c r="F7" s="75"/>
      <c r="G7" s="75"/>
      <c r="H7" s="75"/>
      <c r="I7" s="75"/>
      <c r="J7" s="75"/>
    </row>
    <row r="8" spans="1:10" x14ac:dyDescent="0.25">
      <c r="A8" s="7"/>
      <c r="B8" s="7"/>
      <c r="C8" s="7"/>
      <c r="D8" s="7"/>
      <c r="E8" s="7"/>
      <c r="F8" s="7"/>
      <c r="G8" s="31"/>
      <c r="H8" s="13"/>
      <c r="I8" s="13"/>
      <c r="J8" s="13"/>
    </row>
    <row r="9" spans="1:10" x14ac:dyDescent="0.25">
      <c r="A9" s="8" t="s">
        <v>577</v>
      </c>
      <c r="B9" s="9" t="s">
        <v>578</v>
      </c>
      <c r="C9" s="10"/>
      <c r="D9" s="11"/>
      <c r="E9" s="71"/>
      <c r="F9" s="71"/>
      <c r="G9" s="32" t="s">
        <v>582</v>
      </c>
      <c r="H9" s="15">
        <v>0.24959999999999999</v>
      </c>
      <c r="I9" s="13" t="s">
        <v>583</v>
      </c>
      <c r="J9" s="13"/>
    </row>
    <row r="10" spans="1:10" x14ac:dyDescent="0.25">
      <c r="A10" s="8" t="s">
        <v>579</v>
      </c>
      <c r="B10" s="9" t="s">
        <v>580</v>
      </c>
      <c r="C10" s="10"/>
      <c r="D10" s="11"/>
      <c r="E10" s="10"/>
      <c r="F10" s="10"/>
      <c r="G10" s="32" t="s">
        <v>584</v>
      </c>
      <c r="H10" s="16">
        <v>45778</v>
      </c>
      <c r="I10" s="13"/>
      <c r="J10" s="13"/>
    </row>
    <row r="11" spans="1:10" ht="19.95" customHeight="1" x14ac:dyDescent="0.25">
      <c r="A11" s="17"/>
      <c r="B11" s="17"/>
      <c r="C11" s="17"/>
      <c r="D11" s="17"/>
      <c r="E11" s="17"/>
      <c r="F11" s="17"/>
      <c r="G11" s="33"/>
      <c r="H11" s="17"/>
      <c r="I11" s="79"/>
      <c r="J11" s="79"/>
    </row>
    <row r="12" spans="1:10" ht="30" customHeight="1" x14ac:dyDescent="0.25">
      <c r="A12" s="27" t="s">
        <v>0</v>
      </c>
      <c r="B12" s="28" t="s">
        <v>1</v>
      </c>
      <c r="C12" s="27" t="s">
        <v>2</v>
      </c>
      <c r="D12" s="29" t="s">
        <v>575</v>
      </c>
      <c r="E12" s="27" t="s">
        <v>3</v>
      </c>
      <c r="F12" s="30" t="s">
        <v>4</v>
      </c>
      <c r="G12" s="28" t="s">
        <v>5</v>
      </c>
      <c r="H12" s="28" t="s">
        <v>6</v>
      </c>
      <c r="I12" s="28" t="s">
        <v>7</v>
      </c>
      <c r="J12" s="28" t="s">
        <v>8</v>
      </c>
    </row>
    <row r="13" spans="1:10" x14ac:dyDescent="0.25">
      <c r="A13" s="1" t="s">
        <v>10</v>
      </c>
      <c r="B13" s="1" t="s">
        <v>11</v>
      </c>
      <c r="C13" s="1"/>
      <c r="D13" s="5"/>
      <c r="E13" s="1" t="s">
        <v>12</v>
      </c>
      <c r="F13" s="2"/>
      <c r="G13" s="34"/>
      <c r="H13" s="36" t="s">
        <v>13</v>
      </c>
      <c r="I13" s="37"/>
      <c r="J13" s="37">
        <f>SUM(J14:J16)</f>
        <v>37967.449999999997</v>
      </c>
    </row>
    <row r="14" spans="1:10" ht="26.4" x14ac:dyDescent="0.25">
      <c r="A14" s="3" t="s">
        <v>14</v>
      </c>
      <c r="B14" s="3" t="s">
        <v>15</v>
      </c>
      <c r="C14" s="3" t="s">
        <v>16</v>
      </c>
      <c r="D14" s="6" t="s">
        <v>576</v>
      </c>
      <c r="E14" s="3" t="s">
        <v>17</v>
      </c>
      <c r="F14" s="4" t="s">
        <v>18</v>
      </c>
      <c r="G14" s="35">
        <v>12</v>
      </c>
      <c r="H14" s="38">
        <v>466.79</v>
      </c>
      <c r="I14" s="38">
        <f>ROUND(H14+H14*$H$9,32)</f>
        <v>583.30078400000002</v>
      </c>
      <c r="J14" s="38">
        <f t="shared" ref="J14:J16" si="0">ROUND(G14 * I14,2)</f>
        <v>6999.61</v>
      </c>
    </row>
    <row r="15" spans="1:10" ht="26.4" x14ac:dyDescent="0.25">
      <c r="A15" s="3" t="s">
        <v>19</v>
      </c>
      <c r="B15" s="3" t="s">
        <v>20</v>
      </c>
      <c r="C15" s="3" t="s">
        <v>21</v>
      </c>
      <c r="D15" s="6" t="s">
        <v>576</v>
      </c>
      <c r="E15" s="3" t="s">
        <v>22</v>
      </c>
      <c r="F15" s="4" t="s">
        <v>23</v>
      </c>
      <c r="G15" s="35">
        <v>10</v>
      </c>
      <c r="H15" s="38">
        <v>1537.32</v>
      </c>
      <c r="I15" s="38">
        <f t="shared" ref="I15:I16" si="1">ROUND(H15+H15*$H$9,32)</f>
        <v>1921.0350719999999</v>
      </c>
      <c r="J15" s="38">
        <f t="shared" si="0"/>
        <v>19210.349999999999</v>
      </c>
    </row>
    <row r="16" spans="1:10" x14ac:dyDescent="0.25">
      <c r="A16" s="3" t="s">
        <v>24</v>
      </c>
      <c r="B16" s="3" t="s">
        <v>25</v>
      </c>
      <c r="C16" s="3" t="s">
        <v>21</v>
      </c>
      <c r="D16" s="6" t="s">
        <v>576</v>
      </c>
      <c r="E16" s="3" t="s">
        <v>26</v>
      </c>
      <c r="F16" s="4" t="s">
        <v>23</v>
      </c>
      <c r="G16" s="35">
        <v>10</v>
      </c>
      <c r="H16" s="38">
        <v>940.9</v>
      </c>
      <c r="I16" s="38">
        <f t="shared" si="1"/>
        <v>1175.74864</v>
      </c>
      <c r="J16" s="38">
        <f t="shared" si="0"/>
        <v>11757.49</v>
      </c>
    </row>
    <row r="17" spans="1:10" x14ac:dyDescent="0.25">
      <c r="A17" s="1" t="s">
        <v>27</v>
      </c>
      <c r="B17" s="1" t="s">
        <v>11</v>
      </c>
      <c r="C17" s="1"/>
      <c r="D17" s="5"/>
      <c r="E17" s="1" t="s">
        <v>28</v>
      </c>
      <c r="F17" s="2"/>
      <c r="G17" s="34"/>
      <c r="H17" s="36" t="s">
        <v>13</v>
      </c>
      <c r="I17" s="37"/>
      <c r="J17" s="37">
        <f>J18+J22+J33+J39+J49+J55</f>
        <v>84434.3</v>
      </c>
    </row>
    <row r="18" spans="1:10" x14ac:dyDescent="0.25">
      <c r="A18" s="1" t="s">
        <v>29</v>
      </c>
      <c r="B18" s="1" t="s">
        <v>11</v>
      </c>
      <c r="C18" s="1"/>
      <c r="D18" s="5"/>
      <c r="E18" s="1" t="s">
        <v>30</v>
      </c>
      <c r="F18" s="2"/>
      <c r="G18" s="34"/>
      <c r="H18" s="36" t="s">
        <v>13</v>
      </c>
      <c r="I18" s="37"/>
      <c r="J18" s="37">
        <f>SUM(J19:J21)</f>
        <v>1002.8199999999999</v>
      </c>
    </row>
    <row r="19" spans="1:10" ht="39.6" x14ac:dyDescent="0.25">
      <c r="A19" s="3" t="s">
        <v>31</v>
      </c>
      <c r="B19" s="3" t="s">
        <v>32</v>
      </c>
      <c r="C19" s="3" t="s">
        <v>16</v>
      </c>
      <c r="D19" s="6" t="s">
        <v>576</v>
      </c>
      <c r="E19" s="3" t="s">
        <v>33</v>
      </c>
      <c r="F19" s="4" t="s">
        <v>34</v>
      </c>
      <c r="G19" s="35">
        <v>4.84</v>
      </c>
      <c r="H19" s="38">
        <v>65.8</v>
      </c>
      <c r="I19" s="38">
        <f t="shared" ref="I19:I21" si="2">ROUND(H19+H19*$H$9,32)</f>
        <v>82.223680000000002</v>
      </c>
      <c r="J19" s="38">
        <f t="shared" ref="J19:J21" si="3">ROUND(G19 * I19,2)</f>
        <v>397.96</v>
      </c>
    </row>
    <row r="20" spans="1:10" x14ac:dyDescent="0.25">
      <c r="A20" s="3" t="s">
        <v>35</v>
      </c>
      <c r="B20" s="3" t="s">
        <v>36</v>
      </c>
      <c r="C20" s="3" t="s">
        <v>37</v>
      </c>
      <c r="D20" s="6" t="s">
        <v>576</v>
      </c>
      <c r="E20" s="3" t="s">
        <v>38</v>
      </c>
      <c r="F20" s="4" t="s">
        <v>34</v>
      </c>
      <c r="G20" s="35">
        <v>9.65</v>
      </c>
      <c r="H20" s="38">
        <v>24.06</v>
      </c>
      <c r="I20" s="38">
        <f t="shared" si="2"/>
        <v>30.065376000000001</v>
      </c>
      <c r="J20" s="38">
        <f t="shared" si="3"/>
        <v>290.13</v>
      </c>
    </row>
    <row r="21" spans="1:10" ht="26.4" x14ac:dyDescent="0.25">
      <c r="A21" s="3" t="s">
        <v>39</v>
      </c>
      <c r="B21" s="3" t="s">
        <v>40</v>
      </c>
      <c r="C21" s="3" t="s">
        <v>16</v>
      </c>
      <c r="D21" s="6" t="s">
        <v>576</v>
      </c>
      <c r="E21" s="3" t="s">
        <v>41</v>
      </c>
      <c r="F21" s="4" t="s">
        <v>42</v>
      </c>
      <c r="G21" s="35">
        <v>96.5</v>
      </c>
      <c r="H21" s="38">
        <v>2.61</v>
      </c>
      <c r="I21" s="38">
        <f t="shared" si="2"/>
        <v>3.2614559999999999</v>
      </c>
      <c r="J21" s="38">
        <f t="shared" si="3"/>
        <v>314.73</v>
      </c>
    </row>
    <row r="22" spans="1:10" x14ac:dyDescent="0.25">
      <c r="A22" s="1" t="s">
        <v>43</v>
      </c>
      <c r="B22" s="1" t="s">
        <v>11</v>
      </c>
      <c r="C22" s="1"/>
      <c r="D22" s="5"/>
      <c r="E22" s="1" t="s">
        <v>44</v>
      </c>
      <c r="F22" s="2"/>
      <c r="G22" s="34"/>
      <c r="H22" s="36" t="s">
        <v>13</v>
      </c>
      <c r="I22" s="37"/>
      <c r="J22" s="37">
        <f>SUM(J23:J32)</f>
        <v>32418.69</v>
      </c>
    </row>
    <row r="23" spans="1:10" x14ac:dyDescent="0.25">
      <c r="A23" s="3" t="s">
        <v>45</v>
      </c>
      <c r="B23" s="3" t="s">
        <v>46</v>
      </c>
      <c r="C23" s="3" t="s">
        <v>37</v>
      </c>
      <c r="D23" s="6" t="s">
        <v>576</v>
      </c>
      <c r="E23" s="3" t="s">
        <v>47</v>
      </c>
      <c r="F23" s="4" t="s">
        <v>18</v>
      </c>
      <c r="G23" s="35">
        <v>58.3</v>
      </c>
      <c r="H23" s="38">
        <v>37.83</v>
      </c>
      <c r="I23" s="38">
        <f t="shared" ref="I23:I32" si="4">ROUND(H23+H23*$H$9,32)</f>
        <v>47.272368</v>
      </c>
      <c r="J23" s="38">
        <f t="shared" ref="J23:J32" si="5">ROUND(G23 * I23,2)</f>
        <v>2755.98</v>
      </c>
    </row>
    <row r="24" spans="1:10" x14ac:dyDescent="0.25">
      <c r="A24" s="3" t="s">
        <v>48</v>
      </c>
      <c r="B24" s="3" t="s">
        <v>49</v>
      </c>
      <c r="C24" s="3" t="s">
        <v>21</v>
      </c>
      <c r="D24" s="6" t="s">
        <v>576</v>
      </c>
      <c r="E24" s="3" t="s">
        <v>50</v>
      </c>
      <c r="F24" s="4" t="s">
        <v>51</v>
      </c>
      <c r="G24" s="35">
        <v>40.22</v>
      </c>
      <c r="H24" s="38">
        <v>14.85</v>
      </c>
      <c r="I24" s="38">
        <f t="shared" si="4"/>
        <v>18.556560000000001</v>
      </c>
      <c r="J24" s="38">
        <f t="shared" si="5"/>
        <v>746.34</v>
      </c>
    </row>
    <row r="25" spans="1:10" x14ac:dyDescent="0.25">
      <c r="A25" s="3" t="s">
        <v>52</v>
      </c>
      <c r="B25" s="3" t="s">
        <v>53</v>
      </c>
      <c r="C25" s="3" t="s">
        <v>21</v>
      </c>
      <c r="D25" s="6" t="s">
        <v>576</v>
      </c>
      <c r="E25" s="3" t="s">
        <v>54</v>
      </c>
      <c r="F25" s="4" t="s">
        <v>18</v>
      </c>
      <c r="G25" s="35">
        <v>24.13</v>
      </c>
      <c r="H25" s="38">
        <v>24.14</v>
      </c>
      <c r="I25" s="38">
        <f t="shared" si="4"/>
        <v>30.165344000000001</v>
      </c>
      <c r="J25" s="38">
        <f t="shared" si="5"/>
        <v>727.89</v>
      </c>
    </row>
    <row r="26" spans="1:10" ht="26.4" x14ac:dyDescent="0.25">
      <c r="A26" s="3" t="s">
        <v>55</v>
      </c>
      <c r="B26" s="3" t="s">
        <v>56</v>
      </c>
      <c r="C26" s="3" t="s">
        <v>21</v>
      </c>
      <c r="D26" s="6" t="s">
        <v>576</v>
      </c>
      <c r="E26" s="3" t="s">
        <v>57</v>
      </c>
      <c r="F26" s="4" t="s">
        <v>18</v>
      </c>
      <c r="G26" s="35">
        <v>78.41</v>
      </c>
      <c r="H26" s="38">
        <v>13.41</v>
      </c>
      <c r="I26" s="38">
        <f t="shared" si="4"/>
        <v>16.757135999999999</v>
      </c>
      <c r="J26" s="38">
        <f t="shared" si="5"/>
        <v>1313.93</v>
      </c>
    </row>
    <row r="27" spans="1:10" x14ac:dyDescent="0.25">
      <c r="A27" s="3" t="s">
        <v>58</v>
      </c>
      <c r="B27" s="3" t="s">
        <v>59</v>
      </c>
      <c r="C27" s="3" t="s">
        <v>21</v>
      </c>
      <c r="D27" s="6" t="s">
        <v>576</v>
      </c>
      <c r="E27" s="3" t="s">
        <v>60</v>
      </c>
      <c r="F27" s="4" t="s">
        <v>18</v>
      </c>
      <c r="G27" s="35">
        <v>58.3</v>
      </c>
      <c r="H27" s="38">
        <v>6.62</v>
      </c>
      <c r="I27" s="38">
        <f t="shared" si="4"/>
        <v>8.2723519999999997</v>
      </c>
      <c r="J27" s="38">
        <f t="shared" si="5"/>
        <v>482.28</v>
      </c>
    </row>
    <row r="28" spans="1:10" x14ac:dyDescent="0.25">
      <c r="A28" s="3" t="s">
        <v>61</v>
      </c>
      <c r="B28" s="3" t="s">
        <v>62</v>
      </c>
      <c r="C28" s="3" t="s">
        <v>21</v>
      </c>
      <c r="D28" s="6" t="s">
        <v>576</v>
      </c>
      <c r="E28" s="3" t="s">
        <v>63</v>
      </c>
      <c r="F28" s="4" t="s">
        <v>18</v>
      </c>
      <c r="G28" s="35">
        <v>58.3</v>
      </c>
      <c r="H28" s="38">
        <v>12.25</v>
      </c>
      <c r="I28" s="38">
        <f t="shared" si="4"/>
        <v>15.307600000000001</v>
      </c>
      <c r="J28" s="38">
        <f t="shared" si="5"/>
        <v>892.43</v>
      </c>
    </row>
    <row r="29" spans="1:10" x14ac:dyDescent="0.25">
      <c r="A29" s="3" t="s">
        <v>64</v>
      </c>
      <c r="B29" s="3" t="s">
        <v>65</v>
      </c>
      <c r="C29" s="3" t="s">
        <v>16</v>
      </c>
      <c r="D29" s="6" t="s">
        <v>576</v>
      </c>
      <c r="E29" s="3" t="s">
        <v>66</v>
      </c>
      <c r="F29" s="4" t="s">
        <v>18</v>
      </c>
      <c r="G29" s="35">
        <v>24.13</v>
      </c>
      <c r="H29" s="38">
        <v>467.22</v>
      </c>
      <c r="I29" s="38">
        <f t="shared" si="4"/>
        <v>583.83811200000002</v>
      </c>
      <c r="J29" s="38">
        <f t="shared" si="5"/>
        <v>14088.01</v>
      </c>
    </row>
    <row r="30" spans="1:10" x14ac:dyDescent="0.25">
      <c r="A30" s="3" t="s">
        <v>67</v>
      </c>
      <c r="B30" s="3" t="s">
        <v>68</v>
      </c>
      <c r="C30" s="3" t="s">
        <v>16</v>
      </c>
      <c r="D30" s="6" t="s">
        <v>576</v>
      </c>
      <c r="E30" s="3" t="s">
        <v>69</v>
      </c>
      <c r="F30" s="4" t="s">
        <v>70</v>
      </c>
      <c r="G30" s="35">
        <v>78.41</v>
      </c>
      <c r="H30" s="38">
        <v>85.42</v>
      </c>
      <c r="I30" s="38">
        <f t="shared" si="4"/>
        <v>106.740832</v>
      </c>
      <c r="J30" s="38">
        <f t="shared" si="5"/>
        <v>8369.5499999999993</v>
      </c>
    </row>
    <row r="31" spans="1:10" x14ac:dyDescent="0.25">
      <c r="A31" s="3" t="s">
        <v>71</v>
      </c>
      <c r="B31" s="3" t="s">
        <v>72</v>
      </c>
      <c r="C31" s="3" t="s">
        <v>21</v>
      </c>
      <c r="D31" s="6" t="s">
        <v>576</v>
      </c>
      <c r="E31" s="3" t="s">
        <v>73</v>
      </c>
      <c r="F31" s="4" t="s">
        <v>18</v>
      </c>
      <c r="G31" s="35">
        <v>58.3</v>
      </c>
      <c r="H31" s="38">
        <v>13.88</v>
      </c>
      <c r="I31" s="38">
        <f t="shared" si="4"/>
        <v>17.344448</v>
      </c>
      <c r="J31" s="38">
        <f t="shared" si="5"/>
        <v>1011.18</v>
      </c>
    </row>
    <row r="32" spans="1:10" x14ac:dyDescent="0.25">
      <c r="A32" s="3" t="s">
        <v>74</v>
      </c>
      <c r="B32" s="3" t="s">
        <v>75</v>
      </c>
      <c r="C32" s="3" t="s">
        <v>37</v>
      </c>
      <c r="D32" s="6" t="s">
        <v>576</v>
      </c>
      <c r="E32" s="3" t="s">
        <v>76</v>
      </c>
      <c r="F32" s="4" t="s">
        <v>18</v>
      </c>
      <c r="G32" s="35">
        <v>58.3</v>
      </c>
      <c r="H32" s="38">
        <v>27.88</v>
      </c>
      <c r="I32" s="38">
        <f t="shared" si="4"/>
        <v>34.838847999999999</v>
      </c>
      <c r="J32" s="38">
        <f t="shared" si="5"/>
        <v>2031.1</v>
      </c>
    </row>
    <row r="33" spans="1:10" x14ac:dyDescent="0.25">
      <c r="A33" s="1" t="s">
        <v>77</v>
      </c>
      <c r="B33" s="1" t="s">
        <v>11</v>
      </c>
      <c r="C33" s="1"/>
      <c r="D33" s="5"/>
      <c r="E33" s="1" t="s">
        <v>78</v>
      </c>
      <c r="F33" s="2"/>
      <c r="G33" s="34"/>
      <c r="H33" s="36" t="s">
        <v>13</v>
      </c>
      <c r="I33" s="37"/>
      <c r="J33" s="37">
        <f>SUM(J34:J38)</f>
        <v>4149.7700000000004</v>
      </c>
    </row>
    <row r="34" spans="1:10" x14ac:dyDescent="0.25">
      <c r="A34" s="3" t="s">
        <v>79</v>
      </c>
      <c r="B34" s="3" t="s">
        <v>46</v>
      </c>
      <c r="C34" s="3" t="s">
        <v>37</v>
      </c>
      <c r="D34" s="6" t="s">
        <v>576</v>
      </c>
      <c r="E34" s="3" t="s">
        <v>47</v>
      </c>
      <c r="F34" s="4" t="s">
        <v>18</v>
      </c>
      <c r="G34" s="35">
        <v>33.89</v>
      </c>
      <c r="H34" s="38">
        <v>37.83</v>
      </c>
      <c r="I34" s="38">
        <f t="shared" ref="I34:I38" si="6">ROUND(H34+H34*$H$9,32)</f>
        <v>47.272368</v>
      </c>
      <c r="J34" s="38">
        <f t="shared" ref="J34:J38" si="7">ROUND(G34 * I34,2)</f>
        <v>1602.06</v>
      </c>
    </row>
    <row r="35" spans="1:10" ht="26.4" x14ac:dyDescent="0.25">
      <c r="A35" s="3" t="s">
        <v>80</v>
      </c>
      <c r="B35" s="3" t="s">
        <v>56</v>
      </c>
      <c r="C35" s="3" t="s">
        <v>21</v>
      </c>
      <c r="D35" s="6" t="s">
        <v>576</v>
      </c>
      <c r="E35" s="3" t="s">
        <v>57</v>
      </c>
      <c r="F35" s="4" t="s">
        <v>18</v>
      </c>
      <c r="G35" s="35">
        <v>33.89</v>
      </c>
      <c r="H35" s="38">
        <v>13.41</v>
      </c>
      <c r="I35" s="38">
        <f t="shared" si="6"/>
        <v>16.757135999999999</v>
      </c>
      <c r="J35" s="38">
        <f t="shared" si="7"/>
        <v>567.9</v>
      </c>
    </row>
    <row r="36" spans="1:10" x14ac:dyDescent="0.25">
      <c r="A36" s="3" t="s">
        <v>81</v>
      </c>
      <c r="B36" s="3" t="s">
        <v>59</v>
      </c>
      <c r="C36" s="3" t="s">
        <v>21</v>
      </c>
      <c r="D36" s="6" t="s">
        <v>576</v>
      </c>
      <c r="E36" s="3" t="s">
        <v>60</v>
      </c>
      <c r="F36" s="4" t="s">
        <v>18</v>
      </c>
      <c r="G36" s="35">
        <v>33.89</v>
      </c>
      <c r="H36" s="38">
        <v>6.62</v>
      </c>
      <c r="I36" s="38">
        <f t="shared" si="6"/>
        <v>8.2723519999999997</v>
      </c>
      <c r="J36" s="38">
        <f t="shared" si="7"/>
        <v>280.35000000000002</v>
      </c>
    </row>
    <row r="37" spans="1:10" x14ac:dyDescent="0.25">
      <c r="A37" s="3" t="s">
        <v>82</v>
      </c>
      <c r="B37" s="3" t="s">
        <v>62</v>
      </c>
      <c r="C37" s="3" t="s">
        <v>21</v>
      </c>
      <c r="D37" s="6" t="s">
        <v>576</v>
      </c>
      <c r="E37" s="3" t="s">
        <v>63</v>
      </c>
      <c r="F37" s="4" t="s">
        <v>18</v>
      </c>
      <c r="G37" s="35">
        <v>33.89</v>
      </c>
      <c r="H37" s="38">
        <v>12.25</v>
      </c>
      <c r="I37" s="38">
        <f t="shared" si="6"/>
        <v>15.307600000000001</v>
      </c>
      <c r="J37" s="38">
        <f t="shared" si="7"/>
        <v>518.77</v>
      </c>
    </row>
    <row r="38" spans="1:10" x14ac:dyDescent="0.25">
      <c r="A38" s="3" t="s">
        <v>83</v>
      </c>
      <c r="B38" s="3" t="s">
        <v>75</v>
      </c>
      <c r="C38" s="3" t="s">
        <v>37</v>
      </c>
      <c r="D38" s="6" t="s">
        <v>576</v>
      </c>
      <c r="E38" s="3" t="s">
        <v>76</v>
      </c>
      <c r="F38" s="4" t="s">
        <v>18</v>
      </c>
      <c r="G38" s="35">
        <v>33.89</v>
      </c>
      <c r="H38" s="38">
        <v>27.88</v>
      </c>
      <c r="I38" s="38">
        <f t="shared" si="6"/>
        <v>34.838847999999999</v>
      </c>
      <c r="J38" s="38">
        <f t="shared" si="7"/>
        <v>1180.69</v>
      </c>
    </row>
    <row r="39" spans="1:10" x14ac:dyDescent="0.25">
      <c r="A39" s="1" t="s">
        <v>84</v>
      </c>
      <c r="B39" s="1" t="s">
        <v>11</v>
      </c>
      <c r="C39" s="1"/>
      <c r="D39" s="5"/>
      <c r="E39" s="1" t="s">
        <v>85</v>
      </c>
      <c r="F39" s="2"/>
      <c r="G39" s="34"/>
      <c r="H39" s="36" t="s">
        <v>13</v>
      </c>
      <c r="I39" s="37"/>
      <c r="J39" s="37">
        <f>SUM(J40:J48)</f>
        <v>33448.68</v>
      </c>
    </row>
    <row r="40" spans="1:10" ht="26.4" x14ac:dyDescent="0.25">
      <c r="A40" s="3" t="s">
        <v>86</v>
      </c>
      <c r="B40" s="3" t="s">
        <v>87</v>
      </c>
      <c r="C40" s="3" t="s">
        <v>21</v>
      </c>
      <c r="D40" s="6" t="s">
        <v>576</v>
      </c>
      <c r="E40" s="3" t="s">
        <v>88</v>
      </c>
      <c r="F40" s="4" t="s">
        <v>34</v>
      </c>
      <c r="G40" s="35">
        <v>108.02</v>
      </c>
      <c r="H40" s="38">
        <v>55.71</v>
      </c>
      <c r="I40" s="38">
        <f t="shared" ref="I40:I48" si="8">ROUND(H40+H40*$H$9,32)</f>
        <v>69.615216000000004</v>
      </c>
      <c r="J40" s="38">
        <f t="shared" ref="J40:J48" si="9">ROUND(G40 * I40,2)</f>
        <v>7519.84</v>
      </c>
    </row>
    <row r="41" spans="1:10" ht="26.4" x14ac:dyDescent="0.25">
      <c r="A41" s="3" t="s">
        <v>89</v>
      </c>
      <c r="B41" s="3" t="s">
        <v>90</v>
      </c>
      <c r="C41" s="3" t="s">
        <v>16</v>
      </c>
      <c r="D41" s="6" t="s">
        <v>576</v>
      </c>
      <c r="E41" s="3" t="s">
        <v>91</v>
      </c>
      <c r="F41" s="4" t="s">
        <v>70</v>
      </c>
      <c r="G41" s="35">
        <v>64.3</v>
      </c>
      <c r="H41" s="38">
        <v>12.71</v>
      </c>
      <c r="I41" s="38">
        <f t="shared" si="8"/>
        <v>15.882415999999999</v>
      </c>
      <c r="J41" s="38">
        <f t="shared" si="9"/>
        <v>1021.24</v>
      </c>
    </row>
    <row r="42" spans="1:10" x14ac:dyDescent="0.25">
      <c r="A42" s="3" t="s">
        <v>92</v>
      </c>
      <c r="B42" s="3" t="s">
        <v>93</v>
      </c>
      <c r="C42" s="3" t="s">
        <v>37</v>
      </c>
      <c r="D42" s="6" t="s">
        <v>576</v>
      </c>
      <c r="E42" s="3" t="s">
        <v>94</v>
      </c>
      <c r="F42" s="4" t="s">
        <v>18</v>
      </c>
      <c r="G42" s="35">
        <v>83</v>
      </c>
      <c r="H42" s="38">
        <v>66.8</v>
      </c>
      <c r="I42" s="38">
        <f t="shared" si="8"/>
        <v>83.473280000000003</v>
      </c>
      <c r="J42" s="38">
        <f t="shared" si="9"/>
        <v>6928.28</v>
      </c>
    </row>
    <row r="43" spans="1:10" x14ac:dyDescent="0.25">
      <c r="A43" s="3" t="s">
        <v>95</v>
      </c>
      <c r="B43" s="3" t="s">
        <v>96</v>
      </c>
      <c r="C43" s="3" t="s">
        <v>21</v>
      </c>
      <c r="D43" s="6" t="s">
        <v>576</v>
      </c>
      <c r="E43" s="3" t="s">
        <v>97</v>
      </c>
      <c r="F43" s="4" t="s">
        <v>34</v>
      </c>
      <c r="G43" s="35">
        <v>7.72</v>
      </c>
      <c r="H43" s="38">
        <v>186.33</v>
      </c>
      <c r="I43" s="38">
        <f t="shared" si="8"/>
        <v>232.83796799999999</v>
      </c>
      <c r="J43" s="38">
        <f t="shared" si="9"/>
        <v>1797.51</v>
      </c>
    </row>
    <row r="44" spans="1:10" x14ac:dyDescent="0.25">
      <c r="A44" s="3" t="s">
        <v>98</v>
      </c>
      <c r="B44" s="3" t="s">
        <v>99</v>
      </c>
      <c r="C44" s="3" t="s">
        <v>21</v>
      </c>
      <c r="D44" s="6" t="s">
        <v>576</v>
      </c>
      <c r="E44" s="3" t="s">
        <v>100</v>
      </c>
      <c r="F44" s="4" t="s">
        <v>34</v>
      </c>
      <c r="G44" s="35">
        <v>14.93</v>
      </c>
      <c r="H44" s="38">
        <v>167.81</v>
      </c>
      <c r="I44" s="38">
        <f t="shared" si="8"/>
        <v>209.69537600000001</v>
      </c>
      <c r="J44" s="38">
        <f t="shared" si="9"/>
        <v>3130.75</v>
      </c>
    </row>
    <row r="45" spans="1:10" x14ac:dyDescent="0.25">
      <c r="A45" s="3" t="s">
        <v>101</v>
      </c>
      <c r="B45" s="3" t="s">
        <v>102</v>
      </c>
      <c r="C45" s="3" t="s">
        <v>21</v>
      </c>
      <c r="D45" s="6" t="s">
        <v>576</v>
      </c>
      <c r="E45" s="3" t="s">
        <v>103</v>
      </c>
      <c r="F45" s="4" t="s">
        <v>34</v>
      </c>
      <c r="G45" s="35">
        <v>85.12</v>
      </c>
      <c r="H45" s="38">
        <v>6.65</v>
      </c>
      <c r="I45" s="38">
        <f t="shared" si="8"/>
        <v>8.3098399999999994</v>
      </c>
      <c r="J45" s="38">
        <f t="shared" si="9"/>
        <v>707.33</v>
      </c>
    </row>
    <row r="46" spans="1:10" x14ac:dyDescent="0.25">
      <c r="A46" s="3" t="s">
        <v>104</v>
      </c>
      <c r="B46" s="3" t="s">
        <v>105</v>
      </c>
      <c r="C46" s="3" t="s">
        <v>21</v>
      </c>
      <c r="D46" s="6" t="s">
        <v>576</v>
      </c>
      <c r="E46" s="3" t="s">
        <v>106</v>
      </c>
      <c r="F46" s="4" t="s">
        <v>18</v>
      </c>
      <c r="G46" s="35">
        <v>54.46</v>
      </c>
      <c r="H46" s="38">
        <v>17.73</v>
      </c>
      <c r="I46" s="38">
        <f t="shared" si="8"/>
        <v>22.155408000000001</v>
      </c>
      <c r="J46" s="38">
        <f t="shared" si="9"/>
        <v>1206.58</v>
      </c>
    </row>
    <row r="47" spans="1:10" ht="26.4" x14ac:dyDescent="0.25">
      <c r="A47" s="3" t="s">
        <v>107</v>
      </c>
      <c r="B47" s="3" t="s">
        <v>108</v>
      </c>
      <c r="C47" s="3" t="s">
        <v>16</v>
      </c>
      <c r="D47" s="6" t="s">
        <v>576</v>
      </c>
      <c r="E47" s="3" t="s">
        <v>109</v>
      </c>
      <c r="F47" s="4" t="s">
        <v>18</v>
      </c>
      <c r="G47" s="35">
        <v>48.42</v>
      </c>
      <c r="H47" s="38">
        <v>148.88</v>
      </c>
      <c r="I47" s="38">
        <f t="shared" si="8"/>
        <v>186.040448</v>
      </c>
      <c r="J47" s="38">
        <f t="shared" si="9"/>
        <v>9008.08</v>
      </c>
    </row>
    <row r="48" spans="1:10" x14ac:dyDescent="0.25">
      <c r="A48" s="3" t="s">
        <v>110</v>
      </c>
      <c r="B48" s="3" t="s">
        <v>111</v>
      </c>
      <c r="C48" s="3" t="s">
        <v>37</v>
      </c>
      <c r="D48" s="6" t="s">
        <v>576</v>
      </c>
      <c r="E48" s="3" t="s">
        <v>112</v>
      </c>
      <c r="F48" s="4" t="s">
        <v>113</v>
      </c>
      <c r="G48" s="35">
        <v>4</v>
      </c>
      <c r="H48" s="38">
        <v>425.95</v>
      </c>
      <c r="I48" s="38">
        <f t="shared" si="8"/>
        <v>532.26711999999998</v>
      </c>
      <c r="J48" s="38">
        <f t="shared" si="9"/>
        <v>2129.0700000000002</v>
      </c>
    </row>
    <row r="49" spans="1:10" x14ac:dyDescent="0.25">
      <c r="A49" s="1" t="s">
        <v>114</v>
      </c>
      <c r="B49" s="1" t="s">
        <v>11</v>
      </c>
      <c r="C49" s="1"/>
      <c r="D49" s="5"/>
      <c r="E49" s="1" t="s">
        <v>115</v>
      </c>
      <c r="F49" s="2"/>
      <c r="G49" s="34"/>
      <c r="H49" s="36" t="s">
        <v>13</v>
      </c>
      <c r="I49" s="37"/>
      <c r="J49" s="37">
        <f>SUM(J50:J54)</f>
        <v>7996.1299999999992</v>
      </c>
    </row>
    <row r="50" spans="1:10" ht="26.4" x14ac:dyDescent="0.25">
      <c r="A50" s="3" t="s">
        <v>116</v>
      </c>
      <c r="B50" s="3" t="s">
        <v>117</v>
      </c>
      <c r="C50" s="3" t="s">
        <v>16</v>
      </c>
      <c r="D50" s="6" t="s">
        <v>576</v>
      </c>
      <c r="E50" s="3" t="s">
        <v>118</v>
      </c>
      <c r="F50" s="4" t="s">
        <v>18</v>
      </c>
      <c r="G50" s="35">
        <v>312</v>
      </c>
      <c r="H50" s="38">
        <v>2.39</v>
      </c>
      <c r="I50" s="38">
        <f t="shared" ref="I50:I54" si="10">ROUND(H50+H50*$H$9,32)</f>
        <v>2.9865439999999999</v>
      </c>
      <c r="J50" s="38">
        <f t="shared" ref="J50:J54" si="11">ROUND(G50 * I50,2)</f>
        <v>931.8</v>
      </c>
    </row>
    <row r="51" spans="1:10" x14ac:dyDescent="0.25">
      <c r="A51" s="3" t="s">
        <v>119</v>
      </c>
      <c r="B51" s="3" t="s">
        <v>120</v>
      </c>
      <c r="C51" s="3" t="s">
        <v>21</v>
      </c>
      <c r="D51" s="6" t="s">
        <v>576</v>
      </c>
      <c r="E51" s="3" t="s">
        <v>121</v>
      </c>
      <c r="F51" s="4" t="s">
        <v>18</v>
      </c>
      <c r="G51" s="35">
        <v>312</v>
      </c>
      <c r="H51" s="38">
        <v>6.17</v>
      </c>
      <c r="I51" s="38">
        <f t="shared" si="10"/>
        <v>7.710032</v>
      </c>
      <c r="J51" s="38">
        <f t="shared" si="11"/>
        <v>2405.5300000000002</v>
      </c>
    </row>
    <row r="52" spans="1:10" ht="26.4" x14ac:dyDescent="0.25">
      <c r="A52" s="3" t="s">
        <v>122</v>
      </c>
      <c r="B52" s="3" t="s">
        <v>123</v>
      </c>
      <c r="C52" s="3" t="s">
        <v>16</v>
      </c>
      <c r="D52" s="6" t="s">
        <v>576</v>
      </c>
      <c r="E52" s="3" t="s">
        <v>124</v>
      </c>
      <c r="F52" s="4" t="s">
        <v>18</v>
      </c>
      <c r="G52" s="35">
        <v>159.6</v>
      </c>
      <c r="H52" s="38">
        <v>14.2</v>
      </c>
      <c r="I52" s="38">
        <f t="shared" si="10"/>
        <v>17.744319999999998</v>
      </c>
      <c r="J52" s="38">
        <f t="shared" si="11"/>
        <v>2831.99</v>
      </c>
    </row>
    <row r="53" spans="1:10" ht="26.4" x14ac:dyDescent="0.25">
      <c r="A53" s="3" t="s">
        <v>125</v>
      </c>
      <c r="B53" s="3" t="s">
        <v>126</v>
      </c>
      <c r="C53" s="3" t="s">
        <v>16</v>
      </c>
      <c r="D53" s="6" t="s">
        <v>576</v>
      </c>
      <c r="E53" s="3" t="s">
        <v>127</v>
      </c>
      <c r="F53" s="4" t="s">
        <v>18</v>
      </c>
      <c r="G53" s="35">
        <v>30.96</v>
      </c>
      <c r="H53" s="38">
        <v>19.88</v>
      </c>
      <c r="I53" s="38">
        <f t="shared" si="10"/>
        <v>24.842047999999998</v>
      </c>
      <c r="J53" s="38">
        <f t="shared" si="11"/>
        <v>769.11</v>
      </c>
    </row>
    <row r="54" spans="1:10" ht="39.6" x14ac:dyDescent="0.25">
      <c r="A54" s="3" t="s">
        <v>128</v>
      </c>
      <c r="B54" s="3" t="s">
        <v>129</v>
      </c>
      <c r="C54" s="3" t="s">
        <v>16</v>
      </c>
      <c r="D54" s="6" t="s">
        <v>576</v>
      </c>
      <c r="E54" s="3" t="s">
        <v>130</v>
      </c>
      <c r="F54" s="4" t="s">
        <v>18</v>
      </c>
      <c r="G54" s="35">
        <v>14.4</v>
      </c>
      <c r="H54" s="38">
        <v>58.78</v>
      </c>
      <c r="I54" s="38">
        <f t="shared" si="10"/>
        <v>73.451487999999998</v>
      </c>
      <c r="J54" s="38">
        <f t="shared" si="11"/>
        <v>1057.7</v>
      </c>
    </row>
    <row r="55" spans="1:10" x14ac:dyDescent="0.25">
      <c r="A55" s="1" t="s">
        <v>131</v>
      </c>
      <c r="B55" s="1" t="s">
        <v>11</v>
      </c>
      <c r="C55" s="1"/>
      <c r="D55" s="5"/>
      <c r="E55" s="1" t="s">
        <v>132</v>
      </c>
      <c r="F55" s="2"/>
      <c r="G55" s="34"/>
      <c r="H55" s="36" t="s">
        <v>13</v>
      </c>
      <c r="I55" s="37"/>
      <c r="J55" s="37">
        <f>SUM(J56:J58)</f>
        <v>5418.21</v>
      </c>
    </row>
    <row r="56" spans="1:10" ht="26.4" x14ac:dyDescent="0.25">
      <c r="A56" s="3" t="s">
        <v>133</v>
      </c>
      <c r="B56" s="3" t="s">
        <v>123</v>
      </c>
      <c r="C56" s="3" t="s">
        <v>16</v>
      </c>
      <c r="D56" s="6" t="s">
        <v>576</v>
      </c>
      <c r="E56" s="3" t="s">
        <v>124</v>
      </c>
      <c r="F56" s="4" t="s">
        <v>18</v>
      </c>
      <c r="G56" s="35">
        <v>221.44</v>
      </c>
      <c r="H56" s="38">
        <v>14.2</v>
      </c>
      <c r="I56" s="38">
        <f t="shared" ref="I56:I58" si="12">ROUND(H56+H56*$H$9,32)</f>
        <v>17.744319999999998</v>
      </c>
      <c r="J56" s="38">
        <f t="shared" ref="J56:J58" si="13">ROUND(G56 * I56,2)</f>
        <v>3929.3</v>
      </c>
    </row>
    <row r="57" spans="1:10" ht="26.4" x14ac:dyDescent="0.25">
      <c r="A57" s="3" t="s">
        <v>134</v>
      </c>
      <c r="B57" s="3" t="s">
        <v>135</v>
      </c>
      <c r="C57" s="3" t="s">
        <v>16</v>
      </c>
      <c r="D57" s="6" t="s">
        <v>576</v>
      </c>
      <c r="E57" s="3" t="s">
        <v>136</v>
      </c>
      <c r="F57" s="4" t="s">
        <v>18</v>
      </c>
      <c r="G57" s="35">
        <v>11.34</v>
      </c>
      <c r="H57" s="38">
        <v>30.43</v>
      </c>
      <c r="I57" s="38">
        <f t="shared" si="12"/>
        <v>38.025328000000002</v>
      </c>
      <c r="J57" s="38">
        <f t="shared" si="13"/>
        <v>431.21</v>
      </c>
    </row>
    <row r="58" spans="1:10" ht="39.6" x14ac:dyDescent="0.25">
      <c r="A58" s="3" t="s">
        <v>137</v>
      </c>
      <c r="B58" s="3" t="s">
        <v>129</v>
      </c>
      <c r="C58" s="3" t="s">
        <v>16</v>
      </c>
      <c r="D58" s="6" t="s">
        <v>576</v>
      </c>
      <c r="E58" s="3" t="s">
        <v>130</v>
      </c>
      <c r="F58" s="4" t="s">
        <v>18</v>
      </c>
      <c r="G58" s="35">
        <v>14.4</v>
      </c>
      <c r="H58" s="38">
        <v>58.78</v>
      </c>
      <c r="I58" s="38">
        <f t="shared" si="12"/>
        <v>73.451487999999998</v>
      </c>
      <c r="J58" s="38">
        <f t="shared" si="13"/>
        <v>1057.7</v>
      </c>
    </row>
    <row r="59" spans="1:10" x14ac:dyDescent="0.25">
      <c r="A59" s="1">
        <v>3</v>
      </c>
      <c r="B59" s="1" t="s">
        <v>11</v>
      </c>
      <c r="C59" s="1"/>
      <c r="D59" s="5"/>
      <c r="E59" s="1" t="s">
        <v>138</v>
      </c>
      <c r="F59" s="2"/>
      <c r="G59" s="34"/>
      <c r="H59" s="36" t="s">
        <v>13</v>
      </c>
      <c r="I59" s="37"/>
      <c r="J59" s="37">
        <f>J60+J63+J69</f>
        <v>11378.44</v>
      </c>
    </row>
    <row r="60" spans="1:10" x14ac:dyDescent="0.25">
      <c r="A60" s="1" t="s">
        <v>139</v>
      </c>
      <c r="B60" s="1" t="s">
        <v>11</v>
      </c>
      <c r="C60" s="1"/>
      <c r="D60" s="5"/>
      <c r="E60" s="1" t="s">
        <v>140</v>
      </c>
      <c r="F60" s="2"/>
      <c r="G60" s="34"/>
      <c r="H60" s="36" t="s">
        <v>13</v>
      </c>
      <c r="I60" s="37"/>
      <c r="J60" s="37">
        <f>SUM(J61:J62)</f>
        <v>140.33000000000001</v>
      </c>
    </row>
    <row r="61" spans="1:10" ht="26.4" x14ac:dyDescent="0.25">
      <c r="A61" s="3" t="s">
        <v>141</v>
      </c>
      <c r="B61" s="3" t="s">
        <v>142</v>
      </c>
      <c r="C61" s="3" t="s">
        <v>16</v>
      </c>
      <c r="D61" s="6" t="s">
        <v>576</v>
      </c>
      <c r="E61" s="3" t="s">
        <v>143</v>
      </c>
      <c r="F61" s="4" t="s">
        <v>18</v>
      </c>
      <c r="G61" s="35">
        <v>3.36</v>
      </c>
      <c r="H61" s="38">
        <v>11.88</v>
      </c>
      <c r="I61" s="38">
        <f t="shared" ref="I61:I62" si="14">ROUND(H61+H61*$H$9,32)</f>
        <v>14.845248</v>
      </c>
      <c r="J61" s="38">
        <f t="shared" ref="J61:J62" si="15">ROUND(G61 * I61,2)</f>
        <v>49.88</v>
      </c>
    </row>
    <row r="62" spans="1:10" ht="26.4" x14ac:dyDescent="0.25">
      <c r="A62" s="3" t="s">
        <v>144</v>
      </c>
      <c r="B62" s="3" t="s">
        <v>145</v>
      </c>
      <c r="C62" s="3" t="s">
        <v>16</v>
      </c>
      <c r="D62" s="6" t="s">
        <v>576</v>
      </c>
      <c r="E62" s="3" t="s">
        <v>146</v>
      </c>
      <c r="F62" s="4" t="s">
        <v>18</v>
      </c>
      <c r="G62" s="35">
        <v>2.36</v>
      </c>
      <c r="H62" s="38">
        <v>30.67</v>
      </c>
      <c r="I62" s="38">
        <f t="shared" si="14"/>
        <v>38.325232</v>
      </c>
      <c r="J62" s="38">
        <f t="shared" si="15"/>
        <v>90.45</v>
      </c>
    </row>
    <row r="63" spans="1:10" x14ac:dyDescent="0.25">
      <c r="A63" s="1" t="s">
        <v>148</v>
      </c>
      <c r="B63" s="1" t="s">
        <v>11</v>
      </c>
      <c r="C63" s="1"/>
      <c r="D63" s="5"/>
      <c r="E63" s="1" t="s">
        <v>149</v>
      </c>
      <c r="F63" s="2"/>
      <c r="G63" s="34"/>
      <c r="H63" s="36" t="s">
        <v>13</v>
      </c>
      <c r="I63" s="37"/>
      <c r="J63" s="37">
        <f>SUM(J64:J68)</f>
        <v>10415.33</v>
      </c>
    </row>
    <row r="64" spans="1:10" ht="26.4" x14ac:dyDescent="0.25">
      <c r="A64" s="3" t="s">
        <v>150</v>
      </c>
      <c r="B64" s="3" t="s">
        <v>151</v>
      </c>
      <c r="C64" s="3" t="s">
        <v>16</v>
      </c>
      <c r="D64" s="6" t="s">
        <v>576</v>
      </c>
      <c r="E64" s="3" t="s">
        <v>152</v>
      </c>
      <c r="F64" s="4" t="s">
        <v>113</v>
      </c>
      <c r="G64" s="35">
        <v>2</v>
      </c>
      <c r="H64" s="38">
        <v>507.11</v>
      </c>
      <c r="I64" s="38">
        <f t="shared" ref="I64:I68" si="16">ROUND(H64+H64*$H$9,32)</f>
        <v>633.68465600000002</v>
      </c>
      <c r="J64" s="38">
        <f t="shared" ref="J64:J68" si="17">ROUND(G64 * I64,2)</f>
        <v>1267.3699999999999</v>
      </c>
    </row>
    <row r="65" spans="1:10" x14ac:dyDescent="0.25">
      <c r="A65" s="3" t="s">
        <v>153</v>
      </c>
      <c r="B65" s="3" t="s">
        <v>154</v>
      </c>
      <c r="C65" s="3" t="s">
        <v>21</v>
      </c>
      <c r="D65" s="6" t="s">
        <v>576</v>
      </c>
      <c r="E65" s="3" t="s">
        <v>155</v>
      </c>
      <c r="F65" s="4" t="s">
        <v>18</v>
      </c>
      <c r="G65" s="35">
        <v>3.36</v>
      </c>
      <c r="H65" s="38">
        <v>576.08000000000004</v>
      </c>
      <c r="I65" s="38">
        <f t="shared" si="16"/>
        <v>719.86956799999996</v>
      </c>
      <c r="J65" s="38">
        <f t="shared" si="17"/>
        <v>2418.7600000000002</v>
      </c>
    </row>
    <row r="66" spans="1:10" ht="39.6" x14ac:dyDescent="0.25">
      <c r="A66" s="3" t="s">
        <v>156</v>
      </c>
      <c r="B66" s="3" t="s">
        <v>157</v>
      </c>
      <c r="C66" s="3" t="s">
        <v>16</v>
      </c>
      <c r="D66" s="6" t="s">
        <v>576</v>
      </c>
      <c r="E66" s="3" t="s">
        <v>158</v>
      </c>
      <c r="F66" s="4" t="s">
        <v>113</v>
      </c>
      <c r="G66" s="35">
        <v>2</v>
      </c>
      <c r="H66" s="38">
        <v>203.2</v>
      </c>
      <c r="I66" s="38">
        <f t="shared" si="16"/>
        <v>253.91872000000001</v>
      </c>
      <c r="J66" s="38">
        <f t="shared" si="17"/>
        <v>507.84</v>
      </c>
    </row>
    <row r="67" spans="1:10" x14ac:dyDescent="0.25">
      <c r="A67" s="3" t="s">
        <v>159</v>
      </c>
      <c r="B67" s="3" t="s">
        <v>160</v>
      </c>
      <c r="C67" s="3" t="s">
        <v>21</v>
      </c>
      <c r="D67" s="6" t="s">
        <v>576</v>
      </c>
      <c r="E67" s="3" t="s">
        <v>161</v>
      </c>
      <c r="F67" s="4" t="s">
        <v>18</v>
      </c>
      <c r="G67" s="35">
        <v>2.36</v>
      </c>
      <c r="H67" s="38">
        <v>1252.1400000000001</v>
      </c>
      <c r="I67" s="38">
        <f t="shared" si="16"/>
        <v>1564.6741440000001</v>
      </c>
      <c r="J67" s="38">
        <f t="shared" si="17"/>
        <v>3692.63</v>
      </c>
    </row>
    <row r="68" spans="1:10" x14ac:dyDescent="0.25">
      <c r="A68" s="3" t="s">
        <v>162</v>
      </c>
      <c r="B68" s="3" t="s">
        <v>163</v>
      </c>
      <c r="C68" s="3" t="s">
        <v>37</v>
      </c>
      <c r="D68" s="6" t="s">
        <v>576</v>
      </c>
      <c r="E68" s="3" t="s">
        <v>164</v>
      </c>
      <c r="F68" s="4" t="s">
        <v>18</v>
      </c>
      <c r="G68" s="35">
        <v>2.36</v>
      </c>
      <c r="H68" s="38">
        <v>857.47</v>
      </c>
      <c r="I68" s="38">
        <f t="shared" si="16"/>
        <v>1071.494512</v>
      </c>
      <c r="J68" s="38">
        <f t="shared" si="17"/>
        <v>2528.73</v>
      </c>
    </row>
    <row r="69" spans="1:10" x14ac:dyDescent="0.25">
      <c r="A69" s="63" t="s">
        <v>165</v>
      </c>
      <c r="B69" s="1" t="s">
        <v>11</v>
      </c>
      <c r="C69" s="1"/>
      <c r="D69" s="5"/>
      <c r="E69" s="1" t="s">
        <v>168</v>
      </c>
      <c r="F69" s="2"/>
      <c r="G69" s="34"/>
      <c r="H69" s="36" t="s">
        <v>13</v>
      </c>
      <c r="I69" s="37"/>
      <c r="J69" s="37">
        <f>SUM(J70:J71)</f>
        <v>822.78</v>
      </c>
    </row>
    <row r="70" spans="1:10" ht="26.4" x14ac:dyDescent="0.25">
      <c r="A70" s="64" t="s">
        <v>166</v>
      </c>
      <c r="B70" s="3" t="s">
        <v>135</v>
      </c>
      <c r="C70" s="3" t="s">
        <v>16</v>
      </c>
      <c r="D70" s="6" t="s">
        <v>576</v>
      </c>
      <c r="E70" s="3" t="s">
        <v>136</v>
      </c>
      <c r="F70" s="4" t="s">
        <v>18</v>
      </c>
      <c r="G70" s="35">
        <v>6.72</v>
      </c>
      <c r="H70" s="38">
        <v>30.43</v>
      </c>
      <c r="I70" s="38">
        <f t="shared" ref="I70:I71" si="18">ROUND(H70+H70*$H$9,32)</f>
        <v>38.025328000000002</v>
      </c>
      <c r="J70" s="38">
        <f t="shared" ref="J70:J71" si="19">ROUND(G70 * I70,2)</f>
        <v>255.53</v>
      </c>
    </row>
    <row r="71" spans="1:10" ht="26.4" x14ac:dyDescent="0.25">
      <c r="A71" s="64" t="s">
        <v>167</v>
      </c>
      <c r="B71" s="3" t="s">
        <v>169</v>
      </c>
      <c r="C71" s="3" t="s">
        <v>16</v>
      </c>
      <c r="D71" s="6" t="s">
        <v>576</v>
      </c>
      <c r="E71" s="3" t="s">
        <v>170</v>
      </c>
      <c r="F71" s="4" t="s">
        <v>18</v>
      </c>
      <c r="G71" s="35">
        <v>26.75</v>
      </c>
      <c r="H71" s="38">
        <v>16.97</v>
      </c>
      <c r="I71" s="38">
        <f t="shared" si="18"/>
        <v>21.205711999999998</v>
      </c>
      <c r="J71" s="38">
        <f t="shared" si="19"/>
        <v>567.25</v>
      </c>
    </row>
    <row r="72" spans="1:10" x14ac:dyDescent="0.25">
      <c r="A72" s="1" t="s">
        <v>171</v>
      </c>
      <c r="B72" s="1" t="s">
        <v>11</v>
      </c>
      <c r="C72" s="1"/>
      <c r="D72" s="5"/>
      <c r="E72" s="1" t="s">
        <v>172</v>
      </c>
      <c r="F72" s="2"/>
      <c r="G72" s="34"/>
      <c r="H72" s="36" t="s">
        <v>13</v>
      </c>
      <c r="I72" s="37"/>
      <c r="J72" s="37">
        <f>J73+J90+J119+J122+J128+J137+J141+J147</f>
        <v>60832.570000000007</v>
      </c>
    </row>
    <row r="73" spans="1:10" x14ac:dyDescent="0.25">
      <c r="A73" s="1" t="s">
        <v>173</v>
      </c>
      <c r="B73" s="1" t="s">
        <v>11</v>
      </c>
      <c r="C73" s="1"/>
      <c r="D73" s="5"/>
      <c r="E73" s="1" t="s">
        <v>174</v>
      </c>
      <c r="F73" s="2"/>
      <c r="G73" s="34"/>
      <c r="H73" s="36" t="s">
        <v>13</v>
      </c>
      <c r="I73" s="37"/>
      <c r="J73" s="37">
        <f>SUM(J74:J89)</f>
        <v>12227.890000000001</v>
      </c>
    </row>
    <row r="74" spans="1:10" ht="26.4" x14ac:dyDescent="0.25">
      <c r="A74" s="3" t="s">
        <v>175</v>
      </c>
      <c r="B74" s="3" t="s">
        <v>176</v>
      </c>
      <c r="C74" s="3" t="s">
        <v>21</v>
      </c>
      <c r="D74" s="6" t="s">
        <v>576</v>
      </c>
      <c r="E74" s="3" t="s">
        <v>177</v>
      </c>
      <c r="F74" s="4" t="s">
        <v>34</v>
      </c>
      <c r="G74" s="35">
        <v>3.87</v>
      </c>
      <c r="H74" s="38">
        <v>74.28</v>
      </c>
      <c r="I74" s="38">
        <f t="shared" ref="I74:I89" si="20">ROUND(H74+H74*$H$9,32)</f>
        <v>92.820288000000005</v>
      </c>
      <c r="J74" s="38">
        <f t="shared" ref="J74:J89" si="21">ROUND(G74 * I74,2)</f>
        <v>359.21</v>
      </c>
    </row>
    <row r="75" spans="1:10" ht="39.6" x14ac:dyDescent="0.25">
      <c r="A75" s="3" t="s">
        <v>178</v>
      </c>
      <c r="B75" s="3" t="s">
        <v>32</v>
      </c>
      <c r="C75" s="3" t="s">
        <v>16</v>
      </c>
      <c r="D75" s="6" t="s">
        <v>576</v>
      </c>
      <c r="E75" s="3" t="s">
        <v>33</v>
      </c>
      <c r="F75" s="4" t="s">
        <v>34</v>
      </c>
      <c r="G75" s="35">
        <v>2.08</v>
      </c>
      <c r="H75" s="38">
        <v>65.8</v>
      </c>
      <c r="I75" s="38">
        <f t="shared" si="20"/>
        <v>82.223680000000002</v>
      </c>
      <c r="J75" s="38">
        <f t="shared" si="21"/>
        <v>171.03</v>
      </c>
    </row>
    <row r="76" spans="1:10" ht="26.4" x14ac:dyDescent="0.25">
      <c r="A76" s="3" t="s">
        <v>179</v>
      </c>
      <c r="B76" s="3" t="s">
        <v>87</v>
      </c>
      <c r="C76" s="3" t="s">
        <v>21</v>
      </c>
      <c r="D76" s="6" t="s">
        <v>576</v>
      </c>
      <c r="E76" s="3" t="s">
        <v>88</v>
      </c>
      <c r="F76" s="4" t="s">
        <v>34</v>
      </c>
      <c r="G76" s="35">
        <v>0.3</v>
      </c>
      <c r="H76" s="38">
        <v>55.71</v>
      </c>
      <c r="I76" s="38">
        <f t="shared" si="20"/>
        <v>69.615216000000004</v>
      </c>
      <c r="J76" s="38">
        <f t="shared" si="21"/>
        <v>20.88</v>
      </c>
    </row>
    <row r="77" spans="1:10" x14ac:dyDescent="0.25">
      <c r="A77" s="3" t="s">
        <v>180</v>
      </c>
      <c r="B77" s="3" t="s">
        <v>36</v>
      </c>
      <c r="C77" s="3" t="s">
        <v>37</v>
      </c>
      <c r="D77" s="6" t="s">
        <v>576</v>
      </c>
      <c r="E77" s="3" t="s">
        <v>38</v>
      </c>
      <c r="F77" s="4" t="s">
        <v>34</v>
      </c>
      <c r="G77" s="35">
        <v>4.3</v>
      </c>
      <c r="H77" s="38">
        <v>24.06</v>
      </c>
      <c r="I77" s="38">
        <f t="shared" si="20"/>
        <v>30.065376000000001</v>
      </c>
      <c r="J77" s="38">
        <f t="shared" si="21"/>
        <v>129.28</v>
      </c>
    </row>
    <row r="78" spans="1:10" ht="26.4" x14ac:dyDescent="0.25">
      <c r="A78" s="3" t="s">
        <v>181</v>
      </c>
      <c r="B78" s="3" t="s">
        <v>40</v>
      </c>
      <c r="C78" s="3" t="s">
        <v>16</v>
      </c>
      <c r="D78" s="6" t="s">
        <v>576</v>
      </c>
      <c r="E78" s="3" t="s">
        <v>41</v>
      </c>
      <c r="F78" s="4" t="s">
        <v>42</v>
      </c>
      <c r="G78" s="35">
        <v>43</v>
      </c>
      <c r="H78" s="38">
        <v>2.61</v>
      </c>
      <c r="I78" s="38">
        <f t="shared" si="20"/>
        <v>3.2614559999999999</v>
      </c>
      <c r="J78" s="38">
        <f t="shared" si="21"/>
        <v>140.24</v>
      </c>
    </row>
    <row r="79" spans="1:10" x14ac:dyDescent="0.25">
      <c r="A79" s="3" t="s">
        <v>182</v>
      </c>
      <c r="B79" s="3" t="s">
        <v>183</v>
      </c>
      <c r="C79" s="3" t="s">
        <v>37</v>
      </c>
      <c r="D79" s="6" t="s">
        <v>576</v>
      </c>
      <c r="E79" s="3" t="s">
        <v>184</v>
      </c>
      <c r="F79" s="4" t="s">
        <v>18</v>
      </c>
      <c r="G79" s="35">
        <v>47.88</v>
      </c>
      <c r="H79" s="38">
        <v>18.66</v>
      </c>
      <c r="I79" s="38">
        <f t="shared" si="20"/>
        <v>23.317536</v>
      </c>
      <c r="J79" s="38">
        <f t="shared" si="21"/>
        <v>1116.44</v>
      </c>
    </row>
    <row r="80" spans="1:10" ht="26.4" x14ac:dyDescent="0.25">
      <c r="A80" s="3" t="s">
        <v>185</v>
      </c>
      <c r="B80" s="3" t="s">
        <v>186</v>
      </c>
      <c r="C80" s="3" t="s">
        <v>21</v>
      </c>
      <c r="D80" s="6" t="s">
        <v>576</v>
      </c>
      <c r="E80" s="3" t="s">
        <v>187</v>
      </c>
      <c r="F80" s="4" t="s">
        <v>51</v>
      </c>
      <c r="G80" s="35">
        <v>28</v>
      </c>
      <c r="H80" s="38">
        <v>7.42</v>
      </c>
      <c r="I80" s="38">
        <f t="shared" si="20"/>
        <v>9.2720319999999994</v>
      </c>
      <c r="J80" s="38">
        <f t="shared" si="21"/>
        <v>259.62</v>
      </c>
    </row>
    <row r="81" spans="1:10" ht="26.4" x14ac:dyDescent="0.25">
      <c r="A81" s="3" t="s">
        <v>188</v>
      </c>
      <c r="B81" s="3" t="s">
        <v>189</v>
      </c>
      <c r="C81" s="3" t="s">
        <v>16</v>
      </c>
      <c r="D81" s="6" t="s">
        <v>576</v>
      </c>
      <c r="E81" s="3" t="s">
        <v>190</v>
      </c>
      <c r="F81" s="4" t="s">
        <v>113</v>
      </c>
      <c r="G81" s="35">
        <v>4</v>
      </c>
      <c r="H81" s="38">
        <v>16.36</v>
      </c>
      <c r="I81" s="38">
        <f t="shared" si="20"/>
        <v>20.443456000000001</v>
      </c>
      <c r="J81" s="38">
        <f t="shared" si="21"/>
        <v>81.77</v>
      </c>
    </row>
    <row r="82" spans="1:10" ht="26.4" x14ac:dyDescent="0.25">
      <c r="A82" s="3" t="s">
        <v>191</v>
      </c>
      <c r="B82" s="3" t="s">
        <v>142</v>
      </c>
      <c r="C82" s="3" t="s">
        <v>16</v>
      </c>
      <c r="D82" s="6" t="s">
        <v>576</v>
      </c>
      <c r="E82" s="3" t="s">
        <v>143</v>
      </c>
      <c r="F82" s="4" t="s">
        <v>18</v>
      </c>
      <c r="G82" s="35">
        <v>6.72</v>
      </c>
      <c r="H82" s="38">
        <v>11.88</v>
      </c>
      <c r="I82" s="38">
        <f t="shared" si="20"/>
        <v>14.845248</v>
      </c>
      <c r="J82" s="38">
        <f t="shared" si="21"/>
        <v>99.76</v>
      </c>
    </row>
    <row r="83" spans="1:10" ht="26.4" x14ac:dyDescent="0.25">
      <c r="A83" s="3" t="s">
        <v>192</v>
      </c>
      <c r="B83" s="3" t="s">
        <v>193</v>
      </c>
      <c r="C83" s="3" t="s">
        <v>16</v>
      </c>
      <c r="D83" s="6" t="s">
        <v>576</v>
      </c>
      <c r="E83" s="3" t="s">
        <v>194</v>
      </c>
      <c r="F83" s="4" t="s">
        <v>18</v>
      </c>
      <c r="G83" s="35">
        <v>11.54</v>
      </c>
      <c r="H83" s="38">
        <v>182.54</v>
      </c>
      <c r="I83" s="38">
        <f t="shared" si="20"/>
        <v>228.10198399999999</v>
      </c>
      <c r="J83" s="38">
        <f t="shared" si="21"/>
        <v>2632.3</v>
      </c>
    </row>
    <row r="84" spans="1:10" x14ac:dyDescent="0.25">
      <c r="A84" s="3" t="s">
        <v>195</v>
      </c>
      <c r="B84" s="3" t="s">
        <v>196</v>
      </c>
      <c r="C84" s="3" t="s">
        <v>21</v>
      </c>
      <c r="D84" s="6" t="s">
        <v>576</v>
      </c>
      <c r="E84" s="3" t="s">
        <v>197</v>
      </c>
      <c r="F84" s="4" t="s">
        <v>198</v>
      </c>
      <c r="G84" s="35">
        <v>41.85</v>
      </c>
      <c r="H84" s="38">
        <v>10.38</v>
      </c>
      <c r="I84" s="38">
        <f t="shared" si="20"/>
        <v>12.970848</v>
      </c>
      <c r="J84" s="38">
        <f t="shared" si="21"/>
        <v>542.83000000000004</v>
      </c>
    </row>
    <row r="85" spans="1:10" x14ac:dyDescent="0.25">
      <c r="A85" s="3" t="s">
        <v>199</v>
      </c>
      <c r="B85" s="3" t="s">
        <v>200</v>
      </c>
      <c r="C85" s="3" t="s">
        <v>21</v>
      </c>
      <c r="D85" s="6" t="s">
        <v>576</v>
      </c>
      <c r="E85" s="3" t="s">
        <v>201</v>
      </c>
      <c r="F85" s="4" t="s">
        <v>198</v>
      </c>
      <c r="G85" s="35">
        <v>22.7</v>
      </c>
      <c r="H85" s="38">
        <v>10.96</v>
      </c>
      <c r="I85" s="38">
        <f t="shared" si="20"/>
        <v>13.695615999999999</v>
      </c>
      <c r="J85" s="38">
        <f t="shared" si="21"/>
        <v>310.89</v>
      </c>
    </row>
    <row r="86" spans="1:10" ht="26.4" x14ac:dyDescent="0.25">
      <c r="A86" s="3" t="s">
        <v>202</v>
      </c>
      <c r="B86" s="3" t="s">
        <v>203</v>
      </c>
      <c r="C86" s="3" t="s">
        <v>16</v>
      </c>
      <c r="D86" s="6" t="s">
        <v>576</v>
      </c>
      <c r="E86" s="3" t="s">
        <v>204</v>
      </c>
      <c r="F86" s="4" t="s">
        <v>34</v>
      </c>
      <c r="G86" s="35">
        <v>1.26</v>
      </c>
      <c r="H86" s="38">
        <v>534.96</v>
      </c>
      <c r="I86" s="38">
        <f t="shared" si="20"/>
        <v>668.48601599999995</v>
      </c>
      <c r="J86" s="38">
        <f t="shared" si="21"/>
        <v>842.29</v>
      </c>
    </row>
    <row r="87" spans="1:10" ht="26.4" x14ac:dyDescent="0.25">
      <c r="A87" s="3" t="s">
        <v>205</v>
      </c>
      <c r="B87" s="3" t="s">
        <v>206</v>
      </c>
      <c r="C87" s="3" t="s">
        <v>16</v>
      </c>
      <c r="D87" s="6" t="s">
        <v>576</v>
      </c>
      <c r="E87" s="3" t="s">
        <v>207</v>
      </c>
      <c r="F87" s="4" t="s">
        <v>34</v>
      </c>
      <c r="G87" s="35">
        <v>1.26</v>
      </c>
      <c r="H87" s="38">
        <v>358.76</v>
      </c>
      <c r="I87" s="38">
        <f t="shared" si="20"/>
        <v>448.30649599999998</v>
      </c>
      <c r="J87" s="38">
        <f t="shared" si="21"/>
        <v>564.87</v>
      </c>
    </row>
    <row r="88" spans="1:10" ht="26.4" x14ac:dyDescent="0.25">
      <c r="A88" s="3" t="s">
        <v>208</v>
      </c>
      <c r="B88" s="3" t="s">
        <v>56</v>
      </c>
      <c r="C88" s="3" t="s">
        <v>21</v>
      </c>
      <c r="D88" s="6" t="s">
        <v>576</v>
      </c>
      <c r="E88" s="3" t="s">
        <v>57</v>
      </c>
      <c r="F88" s="4" t="s">
        <v>18</v>
      </c>
      <c r="G88" s="35">
        <v>19.420000000000002</v>
      </c>
      <c r="H88" s="38">
        <v>13.41</v>
      </c>
      <c r="I88" s="38">
        <f t="shared" si="20"/>
        <v>16.757135999999999</v>
      </c>
      <c r="J88" s="38">
        <f t="shared" si="21"/>
        <v>325.42</v>
      </c>
    </row>
    <row r="89" spans="1:10" ht="26.4" x14ac:dyDescent="0.25">
      <c r="A89" s="3" t="s">
        <v>209</v>
      </c>
      <c r="B89" s="3" t="s">
        <v>210</v>
      </c>
      <c r="C89" s="3" t="s">
        <v>16</v>
      </c>
      <c r="D89" s="6" t="s">
        <v>576</v>
      </c>
      <c r="E89" s="3" t="s">
        <v>211</v>
      </c>
      <c r="F89" s="4" t="s">
        <v>18</v>
      </c>
      <c r="G89" s="35">
        <v>26.4</v>
      </c>
      <c r="H89" s="38">
        <v>140.38</v>
      </c>
      <c r="I89" s="38">
        <f t="shared" si="20"/>
        <v>175.418848</v>
      </c>
      <c r="J89" s="38">
        <f t="shared" si="21"/>
        <v>4631.0600000000004</v>
      </c>
    </row>
    <row r="90" spans="1:10" x14ac:dyDescent="0.25">
      <c r="A90" s="1" t="s">
        <v>212</v>
      </c>
      <c r="B90" s="1" t="s">
        <v>11</v>
      </c>
      <c r="C90" s="1"/>
      <c r="D90" s="5"/>
      <c r="E90" s="1" t="s">
        <v>213</v>
      </c>
      <c r="F90" s="2"/>
      <c r="G90" s="34"/>
      <c r="H90" s="36" t="s">
        <v>13</v>
      </c>
      <c r="I90" s="37"/>
      <c r="J90" s="37">
        <f>J91+J100+J111</f>
        <v>2877.4299999999994</v>
      </c>
    </row>
    <row r="91" spans="1:10" x14ac:dyDescent="0.25">
      <c r="A91" s="1" t="s">
        <v>214</v>
      </c>
      <c r="B91" s="1" t="s">
        <v>11</v>
      </c>
      <c r="C91" s="1"/>
      <c r="D91" s="5"/>
      <c r="E91" s="1" t="s">
        <v>215</v>
      </c>
      <c r="F91" s="2"/>
      <c r="G91" s="34"/>
      <c r="H91" s="36" t="s">
        <v>13</v>
      </c>
      <c r="I91" s="37"/>
      <c r="J91" s="37">
        <f>SUM(J92:J99)</f>
        <v>1059.6599999999999</v>
      </c>
    </row>
    <row r="92" spans="1:10" ht="26.4" x14ac:dyDescent="0.25">
      <c r="A92" s="3" t="s">
        <v>216</v>
      </c>
      <c r="B92" s="3" t="s">
        <v>217</v>
      </c>
      <c r="C92" s="3" t="s">
        <v>16</v>
      </c>
      <c r="D92" s="6" t="s">
        <v>576</v>
      </c>
      <c r="E92" s="3" t="s">
        <v>218</v>
      </c>
      <c r="F92" s="4" t="s">
        <v>113</v>
      </c>
      <c r="G92" s="35">
        <v>2</v>
      </c>
      <c r="H92" s="38">
        <v>47.74</v>
      </c>
      <c r="I92" s="38">
        <f t="shared" ref="I92:I99" si="22">ROUND(H92+H92*$H$9,32)</f>
        <v>59.655904</v>
      </c>
      <c r="J92" s="38">
        <f t="shared" ref="J92:J99" si="23">ROUND(G92 * I92,2)</f>
        <v>119.31</v>
      </c>
    </row>
    <row r="93" spans="1:10" ht="26.4" x14ac:dyDescent="0.25">
      <c r="A93" s="3" t="s">
        <v>219</v>
      </c>
      <c r="B93" s="3" t="s">
        <v>220</v>
      </c>
      <c r="C93" s="3" t="s">
        <v>16</v>
      </c>
      <c r="D93" s="6" t="s">
        <v>576</v>
      </c>
      <c r="E93" s="3" t="s">
        <v>221</v>
      </c>
      <c r="F93" s="4" t="s">
        <v>113</v>
      </c>
      <c r="G93" s="35">
        <v>2</v>
      </c>
      <c r="H93" s="38">
        <v>13.24</v>
      </c>
      <c r="I93" s="38">
        <f t="shared" si="22"/>
        <v>16.544703999999999</v>
      </c>
      <c r="J93" s="38">
        <f t="shared" si="23"/>
        <v>33.090000000000003</v>
      </c>
    </row>
    <row r="94" spans="1:10" ht="39.6" x14ac:dyDescent="0.25">
      <c r="A94" s="3" t="s">
        <v>222</v>
      </c>
      <c r="B94" s="3" t="s">
        <v>223</v>
      </c>
      <c r="C94" s="3" t="s">
        <v>16</v>
      </c>
      <c r="D94" s="6" t="s">
        <v>576</v>
      </c>
      <c r="E94" s="3" t="s">
        <v>224</v>
      </c>
      <c r="F94" s="4" t="s">
        <v>113</v>
      </c>
      <c r="G94" s="35">
        <v>4</v>
      </c>
      <c r="H94" s="38">
        <v>39.04</v>
      </c>
      <c r="I94" s="38">
        <f t="shared" si="22"/>
        <v>48.784384000000003</v>
      </c>
      <c r="J94" s="38">
        <f t="shared" si="23"/>
        <v>195.14</v>
      </c>
    </row>
    <row r="95" spans="1:10" ht="39.6" x14ac:dyDescent="0.25">
      <c r="A95" s="3" t="s">
        <v>225</v>
      </c>
      <c r="B95" s="3" t="s">
        <v>226</v>
      </c>
      <c r="C95" s="3" t="s">
        <v>16</v>
      </c>
      <c r="D95" s="6" t="s">
        <v>576</v>
      </c>
      <c r="E95" s="3" t="s">
        <v>227</v>
      </c>
      <c r="F95" s="4" t="s">
        <v>113</v>
      </c>
      <c r="G95" s="35">
        <v>2</v>
      </c>
      <c r="H95" s="38">
        <v>3.91</v>
      </c>
      <c r="I95" s="38">
        <f t="shared" si="22"/>
        <v>4.8859360000000001</v>
      </c>
      <c r="J95" s="38">
        <f t="shared" si="23"/>
        <v>9.77</v>
      </c>
    </row>
    <row r="96" spans="1:10" ht="26.4" x14ac:dyDescent="0.25">
      <c r="A96" s="3" t="s">
        <v>228</v>
      </c>
      <c r="B96" s="3" t="s">
        <v>229</v>
      </c>
      <c r="C96" s="3" t="s">
        <v>16</v>
      </c>
      <c r="D96" s="6" t="s">
        <v>576</v>
      </c>
      <c r="E96" s="3" t="s">
        <v>230</v>
      </c>
      <c r="F96" s="4" t="s">
        <v>113</v>
      </c>
      <c r="G96" s="35">
        <v>2</v>
      </c>
      <c r="H96" s="38">
        <v>8.89</v>
      </c>
      <c r="I96" s="38">
        <f t="shared" si="22"/>
        <v>11.108943999999999</v>
      </c>
      <c r="J96" s="38">
        <f t="shared" si="23"/>
        <v>22.22</v>
      </c>
    </row>
    <row r="97" spans="1:10" ht="26.4" x14ac:dyDescent="0.25">
      <c r="A97" s="3" t="s">
        <v>231</v>
      </c>
      <c r="B97" s="3" t="s">
        <v>232</v>
      </c>
      <c r="C97" s="3" t="s">
        <v>16</v>
      </c>
      <c r="D97" s="6" t="s">
        <v>576</v>
      </c>
      <c r="E97" s="3" t="s">
        <v>233</v>
      </c>
      <c r="F97" s="4" t="s">
        <v>113</v>
      </c>
      <c r="G97" s="35">
        <v>8</v>
      </c>
      <c r="H97" s="38">
        <v>12.89</v>
      </c>
      <c r="I97" s="38">
        <f t="shared" si="22"/>
        <v>16.107344000000001</v>
      </c>
      <c r="J97" s="38">
        <f t="shared" si="23"/>
        <v>128.86000000000001</v>
      </c>
    </row>
    <row r="98" spans="1:10" ht="26.4" x14ac:dyDescent="0.25">
      <c r="A98" s="3" t="s">
        <v>234</v>
      </c>
      <c r="B98" s="3" t="s">
        <v>235</v>
      </c>
      <c r="C98" s="3" t="s">
        <v>16</v>
      </c>
      <c r="D98" s="6" t="s">
        <v>576</v>
      </c>
      <c r="E98" s="3" t="s">
        <v>236</v>
      </c>
      <c r="F98" s="4" t="s">
        <v>70</v>
      </c>
      <c r="G98" s="35">
        <v>12</v>
      </c>
      <c r="H98" s="38">
        <v>14.84</v>
      </c>
      <c r="I98" s="38">
        <f t="shared" si="22"/>
        <v>18.544063999999999</v>
      </c>
      <c r="J98" s="38">
        <f t="shared" si="23"/>
        <v>222.53</v>
      </c>
    </row>
    <row r="99" spans="1:10" ht="26.4" x14ac:dyDescent="0.25">
      <c r="A99" s="3" t="s">
        <v>237</v>
      </c>
      <c r="B99" s="3" t="s">
        <v>238</v>
      </c>
      <c r="C99" s="3" t="s">
        <v>16</v>
      </c>
      <c r="D99" s="6" t="s">
        <v>576</v>
      </c>
      <c r="E99" s="3" t="s">
        <v>239</v>
      </c>
      <c r="F99" s="4" t="s">
        <v>113</v>
      </c>
      <c r="G99" s="35">
        <v>2</v>
      </c>
      <c r="H99" s="38">
        <v>131.54</v>
      </c>
      <c r="I99" s="38">
        <f t="shared" si="22"/>
        <v>164.37238400000001</v>
      </c>
      <c r="J99" s="38">
        <f t="shared" si="23"/>
        <v>328.74</v>
      </c>
    </row>
    <row r="100" spans="1:10" x14ac:dyDescent="0.25">
      <c r="A100" s="1" t="s">
        <v>240</v>
      </c>
      <c r="B100" s="1" t="s">
        <v>11</v>
      </c>
      <c r="C100" s="1"/>
      <c r="D100" s="5"/>
      <c r="E100" s="1" t="s">
        <v>241</v>
      </c>
      <c r="F100" s="2"/>
      <c r="G100" s="34"/>
      <c r="H100" s="36" t="s">
        <v>13</v>
      </c>
      <c r="I100" s="37"/>
      <c r="J100" s="37">
        <f>SUM(J101:J110)</f>
        <v>1038.3999999999999</v>
      </c>
    </row>
    <row r="101" spans="1:10" ht="39.6" x14ac:dyDescent="0.25">
      <c r="A101" s="3" t="s">
        <v>242</v>
      </c>
      <c r="B101" s="3" t="s">
        <v>243</v>
      </c>
      <c r="C101" s="3" t="s">
        <v>16</v>
      </c>
      <c r="D101" s="6" t="s">
        <v>576</v>
      </c>
      <c r="E101" s="3" t="s">
        <v>244</v>
      </c>
      <c r="F101" s="4" t="s">
        <v>113</v>
      </c>
      <c r="G101" s="35">
        <v>2</v>
      </c>
      <c r="H101" s="38">
        <v>74.81</v>
      </c>
      <c r="I101" s="38">
        <f t="shared" ref="I101:I110" si="24">ROUND(H101+H101*$H$9,32)</f>
        <v>93.482575999999995</v>
      </c>
      <c r="J101" s="38">
        <f t="shared" ref="J101:J110" si="25">ROUND(G101 * I101,2)</f>
        <v>186.97</v>
      </c>
    </row>
    <row r="102" spans="1:10" ht="26.4" x14ac:dyDescent="0.25">
      <c r="A102" s="3" t="s">
        <v>245</v>
      </c>
      <c r="B102" s="3" t="s">
        <v>246</v>
      </c>
      <c r="C102" s="3" t="s">
        <v>16</v>
      </c>
      <c r="D102" s="6" t="s">
        <v>576</v>
      </c>
      <c r="E102" s="3" t="s">
        <v>247</v>
      </c>
      <c r="F102" s="4" t="s">
        <v>113</v>
      </c>
      <c r="G102" s="35">
        <v>2</v>
      </c>
      <c r="H102" s="38">
        <v>14.55</v>
      </c>
      <c r="I102" s="38">
        <f t="shared" si="24"/>
        <v>18.18168</v>
      </c>
      <c r="J102" s="38">
        <f t="shared" si="25"/>
        <v>36.36</v>
      </c>
    </row>
    <row r="103" spans="1:10" ht="26.4" x14ac:dyDescent="0.25">
      <c r="A103" s="3" t="s">
        <v>248</v>
      </c>
      <c r="B103" s="3" t="s">
        <v>249</v>
      </c>
      <c r="C103" s="3" t="s">
        <v>16</v>
      </c>
      <c r="D103" s="6" t="s">
        <v>576</v>
      </c>
      <c r="E103" s="3" t="s">
        <v>250</v>
      </c>
      <c r="F103" s="4" t="s">
        <v>113</v>
      </c>
      <c r="G103" s="35">
        <v>2</v>
      </c>
      <c r="H103" s="38">
        <v>64.010000000000005</v>
      </c>
      <c r="I103" s="38">
        <f t="shared" si="24"/>
        <v>79.986896000000002</v>
      </c>
      <c r="J103" s="38">
        <f t="shared" si="25"/>
        <v>159.97</v>
      </c>
    </row>
    <row r="104" spans="1:10" ht="39.6" x14ac:dyDescent="0.25">
      <c r="A104" s="3" t="s">
        <v>251</v>
      </c>
      <c r="B104" s="3" t="s">
        <v>252</v>
      </c>
      <c r="C104" s="3" t="s">
        <v>16</v>
      </c>
      <c r="D104" s="6" t="s">
        <v>576</v>
      </c>
      <c r="E104" s="3" t="s">
        <v>253</v>
      </c>
      <c r="F104" s="4" t="s">
        <v>113</v>
      </c>
      <c r="G104" s="35">
        <v>2</v>
      </c>
      <c r="H104" s="38">
        <v>15.17</v>
      </c>
      <c r="I104" s="38">
        <f t="shared" si="24"/>
        <v>18.956432</v>
      </c>
      <c r="J104" s="38">
        <f t="shared" si="25"/>
        <v>37.909999999999997</v>
      </c>
    </row>
    <row r="105" spans="1:10" ht="39.6" x14ac:dyDescent="0.25">
      <c r="A105" s="3" t="s">
        <v>254</v>
      </c>
      <c r="B105" s="3" t="s">
        <v>255</v>
      </c>
      <c r="C105" s="3" t="s">
        <v>16</v>
      </c>
      <c r="D105" s="6" t="s">
        <v>576</v>
      </c>
      <c r="E105" s="3" t="s">
        <v>256</v>
      </c>
      <c r="F105" s="4" t="s">
        <v>113</v>
      </c>
      <c r="G105" s="35">
        <v>2</v>
      </c>
      <c r="H105" s="38">
        <v>47.43</v>
      </c>
      <c r="I105" s="38">
        <f t="shared" si="24"/>
        <v>59.268528000000003</v>
      </c>
      <c r="J105" s="38">
        <f t="shared" si="25"/>
        <v>118.54</v>
      </c>
    </row>
    <row r="106" spans="1:10" ht="39.6" x14ac:dyDescent="0.25">
      <c r="A106" s="3" t="s">
        <v>257</v>
      </c>
      <c r="B106" s="3" t="s">
        <v>258</v>
      </c>
      <c r="C106" s="3" t="s">
        <v>16</v>
      </c>
      <c r="D106" s="6" t="s">
        <v>576</v>
      </c>
      <c r="E106" s="3" t="s">
        <v>259</v>
      </c>
      <c r="F106" s="4" t="s">
        <v>113</v>
      </c>
      <c r="G106" s="35">
        <v>2</v>
      </c>
      <c r="H106" s="38">
        <v>12.03</v>
      </c>
      <c r="I106" s="38">
        <f t="shared" si="24"/>
        <v>15.032688</v>
      </c>
      <c r="J106" s="38">
        <f t="shared" si="25"/>
        <v>30.07</v>
      </c>
    </row>
    <row r="107" spans="1:10" ht="26.4" x14ac:dyDescent="0.25">
      <c r="A107" s="3" t="s">
        <v>260</v>
      </c>
      <c r="B107" s="3" t="s">
        <v>261</v>
      </c>
      <c r="C107" s="3" t="s">
        <v>16</v>
      </c>
      <c r="D107" s="6" t="s">
        <v>576</v>
      </c>
      <c r="E107" s="3" t="s">
        <v>262</v>
      </c>
      <c r="F107" s="4" t="s">
        <v>70</v>
      </c>
      <c r="G107" s="35">
        <v>2</v>
      </c>
      <c r="H107" s="38">
        <v>33.869999999999997</v>
      </c>
      <c r="I107" s="38">
        <f t="shared" si="24"/>
        <v>42.323951999999998</v>
      </c>
      <c r="J107" s="38">
        <f t="shared" si="25"/>
        <v>84.65</v>
      </c>
    </row>
    <row r="108" spans="1:10" ht="39.6" x14ac:dyDescent="0.25">
      <c r="A108" s="3" t="s">
        <v>263</v>
      </c>
      <c r="B108" s="3" t="s">
        <v>264</v>
      </c>
      <c r="C108" s="3" t="s">
        <v>16</v>
      </c>
      <c r="D108" s="6" t="s">
        <v>576</v>
      </c>
      <c r="E108" s="3" t="s">
        <v>265</v>
      </c>
      <c r="F108" s="4" t="s">
        <v>70</v>
      </c>
      <c r="G108" s="35">
        <v>2</v>
      </c>
      <c r="H108" s="38">
        <v>32.69</v>
      </c>
      <c r="I108" s="38">
        <f t="shared" si="24"/>
        <v>40.849423999999999</v>
      </c>
      <c r="J108" s="38">
        <f t="shared" si="25"/>
        <v>81.7</v>
      </c>
    </row>
    <row r="109" spans="1:10" ht="39.6" x14ac:dyDescent="0.25">
      <c r="A109" s="3" t="s">
        <v>266</v>
      </c>
      <c r="B109" s="3" t="s">
        <v>267</v>
      </c>
      <c r="C109" s="3" t="s">
        <v>16</v>
      </c>
      <c r="D109" s="6" t="s">
        <v>576</v>
      </c>
      <c r="E109" s="3" t="s">
        <v>268</v>
      </c>
      <c r="F109" s="4" t="s">
        <v>70</v>
      </c>
      <c r="G109" s="35">
        <v>6</v>
      </c>
      <c r="H109" s="38">
        <v>26.24</v>
      </c>
      <c r="I109" s="38">
        <f t="shared" si="24"/>
        <v>32.789504000000001</v>
      </c>
      <c r="J109" s="38">
        <f t="shared" si="25"/>
        <v>196.74</v>
      </c>
    </row>
    <row r="110" spans="1:10" ht="39.6" x14ac:dyDescent="0.25">
      <c r="A110" s="3" t="s">
        <v>269</v>
      </c>
      <c r="B110" s="3" t="s">
        <v>270</v>
      </c>
      <c r="C110" s="3" t="s">
        <v>16</v>
      </c>
      <c r="D110" s="6" t="s">
        <v>576</v>
      </c>
      <c r="E110" s="3" t="s">
        <v>271</v>
      </c>
      <c r="F110" s="4" t="s">
        <v>113</v>
      </c>
      <c r="G110" s="35">
        <v>2</v>
      </c>
      <c r="H110" s="38">
        <v>42.21</v>
      </c>
      <c r="I110" s="38">
        <f t="shared" si="24"/>
        <v>52.745615999999998</v>
      </c>
      <c r="J110" s="38">
        <f t="shared" si="25"/>
        <v>105.49</v>
      </c>
    </row>
    <row r="111" spans="1:10" x14ac:dyDescent="0.25">
      <c r="A111" s="1" t="s">
        <v>272</v>
      </c>
      <c r="B111" s="1" t="s">
        <v>11</v>
      </c>
      <c r="C111" s="1"/>
      <c r="D111" s="5"/>
      <c r="E111" s="1" t="s">
        <v>273</v>
      </c>
      <c r="F111" s="2"/>
      <c r="G111" s="34"/>
      <c r="H111" s="36" t="s">
        <v>13</v>
      </c>
      <c r="I111" s="37"/>
      <c r="J111" s="37">
        <f>SUM(J112:J118)</f>
        <v>779.37</v>
      </c>
    </row>
    <row r="112" spans="1:10" ht="39.6" x14ac:dyDescent="0.25">
      <c r="A112" s="3" t="s">
        <v>274</v>
      </c>
      <c r="B112" s="3" t="s">
        <v>252</v>
      </c>
      <c r="C112" s="3" t="s">
        <v>16</v>
      </c>
      <c r="D112" s="6" t="s">
        <v>576</v>
      </c>
      <c r="E112" s="3" t="s">
        <v>253</v>
      </c>
      <c r="F112" s="4" t="s">
        <v>113</v>
      </c>
      <c r="G112" s="35">
        <v>2</v>
      </c>
      <c r="H112" s="38">
        <v>15.17</v>
      </c>
      <c r="I112" s="38">
        <f t="shared" ref="I112:I118" si="26">ROUND(H112+H112*$H$9,32)</f>
        <v>18.956432</v>
      </c>
      <c r="J112" s="38">
        <f t="shared" ref="J112:J118" si="27">ROUND(G112 * I112,2)</f>
        <v>37.909999999999997</v>
      </c>
    </row>
    <row r="113" spans="1:10" ht="39.6" x14ac:dyDescent="0.25">
      <c r="A113" s="3" t="s">
        <v>275</v>
      </c>
      <c r="B113" s="3" t="s">
        <v>276</v>
      </c>
      <c r="C113" s="3" t="s">
        <v>16</v>
      </c>
      <c r="D113" s="6" t="s">
        <v>576</v>
      </c>
      <c r="E113" s="3" t="s">
        <v>277</v>
      </c>
      <c r="F113" s="4" t="s">
        <v>113</v>
      </c>
      <c r="G113" s="35">
        <v>2</v>
      </c>
      <c r="H113" s="38">
        <v>12.27</v>
      </c>
      <c r="I113" s="38">
        <f t="shared" si="26"/>
        <v>15.332592</v>
      </c>
      <c r="J113" s="38">
        <f t="shared" si="27"/>
        <v>30.67</v>
      </c>
    </row>
    <row r="114" spans="1:10" ht="39.6" x14ac:dyDescent="0.25">
      <c r="A114" s="3" t="s">
        <v>278</v>
      </c>
      <c r="B114" s="3" t="s">
        <v>258</v>
      </c>
      <c r="C114" s="3" t="s">
        <v>16</v>
      </c>
      <c r="D114" s="6" t="s">
        <v>576</v>
      </c>
      <c r="E114" s="3" t="s">
        <v>259</v>
      </c>
      <c r="F114" s="4" t="s">
        <v>113</v>
      </c>
      <c r="G114" s="35">
        <v>2</v>
      </c>
      <c r="H114" s="38">
        <v>12.03</v>
      </c>
      <c r="I114" s="38">
        <f t="shared" si="26"/>
        <v>15.032688</v>
      </c>
      <c r="J114" s="38">
        <f t="shared" si="27"/>
        <v>30.07</v>
      </c>
    </row>
    <row r="115" spans="1:10" ht="39.6" x14ac:dyDescent="0.25">
      <c r="A115" s="3" t="s">
        <v>279</v>
      </c>
      <c r="B115" s="3" t="s">
        <v>280</v>
      </c>
      <c r="C115" s="3" t="s">
        <v>16</v>
      </c>
      <c r="D115" s="6" t="s">
        <v>576</v>
      </c>
      <c r="E115" s="3" t="s">
        <v>281</v>
      </c>
      <c r="F115" s="4" t="s">
        <v>113</v>
      </c>
      <c r="G115" s="35">
        <v>2</v>
      </c>
      <c r="H115" s="38">
        <v>17.53</v>
      </c>
      <c r="I115" s="38">
        <f t="shared" si="26"/>
        <v>21.905487999999998</v>
      </c>
      <c r="J115" s="38">
        <f t="shared" si="27"/>
        <v>43.81</v>
      </c>
    </row>
    <row r="116" spans="1:10" ht="39.6" x14ac:dyDescent="0.25">
      <c r="A116" s="3" t="s">
        <v>282</v>
      </c>
      <c r="B116" s="3" t="s">
        <v>283</v>
      </c>
      <c r="C116" s="3" t="s">
        <v>16</v>
      </c>
      <c r="D116" s="6" t="s">
        <v>576</v>
      </c>
      <c r="E116" s="3" t="s">
        <v>284</v>
      </c>
      <c r="F116" s="4" t="s">
        <v>113</v>
      </c>
      <c r="G116" s="35">
        <v>2</v>
      </c>
      <c r="H116" s="38">
        <v>111.69</v>
      </c>
      <c r="I116" s="38">
        <f t="shared" si="26"/>
        <v>139.567824</v>
      </c>
      <c r="J116" s="38">
        <f t="shared" si="27"/>
        <v>279.14</v>
      </c>
    </row>
    <row r="117" spans="1:10" ht="39.6" x14ac:dyDescent="0.25">
      <c r="A117" s="3" t="s">
        <v>285</v>
      </c>
      <c r="B117" s="3" t="s">
        <v>286</v>
      </c>
      <c r="C117" s="3" t="s">
        <v>16</v>
      </c>
      <c r="D117" s="6" t="s">
        <v>576</v>
      </c>
      <c r="E117" s="3" t="s">
        <v>287</v>
      </c>
      <c r="F117" s="4" t="s">
        <v>113</v>
      </c>
      <c r="G117" s="35">
        <v>2</v>
      </c>
      <c r="H117" s="38">
        <v>11.95</v>
      </c>
      <c r="I117" s="38">
        <f t="shared" si="26"/>
        <v>14.93272</v>
      </c>
      <c r="J117" s="38">
        <f t="shared" si="27"/>
        <v>29.87</v>
      </c>
    </row>
    <row r="118" spans="1:10" ht="39.6" x14ac:dyDescent="0.25">
      <c r="A118" s="3" t="s">
        <v>288</v>
      </c>
      <c r="B118" s="3" t="s">
        <v>267</v>
      </c>
      <c r="C118" s="3" t="s">
        <v>16</v>
      </c>
      <c r="D118" s="6" t="s">
        <v>576</v>
      </c>
      <c r="E118" s="3" t="s">
        <v>268</v>
      </c>
      <c r="F118" s="4" t="s">
        <v>70</v>
      </c>
      <c r="G118" s="35">
        <v>10</v>
      </c>
      <c r="H118" s="38">
        <v>26.24</v>
      </c>
      <c r="I118" s="38">
        <f t="shared" si="26"/>
        <v>32.789504000000001</v>
      </c>
      <c r="J118" s="38">
        <f t="shared" si="27"/>
        <v>327.9</v>
      </c>
    </row>
    <row r="119" spans="1:10" x14ac:dyDescent="0.25">
      <c r="A119" s="1" t="s">
        <v>289</v>
      </c>
      <c r="B119" s="1" t="s">
        <v>11</v>
      </c>
      <c r="C119" s="1"/>
      <c r="D119" s="5"/>
      <c r="E119" s="1" t="s">
        <v>290</v>
      </c>
      <c r="F119" s="2"/>
      <c r="G119" s="34"/>
      <c r="H119" s="36" t="s">
        <v>13</v>
      </c>
      <c r="I119" s="37"/>
      <c r="J119" s="37">
        <f>SUM(J120:J121)</f>
        <v>476.12</v>
      </c>
    </row>
    <row r="120" spans="1:10" ht="26.4" x14ac:dyDescent="0.25">
      <c r="A120" s="3" t="s">
        <v>291</v>
      </c>
      <c r="B120" s="3" t="s">
        <v>292</v>
      </c>
      <c r="C120" s="3" t="s">
        <v>16</v>
      </c>
      <c r="D120" s="6" t="s">
        <v>576</v>
      </c>
      <c r="E120" s="3" t="s">
        <v>293</v>
      </c>
      <c r="F120" s="4" t="s">
        <v>113</v>
      </c>
      <c r="G120" s="35">
        <v>4</v>
      </c>
      <c r="H120" s="38">
        <v>63.26</v>
      </c>
      <c r="I120" s="38">
        <f t="shared" ref="I120:I121" si="28">ROUND(H120+H120*$H$9,32)</f>
        <v>79.049695999999997</v>
      </c>
      <c r="J120" s="38">
        <f t="shared" ref="J120:J121" si="29">ROUND(G120 * I120,2)</f>
        <v>316.2</v>
      </c>
    </row>
    <row r="121" spans="1:10" x14ac:dyDescent="0.25">
      <c r="A121" s="3" t="s">
        <v>294</v>
      </c>
      <c r="B121" s="3" t="s">
        <v>295</v>
      </c>
      <c r="C121" s="3" t="s">
        <v>37</v>
      </c>
      <c r="D121" s="6" t="s">
        <v>576</v>
      </c>
      <c r="E121" s="3" t="s">
        <v>296</v>
      </c>
      <c r="F121" s="4" t="s">
        <v>113</v>
      </c>
      <c r="G121" s="35">
        <v>2</v>
      </c>
      <c r="H121" s="38">
        <v>63.99</v>
      </c>
      <c r="I121" s="38">
        <f t="shared" si="28"/>
        <v>79.961904000000004</v>
      </c>
      <c r="J121" s="38">
        <f t="shared" si="29"/>
        <v>159.91999999999999</v>
      </c>
    </row>
    <row r="122" spans="1:10" x14ac:dyDescent="0.25">
      <c r="A122" s="1" t="s">
        <v>297</v>
      </c>
      <c r="B122" s="1" t="s">
        <v>11</v>
      </c>
      <c r="C122" s="1"/>
      <c r="D122" s="5"/>
      <c r="E122" s="1" t="s">
        <v>298</v>
      </c>
      <c r="F122" s="2"/>
      <c r="G122" s="34"/>
      <c r="H122" s="36" t="s">
        <v>13</v>
      </c>
      <c r="I122" s="37"/>
      <c r="J122" s="37">
        <f>SUM(J123:J127)</f>
        <v>4316.46</v>
      </c>
    </row>
    <row r="123" spans="1:10" ht="26.4" x14ac:dyDescent="0.25">
      <c r="A123" s="3" t="s">
        <v>299</v>
      </c>
      <c r="B123" s="3" t="s">
        <v>151</v>
      </c>
      <c r="C123" s="3" t="s">
        <v>16</v>
      </c>
      <c r="D123" s="6" t="s">
        <v>576</v>
      </c>
      <c r="E123" s="3" t="s">
        <v>152</v>
      </c>
      <c r="F123" s="4" t="s">
        <v>113</v>
      </c>
      <c r="G123" s="35">
        <v>2</v>
      </c>
      <c r="H123" s="38">
        <v>507.11</v>
      </c>
      <c r="I123" s="38">
        <f t="shared" ref="I123:I127" si="30">ROUND(H123+H123*$H$9,32)</f>
        <v>633.68465600000002</v>
      </c>
      <c r="J123" s="38">
        <f t="shared" ref="J123:J127" si="31">ROUND(G123 * I123,2)</f>
        <v>1267.3699999999999</v>
      </c>
    </row>
    <row r="124" spans="1:10" ht="39.6" x14ac:dyDescent="0.25">
      <c r="A124" s="3" t="s">
        <v>300</v>
      </c>
      <c r="B124" s="3" t="s">
        <v>301</v>
      </c>
      <c r="C124" s="3" t="s">
        <v>16</v>
      </c>
      <c r="D124" s="6" t="s">
        <v>576</v>
      </c>
      <c r="E124" s="3" t="s">
        <v>302</v>
      </c>
      <c r="F124" s="4" t="s">
        <v>113</v>
      </c>
      <c r="G124" s="35">
        <v>2</v>
      </c>
      <c r="H124" s="38">
        <v>474.91</v>
      </c>
      <c r="I124" s="38">
        <f t="shared" si="30"/>
        <v>593.44753600000001</v>
      </c>
      <c r="J124" s="38">
        <f t="shared" si="31"/>
        <v>1186.9000000000001</v>
      </c>
    </row>
    <row r="125" spans="1:10" ht="39.6" x14ac:dyDescent="0.25">
      <c r="A125" s="3" t="s">
        <v>303</v>
      </c>
      <c r="B125" s="3" t="s">
        <v>304</v>
      </c>
      <c r="C125" s="3" t="s">
        <v>16</v>
      </c>
      <c r="D125" s="6" t="s">
        <v>576</v>
      </c>
      <c r="E125" s="3" t="s">
        <v>305</v>
      </c>
      <c r="F125" s="4" t="s">
        <v>70</v>
      </c>
      <c r="G125" s="35">
        <v>20</v>
      </c>
      <c r="H125" s="38">
        <v>10.18</v>
      </c>
      <c r="I125" s="38">
        <f t="shared" si="30"/>
        <v>12.720928000000001</v>
      </c>
      <c r="J125" s="38">
        <f t="shared" si="31"/>
        <v>254.42</v>
      </c>
    </row>
    <row r="126" spans="1:10" ht="39.6" x14ac:dyDescent="0.25">
      <c r="A126" s="3" t="s">
        <v>306</v>
      </c>
      <c r="B126" s="3" t="s">
        <v>307</v>
      </c>
      <c r="C126" s="3" t="s">
        <v>16</v>
      </c>
      <c r="D126" s="6" t="s">
        <v>576</v>
      </c>
      <c r="E126" s="3" t="s">
        <v>308</v>
      </c>
      <c r="F126" s="4" t="s">
        <v>113</v>
      </c>
      <c r="G126" s="35">
        <v>2</v>
      </c>
      <c r="H126" s="38">
        <v>177.81</v>
      </c>
      <c r="I126" s="38">
        <f t="shared" si="30"/>
        <v>222.19137599999999</v>
      </c>
      <c r="J126" s="38">
        <f t="shared" si="31"/>
        <v>444.38</v>
      </c>
    </row>
    <row r="127" spans="1:10" x14ac:dyDescent="0.25">
      <c r="A127" s="3" t="s">
        <v>309</v>
      </c>
      <c r="B127" s="3" t="s">
        <v>310</v>
      </c>
      <c r="C127" s="3" t="s">
        <v>21</v>
      </c>
      <c r="D127" s="6" t="s">
        <v>576</v>
      </c>
      <c r="E127" s="3" t="s">
        <v>311</v>
      </c>
      <c r="F127" s="4" t="s">
        <v>18</v>
      </c>
      <c r="G127" s="35">
        <v>0.96</v>
      </c>
      <c r="H127" s="38">
        <v>969.8</v>
      </c>
      <c r="I127" s="38">
        <f t="shared" si="30"/>
        <v>1211.8620800000001</v>
      </c>
      <c r="J127" s="38">
        <f t="shared" si="31"/>
        <v>1163.3900000000001</v>
      </c>
    </row>
    <row r="128" spans="1:10" x14ac:dyDescent="0.25">
      <c r="A128" s="1" t="s">
        <v>312</v>
      </c>
      <c r="B128" s="1" t="s">
        <v>11</v>
      </c>
      <c r="C128" s="1"/>
      <c r="D128" s="5"/>
      <c r="E128" s="1" t="s">
        <v>313</v>
      </c>
      <c r="F128" s="2"/>
      <c r="G128" s="34"/>
      <c r="H128" s="36" t="s">
        <v>13</v>
      </c>
      <c r="I128" s="37"/>
      <c r="J128" s="37">
        <f>SUM(J129:J136)</f>
        <v>25752.810000000005</v>
      </c>
    </row>
    <row r="129" spans="1:10" ht="26.4" x14ac:dyDescent="0.25">
      <c r="A129" s="3" t="s">
        <v>314</v>
      </c>
      <c r="B129" s="3" t="s">
        <v>315</v>
      </c>
      <c r="C129" s="3" t="s">
        <v>16</v>
      </c>
      <c r="D129" s="6" t="s">
        <v>576</v>
      </c>
      <c r="E129" s="3" t="s">
        <v>316</v>
      </c>
      <c r="F129" s="4" t="s">
        <v>18</v>
      </c>
      <c r="G129" s="35">
        <v>14.25</v>
      </c>
      <c r="H129" s="38">
        <v>33.840000000000003</v>
      </c>
      <c r="I129" s="38">
        <f t="shared" ref="I129:I136" si="32">ROUND(H129+H129*$H$9,32)</f>
        <v>42.286464000000002</v>
      </c>
      <c r="J129" s="38">
        <f t="shared" ref="J129:J136" si="33">ROUND(G129 * I129,2)</f>
        <v>602.58000000000004</v>
      </c>
    </row>
    <row r="130" spans="1:10" x14ac:dyDescent="0.25">
      <c r="A130" s="3" t="s">
        <v>317</v>
      </c>
      <c r="B130" s="3" t="s">
        <v>59</v>
      </c>
      <c r="C130" s="3" t="s">
        <v>21</v>
      </c>
      <c r="D130" s="6" t="s">
        <v>576</v>
      </c>
      <c r="E130" s="3" t="s">
        <v>60</v>
      </c>
      <c r="F130" s="4" t="s">
        <v>18</v>
      </c>
      <c r="G130" s="35">
        <v>99.3</v>
      </c>
      <c r="H130" s="38">
        <v>6.62</v>
      </c>
      <c r="I130" s="38">
        <f t="shared" si="32"/>
        <v>8.2723519999999997</v>
      </c>
      <c r="J130" s="38">
        <f t="shared" si="33"/>
        <v>821.44</v>
      </c>
    </row>
    <row r="131" spans="1:10" x14ac:dyDescent="0.25">
      <c r="A131" s="3" t="s">
        <v>318</v>
      </c>
      <c r="B131" s="3" t="s">
        <v>62</v>
      </c>
      <c r="C131" s="3" t="s">
        <v>21</v>
      </c>
      <c r="D131" s="6" t="s">
        <v>576</v>
      </c>
      <c r="E131" s="3" t="s">
        <v>63</v>
      </c>
      <c r="F131" s="4" t="s">
        <v>18</v>
      </c>
      <c r="G131" s="35">
        <v>99.3</v>
      </c>
      <c r="H131" s="38">
        <v>12.25</v>
      </c>
      <c r="I131" s="38">
        <f t="shared" si="32"/>
        <v>15.307600000000001</v>
      </c>
      <c r="J131" s="38">
        <f t="shared" si="33"/>
        <v>1520.04</v>
      </c>
    </row>
    <row r="132" spans="1:10" x14ac:dyDescent="0.25">
      <c r="A132" s="3" t="s">
        <v>319</v>
      </c>
      <c r="B132" s="3" t="s">
        <v>72</v>
      </c>
      <c r="C132" s="3" t="s">
        <v>21</v>
      </c>
      <c r="D132" s="6" t="s">
        <v>576</v>
      </c>
      <c r="E132" s="3" t="s">
        <v>73</v>
      </c>
      <c r="F132" s="4" t="s">
        <v>18</v>
      </c>
      <c r="G132" s="35">
        <v>52.26</v>
      </c>
      <c r="H132" s="38">
        <v>13.88</v>
      </c>
      <c r="I132" s="38">
        <f t="shared" si="32"/>
        <v>17.344448</v>
      </c>
      <c r="J132" s="38">
        <f t="shared" si="33"/>
        <v>906.42</v>
      </c>
    </row>
    <row r="133" spans="1:10" ht="52.8" x14ac:dyDescent="0.25">
      <c r="A133" s="3" t="s">
        <v>320</v>
      </c>
      <c r="B133" s="3" t="s">
        <v>321</v>
      </c>
      <c r="C133" s="3" t="s">
        <v>16</v>
      </c>
      <c r="D133" s="6" t="s">
        <v>576</v>
      </c>
      <c r="E133" s="3" t="s">
        <v>322</v>
      </c>
      <c r="F133" s="4" t="s">
        <v>18</v>
      </c>
      <c r="G133" s="35">
        <v>11.28</v>
      </c>
      <c r="H133" s="38">
        <v>49.04</v>
      </c>
      <c r="I133" s="38">
        <f t="shared" si="32"/>
        <v>61.280383999999998</v>
      </c>
      <c r="J133" s="38">
        <f t="shared" si="33"/>
        <v>691.24</v>
      </c>
    </row>
    <row r="134" spans="1:10" ht="39.6" x14ac:dyDescent="0.25">
      <c r="A134" s="3" t="s">
        <v>323</v>
      </c>
      <c r="B134" s="3" t="s">
        <v>324</v>
      </c>
      <c r="C134" s="3" t="s">
        <v>21</v>
      </c>
      <c r="D134" s="6" t="s">
        <v>576</v>
      </c>
      <c r="E134" s="3" t="s">
        <v>325</v>
      </c>
      <c r="F134" s="4" t="s">
        <v>18</v>
      </c>
      <c r="G134" s="35">
        <v>62.53</v>
      </c>
      <c r="H134" s="38">
        <v>238.99</v>
      </c>
      <c r="I134" s="38">
        <f t="shared" si="32"/>
        <v>298.64190400000001</v>
      </c>
      <c r="J134" s="38">
        <f t="shared" si="33"/>
        <v>18674.080000000002</v>
      </c>
    </row>
    <row r="135" spans="1:10" ht="26.4" x14ac:dyDescent="0.25">
      <c r="A135" s="3" t="s">
        <v>326</v>
      </c>
      <c r="B135" s="3" t="s">
        <v>327</v>
      </c>
      <c r="C135" s="3" t="s">
        <v>21</v>
      </c>
      <c r="D135" s="6" t="s">
        <v>576</v>
      </c>
      <c r="E135" s="3" t="s">
        <v>328</v>
      </c>
      <c r="F135" s="4" t="s">
        <v>51</v>
      </c>
      <c r="G135" s="35">
        <v>3.2</v>
      </c>
      <c r="H135" s="38">
        <v>169.45</v>
      </c>
      <c r="I135" s="38">
        <f t="shared" si="32"/>
        <v>211.74472</v>
      </c>
      <c r="J135" s="38">
        <f t="shared" si="33"/>
        <v>677.58</v>
      </c>
    </row>
    <row r="136" spans="1:10" x14ac:dyDescent="0.25">
      <c r="A136" s="3" t="s">
        <v>329</v>
      </c>
      <c r="B136" s="3" t="s">
        <v>68</v>
      </c>
      <c r="C136" s="3" t="s">
        <v>16</v>
      </c>
      <c r="D136" s="6" t="s">
        <v>576</v>
      </c>
      <c r="E136" s="3" t="s">
        <v>69</v>
      </c>
      <c r="F136" s="4" t="s">
        <v>70</v>
      </c>
      <c r="G136" s="35">
        <v>17.420000000000002</v>
      </c>
      <c r="H136" s="38">
        <v>85.42</v>
      </c>
      <c r="I136" s="38">
        <f t="shared" si="32"/>
        <v>106.740832</v>
      </c>
      <c r="J136" s="38">
        <f t="shared" si="33"/>
        <v>1859.43</v>
      </c>
    </row>
    <row r="137" spans="1:10" x14ac:dyDescent="0.25">
      <c r="A137" s="1" t="s">
        <v>330</v>
      </c>
      <c r="B137" s="1" t="s">
        <v>11</v>
      </c>
      <c r="C137" s="1"/>
      <c r="D137" s="5"/>
      <c r="E137" s="1" t="s">
        <v>331</v>
      </c>
      <c r="F137" s="2"/>
      <c r="G137" s="34"/>
      <c r="H137" s="36" t="s">
        <v>13</v>
      </c>
      <c r="I137" s="37"/>
      <c r="J137" s="37">
        <f>SUM(J138:J140)</f>
        <v>6980.68</v>
      </c>
    </row>
    <row r="138" spans="1:10" ht="26.4" x14ac:dyDescent="0.25">
      <c r="A138" s="3" t="s">
        <v>332</v>
      </c>
      <c r="B138" s="3" t="s">
        <v>333</v>
      </c>
      <c r="C138" s="3" t="s">
        <v>16</v>
      </c>
      <c r="D138" s="6" t="s">
        <v>576</v>
      </c>
      <c r="E138" s="3" t="s">
        <v>334</v>
      </c>
      <c r="F138" s="4" t="s">
        <v>113</v>
      </c>
      <c r="G138" s="35">
        <v>2</v>
      </c>
      <c r="H138" s="38">
        <v>751.77</v>
      </c>
      <c r="I138" s="38">
        <f t="shared" ref="I138:I140" si="34">ROUND(H138+H138*$H$9,32)</f>
        <v>939.41179199999999</v>
      </c>
      <c r="J138" s="38">
        <f t="shared" ref="J138:J140" si="35">ROUND(G138 * I138,2)</f>
        <v>1878.82</v>
      </c>
    </row>
    <row r="139" spans="1:10" ht="26.4" x14ac:dyDescent="0.25">
      <c r="A139" s="3" t="s">
        <v>335</v>
      </c>
      <c r="B139" s="3" t="s">
        <v>336</v>
      </c>
      <c r="C139" s="3" t="s">
        <v>21</v>
      </c>
      <c r="D139" s="6" t="s">
        <v>576</v>
      </c>
      <c r="E139" s="3" t="s">
        <v>337</v>
      </c>
      <c r="F139" s="4" t="s">
        <v>147</v>
      </c>
      <c r="G139" s="35">
        <v>2</v>
      </c>
      <c r="H139" s="38">
        <v>1683.08</v>
      </c>
      <c r="I139" s="38">
        <f t="shared" si="34"/>
        <v>2103.1767679999998</v>
      </c>
      <c r="J139" s="38">
        <f t="shared" si="35"/>
        <v>4206.3500000000004</v>
      </c>
    </row>
    <row r="140" spans="1:10" x14ac:dyDescent="0.25">
      <c r="A140" s="3" t="s">
        <v>338</v>
      </c>
      <c r="B140" s="3" t="s">
        <v>339</v>
      </c>
      <c r="C140" s="3" t="s">
        <v>21</v>
      </c>
      <c r="D140" s="6" t="s">
        <v>576</v>
      </c>
      <c r="E140" s="3" t="s">
        <v>340</v>
      </c>
      <c r="F140" s="4" t="s">
        <v>147</v>
      </c>
      <c r="G140" s="35">
        <v>2</v>
      </c>
      <c r="H140" s="38">
        <v>358.32</v>
      </c>
      <c r="I140" s="38">
        <f t="shared" si="34"/>
        <v>447.75667199999998</v>
      </c>
      <c r="J140" s="38">
        <f t="shared" si="35"/>
        <v>895.51</v>
      </c>
    </row>
    <row r="141" spans="1:10" x14ac:dyDescent="0.25">
      <c r="A141" s="1" t="s">
        <v>341</v>
      </c>
      <c r="B141" s="1" t="s">
        <v>11</v>
      </c>
      <c r="C141" s="1"/>
      <c r="D141" s="5"/>
      <c r="E141" s="1" t="s">
        <v>342</v>
      </c>
      <c r="F141" s="2"/>
      <c r="G141" s="34"/>
      <c r="H141" s="36" t="s">
        <v>13</v>
      </c>
      <c r="I141" s="37"/>
      <c r="J141" s="37">
        <f>SUM(J142:J146)</f>
        <v>6867.72</v>
      </c>
    </row>
    <row r="142" spans="1:10" x14ac:dyDescent="0.25">
      <c r="A142" s="3" t="s">
        <v>343</v>
      </c>
      <c r="B142" s="3" t="s">
        <v>344</v>
      </c>
      <c r="C142" s="3" t="s">
        <v>21</v>
      </c>
      <c r="D142" s="6" t="s">
        <v>576</v>
      </c>
      <c r="E142" s="3" t="s">
        <v>345</v>
      </c>
      <c r="F142" s="4" t="s">
        <v>18</v>
      </c>
      <c r="G142" s="35">
        <v>0.72</v>
      </c>
      <c r="H142" s="38">
        <v>583.15</v>
      </c>
      <c r="I142" s="38">
        <f t="shared" ref="I142:I146" si="36">ROUND(H142+H142*$H$9,32)</f>
        <v>728.70424000000003</v>
      </c>
      <c r="J142" s="38">
        <f t="shared" ref="J142:J146" si="37">ROUND(G142 * I142,2)</f>
        <v>524.66999999999996</v>
      </c>
    </row>
    <row r="143" spans="1:10" ht="26.4" x14ac:dyDescent="0.25">
      <c r="A143" s="3" t="s">
        <v>346</v>
      </c>
      <c r="B143" s="3" t="s">
        <v>347</v>
      </c>
      <c r="C143" s="3" t="s">
        <v>21</v>
      </c>
      <c r="D143" s="6" t="s">
        <v>576</v>
      </c>
      <c r="E143" s="3" t="s">
        <v>348</v>
      </c>
      <c r="F143" s="4" t="s">
        <v>147</v>
      </c>
      <c r="G143" s="35">
        <v>10</v>
      </c>
      <c r="H143" s="38">
        <v>362.04</v>
      </c>
      <c r="I143" s="38">
        <f t="shared" si="36"/>
        <v>452.40518400000002</v>
      </c>
      <c r="J143" s="38">
        <f t="shared" si="37"/>
        <v>4524.05</v>
      </c>
    </row>
    <row r="144" spans="1:10" ht="26.4" x14ac:dyDescent="0.25">
      <c r="A144" s="3" t="s">
        <v>349</v>
      </c>
      <c r="B144" s="3" t="s">
        <v>350</v>
      </c>
      <c r="C144" s="3" t="s">
        <v>21</v>
      </c>
      <c r="D144" s="6" t="s">
        <v>576</v>
      </c>
      <c r="E144" s="3" t="s">
        <v>351</v>
      </c>
      <c r="F144" s="4" t="s">
        <v>147</v>
      </c>
      <c r="G144" s="35">
        <v>2</v>
      </c>
      <c r="H144" s="38">
        <v>35.03</v>
      </c>
      <c r="I144" s="38">
        <f t="shared" si="36"/>
        <v>43.773488</v>
      </c>
      <c r="J144" s="38">
        <f t="shared" si="37"/>
        <v>87.55</v>
      </c>
    </row>
    <row r="145" spans="1:10" x14ac:dyDescent="0.25">
      <c r="A145" s="3" t="s">
        <v>352</v>
      </c>
      <c r="B145" s="3" t="s">
        <v>353</v>
      </c>
      <c r="C145" s="3" t="s">
        <v>21</v>
      </c>
      <c r="D145" s="6" t="s">
        <v>576</v>
      </c>
      <c r="E145" s="3" t="s">
        <v>354</v>
      </c>
      <c r="F145" s="4" t="s">
        <v>147</v>
      </c>
      <c r="G145" s="35">
        <v>2</v>
      </c>
      <c r="H145" s="38">
        <v>12.15</v>
      </c>
      <c r="I145" s="38">
        <f t="shared" si="36"/>
        <v>15.182639999999999</v>
      </c>
      <c r="J145" s="38">
        <f t="shared" si="37"/>
        <v>30.37</v>
      </c>
    </row>
    <row r="146" spans="1:10" ht="26.4" x14ac:dyDescent="0.25">
      <c r="A146" s="3" t="s">
        <v>355</v>
      </c>
      <c r="B146" s="3" t="s">
        <v>356</v>
      </c>
      <c r="C146" s="3" t="s">
        <v>21</v>
      </c>
      <c r="D146" s="6" t="s">
        <v>576</v>
      </c>
      <c r="E146" s="3" t="s">
        <v>357</v>
      </c>
      <c r="F146" s="4" t="s">
        <v>358</v>
      </c>
      <c r="G146" s="35">
        <v>2</v>
      </c>
      <c r="H146" s="38">
        <v>680.65</v>
      </c>
      <c r="I146" s="38">
        <f t="shared" si="36"/>
        <v>850.54024000000004</v>
      </c>
      <c r="J146" s="38">
        <f t="shared" si="37"/>
        <v>1701.08</v>
      </c>
    </row>
    <row r="147" spans="1:10" x14ac:dyDescent="0.25">
      <c r="A147" s="1" t="s">
        <v>359</v>
      </c>
      <c r="B147" s="1" t="s">
        <v>11</v>
      </c>
      <c r="C147" s="1"/>
      <c r="D147" s="5"/>
      <c r="E147" s="1" t="s">
        <v>168</v>
      </c>
      <c r="F147" s="2"/>
      <c r="G147" s="34"/>
      <c r="H147" s="36" t="s">
        <v>13</v>
      </c>
      <c r="I147" s="37"/>
      <c r="J147" s="37">
        <f>SUM(J148:J150)</f>
        <v>1333.46</v>
      </c>
    </row>
    <row r="148" spans="1:10" ht="26.4" x14ac:dyDescent="0.25">
      <c r="A148" s="3" t="s">
        <v>360</v>
      </c>
      <c r="B148" s="3" t="s">
        <v>126</v>
      </c>
      <c r="C148" s="3" t="s">
        <v>16</v>
      </c>
      <c r="D148" s="6" t="s">
        <v>576</v>
      </c>
      <c r="E148" s="3" t="s">
        <v>127</v>
      </c>
      <c r="F148" s="4" t="s">
        <v>18</v>
      </c>
      <c r="G148" s="35">
        <v>6.72</v>
      </c>
      <c r="H148" s="38">
        <v>19.88</v>
      </c>
      <c r="I148" s="38">
        <f t="shared" ref="I148:I150" si="38">ROUND(H148+H148*$H$9,32)</f>
        <v>24.842047999999998</v>
      </c>
      <c r="J148" s="38">
        <f t="shared" ref="J148:J150" si="39">ROUND(G148 * I148,2)</f>
        <v>166.94</v>
      </c>
    </row>
    <row r="149" spans="1:10" ht="26.4" x14ac:dyDescent="0.25">
      <c r="A149" s="3" t="s">
        <v>361</v>
      </c>
      <c r="B149" s="3" t="s">
        <v>169</v>
      </c>
      <c r="C149" s="3" t="s">
        <v>16</v>
      </c>
      <c r="D149" s="6" t="s">
        <v>576</v>
      </c>
      <c r="E149" s="3" t="s">
        <v>170</v>
      </c>
      <c r="F149" s="4" t="s">
        <v>18</v>
      </c>
      <c r="G149" s="35">
        <v>11.28</v>
      </c>
      <c r="H149" s="38">
        <v>16.97</v>
      </c>
      <c r="I149" s="38">
        <f t="shared" si="38"/>
        <v>21.205711999999998</v>
      </c>
      <c r="J149" s="38">
        <f t="shared" si="39"/>
        <v>239.2</v>
      </c>
    </row>
    <row r="150" spans="1:10" ht="26.4" x14ac:dyDescent="0.25">
      <c r="A150" s="3" t="s">
        <v>362</v>
      </c>
      <c r="B150" s="3" t="s">
        <v>123</v>
      </c>
      <c r="C150" s="3" t="s">
        <v>16</v>
      </c>
      <c r="D150" s="6" t="s">
        <v>576</v>
      </c>
      <c r="E150" s="3" t="s">
        <v>124</v>
      </c>
      <c r="F150" s="4" t="s">
        <v>18</v>
      </c>
      <c r="G150" s="35">
        <v>52.26</v>
      </c>
      <c r="H150" s="38">
        <v>14.2</v>
      </c>
      <c r="I150" s="38">
        <f t="shared" si="38"/>
        <v>17.744319999999998</v>
      </c>
      <c r="J150" s="38">
        <f t="shared" si="39"/>
        <v>927.32</v>
      </c>
    </row>
    <row r="151" spans="1:10" x14ac:dyDescent="0.25">
      <c r="A151" s="1" t="s">
        <v>363</v>
      </c>
      <c r="B151" s="1" t="s">
        <v>11</v>
      </c>
      <c r="C151" s="1"/>
      <c r="D151" s="5"/>
      <c r="E151" s="52" t="s">
        <v>364</v>
      </c>
      <c r="F151" s="2"/>
      <c r="G151" s="34"/>
      <c r="H151" s="36" t="s">
        <v>13</v>
      </c>
      <c r="I151" s="37"/>
      <c r="J151" s="37">
        <f>J152+J155+J164+J173+J187+J191+J202</f>
        <v>392367.07</v>
      </c>
    </row>
    <row r="152" spans="1:10" x14ac:dyDescent="0.25">
      <c r="A152" s="1" t="s">
        <v>365</v>
      </c>
      <c r="B152" s="1" t="s">
        <v>11</v>
      </c>
      <c r="C152" s="1"/>
      <c r="D152" s="5"/>
      <c r="E152" s="1" t="s">
        <v>366</v>
      </c>
      <c r="F152" s="2"/>
      <c r="G152" s="34"/>
      <c r="H152" s="36" t="s">
        <v>13</v>
      </c>
      <c r="I152" s="37"/>
      <c r="J152" s="37">
        <f>SUM(J153:J154)</f>
        <v>7232.42</v>
      </c>
    </row>
    <row r="153" spans="1:10" x14ac:dyDescent="0.25">
      <c r="A153" s="3" t="s">
        <v>367</v>
      </c>
      <c r="B153" s="3" t="s">
        <v>368</v>
      </c>
      <c r="C153" s="3" t="s">
        <v>21</v>
      </c>
      <c r="D153" s="6" t="s">
        <v>576</v>
      </c>
      <c r="E153" s="3" t="s">
        <v>369</v>
      </c>
      <c r="F153" s="4" t="s">
        <v>370</v>
      </c>
      <c r="G153" s="35">
        <v>115.2</v>
      </c>
      <c r="H153" s="38">
        <v>24.01</v>
      </c>
      <c r="I153" s="38">
        <f t="shared" ref="I153:I154" si="40">ROUND(H153+H153*$H$9,32)</f>
        <v>30.002896</v>
      </c>
      <c r="J153" s="38">
        <f t="shared" ref="J153:J154" si="41">ROUND(G153 * I153,2)</f>
        <v>3456.33</v>
      </c>
    </row>
    <row r="154" spans="1:10" x14ac:dyDescent="0.25">
      <c r="A154" s="3" t="s">
        <v>371</v>
      </c>
      <c r="B154" s="3" t="s">
        <v>372</v>
      </c>
      <c r="C154" s="3" t="s">
        <v>21</v>
      </c>
      <c r="D154" s="6" t="s">
        <v>576</v>
      </c>
      <c r="E154" s="3" t="s">
        <v>373</v>
      </c>
      <c r="F154" s="4" t="s">
        <v>374</v>
      </c>
      <c r="G154" s="35">
        <v>108</v>
      </c>
      <c r="H154" s="38">
        <v>27.98</v>
      </c>
      <c r="I154" s="38">
        <f t="shared" si="40"/>
        <v>34.963808</v>
      </c>
      <c r="J154" s="38">
        <f t="shared" si="41"/>
        <v>3776.09</v>
      </c>
    </row>
    <row r="155" spans="1:10" x14ac:dyDescent="0.25">
      <c r="A155" s="1" t="s">
        <v>375</v>
      </c>
      <c r="B155" s="1" t="s">
        <v>11</v>
      </c>
      <c r="C155" s="1"/>
      <c r="D155" s="5"/>
      <c r="E155" s="1" t="s">
        <v>376</v>
      </c>
      <c r="F155" s="2"/>
      <c r="G155" s="34"/>
      <c r="H155" s="36" t="s">
        <v>13</v>
      </c>
      <c r="I155" s="37"/>
      <c r="J155" s="37">
        <f>SUM(J156:J163)</f>
        <v>98130.739999999991</v>
      </c>
    </row>
    <row r="156" spans="1:10" ht="26.4" x14ac:dyDescent="0.25">
      <c r="A156" s="3" t="s">
        <v>377</v>
      </c>
      <c r="B156" s="3" t="s">
        <v>378</v>
      </c>
      <c r="C156" s="3" t="s">
        <v>16</v>
      </c>
      <c r="D156" s="6" t="s">
        <v>576</v>
      </c>
      <c r="E156" s="3" t="s">
        <v>379</v>
      </c>
      <c r="F156" s="4" t="s">
        <v>18</v>
      </c>
      <c r="G156" s="35">
        <v>999.67</v>
      </c>
      <c r="H156" s="38">
        <v>25.37</v>
      </c>
      <c r="I156" s="38">
        <f t="shared" ref="I156:I163" si="42">ROUND(H156+H156*$H$9,32)</f>
        <v>31.702352000000001</v>
      </c>
      <c r="J156" s="38">
        <f t="shared" ref="J156:J163" si="43">ROUND(G156 * I156,2)</f>
        <v>31691.89</v>
      </c>
    </row>
    <row r="157" spans="1:10" ht="26.4" x14ac:dyDescent="0.25">
      <c r="A157" s="3" t="s">
        <v>380</v>
      </c>
      <c r="B157" s="3" t="s">
        <v>381</v>
      </c>
      <c r="C157" s="3" t="s">
        <v>16</v>
      </c>
      <c r="D157" s="6" t="s">
        <v>576</v>
      </c>
      <c r="E157" s="3" t="s">
        <v>382</v>
      </c>
      <c r="F157" s="4" t="s">
        <v>18</v>
      </c>
      <c r="G157" s="35">
        <v>268.06</v>
      </c>
      <c r="H157" s="38">
        <v>9.57</v>
      </c>
      <c r="I157" s="38">
        <f t="shared" si="42"/>
        <v>11.958672</v>
      </c>
      <c r="J157" s="38">
        <f t="shared" si="43"/>
        <v>3205.64</v>
      </c>
    </row>
    <row r="158" spans="1:10" ht="26.4" x14ac:dyDescent="0.25">
      <c r="A158" s="3" t="s">
        <v>383</v>
      </c>
      <c r="B158" s="3" t="s">
        <v>384</v>
      </c>
      <c r="C158" s="3" t="s">
        <v>16</v>
      </c>
      <c r="D158" s="6" t="s">
        <v>576</v>
      </c>
      <c r="E158" s="3" t="s">
        <v>385</v>
      </c>
      <c r="F158" s="4" t="s">
        <v>70</v>
      </c>
      <c r="G158" s="35">
        <v>165</v>
      </c>
      <c r="H158" s="38">
        <v>0.65</v>
      </c>
      <c r="I158" s="38">
        <f t="shared" si="42"/>
        <v>0.81223999999999996</v>
      </c>
      <c r="J158" s="38">
        <f t="shared" si="43"/>
        <v>134.02000000000001</v>
      </c>
    </row>
    <row r="159" spans="1:10" ht="26.4" x14ac:dyDescent="0.25">
      <c r="A159" s="3" t="s">
        <v>386</v>
      </c>
      <c r="B159" s="3" t="s">
        <v>387</v>
      </c>
      <c r="C159" s="3" t="s">
        <v>16</v>
      </c>
      <c r="D159" s="6" t="s">
        <v>576</v>
      </c>
      <c r="E159" s="3" t="s">
        <v>388</v>
      </c>
      <c r="F159" s="4" t="s">
        <v>70</v>
      </c>
      <c r="G159" s="35">
        <v>281.74</v>
      </c>
      <c r="H159" s="38">
        <v>5.61</v>
      </c>
      <c r="I159" s="38">
        <f t="shared" si="42"/>
        <v>7.010256</v>
      </c>
      <c r="J159" s="38">
        <f t="shared" si="43"/>
        <v>1975.07</v>
      </c>
    </row>
    <row r="160" spans="1:10" ht="26.4" x14ac:dyDescent="0.25">
      <c r="A160" s="3" t="s">
        <v>389</v>
      </c>
      <c r="B160" s="3" t="s">
        <v>390</v>
      </c>
      <c r="C160" s="3" t="s">
        <v>16</v>
      </c>
      <c r="D160" s="6" t="s">
        <v>576</v>
      </c>
      <c r="E160" s="3" t="s">
        <v>391</v>
      </c>
      <c r="F160" s="4" t="s">
        <v>18</v>
      </c>
      <c r="G160" s="35">
        <v>969.83</v>
      </c>
      <c r="H160" s="38">
        <v>21.4</v>
      </c>
      <c r="I160" s="38">
        <f t="shared" si="42"/>
        <v>26.741440000000001</v>
      </c>
      <c r="J160" s="38">
        <f t="shared" si="43"/>
        <v>25934.65</v>
      </c>
    </row>
    <row r="161" spans="1:10" ht="26.4" x14ac:dyDescent="0.25">
      <c r="A161" s="3" t="s">
        <v>392</v>
      </c>
      <c r="B161" s="3" t="s">
        <v>393</v>
      </c>
      <c r="C161" s="3" t="s">
        <v>16</v>
      </c>
      <c r="D161" s="6" t="s">
        <v>576</v>
      </c>
      <c r="E161" s="3" t="s">
        <v>394</v>
      </c>
      <c r="F161" s="4" t="s">
        <v>18</v>
      </c>
      <c r="G161" s="35">
        <v>969.83</v>
      </c>
      <c r="H161" s="38">
        <v>27.65</v>
      </c>
      <c r="I161" s="38">
        <f t="shared" si="42"/>
        <v>34.551439999999999</v>
      </c>
      <c r="J161" s="38">
        <f t="shared" si="43"/>
        <v>33509.019999999997</v>
      </c>
    </row>
    <row r="162" spans="1:10" ht="26.4" x14ac:dyDescent="0.25">
      <c r="A162" s="3" t="s">
        <v>395</v>
      </c>
      <c r="B162" s="3" t="s">
        <v>396</v>
      </c>
      <c r="C162" s="3" t="s">
        <v>16</v>
      </c>
      <c r="D162" s="6" t="s">
        <v>576</v>
      </c>
      <c r="E162" s="3" t="s">
        <v>397</v>
      </c>
      <c r="F162" s="4" t="s">
        <v>18</v>
      </c>
      <c r="G162" s="35">
        <v>143.87</v>
      </c>
      <c r="H162" s="38">
        <v>4.43</v>
      </c>
      <c r="I162" s="38">
        <f t="shared" si="42"/>
        <v>5.5357279999999998</v>
      </c>
      <c r="J162" s="38">
        <f t="shared" si="43"/>
        <v>796.43</v>
      </c>
    </row>
    <row r="163" spans="1:10" ht="26.4" x14ac:dyDescent="0.25">
      <c r="A163" s="3" t="s">
        <v>398</v>
      </c>
      <c r="B163" s="3" t="s">
        <v>117</v>
      </c>
      <c r="C163" s="3" t="s">
        <v>16</v>
      </c>
      <c r="D163" s="6" t="s">
        <v>576</v>
      </c>
      <c r="E163" s="3" t="s">
        <v>118</v>
      </c>
      <c r="F163" s="4" t="s">
        <v>18</v>
      </c>
      <c r="G163" s="35">
        <v>296</v>
      </c>
      <c r="H163" s="38">
        <v>2.39</v>
      </c>
      <c r="I163" s="38">
        <f t="shared" si="42"/>
        <v>2.9865439999999999</v>
      </c>
      <c r="J163" s="38">
        <f t="shared" si="43"/>
        <v>884.02</v>
      </c>
    </row>
    <row r="164" spans="1:10" x14ac:dyDescent="0.25">
      <c r="A164" s="1" t="s">
        <v>399</v>
      </c>
      <c r="B164" s="1" t="s">
        <v>11</v>
      </c>
      <c r="C164" s="1"/>
      <c r="D164" s="5"/>
      <c r="E164" s="1" t="s">
        <v>400</v>
      </c>
      <c r="F164" s="2"/>
      <c r="G164" s="34"/>
      <c r="H164" s="36" t="s">
        <v>13</v>
      </c>
      <c r="I164" s="37"/>
      <c r="J164" s="37">
        <f>SUM(J165:J172)</f>
        <v>193531.42</v>
      </c>
    </row>
    <row r="165" spans="1:10" ht="39.6" x14ac:dyDescent="0.25">
      <c r="A165" s="3" t="s">
        <v>401</v>
      </c>
      <c r="B165" s="3" t="s">
        <v>402</v>
      </c>
      <c r="C165" s="3" t="s">
        <v>16</v>
      </c>
      <c r="D165" s="6" t="s">
        <v>576</v>
      </c>
      <c r="E165" s="3" t="s">
        <v>403</v>
      </c>
      <c r="F165" s="4" t="s">
        <v>18</v>
      </c>
      <c r="G165" s="35">
        <v>79.94</v>
      </c>
      <c r="H165" s="38">
        <v>48.04</v>
      </c>
      <c r="I165" s="38">
        <f t="shared" ref="I165:I172" si="44">ROUND(H165+H165*$H$9,32)</f>
        <v>60.030783999999997</v>
      </c>
      <c r="J165" s="38">
        <f t="shared" ref="J165:J172" si="45">ROUND(G165 * I165,2)</f>
        <v>4798.8599999999997</v>
      </c>
    </row>
    <row r="166" spans="1:10" ht="26.4" x14ac:dyDescent="0.25">
      <c r="A166" s="3" t="s">
        <v>404</v>
      </c>
      <c r="B166" s="3" t="s">
        <v>405</v>
      </c>
      <c r="C166" s="3" t="s">
        <v>21</v>
      </c>
      <c r="D166" s="6" t="s">
        <v>576</v>
      </c>
      <c r="E166" s="3" t="s">
        <v>406</v>
      </c>
      <c r="F166" s="4" t="s">
        <v>18</v>
      </c>
      <c r="G166" s="35">
        <v>223.81</v>
      </c>
      <c r="H166" s="38">
        <v>143.74</v>
      </c>
      <c r="I166" s="38">
        <f t="shared" si="44"/>
        <v>179.617504</v>
      </c>
      <c r="J166" s="38">
        <f t="shared" si="45"/>
        <v>40200.19</v>
      </c>
    </row>
    <row r="167" spans="1:10" ht="39.6" x14ac:dyDescent="0.25">
      <c r="A167" s="3" t="s">
        <v>407</v>
      </c>
      <c r="B167" s="3" t="s">
        <v>408</v>
      </c>
      <c r="C167" s="3" t="s">
        <v>16</v>
      </c>
      <c r="D167" s="6" t="s">
        <v>576</v>
      </c>
      <c r="E167" s="3" t="s">
        <v>409</v>
      </c>
      <c r="F167" s="4" t="s">
        <v>18</v>
      </c>
      <c r="G167" s="35">
        <v>173.71</v>
      </c>
      <c r="H167" s="38">
        <v>98.97</v>
      </c>
      <c r="I167" s="38">
        <f t="shared" si="44"/>
        <v>123.672912</v>
      </c>
      <c r="J167" s="38">
        <f t="shared" si="45"/>
        <v>21483.22</v>
      </c>
    </row>
    <row r="168" spans="1:10" ht="26.4" x14ac:dyDescent="0.25">
      <c r="A168" s="3" t="s">
        <v>410</v>
      </c>
      <c r="B168" s="3" t="s">
        <v>411</v>
      </c>
      <c r="C168" s="3" t="s">
        <v>16</v>
      </c>
      <c r="D168" s="6" t="s">
        <v>576</v>
      </c>
      <c r="E168" s="3" t="s">
        <v>412</v>
      </c>
      <c r="F168" s="4" t="s">
        <v>18</v>
      </c>
      <c r="G168" s="35">
        <v>537.05999999999995</v>
      </c>
      <c r="H168" s="38">
        <v>69.040000000000006</v>
      </c>
      <c r="I168" s="38">
        <f t="shared" si="44"/>
        <v>86.272384000000002</v>
      </c>
      <c r="J168" s="38">
        <f t="shared" si="45"/>
        <v>46333.45</v>
      </c>
    </row>
    <row r="169" spans="1:10" ht="39.6" x14ac:dyDescent="0.25">
      <c r="A169" s="3" t="s">
        <v>413</v>
      </c>
      <c r="B169" s="3" t="s">
        <v>414</v>
      </c>
      <c r="C169" s="3" t="s">
        <v>16</v>
      </c>
      <c r="D169" s="6" t="s">
        <v>576</v>
      </c>
      <c r="E169" s="3" t="s">
        <v>415</v>
      </c>
      <c r="F169" s="4" t="s">
        <v>70</v>
      </c>
      <c r="G169" s="35">
        <v>148.44</v>
      </c>
      <c r="H169" s="38">
        <v>45.88</v>
      </c>
      <c r="I169" s="38">
        <f t="shared" si="44"/>
        <v>57.331648000000001</v>
      </c>
      <c r="J169" s="38">
        <f t="shared" si="45"/>
        <v>8510.31</v>
      </c>
    </row>
    <row r="170" spans="1:10" ht="26.4" x14ac:dyDescent="0.25">
      <c r="A170" s="3" t="s">
        <v>416</v>
      </c>
      <c r="B170" s="3" t="s">
        <v>417</v>
      </c>
      <c r="C170" s="3" t="s">
        <v>16</v>
      </c>
      <c r="D170" s="6" t="s">
        <v>576</v>
      </c>
      <c r="E170" s="3" t="s">
        <v>418</v>
      </c>
      <c r="F170" s="4" t="s">
        <v>70</v>
      </c>
      <c r="G170" s="35">
        <v>282.76</v>
      </c>
      <c r="H170" s="38">
        <v>173.59</v>
      </c>
      <c r="I170" s="38">
        <f t="shared" si="44"/>
        <v>216.91806399999999</v>
      </c>
      <c r="J170" s="38">
        <f t="shared" si="45"/>
        <v>61335.75</v>
      </c>
    </row>
    <row r="171" spans="1:10" ht="26.4" x14ac:dyDescent="0.25">
      <c r="A171" s="3" t="s">
        <v>419</v>
      </c>
      <c r="B171" s="3" t="s">
        <v>420</v>
      </c>
      <c r="C171" s="3" t="s">
        <v>16</v>
      </c>
      <c r="D171" s="6" t="s">
        <v>576</v>
      </c>
      <c r="E171" s="3" t="s">
        <v>421</v>
      </c>
      <c r="F171" s="4" t="s">
        <v>70</v>
      </c>
      <c r="G171" s="35">
        <v>105.58</v>
      </c>
      <c r="H171" s="38">
        <v>52.83</v>
      </c>
      <c r="I171" s="38">
        <f t="shared" si="44"/>
        <v>66.016368</v>
      </c>
      <c r="J171" s="38">
        <f t="shared" si="45"/>
        <v>6970.01</v>
      </c>
    </row>
    <row r="172" spans="1:10" ht="26.4" x14ac:dyDescent="0.25">
      <c r="A172" s="3" t="s">
        <v>422</v>
      </c>
      <c r="B172" s="3" t="s">
        <v>423</v>
      </c>
      <c r="C172" s="3" t="s">
        <v>16</v>
      </c>
      <c r="D172" s="6" t="s">
        <v>576</v>
      </c>
      <c r="E172" s="3" t="s">
        <v>424</v>
      </c>
      <c r="F172" s="4" t="s">
        <v>70</v>
      </c>
      <c r="G172" s="35">
        <v>36.090000000000003</v>
      </c>
      <c r="H172" s="38">
        <v>86.47</v>
      </c>
      <c r="I172" s="38">
        <f t="shared" si="44"/>
        <v>108.05291200000001</v>
      </c>
      <c r="J172" s="38">
        <f t="shared" si="45"/>
        <v>3899.63</v>
      </c>
    </row>
    <row r="173" spans="1:10" x14ac:dyDescent="0.25">
      <c r="A173" s="1" t="s">
        <v>425</v>
      </c>
      <c r="B173" s="1" t="s">
        <v>11</v>
      </c>
      <c r="C173" s="1"/>
      <c r="D173" s="5"/>
      <c r="E173" s="1" t="s">
        <v>426</v>
      </c>
      <c r="F173" s="2"/>
      <c r="G173" s="34"/>
      <c r="H173" s="36" t="s">
        <v>13</v>
      </c>
      <c r="I173" s="37"/>
      <c r="J173" s="37">
        <f>J174+J175+J181</f>
        <v>15194.550000000003</v>
      </c>
    </row>
    <row r="174" spans="1:10" ht="39.6" x14ac:dyDescent="0.25">
      <c r="A174" s="3" t="s">
        <v>427</v>
      </c>
      <c r="B174" s="3" t="s">
        <v>428</v>
      </c>
      <c r="C174" s="3" t="s">
        <v>16</v>
      </c>
      <c r="D174" s="6" t="s">
        <v>576</v>
      </c>
      <c r="E174" s="3" t="s">
        <v>429</v>
      </c>
      <c r="F174" s="4" t="s">
        <v>18</v>
      </c>
      <c r="G174" s="35">
        <v>43.31</v>
      </c>
      <c r="H174" s="38">
        <v>80.37</v>
      </c>
      <c r="I174" s="38">
        <f t="shared" ref="I174" si="46">ROUND(H174+H174*$H$9,32)</f>
        <v>100.430352</v>
      </c>
      <c r="J174" s="38">
        <f>ROUND(G174 * I174,2)</f>
        <v>4349.6400000000003</v>
      </c>
    </row>
    <row r="175" spans="1:10" x14ac:dyDescent="0.25">
      <c r="A175" s="1" t="s">
        <v>430</v>
      </c>
      <c r="B175" s="1" t="s">
        <v>11</v>
      </c>
      <c r="C175" s="1"/>
      <c r="D175" s="5"/>
      <c r="E175" s="1" t="s">
        <v>431</v>
      </c>
      <c r="F175" s="2"/>
      <c r="G175" s="34"/>
      <c r="H175" s="36" t="s">
        <v>13</v>
      </c>
      <c r="I175" s="37"/>
      <c r="J175" s="37">
        <f>SUM(J176:J180)</f>
        <v>3693.5900000000006</v>
      </c>
    </row>
    <row r="176" spans="1:10" ht="26.4" x14ac:dyDescent="0.25">
      <c r="A176" s="3" t="s">
        <v>432</v>
      </c>
      <c r="B176" s="3" t="s">
        <v>193</v>
      </c>
      <c r="C176" s="3" t="s">
        <v>16</v>
      </c>
      <c r="D176" s="6" t="s">
        <v>576</v>
      </c>
      <c r="E176" s="3" t="s">
        <v>194</v>
      </c>
      <c r="F176" s="4" t="s">
        <v>18</v>
      </c>
      <c r="G176" s="35">
        <v>11.23</v>
      </c>
      <c r="H176" s="38">
        <v>182.54</v>
      </c>
      <c r="I176" s="38">
        <f t="shared" ref="I176:I180" si="47">ROUND(H176+H176*$H$9,32)</f>
        <v>228.10198399999999</v>
      </c>
      <c r="J176" s="38">
        <f t="shared" ref="J176:J180" si="48">ROUND(G176 * I176,2)</f>
        <v>2561.59</v>
      </c>
    </row>
    <row r="177" spans="1:10" x14ac:dyDescent="0.25">
      <c r="A177" s="3" t="s">
        <v>433</v>
      </c>
      <c r="B177" s="3" t="s">
        <v>196</v>
      </c>
      <c r="C177" s="3" t="s">
        <v>21</v>
      </c>
      <c r="D177" s="6" t="s">
        <v>576</v>
      </c>
      <c r="E177" s="3" t="s">
        <v>197</v>
      </c>
      <c r="F177" s="4" t="s">
        <v>198</v>
      </c>
      <c r="G177" s="35">
        <v>40</v>
      </c>
      <c r="H177" s="38">
        <v>10.38</v>
      </c>
      <c r="I177" s="38">
        <f t="shared" si="47"/>
        <v>12.970848</v>
      </c>
      <c r="J177" s="38">
        <f t="shared" si="48"/>
        <v>518.83000000000004</v>
      </c>
    </row>
    <row r="178" spans="1:10" x14ac:dyDescent="0.25">
      <c r="A178" s="3" t="s">
        <v>434</v>
      </c>
      <c r="B178" s="3" t="s">
        <v>200</v>
      </c>
      <c r="C178" s="3" t="s">
        <v>21</v>
      </c>
      <c r="D178" s="6" t="s">
        <v>576</v>
      </c>
      <c r="E178" s="3" t="s">
        <v>201</v>
      </c>
      <c r="F178" s="4" t="s">
        <v>198</v>
      </c>
      <c r="G178" s="35">
        <v>4</v>
      </c>
      <c r="H178" s="38">
        <v>10.96</v>
      </c>
      <c r="I178" s="38">
        <f t="shared" si="47"/>
        <v>13.695615999999999</v>
      </c>
      <c r="J178" s="38">
        <f t="shared" si="48"/>
        <v>54.78</v>
      </c>
    </row>
    <row r="179" spans="1:10" ht="26.4" x14ac:dyDescent="0.25">
      <c r="A179" s="3" t="s">
        <v>435</v>
      </c>
      <c r="B179" s="3" t="s">
        <v>203</v>
      </c>
      <c r="C179" s="3" t="s">
        <v>16</v>
      </c>
      <c r="D179" s="6" t="s">
        <v>576</v>
      </c>
      <c r="E179" s="3" t="s">
        <v>204</v>
      </c>
      <c r="F179" s="4" t="s">
        <v>34</v>
      </c>
      <c r="G179" s="35">
        <v>0.5</v>
      </c>
      <c r="H179" s="38">
        <v>534.96</v>
      </c>
      <c r="I179" s="38">
        <f t="shared" si="47"/>
        <v>668.48601599999995</v>
      </c>
      <c r="J179" s="38">
        <f t="shared" si="48"/>
        <v>334.24</v>
      </c>
    </row>
    <row r="180" spans="1:10" ht="26.4" x14ac:dyDescent="0.25">
      <c r="A180" s="3" t="s">
        <v>436</v>
      </c>
      <c r="B180" s="3" t="s">
        <v>206</v>
      </c>
      <c r="C180" s="3" t="s">
        <v>16</v>
      </c>
      <c r="D180" s="6" t="s">
        <v>576</v>
      </c>
      <c r="E180" s="3" t="s">
        <v>207</v>
      </c>
      <c r="F180" s="4" t="s">
        <v>34</v>
      </c>
      <c r="G180" s="35">
        <v>0.5</v>
      </c>
      <c r="H180" s="38">
        <v>358.76</v>
      </c>
      <c r="I180" s="38">
        <f t="shared" si="47"/>
        <v>448.30649599999998</v>
      </c>
      <c r="J180" s="38">
        <f t="shared" si="48"/>
        <v>224.15</v>
      </c>
    </row>
    <row r="181" spans="1:10" x14ac:dyDescent="0.25">
      <c r="A181" s="1" t="s">
        <v>437</v>
      </c>
      <c r="B181" s="1" t="s">
        <v>11</v>
      </c>
      <c r="C181" s="1"/>
      <c r="D181" s="5"/>
      <c r="E181" s="1" t="s">
        <v>438</v>
      </c>
      <c r="F181" s="2"/>
      <c r="G181" s="34"/>
      <c r="H181" s="36" t="s">
        <v>13</v>
      </c>
      <c r="I181" s="37"/>
      <c r="J181" s="37">
        <f>SUM(J182:J186)</f>
        <v>7151.3200000000006</v>
      </c>
    </row>
    <row r="182" spans="1:10" ht="26.4" x14ac:dyDescent="0.25">
      <c r="A182" s="3" t="s">
        <v>439</v>
      </c>
      <c r="B182" s="3" t="s">
        <v>193</v>
      </c>
      <c r="C182" s="3" t="s">
        <v>16</v>
      </c>
      <c r="D182" s="6" t="s">
        <v>576</v>
      </c>
      <c r="E182" s="3" t="s">
        <v>194</v>
      </c>
      <c r="F182" s="4" t="s">
        <v>18</v>
      </c>
      <c r="G182" s="35">
        <v>18</v>
      </c>
      <c r="H182" s="38">
        <v>182.54</v>
      </c>
      <c r="I182" s="38">
        <f t="shared" ref="I182:I186" si="49">ROUND(H182+H182*$H$9,32)</f>
        <v>228.10198399999999</v>
      </c>
      <c r="J182" s="38">
        <f t="shared" ref="J182:J186" si="50">ROUND(G182 * I182,2)</f>
        <v>4105.84</v>
      </c>
    </row>
    <row r="183" spans="1:10" x14ac:dyDescent="0.25">
      <c r="A183" s="3" t="s">
        <v>440</v>
      </c>
      <c r="B183" s="3" t="s">
        <v>196</v>
      </c>
      <c r="C183" s="3" t="s">
        <v>21</v>
      </c>
      <c r="D183" s="6" t="s">
        <v>576</v>
      </c>
      <c r="E183" s="3" t="s">
        <v>197</v>
      </c>
      <c r="F183" s="4" t="s">
        <v>198</v>
      </c>
      <c r="G183" s="35">
        <v>108</v>
      </c>
      <c r="H183" s="38">
        <v>10.38</v>
      </c>
      <c r="I183" s="38">
        <f t="shared" si="49"/>
        <v>12.970848</v>
      </c>
      <c r="J183" s="38">
        <f t="shared" si="50"/>
        <v>1400.85</v>
      </c>
    </row>
    <row r="184" spans="1:10" x14ac:dyDescent="0.25">
      <c r="A184" s="3" t="s">
        <v>441</v>
      </c>
      <c r="B184" s="3" t="s">
        <v>200</v>
      </c>
      <c r="C184" s="3" t="s">
        <v>21</v>
      </c>
      <c r="D184" s="6" t="s">
        <v>576</v>
      </c>
      <c r="E184" s="3" t="s">
        <v>201</v>
      </c>
      <c r="F184" s="4" t="s">
        <v>198</v>
      </c>
      <c r="G184" s="35">
        <v>10</v>
      </c>
      <c r="H184" s="38">
        <v>10.96</v>
      </c>
      <c r="I184" s="38">
        <f t="shared" si="49"/>
        <v>13.695615999999999</v>
      </c>
      <c r="J184" s="38">
        <f t="shared" si="50"/>
        <v>136.96</v>
      </c>
    </row>
    <row r="185" spans="1:10" ht="26.4" x14ac:dyDescent="0.25">
      <c r="A185" s="3" t="s">
        <v>442</v>
      </c>
      <c r="B185" s="3" t="s">
        <v>203</v>
      </c>
      <c r="C185" s="3" t="s">
        <v>16</v>
      </c>
      <c r="D185" s="6" t="s">
        <v>576</v>
      </c>
      <c r="E185" s="3" t="s">
        <v>204</v>
      </c>
      <c r="F185" s="4" t="s">
        <v>34</v>
      </c>
      <c r="G185" s="35">
        <v>1.35</v>
      </c>
      <c r="H185" s="38">
        <v>534.96</v>
      </c>
      <c r="I185" s="38">
        <f t="shared" si="49"/>
        <v>668.48601599999995</v>
      </c>
      <c r="J185" s="38">
        <f t="shared" si="50"/>
        <v>902.46</v>
      </c>
    </row>
    <row r="186" spans="1:10" ht="26.4" x14ac:dyDescent="0.25">
      <c r="A186" s="3" t="s">
        <v>443</v>
      </c>
      <c r="B186" s="3" t="s">
        <v>206</v>
      </c>
      <c r="C186" s="3" t="s">
        <v>16</v>
      </c>
      <c r="D186" s="6" t="s">
        <v>576</v>
      </c>
      <c r="E186" s="3" t="s">
        <v>207</v>
      </c>
      <c r="F186" s="4" t="s">
        <v>34</v>
      </c>
      <c r="G186" s="35">
        <v>1.35</v>
      </c>
      <c r="H186" s="38">
        <v>358.76</v>
      </c>
      <c r="I186" s="38">
        <f t="shared" si="49"/>
        <v>448.30649599999998</v>
      </c>
      <c r="J186" s="38">
        <f t="shared" si="50"/>
        <v>605.21</v>
      </c>
    </row>
    <row r="187" spans="1:10" x14ac:dyDescent="0.25">
      <c r="A187" s="1" t="s">
        <v>444</v>
      </c>
      <c r="B187" s="1" t="s">
        <v>11</v>
      </c>
      <c r="C187" s="1"/>
      <c r="D187" s="5"/>
      <c r="E187" s="1" t="s">
        <v>445</v>
      </c>
      <c r="F187" s="2"/>
      <c r="G187" s="34"/>
      <c r="H187" s="36" t="s">
        <v>13</v>
      </c>
      <c r="I187" s="37"/>
      <c r="J187" s="37">
        <f>SUM(J188:J190)</f>
        <v>5352.33</v>
      </c>
    </row>
    <row r="188" spans="1:10" x14ac:dyDescent="0.25">
      <c r="A188" s="3" t="s">
        <v>446</v>
      </c>
      <c r="B188" s="3" t="s">
        <v>447</v>
      </c>
      <c r="C188" s="3" t="s">
        <v>37</v>
      </c>
      <c r="D188" s="6" t="s">
        <v>576</v>
      </c>
      <c r="E188" s="3" t="s">
        <v>448</v>
      </c>
      <c r="F188" s="4" t="s">
        <v>70</v>
      </c>
      <c r="G188" s="35">
        <v>5</v>
      </c>
      <c r="H188" s="38">
        <v>69.27</v>
      </c>
      <c r="I188" s="38">
        <f t="shared" ref="I188:I190" si="51">ROUND(H188+H188*$H$9,32)</f>
        <v>86.559792000000002</v>
      </c>
      <c r="J188" s="38">
        <f t="shared" ref="J188:J190" si="52">ROUND(G188 * I188,2)</f>
        <v>432.8</v>
      </c>
    </row>
    <row r="189" spans="1:10" ht="39.6" x14ac:dyDescent="0.25">
      <c r="A189" s="3" t="s">
        <v>449</v>
      </c>
      <c r="B189" s="3" t="s">
        <v>450</v>
      </c>
      <c r="C189" s="3" t="s">
        <v>16</v>
      </c>
      <c r="D189" s="6" t="s">
        <v>576</v>
      </c>
      <c r="E189" s="3" t="s">
        <v>451</v>
      </c>
      <c r="F189" s="4" t="s">
        <v>18</v>
      </c>
      <c r="G189" s="35">
        <v>86.62</v>
      </c>
      <c r="H189" s="38">
        <v>4.4800000000000004</v>
      </c>
      <c r="I189" s="38">
        <f t="shared" si="51"/>
        <v>5.5982079999999996</v>
      </c>
      <c r="J189" s="38">
        <f t="shared" si="52"/>
        <v>484.92</v>
      </c>
    </row>
    <row r="190" spans="1:10" ht="39.6" x14ac:dyDescent="0.25">
      <c r="A190" s="3" t="s">
        <v>452</v>
      </c>
      <c r="B190" s="3" t="s">
        <v>453</v>
      </c>
      <c r="C190" s="3" t="s">
        <v>16</v>
      </c>
      <c r="D190" s="6" t="s">
        <v>576</v>
      </c>
      <c r="E190" s="3" t="s">
        <v>454</v>
      </c>
      <c r="F190" s="4" t="s">
        <v>18</v>
      </c>
      <c r="G190" s="35">
        <v>86.62</v>
      </c>
      <c r="H190" s="38">
        <v>40.97</v>
      </c>
      <c r="I190" s="38">
        <f t="shared" si="51"/>
        <v>51.196111999999999</v>
      </c>
      <c r="J190" s="38">
        <f t="shared" si="52"/>
        <v>4434.6099999999997</v>
      </c>
    </row>
    <row r="191" spans="1:10" x14ac:dyDescent="0.25">
      <c r="A191" s="1" t="s">
        <v>455</v>
      </c>
      <c r="B191" s="1" t="s">
        <v>11</v>
      </c>
      <c r="C191" s="1"/>
      <c r="D191" s="5"/>
      <c r="E191" s="1" t="s">
        <v>456</v>
      </c>
      <c r="F191" s="2"/>
      <c r="G191" s="34"/>
      <c r="H191" s="36" t="s">
        <v>13</v>
      </c>
      <c r="I191" s="37"/>
      <c r="J191" s="37">
        <f>SUM(J192:J201)</f>
        <v>41079.57</v>
      </c>
    </row>
    <row r="192" spans="1:10" x14ac:dyDescent="0.25">
      <c r="A192" s="3" t="s">
        <v>457</v>
      </c>
      <c r="B192" s="3" t="s">
        <v>458</v>
      </c>
      <c r="C192" s="3" t="s">
        <v>21</v>
      </c>
      <c r="D192" s="6" t="s">
        <v>576</v>
      </c>
      <c r="E192" s="3" t="s">
        <v>459</v>
      </c>
      <c r="F192" s="4" t="s">
        <v>18</v>
      </c>
      <c r="G192" s="35">
        <v>541.20000000000005</v>
      </c>
      <c r="H192" s="38">
        <v>5.77</v>
      </c>
      <c r="I192" s="38">
        <f t="shared" ref="I192:I201" si="53">ROUND(H192+H192*$H$9,32)</f>
        <v>7.2101920000000002</v>
      </c>
      <c r="J192" s="38">
        <f t="shared" ref="J192:J201" si="54">ROUND(G192 * I192,2)</f>
        <v>3902.16</v>
      </c>
    </row>
    <row r="193" spans="1:10" ht="26.4" x14ac:dyDescent="0.25">
      <c r="A193" s="3" t="s">
        <v>460</v>
      </c>
      <c r="B193" s="3" t="s">
        <v>461</v>
      </c>
      <c r="C193" s="3" t="s">
        <v>16</v>
      </c>
      <c r="D193" s="6" t="s">
        <v>576</v>
      </c>
      <c r="E193" s="3" t="s">
        <v>462</v>
      </c>
      <c r="F193" s="4" t="s">
        <v>18</v>
      </c>
      <c r="G193" s="35">
        <v>481.44</v>
      </c>
      <c r="H193" s="38">
        <v>4.8</v>
      </c>
      <c r="I193" s="38">
        <f t="shared" si="53"/>
        <v>5.9980799999999999</v>
      </c>
      <c r="J193" s="38">
        <f t="shared" si="54"/>
        <v>2887.72</v>
      </c>
    </row>
    <row r="194" spans="1:10" ht="26.4" x14ac:dyDescent="0.25">
      <c r="A194" s="3" t="s">
        <v>463</v>
      </c>
      <c r="B194" s="3" t="s">
        <v>464</v>
      </c>
      <c r="C194" s="3" t="s">
        <v>16</v>
      </c>
      <c r="D194" s="6" t="s">
        <v>576</v>
      </c>
      <c r="E194" s="3" t="s">
        <v>465</v>
      </c>
      <c r="F194" s="4" t="s">
        <v>18</v>
      </c>
      <c r="G194" s="35">
        <v>59.76</v>
      </c>
      <c r="H194" s="38">
        <v>5.93</v>
      </c>
      <c r="I194" s="38">
        <f t="shared" si="53"/>
        <v>7.4101280000000003</v>
      </c>
      <c r="J194" s="38">
        <f t="shared" si="54"/>
        <v>442.83</v>
      </c>
    </row>
    <row r="195" spans="1:10" ht="26.4" x14ac:dyDescent="0.25">
      <c r="A195" s="3" t="s">
        <v>466</v>
      </c>
      <c r="B195" s="3" t="s">
        <v>467</v>
      </c>
      <c r="C195" s="3" t="s">
        <v>16</v>
      </c>
      <c r="D195" s="6" t="s">
        <v>576</v>
      </c>
      <c r="E195" s="3" t="s">
        <v>468</v>
      </c>
      <c r="F195" s="4" t="s">
        <v>18</v>
      </c>
      <c r="G195" s="35">
        <v>86.62</v>
      </c>
      <c r="H195" s="38">
        <v>5.59</v>
      </c>
      <c r="I195" s="38">
        <f t="shared" si="53"/>
        <v>6.9852639999999999</v>
      </c>
      <c r="J195" s="38">
        <f t="shared" si="54"/>
        <v>605.05999999999995</v>
      </c>
    </row>
    <row r="196" spans="1:10" ht="26.4" x14ac:dyDescent="0.25">
      <c r="A196" s="3" t="s">
        <v>469</v>
      </c>
      <c r="B196" s="3" t="s">
        <v>470</v>
      </c>
      <c r="C196" s="3" t="s">
        <v>16</v>
      </c>
      <c r="D196" s="6" t="s">
        <v>576</v>
      </c>
      <c r="E196" s="3" t="s">
        <v>471</v>
      </c>
      <c r="F196" s="4" t="s">
        <v>18</v>
      </c>
      <c r="G196" s="35">
        <v>96.29</v>
      </c>
      <c r="H196" s="38">
        <v>13.44</v>
      </c>
      <c r="I196" s="38">
        <f t="shared" si="53"/>
        <v>16.794623999999999</v>
      </c>
      <c r="J196" s="38">
        <f t="shared" si="54"/>
        <v>1617.15</v>
      </c>
    </row>
    <row r="197" spans="1:10" ht="26.4" x14ac:dyDescent="0.25">
      <c r="A197" s="3" t="s">
        <v>472</v>
      </c>
      <c r="B197" s="3" t="s">
        <v>473</v>
      </c>
      <c r="C197" s="3" t="s">
        <v>16</v>
      </c>
      <c r="D197" s="6" t="s">
        <v>576</v>
      </c>
      <c r="E197" s="3" t="s">
        <v>474</v>
      </c>
      <c r="F197" s="4" t="s">
        <v>18</v>
      </c>
      <c r="G197" s="35">
        <v>59.76</v>
      </c>
      <c r="H197" s="38">
        <v>24.67</v>
      </c>
      <c r="I197" s="38">
        <f t="shared" si="53"/>
        <v>30.827632000000001</v>
      </c>
      <c r="J197" s="38">
        <f t="shared" si="54"/>
        <v>1842.26</v>
      </c>
    </row>
    <row r="198" spans="1:10" ht="39.6" x14ac:dyDescent="0.25">
      <c r="A198" s="3" t="s">
        <v>475</v>
      </c>
      <c r="B198" s="3" t="s">
        <v>129</v>
      </c>
      <c r="C198" s="3" t="s">
        <v>16</v>
      </c>
      <c r="D198" s="6" t="s">
        <v>576</v>
      </c>
      <c r="E198" s="3" t="s">
        <v>130</v>
      </c>
      <c r="F198" s="4" t="s">
        <v>18</v>
      </c>
      <c r="G198" s="35">
        <v>79.94</v>
      </c>
      <c r="H198" s="38">
        <v>58.78</v>
      </c>
      <c r="I198" s="38">
        <f t="shared" si="53"/>
        <v>73.451487999999998</v>
      </c>
      <c r="J198" s="38">
        <f t="shared" si="54"/>
        <v>5871.71</v>
      </c>
    </row>
    <row r="199" spans="1:10" ht="26.4" x14ac:dyDescent="0.25">
      <c r="A199" s="3" t="s">
        <v>476</v>
      </c>
      <c r="B199" s="3" t="s">
        <v>477</v>
      </c>
      <c r="C199" s="3" t="s">
        <v>16</v>
      </c>
      <c r="D199" s="6" t="s">
        <v>576</v>
      </c>
      <c r="E199" s="3" t="s">
        <v>478</v>
      </c>
      <c r="F199" s="4" t="s">
        <v>18</v>
      </c>
      <c r="G199" s="35">
        <v>484.92</v>
      </c>
      <c r="H199" s="38">
        <v>23.27</v>
      </c>
      <c r="I199" s="38">
        <f t="shared" si="53"/>
        <v>29.078192000000001</v>
      </c>
      <c r="J199" s="38">
        <f t="shared" si="54"/>
        <v>14100.6</v>
      </c>
    </row>
    <row r="200" spans="1:10" ht="26.4" x14ac:dyDescent="0.25">
      <c r="A200" s="3" t="s">
        <v>479</v>
      </c>
      <c r="B200" s="3" t="s">
        <v>123</v>
      </c>
      <c r="C200" s="3" t="s">
        <v>16</v>
      </c>
      <c r="D200" s="6" t="s">
        <v>576</v>
      </c>
      <c r="E200" s="3" t="s">
        <v>124</v>
      </c>
      <c r="F200" s="4" t="s">
        <v>18</v>
      </c>
      <c r="G200" s="35">
        <v>481.44</v>
      </c>
      <c r="H200" s="38">
        <v>14.2</v>
      </c>
      <c r="I200" s="38">
        <f t="shared" si="53"/>
        <v>17.744319999999998</v>
      </c>
      <c r="J200" s="38">
        <f t="shared" si="54"/>
        <v>8542.83</v>
      </c>
    </row>
    <row r="201" spans="1:10" ht="26.4" x14ac:dyDescent="0.25">
      <c r="A201" s="3" t="s">
        <v>480</v>
      </c>
      <c r="B201" s="3" t="s">
        <v>169</v>
      </c>
      <c r="C201" s="3" t="s">
        <v>16</v>
      </c>
      <c r="D201" s="6" t="s">
        <v>576</v>
      </c>
      <c r="E201" s="3" t="s">
        <v>170</v>
      </c>
      <c r="F201" s="4" t="s">
        <v>18</v>
      </c>
      <c r="G201" s="35">
        <v>59.76</v>
      </c>
      <c r="H201" s="38">
        <v>16.97</v>
      </c>
      <c r="I201" s="38">
        <f t="shared" si="53"/>
        <v>21.205711999999998</v>
      </c>
      <c r="J201" s="38">
        <f t="shared" si="54"/>
        <v>1267.25</v>
      </c>
    </row>
    <row r="202" spans="1:10" x14ac:dyDescent="0.25">
      <c r="A202" s="1" t="s">
        <v>481</v>
      </c>
      <c r="B202" s="1" t="s">
        <v>11</v>
      </c>
      <c r="C202" s="1"/>
      <c r="D202" s="5"/>
      <c r="E202" s="1" t="s">
        <v>482</v>
      </c>
      <c r="F202" s="2"/>
      <c r="G202" s="34"/>
      <c r="H202" s="36" t="s">
        <v>13</v>
      </c>
      <c r="I202" s="37"/>
      <c r="J202" s="37">
        <f>SUM(J203:J205)</f>
        <v>31846.04</v>
      </c>
    </row>
    <row r="203" spans="1:10" ht="39.6" x14ac:dyDescent="0.25">
      <c r="A203" s="3" t="s">
        <v>483</v>
      </c>
      <c r="B203" s="3" t="s">
        <v>484</v>
      </c>
      <c r="C203" s="3" t="s">
        <v>16</v>
      </c>
      <c r="D203" s="6" t="s">
        <v>576</v>
      </c>
      <c r="E203" s="3" t="s">
        <v>485</v>
      </c>
      <c r="F203" s="4" t="s">
        <v>70</v>
      </c>
      <c r="G203" s="35">
        <v>336.6</v>
      </c>
      <c r="H203" s="38">
        <v>45.53</v>
      </c>
      <c r="I203" s="38">
        <f t="shared" ref="I203:I205" si="55">ROUND(H203+H203*$H$9,32)</f>
        <v>56.894288000000003</v>
      </c>
      <c r="J203" s="38">
        <f t="shared" ref="J203:J205" si="56">ROUND(G203 * I203,2)</f>
        <v>19150.62</v>
      </c>
    </row>
    <row r="204" spans="1:10" ht="39.6" x14ac:dyDescent="0.25">
      <c r="A204" s="3" t="s">
        <v>486</v>
      </c>
      <c r="B204" s="3" t="s">
        <v>487</v>
      </c>
      <c r="C204" s="3" t="s">
        <v>16</v>
      </c>
      <c r="D204" s="6" t="s">
        <v>576</v>
      </c>
      <c r="E204" s="3" t="s">
        <v>488</v>
      </c>
      <c r="F204" s="4" t="s">
        <v>113</v>
      </c>
      <c r="G204" s="35">
        <v>102</v>
      </c>
      <c r="H204" s="38">
        <v>45.85</v>
      </c>
      <c r="I204" s="38">
        <f t="shared" si="55"/>
        <v>57.294159999999998</v>
      </c>
      <c r="J204" s="38">
        <f t="shared" si="56"/>
        <v>5844</v>
      </c>
    </row>
    <row r="205" spans="1:10" x14ac:dyDescent="0.25">
      <c r="A205" s="3" t="s">
        <v>489</v>
      </c>
      <c r="B205" s="3" t="s">
        <v>490</v>
      </c>
      <c r="C205" s="3" t="s">
        <v>37</v>
      </c>
      <c r="D205" s="6" t="s">
        <v>576</v>
      </c>
      <c r="E205" s="3" t="s">
        <v>491</v>
      </c>
      <c r="F205" s="4" t="s">
        <v>113</v>
      </c>
      <c r="G205" s="35">
        <v>63</v>
      </c>
      <c r="H205" s="38">
        <v>87.03</v>
      </c>
      <c r="I205" s="38">
        <f t="shared" si="55"/>
        <v>108.75268800000001</v>
      </c>
      <c r="J205" s="38">
        <f t="shared" si="56"/>
        <v>6851.42</v>
      </c>
    </row>
    <row r="206" spans="1:10" x14ac:dyDescent="0.25">
      <c r="A206" s="1" t="s">
        <v>492</v>
      </c>
      <c r="B206" s="1" t="s">
        <v>11</v>
      </c>
      <c r="C206" s="1"/>
      <c r="D206" s="5"/>
      <c r="E206" s="1" t="s">
        <v>604</v>
      </c>
      <c r="F206" s="2"/>
      <c r="G206" s="34"/>
      <c r="H206" s="36" t="s">
        <v>13</v>
      </c>
      <c r="I206" s="37"/>
      <c r="J206" s="37">
        <f>J207+J214+J228+J230+J236</f>
        <v>107037.4</v>
      </c>
    </row>
    <row r="207" spans="1:10" x14ac:dyDescent="0.25">
      <c r="A207" s="1" t="s">
        <v>493</v>
      </c>
      <c r="B207" s="1" t="s">
        <v>11</v>
      </c>
      <c r="C207" s="1"/>
      <c r="D207" s="5"/>
      <c r="E207" s="1" t="s">
        <v>494</v>
      </c>
      <c r="F207" s="2"/>
      <c r="G207" s="34"/>
      <c r="H207" s="36" t="s">
        <v>13</v>
      </c>
      <c r="I207" s="37"/>
      <c r="J207" s="37">
        <f>SUM(J208:J213)</f>
        <v>5442.92</v>
      </c>
    </row>
    <row r="208" spans="1:10" x14ac:dyDescent="0.25">
      <c r="A208" s="64" t="s">
        <v>495</v>
      </c>
      <c r="B208" s="64" t="s">
        <v>496</v>
      </c>
      <c r="C208" s="64" t="s">
        <v>21</v>
      </c>
      <c r="D208" s="6" t="s">
        <v>576</v>
      </c>
      <c r="E208" s="64" t="s">
        <v>497</v>
      </c>
      <c r="F208" s="65" t="s">
        <v>147</v>
      </c>
      <c r="G208" s="66">
        <v>2</v>
      </c>
      <c r="H208" s="67">
        <v>252.38</v>
      </c>
      <c r="I208" s="38">
        <f t="shared" ref="I208:I213" si="57">ROUND(H208+H208*$H$9,32)</f>
        <v>315.37404800000002</v>
      </c>
      <c r="J208" s="38">
        <f t="shared" ref="J208:J213" si="58">ROUND(G208 * I208,2)</f>
        <v>630.75</v>
      </c>
    </row>
    <row r="209" spans="1:10" x14ac:dyDescent="0.25">
      <c r="A209" s="64" t="s">
        <v>498</v>
      </c>
      <c r="B209" s="64" t="s">
        <v>501</v>
      </c>
      <c r="C209" s="64" t="s">
        <v>37</v>
      </c>
      <c r="D209" s="6" t="s">
        <v>576</v>
      </c>
      <c r="E209" s="64" t="s">
        <v>502</v>
      </c>
      <c r="F209" s="65" t="s">
        <v>70</v>
      </c>
      <c r="G209" s="66">
        <v>300</v>
      </c>
      <c r="H209" s="67">
        <v>1.1100000000000001</v>
      </c>
      <c r="I209" s="38">
        <f t="shared" si="57"/>
        <v>1.3870560000000001</v>
      </c>
      <c r="J209" s="38">
        <f t="shared" si="58"/>
        <v>416.12</v>
      </c>
    </row>
    <row r="210" spans="1:10" ht="26.4" x14ac:dyDescent="0.25">
      <c r="A210" s="64" t="s">
        <v>499</v>
      </c>
      <c r="B210" s="64" t="s">
        <v>505</v>
      </c>
      <c r="C210" s="64" t="s">
        <v>16</v>
      </c>
      <c r="D210" s="6" t="s">
        <v>576</v>
      </c>
      <c r="E210" s="64" t="s">
        <v>506</v>
      </c>
      <c r="F210" s="65" t="s">
        <v>34</v>
      </c>
      <c r="G210" s="66">
        <v>12</v>
      </c>
      <c r="H210" s="67">
        <v>134.63</v>
      </c>
      <c r="I210" s="38">
        <f t="shared" si="57"/>
        <v>168.23364799999999</v>
      </c>
      <c r="J210" s="38">
        <f t="shared" si="58"/>
        <v>2018.8</v>
      </c>
    </row>
    <row r="211" spans="1:10" x14ac:dyDescent="0.25">
      <c r="A211" s="64" t="s">
        <v>500</v>
      </c>
      <c r="B211" s="64" t="s">
        <v>598</v>
      </c>
      <c r="C211" s="64" t="s">
        <v>21</v>
      </c>
      <c r="D211" s="6" t="s">
        <v>576</v>
      </c>
      <c r="E211" s="64" t="s">
        <v>599</v>
      </c>
      <c r="F211" s="65" t="s">
        <v>51</v>
      </c>
      <c r="G211" s="66">
        <v>6</v>
      </c>
      <c r="H211" s="67">
        <v>216.75</v>
      </c>
      <c r="I211" s="38">
        <f t="shared" si="57"/>
        <v>270.85079999999999</v>
      </c>
      <c r="J211" s="38">
        <f t="shared" si="58"/>
        <v>1625.1</v>
      </c>
    </row>
    <row r="212" spans="1:10" x14ac:dyDescent="0.25">
      <c r="A212" s="64" t="s">
        <v>503</v>
      </c>
      <c r="B212" s="64" t="s">
        <v>36</v>
      </c>
      <c r="C212" s="64" t="s">
        <v>37</v>
      </c>
      <c r="D212" s="6" t="s">
        <v>576</v>
      </c>
      <c r="E212" s="64" t="s">
        <v>38</v>
      </c>
      <c r="F212" s="65" t="s">
        <v>34</v>
      </c>
      <c r="G212" s="66">
        <v>12</v>
      </c>
      <c r="H212" s="67">
        <v>24.06</v>
      </c>
      <c r="I212" s="38">
        <f t="shared" si="57"/>
        <v>30.065376000000001</v>
      </c>
      <c r="J212" s="38">
        <f t="shared" si="58"/>
        <v>360.78</v>
      </c>
    </row>
    <row r="213" spans="1:10" ht="26.4" x14ac:dyDescent="0.25">
      <c r="A213" s="64" t="s">
        <v>504</v>
      </c>
      <c r="B213" s="64" t="s">
        <v>40</v>
      </c>
      <c r="C213" s="64" t="s">
        <v>16</v>
      </c>
      <c r="D213" s="6" t="s">
        <v>576</v>
      </c>
      <c r="E213" s="64" t="s">
        <v>41</v>
      </c>
      <c r="F213" s="65" t="s">
        <v>42</v>
      </c>
      <c r="G213" s="66">
        <v>120</v>
      </c>
      <c r="H213" s="67">
        <v>2.61</v>
      </c>
      <c r="I213" s="38">
        <f t="shared" si="57"/>
        <v>3.2614559999999999</v>
      </c>
      <c r="J213" s="38">
        <f t="shared" si="58"/>
        <v>391.37</v>
      </c>
    </row>
    <row r="214" spans="1:10" x14ac:dyDescent="0.25">
      <c r="A214" s="1" t="s">
        <v>507</v>
      </c>
      <c r="B214" s="1" t="s">
        <v>11</v>
      </c>
      <c r="C214" s="1"/>
      <c r="D214" s="5"/>
      <c r="E214" s="1" t="s">
        <v>508</v>
      </c>
      <c r="F214" s="2"/>
      <c r="G214" s="34"/>
      <c r="H214" s="36" t="s">
        <v>13</v>
      </c>
      <c r="I214" s="37"/>
      <c r="J214" s="37">
        <f>SUM(J215:J227)</f>
        <v>42245.130000000005</v>
      </c>
    </row>
    <row r="215" spans="1:10" ht="39.6" x14ac:dyDescent="0.25">
      <c r="A215" s="3" t="s">
        <v>509</v>
      </c>
      <c r="B215" s="3" t="s">
        <v>510</v>
      </c>
      <c r="C215" s="3" t="s">
        <v>16</v>
      </c>
      <c r="D215" s="6" t="s">
        <v>576</v>
      </c>
      <c r="E215" s="3" t="s">
        <v>511</v>
      </c>
      <c r="F215" s="4" t="s">
        <v>113</v>
      </c>
      <c r="G215" s="35">
        <v>1</v>
      </c>
      <c r="H215" s="38">
        <v>1679.67</v>
      </c>
      <c r="I215" s="38">
        <f t="shared" ref="I215:I227" si="59">ROUND(H215+H215*$H$9,32)</f>
        <v>2098.9156320000002</v>
      </c>
      <c r="J215" s="38">
        <f t="shared" ref="J215:J227" si="60">ROUND(G215 * I215,2)</f>
        <v>2098.92</v>
      </c>
    </row>
    <row r="216" spans="1:10" ht="26.4" x14ac:dyDescent="0.25">
      <c r="A216" s="3" t="s">
        <v>512</v>
      </c>
      <c r="B216" s="3" t="s">
        <v>513</v>
      </c>
      <c r="C216" s="3" t="s">
        <v>16</v>
      </c>
      <c r="D216" s="6" t="s">
        <v>576</v>
      </c>
      <c r="E216" s="3" t="s">
        <v>514</v>
      </c>
      <c r="F216" s="4" t="s">
        <v>113</v>
      </c>
      <c r="G216" s="35">
        <v>1</v>
      </c>
      <c r="H216" s="38">
        <v>492.63</v>
      </c>
      <c r="I216" s="38">
        <f t="shared" si="59"/>
        <v>615.59044800000004</v>
      </c>
      <c r="J216" s="38">
        <f t="shared" si="60"/>
        <v>615.59</v>
      </c>
    </row>
    <row r="217" spans="1:10" ht="26.4" x14ac:dyDescent="0.25">
      <c r="A217" s="3" t="s">
        <v>515</v>
      </c>
      <c r="B217" s="3" t="s">
        <v>516</v>
      </c>
      <c r="C217" s="3" t="s">
        <v>16</v>
      </c>
      <c r="D217" s="6" t="s">
        <v>576</v>
      </c>
      <c r="E217" s="3" t="s">
        <v>517</v>
      </c>
      <c r="F217" s="4" t="s">
        <v>113</v>
      </c>
      <c r="G217" s="35">
        <v>1</v>
      </c>
      <c r="H217" s="38">
        <v>172.66</v>
      </c>
      <c r="I217" s="38">
        <f t="shared" si="59"/>
        <v>215.75593599999999</v>
      </c>
      <c r="J217" s="38">
        <f t="shared" si="60"/>
        <v>215.76</v>
      </c>
    </row>
    <row r="218" spans="1:10" ht="26.4" x14ac:dyDescent="0.25">
      <c r="A218" s="3" t="s">
        <v>518</v>
      </c>
      <c r="B218" s="3" t="s">
        <v>519</v>
      </c>
      <c r="C218" s="3" t="s">
        <v>21</v>
      </c>
      <c r="D218" s="6" t="s">
        <v>576</v>
      </c>
      <c r="E218" s="3" t="s">
        <v>520</v>
      </c>
      <c r="F218" s="4" t="s">
        <v>147</v>
      </c>
      <c r="G218" s="35">
        <v>1</v>
      </c>
      <c r="H218" s="38">
        <v>1178.82</v>
      </c>
      <c r="I218" s="38">
        <f t="shared" si="59"/>
        <v>1473.0534720000001</v>
      </c>
      <c r="J218" s="38">
        <f t="shared" si="60"/>
        <v>1473.05</v>
      </c>
    </row>
    <row r="219" spans="1:10" ht="26.4" x14ac:dyDescent="0.25">
      <c r="A219" s="3" t="s">
        <v>521</v>
      </c>
      <c r="B219" s="3" t="s">
        <v>522</v>
      </c>
      <c r="C219" s="3" t="s">
        <v>21</v>
      </c>
      <c r="D219" s="6" t="s">
        <v>576</v>
      </c>
      <c r="E219" s="3" t="s">
        <v>523</v>
      </c>
      <c r="F219" s="4" t="s">
        <v>147</v>
      </c>
      <c r="G219" s="35">
        <v>1</v>
      </c>
      <c r="H219" s="38">
        <v>748.68</v>
      </c>
      <c r="I219" s="38">
        <f t="shared" si="59"/>
        <v>935.55052799999999</v>
      </c>
      <c r="J219" s="38">
        <f t="shared" si="60"/>
        <v>935.55</v>
      </c>
    </row>
    <row r="220" spans="1:10" ht="26.4" x14ac:dyDescent="0.25">
      <c r="A220" s="3" t="s">
        <v>524</v>
      </c>
      <c r="B220" s="3" t="s">
        <v>525</v>
      </c>
      <c r="C220" s="3" t="s">
        <v>21</v>
      </c>
      <c r="D220" s="6" t="s">
        <v>576</v>
      </c>
      <c r="E220" s="3" t="s">
        <v>526</v>
      </c>
      <c r="F220" s="4" t="s">
        <v>147</v>
      </c>
      <c r="G220" s="35">
        <v>3</v>
      </c>
      <c r="H220" s="38">
        <v>42.24</v>
      </c>
      <c r="I220" s="38">
        <f t="shared" si="59"/>
        <v>52.783104000000002</v>
      </c>
      <c r="J220" s="38">
        <f t="shared" si="60"/>
        <v>158.35</v>
      </c>
    </row>
    <row r="221" spans="1:10" x14ac:dyDescent="0.25">
      <c r="A221" s="3" t="s">
        <v>527</v>
      </c>
      <c r="B221" s="3" t="s">
        <v>528</v>
      </c>
      <c r="C221" s="3" t="s">
        <v>21</v>
      </c>
      <c r="D221" s="6" t="s">
        <v>576</v>
      </c>
      <c r="E221" s="3" t="s">
        <v>529</v>
      </c>
      <c r="F221" s="4" t="s">
        <v>147</v>
      </c>
      <c r="G221" s="35">
        <v>3</v>
      </c>
      <c r="H221" s="38">
        <v>280.87</v>
      </c>
      <c r="I221" s="38">
        <f t="shared" si="59"/>
        <v>350.97515199999998</v>
      </c>
      <c r="J221" s="38">
        <f t="shared" si="60"/>
        <v>1052.93</v>
      </c>
    </row>
    <row r="222" spans="1:10" ht="39.6" x14ac:dyDescent="0.25">
      <c r="A222" s="3" t="s">
        <v>530</v>
      </c>
      <c r="B222" s="3" t="s">
        <v>531</v>
      </c>
      <c r="C222" s="3" t="s">
        <v>16</v>
      </c>
      <c r="D222" s="6" t="s">
        <v>576</v>
      </c>
      <c r="E222" s="3" t="s">
        <v>532</v>
      </c>
      <c r="F222" s="4" t="s">
        <v>113</v>
      </c>
      <c r="G222" s="35">
        <v>1</v>
      </c>
      <c r="H222" s="38">
        <v>25333.73</v>
      </c>
      <c r="I222" s="38">
        <f t="shared" si="59"/>
        <v>31657.029008000001</v>
      </c>
      <c r="J222" s="38">
        <f t="shared" si="60"/>
        <v>31657.03</v>
      </c>
    </row>
    <row r="223" spans="1:10" ht="26.4" x14ac:dyDescent="0.25">
      <c r="A223" s="3" t="s">
        <v>533</v>
      </c>
      <c r="B223" s="3" t="s">
        <v>534</v>
      </c>
      <c r="C223" s="3" t="s">
        <v>16</v>
      </c>
      <c r="D223" s="6" t="s">
        <v>576</v>
      </c>
      <c r="E223" s="3" t="s">
        <v>535</v>
      </c>
      <c r="F223" s="4" t="s">
        <v>18</v>
      </c>
      <c r="G223" s="35">
        <v>10</v>
      </c>
      <c r="H223" s="38">
        <v>162.28</v>
      </c>
      <c r="I223" s="38">
        <f t="shared" si="59"/>
        <v>202.785088</v>
      </c>
      <c r="J223" s="38">
        <f t="shared" si="60"/>
        <v>2027.85</v>
      </c>
    </row>
    <row r="224" spans="1:10" x14ac:dyDescent="0.25">
      <c r="A224" s="3" t="s">
        <v>536</v>
      </c>
      <c r="B224" s="3" t="s">
        <v>59</v>
      </c>
      <c r="C224" s="3" t="s">
        <v>21</v>
      </c>
      <c r="D224" s="6" t="s">
        <v>576</v>
      </c>
      <c r="E224" s="3" t="s">
        <v>60</v>
      </c>
      <c r="F224" s="4" t="s">
        <v>18</v>
      </c>
      <c r="G224" s="35">
        <v>23</v>
      </c>
      <c r="H224" s="38">
        <v>6.62</v>
      </c>
      <c r="I224" s="38">
        <f t="shared" si="59"/>
        <v>8.2723519999999997</v>
      </c>
      <c r="J224" s="38">
        <f t="shared" si="60"/>
        <v>190.26</v>
      </c>
    </row>
    <row r="225" spans="1:10" x14ac:dyDescent="0.25">
      <c r="A225" s="3" t="s">
        <v>537</v>
      </c>
      <c r="B225" s="3" t="s">
        <v>62</v>
      </c>
      <c r="C225" s="3" t="s">
        <v>21</v>
      </c>
      <c r="D225" s="6" t="s">
        <v>576</v>
      </c>
      <c r="E225" s="3" t="s">
        <v>63</v>
      </c>
      <c r="F225" s="4" t="s">
        <v>18</v>
      </c>
      <c r="G225" s="35">
        <v>23</v>
      </c>
      <c r="H225" s="38">
        <v>12.25</v>
      </c>
      <c r="I225" s="38">
        <f t="shared" si="59"/>
        <v>15.307600000000001</v>
      </c>
      <c r="J225" s="38">
        <f t="shared" si="60"/>
        <v>352.07</v>
      </c>
    </row>
    <row r="226" spans="1:10" x14ac:dyDescent="0.25">
      <c r="A226" s="3" t="s">
        <v>538</v>
      </c>
      <c r="B226" s="3" t="s">
        <v>539</v>
      </c>
      <c r="C226" s="3" t="s">
        <v>21</v>
      </c>
      <c r="D226" s="6" t="s">
        <v>576</v>
      </c>
      <c r="E226" s="3" t="s">
        <v>540</v>
      </c>
      <c r="F226" s="4" t="s">
        <v>18</v>
      </c>
      <c r="G226" s="35">
        <v>23</v>
      </c>
      <c r="H226" s="38">
        <v>31.05</v>
      </c>
      <c r="I226" s="38">
        <f t="shared" si="59"/>
        <v>38.800080000000001</v>
      </c>
      <c r="J226" s="38">
        <f t="shared" si="60"/>
        <v>892.4</v>
      </c>
    </row>
    <row r="227" spans="1:10" ht="26.4" x14ac:dyDescent="0.25">
      <c r="A227" s="3" t="s">
        <v>541</v>
      </c>
      <c r="B227" s="3" t="s">
        <v>542</v>
      </c>
      <c r="C227" s="3" t="s">
        <v>21</v>
      </c>
      <c r="D227" s="6" t="s">
        <v>576</v>
      </c>
      <c r="E227" s="3" t="s">
        <v>543</v>
      </c>
      <c r="F227" s="4" t="s">
        <v>18</v>
      </c>
      <c r="G227" s="35">
        <v>3</v>
      </c>
      <c r="H227" s="38">
        <v>153.47999999999999</v>
      </c>
      <c r="I227" s="38">
        <f t="shared" si="59"/>
        <v>191.78860800000001</v>
      </c>
      <c r="J227" s="38">
        <f t="shared" si="60"/>
        <v>575.37</v>
      </c>
    </row>
    <row r="228" spans="1:10" x14ac:dyDescent="0.25">
      <c r="A228" s="1" t="s">
        <v>544</v>
      </c>
      <c r="B228" s="1" t="s">
        <v>11</v>
      </c>
      <c r="C228" s="1"/>
      <c r="D228" s="5"/>
      <c r="E228" s="1" t="s">
        <v>545</v>
      </c>
      <c r="F228" s="2"/>
      <c r="G228" s="34"/>
      <c r="H228" s="36" t="s">
        <v>13</v>
      </c>
      <c r="I228" s="37"/>
      <c r="J228" s="37">
        <f>SUM(J229:J229)</f>
        <v>265.22000000000003</v>
      </c>
    </row>
    <row r="229" spans="1:10" ht="26.4" x14ac:dyDescent="0.25">
      <c r="A229" s="3" t="s">
        <v>546</v>
      </c>
      <c r="B229" s="3" t="s">
        <v>547</v>
      </c>
      <c r="C229" s="3" t="s">
        <v>16</v>
      </c>
      <c r="D229" s="6" t="s">
        <v>576</v>
      </c>
      <c r="E229" s="3" t="s">
        <v>548</v>
      </c>
      <c r="F229" s="4" t="s">
        <v>113</v>
      </c>
      <c r="G229" s="35">
        <v>1</v>
      </c>
      <c r="H229" s="38">
        <v>212.24</v>
      </c>
      <c r="I229" s="38">
        <f t="shared" ref="I229" si="61">ROUND(H229+H229*$H$9,32)</f>
        <v>265.215104</v>
      </c>
      <c r="J229" s="38">
        <f t="shared" ref="J229" si="62">ROUND(G229 * I229,2)</f>
        <v>265.22000000000003</v>
      </c>
    </row>
    <row r="230" spans="1:10" x14ac:dyDescent="0.25">
      <c r="A230" s="63" t="s">
        <v>549</v>
      </c>
      <c r="B230" s="63" t="s">
        <v>11</v>
      </c>
      <c r="C230" s="63"/>
      <c r="D230" s="5"/>
      <c r="E230" s="1" t="s">
        <v>556</v>
      </c>
      <c r="F230" s="2"/>
      <c r="G230" s="34"/>
      <c r="H230" s="36" t="s">
        <v>13</v>
      </c>
      <c r="I230" s="37"/>
      <c r="J230" s="37">
        <f>SUM(J231:J235)</f>
        <v>48977.259999999995</v>
      </c>
    </row>
    <row r="231" spans="1:10" ht="26.4" x14ac:dyDescent="0.25">
      <c r="A231" s="64" t="s">
        <v>550</v>
      </c>
      <c r="B231" s="64" t="s">
        <v>559</v>
      </c>
      <c r="C231" s="64" t="s">
        <v>21</v>
      </c>
      <c r="D231" s="6" t="s">
        <v>576</v>
      </c>
      <c r="E231" s="64" t="s">
        <v>560</v>
      </c>
      <c r="F231" s="65" t="s">
        <v>51</v>
      </c>
      <c r="G231" s="66">
        <v>15.1</v>
      </c>
      <c r="H231" s="67">
        <v>36.9</v>
      </c>
      <c r="I231" s="38">
        <f t="shared" ref="I231:I235" si="63">ROUND(H231+H231*$H$9,32)</f>
        <v>46.110239999999997</v>
      </c>
      <c r="J231" s="38">
        <f t="shared" ref="J231:J235" si="64">ROUND(G231 * I231,2)</f>
        <v>696.26</v>
      </c>
    </row>
    <row r="232" spans="1:10" ht="26.4" x14ac:dyDescent="0.25">
      <c r="A232" s="64" t="s">
        <v>551</v>
      </c>
      <c r="B232" s="64" t="s">
        <v>561</v>
      </c>
      <c r="C232" s="64" t="s">
        <v>21</v>
      </c>
      <c r="D232" s="6" t="s">
        <v>576</v>
      </c>
      <c r="E232" s="64" t="s">
        <v>562</v>
      </c>
      <c r="F232" s="65" t="s">
        <v>51</v>
      </c>
      <c r="G232" s="66">
        <v>10.6</v>
      </c>
      <c r="H232" s="67">
        <v>56.46</v>
      </c>
      <c r="I232" s="38">
        <f t="shared" si="63"/>
        <v>70.552415999999994</v>
      </c>
      <c r="J232" s="38">
        <f t="shared" si="64"/>
        <v>747.86</v>
      </c>
    </row>
    <row r="233" spans="1:10" ht="26.4" x14ac:dyDescent="0.25">
      <c r="A233" s="64" t="s">
        <v>552</v>
      </c>
      <c r="B233" s="64" t="s">
        <v>563</v>
      </c>
      <c r="C233" s="64" t="s">
        <v>21</v>
      </c>
      <c r="D233" s="6" t="s">
        <v>576</v>
      </c>
      <c r="E233" s="64" t="s">
        <v>564</v>
      </c>
      <c r="F233" s="65" t="s">
        <v>51</v>
      </c>
      <c r="G233" s="66">
        <v>109.2</v>
      </c>
      <c r="H233" s="67">
        <v>77.09</v>
      </c>
      <c r="I233" s="38">
        <f t="shared" si="63"/>
        <v>96.331664000000004</v>
      </c>
      <c r="J233" s="38">
        <f t="shared" si="64"/>
        <v>10519.42</v>
      </c>
    </row>
    <row r="234" spans="1:10" ht="26.4" x14ac:dyDescent="0.25">
      <c r="A234" s="64" t="s">
        <v>553</v>
      </c>
      <c r="B234" s="64" t="s">
        <v>565</v>
      </c>
      <c r="C234" s="64" t="s">
        <v>21</v>
      </c>
      <c r="D234" s="6" t="s">
        <v>576</v>
      </c>
      <c r="E234" s="64" t="s">
        <v>566</v>
      </c>
      <c r="F234" s="65" t="s">
        <v>51</v>
      </c>
      <c r="G234" s="66">
        <v>42.4</v>
      </c>
      <c r="H234" s="67">
        <v>103.65</v>
      </c>
      <c r="I234" s="38">
        <f t="shared" si="63"/>
        <v>129.52104</v>
      </c>
      <c r="J234" s="38">
        <f t="shared" si="64"/>
        <v>5491.69</v>
      </c>
    </row>
    <row r="235" spans="1:10" ht="26.4" x14ac:dyDescent="0.25">
      <c r="A235" s="64" t="s">
        <v>554</v>
      </c>
      <c r="B235" s="64" t="s">
        <v>567</v>
      </c>
      <c r="C235" s="64" t="s">
        <v>21</v>
      </c>
      <c r="D235" s="6" t="s">
        <v>576</v>
      </c>
      <c r="E235" s="64" t="s">
        <v>568</v>
      </c>
      <c r="F235" s="65" t="s">
        <v>51</v>
      </c>
      <c r="G235" s="66">
        <v>195.2</v>
      </c>
      <c r="H235" s="67">
        <v>129.22999999999999</v>
      </c>
      <c r="I235" s="38">
        <f t="shared" si="63"/>
        <v>161.48580799999999</v>
      </c>
      <c r="J235" s="38">
        <f t="shared" si="64"/>
        <v>31522.03</v>
      </c>
    </row>
    <row r="236" spans="1:10" x14ac:dyDescent="0.25">
      <c r="A236" s="63" t="s">
        <v>555</v>
      </c>
      <c r="B236" s="63" t="s">
        <v>11</v>
      </c>
      <c r="C236" s="63"/>
      <c r="D236" s="5"/>
      <c r="E236" s="1" t="s">
        <v>569</v>
      </c>
      <c r="F236" s="2"/>
      <c r="G236" s="34"/>
      <c r="H236" s="36" t="s">
        <v>13</v>
      </c>
      <c r="I236" s="37"/>
      <c r="J236" s="37">
        <f>SUM(J237:J238)</f>
        <v>10106.870000000001</v>
      </c>
    </row>
    <row r="237" spans="1:10" ht="26.4" x14ac:dyDescent="0.25">
      <c r="A237" s="64" t="s">
        <v>557</v>
      </c>
      <c r="B237" s="64" t="s">
        <v>600</v>
      </c>
      <c r="C237" s="64" t="s">
        <v>21</v>
      </c>
      <c r="D237" s="6" t="s">
        <v>576</v>
      </c>
      <c r="E237" s="64" t="s">
        <v>602</v>
      </c>
      <c r="F237" s="65" t="s">
        <v>147</v>
      </c>
      <c r="G237" s="66">
        <v>2</v>
      </c>
      <c r="H237" s="67">
        <v>498.33</v>
      </c>
      <c r="I237" s="38">
        <f t="shared" ref="I237:I238" si="65">ROUND(H237+H237*$H$9,32)</f>
        <v>622.713168</v>
      </c>
      <c r="J237" s="38">
        <f t="shared" ref="J237:J238" si="66">ROUND(G237 * I237,2)</f>
        <v>1245.43</v>
      </c>
    </row>
    <row r="238" spans="1:10" ht="26.4" x14ac:dyDescent="0.25">
      <c r="A238" s="64" t="s">
        <v>558</v>
      </c>
      <c r="B238" s="64" t="s">
        <v>601</v>
      </c>
      <c r="C238" s="64" t="s">
        <v>21</v>
      </c>
      <c r="D238" s="6" t="s">
        <v>576</v>
      </c>
      <c r="E238" s="64" t="s">
        <v>603</v>
      </c>
      <c r="F238" s="65" t="s">
        <v>147</v>
      </c>
      <c r="G238" s="66">
        <v>2</v>
      </c>
      <c r="H238" s="67">
        <v>3545.71</v>
      </c>
      <c r="I238" s="38">
        <f t="shared" si="65"/>
        <v>4430.7192160000004</v>
      </c>
      <c r="J238" s="38">
        <f t="shared" si="66"/>
        <v>8861.44</v>
      </c>
    </row>
    <row r="239" spans="1:10" x14ac:dyDescent="0.25">
      <c r="A239" s="1" t="s">
        <v>570</v>
      </c>
      <c r="B239" s="1" t="s">
        <v>11</v>
      </c>
      <c r="C239" s="1"/>
      <c r="D239" s="5"/>
      <c r="E239" s="1" t="s">
        <v>571</v>
      </c>
      <c r="F239" s="2"/>
      <c r="G239" s="34"/>
      <c r="H239" s="36" t="s">
        <v>13</v>
      </c>
      <c r="I239" s="37"/>
      <c r="J239" s="37">
        <f>SUM(J240)</f>
        <v>25225</v>
      </c>
    </row>
    <row r="240" spans="1:10" x14ac:dyDescent="0.25">
      <c r="A240" s="3" t="s">
        <v>572</v>
      </c>
      <c r="B240" s="3" t="s">
        <v>573</v>
      </c>
      <c r="C240" s="3" t="s">
        <v>21</v>
      </c>
      <c r="D240" s="6" t="s">
        <v>576</v>
      </c>
      <c r="E240" s="3" t="s">
        <v>574</v>
      </c>
      <c r="F240" s="4" t="s">
        <v>18</v>
      </c>
      <c r="G240" s="35">
        <v>1554</v>
      </c>
      <c r="H240" s="38">
        <v>12.99</v>
      </c>
      <c r="I240" s="38">
        <f t="shared" ref="I240" si="67">ROUND(H240+H240*$H$9,32)</f>
        <v>16.232303999999999</v>
      </c>
      <c r="J240" s="38">
        <f>ROUND(G240 * I240,2)</f>
        <v>25225</v>
      </c>
    </row>
    <row r="241" spans="1:10" x14ac:dyDescent="0.25">
      <c r="A241" s="13"/>
      <c r="B241" s="13"/>
      <c r="C241" s="13"/>
      <c r="D241" s="13"/>
      <c r="E241" s="13"/>
      <c r="F241" s="13"/>
      <c r="G241" s="31"/>
      <c r="H241" s="39"/>
      <c r="I241" s="39"/>
      <c r="J241" s="39"/>
    </row>
    <row r="242" spans="1:10" x14ac:dyDescent="0.25">
      <c r="A242" s="76"/>
      <c r="B242" s="77"/>
      <c r="C242" s="77"/>
      <c r="D242" s="22"/>
      <c r="E242" s="23"/>
      <c r="F242" s="78" t="s">
        <v>585</v>
      </c>
      <c r="G242" s="78"/>
      <c r="H242" s="39"/>
      <c r="I242" s="24"/>
      <c r="J242" s="24">
        <f>ROUND(SUMPRODUCT(G13:G240,H13:H240),2)</f>
        <v>575577.97</v>
      </c>
    </row>
    <row r="243" spans="1:10" x14ac:dyDescent="0.25">
      <c r="A243" s="76"/>
      <c r="B243" s="77"/>
      <c r="C243" s="77"/>
      <c r="D243" s="22"/>
      <c r="E243" s="23"/>
      <c r="F243" s="78" t="s">
        <v>586</v>
      </c>
      <c r="G243" s="78"/>
      <c r="H243" s="39"/>
      <c r="I243" s="24"/>
      <c r="J243" s="24">
        <f>J244-J242</f>
        <v>143664.26</v>
      </c>
    </row>
    <row r="244" spans="1:10" x14ac:dyDescent="0.25">
      <c r="A244" s="76"/>
      <c r="B244" s="77"/>
      <c r="C244" s="77"/>
      <c r="D244" s="22"/>
      <c r="E244" s="23"/>
      <c r="F244" s="78" t="s">
        <v>587</v>
      </c>
      <c r="G244" s="78"/>
      <c r="H244" s="39"/>
      <c r="I244" s="24"/>
      <c r="J244" s="24">
        <f>ROUND(SUMPRODUCT(G13:G240,I13:I240),2)</f>
        <v>719242.23</v>
      </c>
    </row>
    <row r="245" spans="1:10" x14ac:dyDescent="0.25">
      <c r="A245" s="25"/>
      <c r="B245" s="25"/>
      <c r="C245" s="25"/>
      <c r="D245" s="25"/>
      <c r="E245" s="25"/>
      <c r="F245" s="25"/>
      <c r="G245" s="25"/>
      <c r="H245" s="26"/>
      <c r="I245" s="26"/>
      <c r="J245" s="26"/>
    </row>
    <row r="246" spans="1:10" x14ac:dyDescent="0.25">
      <c r="A246" s="13"/>
      <c r="B246" s="13"/>
      <c r="C246" s="13"/>
      <c r="D246" s="13"/>
      <c r="E246" s="13"/>
      <c r="F246" s="13"/>
      <c r="G246" s="31"/>
      <c r="H246" s="13"/>
      <c r="I246" s="13"/>
      <c r="J246" s="13"/>
    </row>
    <row r="247" spans="1:10" x14ac:dyDescent="0.25">
      <c r="A247" s="72" t="s">
        <v>589</v>
      </c>
      <c r="B247" s="72"/>
      <c r="C247" s="72"/>
      <c r="D247" s="72"/>
      <c r="E247" s="72"/>
      <c r="F247" s="72"/>
      <c r="G247" s="72"/>
      <c r="H247" s="72"/>
      <c r="I247" s="72"/>
      <c r="J247" s="72"/>
    </row>
    <row r="248" spans="1:10" x14ac:dyDescent="0.25">
      <c r="A248" s="72" t="s">
        <v>590</v>
      </c>
      <c r="B248" s="72"/>
      <c r="C248" s="72"/>
      <c r="D248" s="72"/>
      <c r="E248" s="72"/>
      <c r="F248" s="72"/>
      <c r="G248" s="72"/>
      <c r="H248" s="72"/>
      <c r="I248" s="72"/>
      <c r="J248" s="72"/>
    </row>
    <row r="249" spans="1:10" x14ac:dyDescent="0.25">
      <c r="A249" s="72" t="s">
        <v>591</v>
      </c>
      <c r="B249" s="72"/>
      <c r="C249" s="72"/>
      <c r="D249" s="72"/>
      <c r="E249" s="72"/>
      <c r="F249" s="72"/>
      <c r="G249" s="72"/>
      <c r="H249" s="72"/>
      <c r="I249" s="72"/>
      <c r="J249" s="72"/>
    </row>
    <row r="250" spans="1:10" x14ac:dyDescent="0.25">
      <c r="A250" s="72" t="s">
        <v>592</v>
      </c>
      <c r="B250" s="72"/>
      <c r="C250" s="72"/>
      <c r="D250" s="72"/>
      <c r="E250" s="72"/>
      <c r="F250" s="72"/>
      <c r="G250" s="72"/>
      <c r="H250" s="72"/>
      <c r="I250" s="72"/>
      <c r="J250" s="72"/>
    </row>
    <row r="251" spans="1:10" x14ac:dyDescent="0.25">
      <c r="A251" s="13"/>
      <c r="B251" s="13"/>
      <c r="C251" s="13"/>
      <c r="D251" s="13"/>
      <c r="E251" s="13"/>
      <c r="F251" s="13"/>
      <c r="G251" s="31"/>
      <c r="H251" s="13"/>
      <c r="I251" s="13"/>
      <c r="J251" s="13"/>
    </row>
    <row r="252" spans="1:10" x14ac:dyDescent="0.25">
      <c r="A252" s="13"/>
      <c r="B252" s="13"/>
      <c r="C252" s="13"/>
      <c r="D252" s="13"/>
      <c r="E252" s="13"/>
      <c r="F252" s="13"/>
      <c r="G252" s="31"/>
      <c r="H252" s="13"/>
      <c r="I252" s="13"/>
      <c r="J252" s="13"/>
    </row>
  </sheetData>
  <autoFilter ref="A1:J242" xr:uid="{00000000-0001-0000-0000-000000000000}"/>
  <mergeCells count="13">
    <mergeCell ref="A247:J247"/>
    <mergeCell ref="A248:J248"/>
    <mergeCell ref="A249:J249"/>
    <mergeCell ref="A250:J250"/>
    <mergeCell ref="A244:C244"/>
    <mergeCell ref="F244:G244"/>
    <mergeCell ref="E9:F9"/>
    <mergeCell ref="A7:J7"/>
    <mergeCell ref="A242:C242"/>
    <mergeCell ref="F242:G242"/>
    <mergeCell ref="A243:C243"/>
    <mergeCell ref="F243:G243"/>
    <mergeCell ref="I11:J11"/>
  </mergeCells>
  <pageMargins left="0.51181102362204722" right="0.51181102362204722" top="0.98425196850393704" bottom="0.98425196850393704" header="0.51181102362204722" footer="0.51181102362204722"/>
  <pageSetup paperSize="9" scale="69" fitToHeight="14" orientation="landscape" r:id="rId1"/>
  <headerFooter>
    <oddFooter>Página &amp;P de &amp;N</oddFooter>
  </headerFooter>
  <rowBreaks count="2" manualBreakCount="2">
    <brk id="68" max="9" man="1"/>
    <brk id="150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71D9C-B37C-4A42-9717-FCC6C0006461}">
  <sheetPr>
    <pageSetUpPr fitToPage="1"/>
  </sheetPr>
  <dimension ref="A1:R40"/>
  <sheetViews>
    <sheetView showWhiteSpace="0" view="pageBreakPreview" topLeftCell="A9" zoomScale="85" zoomScaleNormal="100" zoomScaleSheetLayoutView="85" workbookViewId="0">
      <selection activeCell="B11" sqref="B11:C12"/>
    </sheetView>
  </sheetViews>
  <sheetFormatPr defaultRowHeight="13.8" x14ac:dyDescent="0.25"/>
  <cols>
    <col min="1" max="2" width="13" bestFit="1" customWidth="1"/>
    <col min="3" max="3" width="37.19921875" customWidth="1"/>
    <col min="4" max="4" width="13.19921875" customWidth="1"/>
    <col min="5" max="5" width="11.796875" customWidth="1"/>
    <col min="6" max="6" width="10" customWidth="1"/>
    <col min="7" max="7" width="10" style="12" customWidth="1"/>
    <col min="8" max="15" width="10" customWidth="1"/>
    <col min="16" max="16" width="15" bestFit="1" customWidth="1"/>
    <col min="17" max="18" width="14" bestFit="1" customWidth="1"/>
  </cols>
  <sheetData>
    <row r="1" spans="1:18" x14ac:dyDescent="0.25">
      <c r="A1" s="13"/>
      <c r="B1" s="13"/>
      <c r="C1" s="13"/>
      <c r="D1" s="13"/>
      <c r="E1" s="13"/>
      <c r="F1" s="13"/>
      <c r="G1" s="31"/>
      <c r="H1" s="13"/>
      <c r="I1" s="13"/>
      <c r="J1" s="13"/>
      <c r="K1" s="13"/>
      <c r="L1" s="13"/>
      <c r="M1" s="13"/>
      <c r="N1" s="13"/>
      <c r="O1" s="13"/>
      <c r="P1" s="13"/>
    </row>
    <row r="2" spans="1:18" x14ac:dyDescent="0.25">
      <c r="A2" s="13"/>
      <c r="B2" s="13"/>
      <c r="C2" s="13"/>
      <c r="D2" s="13"/>
      <c r="E2" s="13"/>
      <c r="F2" s="13"/>
      <c r="G2" s="31"/>
      <c r="H2" s="13"/>
      <c r="I2" s="13"/>
      <c r="J2" s="13"/>
      <c r="K2" s="13"/>
      <c r="L2" s="13"/>
      <c r="M2" s="13"/>
      <c r="N2" s="13"/>
      <c r="O2" s="13"/>
      <c r="P2" s="13"/>
    </row>
    <row r="3" spans="1:18" x14ac:dyDescent="0.25">
      <c r="A3" s="13"/>
      <c r="B3" s="13"/>
      <c r="C3" s="13"/>
      <c r="D3" s="13"/>
      <c r="E3" s="13"/>
      <c r="F3" s="13"/>
      <c r="G3" s="31"/>
      <c r="H3" s="13"/>
      <c r="I3" s="13"/>
      <c r="J3" s="13"/>
      <c r="K3" s="13"/>
      <c r="L3" s="13"/>
      <c r="M3" s="13"/>
      <c r="N3" s="13"/>
      <c r="O3" s="13"/>
      <c r="P3" s="13"/>
    </row>
    <row r="4" spans="1:18" x14ac:dyDescent="0.25">
      <c r="A4" s="13"/>
      <c r="B4" s="13"/>
      <c r="C4" s="13"/>
      <c r="D4" s="13"/>
      <c r="E4" s="13"/>
      <c r="F4" s="13"/>
      <c r="G4" s="31"/>
      <c r="H4" s="13"/>
      <c r="I4" s="13"/>
      <c r="J4" s="13"/>
      <c r="K4" s="13"/>
      <c r="L4" s="13"/>
      <c r="M4" s="13"/>
      <c r="N4" s="13"/>
      <c r="O4" s="13"/>
      <c r="P4" s="13"/>
    </row>
    <row r="5" spans="1:18" x14ac:dyDescent="0.25">
      <c r="A5" s="13"/>
      <c r="B5" s="13"/>
      <c r="C5" s="13"/>
      <c r="D5" s="13"/>
      <c r="E5" s="13"/>
      <c r="F5" s="13"/>
      <c r="G5" s="31"/>
      <c r="H5" s="13"/>
      <c r="I5" s="13"/>
      <c r="J5" s="13"/>
      <c r="K5" s="13"/>
      <c r="L5" s="13"/>
      <c r="M5" s="13"/>
      <c r="N5" s="13"/>
      <c r="O5" s="13"/>
      <c r="P5" s="13"/>
    </row>
    <row r="6" spans="1:18" x14ac:dyDescent="0.25">
      <c r="A6" s="13"/>
      <c r="B6" s="13"/>
      <c r="C6" s="13"/>
      <c r="D6" s="13"/>
      <c r="E6" s="13"/>
      <c r="F6" s="13"/>
      <c r="G6" s="31"/>
      <c r="H6" s="13"/>
      <c r="I6" s="13"/>
      <c r="J6" s="13"/>
      <c r="K6" s="13"/>
      <c r="L6" s="13"/>
      <c r="M6" s="13"/>
      <c r="N6" s="13"/>
      <c r="O6" s="13"/>
      <c r="P6" s="13"/>
    </row>
    <row r="7" spans="1:18" ht="13.8" customHeight="1" x14ac:dyDescent="0.25">
      <c r="A7" s="75" t="s">
        <v>597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</row>
    <row r="8" spans="1:18" x14ac:dyDescent="0.25">
      <c r="A8" s="8" t="s">
        <v>577</v>
      </c>
      <c r="B8" s="9" t="s">
        <v>578</v>
      </c>
      <c r="C8" s="10"/>
      <c r="D8" s="11"/>
      <c r="E8" s="10"/>
      <c r="F8" s="10"/>
      <c r="G8" s="31"/>
      <c r="H8" s="13"/>
      <c r="I8" s="13"/>
      <c r="J8" s="13"/>
      <c r="K8" s="13"/>
      <c r="L8" s="13"/>
      <c r="M8" s="14" t="s">
        <v>582</v>
      </c>
      <c r="N8" s="15">
        <v>0.24959999999999999</v>
      </c>
      <c r="O8" s="13" t="s">
        <v>583</v>
      </c>
      <c r="P8" s="13"/>
    </row>
    <row r="9" spans="1:18" ht="19.95" customHeight="1" x14ac:dyDescent="0.25">
      <c r="A9" s="8" t="s">
        <v>579</v>
      </c>
      <c r="B9" s="9" t="s">
        <v>580</v>
      </c>
      <c r="C9" s="17"/>
      <c r="D9" s="17"/>
      <c r="E9" s="17"/>
      <c r="F9" s="17"/>
      <c r="G9" s="33"/>
      <c r="H9" s="17"/>
      <c r="I9" s="79"/>
      <c r="J9" s="79"/>
      <c r="K9" s="13"/>
      <c r="L9" s="13"/>
      <c r="M9" s="14" t="s">
        <v>584</v>
      </c>
      <c r="N9" s="16">
        <v>45778</v>
      </c>
      <c r="O9" s="13"/>
      <c r="P9" s="13"/>
    </row>
    <row r="10" spans="1:18" ht="19.95" customHeight="1" thickBot="1" x14ac:dyDescent="0.3">
      <c r="A10" s="8"/>
      <c r="B10" s="9"/>
      <c r="C10" s="17"/>
      <c r="D10" s="17"/>
      <c r="E10" s="17"/>
      <c r="F10" s="17"/>
      <c r="G10" s="33"/>
      <c r="H10" s="17"/>
      <c r="I10" s="17"/>
      <c r="J10" s="17"/>
      <c r="K10" s="13"/>
      <c r="L10" s="13"/>
      <c r="M10" s="14"/>
      <c r="N10" s="16"/>
      <c r="O10" s="13"/>
      <c r="P10" s="13"/>
    </row>
    <row r="11" spans="1:18" ht="19.95" customHeight="1" x14ac:dyDescent="0.25">
      <c r="A11" s="80" t="s">
        <v>0</v>
      </c>
      <c r="B11" s="82" t="s">
        <v>3</v>
      </c>
      <c r="C11" s="82"/>
      <c r="D11" s="82" t="s">
        <v>8</v>
      </c>
      <c r="E11" s="82" t="s">
        <v>9</v>
      </c>
      <c r="F11" s="84" t="s">
        <v>593</v>
      </c>
      <c r="G11" s="84"/>
      <c r="H11" s="84"/>
      <c r="I11" s="84"/>
      <c r="J11" s="84"/>
      <c r="K11" s="84"/>
      <c r="L11" s="84"/>
      <c r="M11" s="84"/>
      <c r="N11" s="84"/>
      <c r="O11" s="84"/>
      <c r="P11" s="85" t="s">
        <v>594</v>
      </c>
    </row>
    <row r="12" spans="1:18" ht="19.95" customHeight="1" x14ac:dyDescent="0.25">
      <c r="A12" s="81"/>
      <c r="B12" s="83"/>
      <c r="C12" s="83"/>
      <c r="D12" s="83"/>
      <c r="E12" s="83"/>
      <c r="F12" s="59">
        <v>1</v>
      </c>
      <c r="G12" s="59">
        <v>2</v>
      </c>
      <c r="H12" s="59">
        <v>3</v>
      </c>
      <c r="I12" s="59">
        <v>4</v>
      </c>
      <c r="J12" s="59">
        <v>5</v>
      </c>
      <c r="K12" s="59">
        <v>6</v>
      </c>
      <c r="L12" s="59">
        <v>7</v>
      </c>
      <c r="M12" s="59">
        <v>8</v>
      </c>
      <c r="N12" s="59">
        <v>9</v>
      </c>
      <c r="O12" s="59">
        <v>10</v>
      </c>
      <c r="P12" s="86"/>
    </row>
    <row r="13" spans="1:18" ht="19.95" customHeight="1" x14ac:dyDescent="0.25">
      <c r="A13" s="89" t="s">
        <v>10</v>
      </c>
      <c r="B13" s="90" t="str">
        <f>VLOOKUP(A13,'Orçamento Sintético'!A:J,5,FALSE)</f>
        <v>SERVIÇOS PRELIMINARES E CANTEIRO</v>
      </c>
      <c r="C13" s="90"/>
      <c r="D13" s="91">
        <f>VLOOKUP(A13,'Orçamento Sintético'!A:J,10,FALSE)</f>
        <v>37967.449999999997</v>
      </c>
      <c r="E13" s="92">
        <f>D13/$D$27</f>
        <v>5.2788126748341782E-2</v>
      </c>
      <c r="F13" s="60">
        <v>10096.43</v>
      </c>
      <c r="G13" s="60">
        <v>3096.78</v>
      </c>
      <c r="H13" s="60">
        <v>3096.78</v>
      </c>
      <c r="I13" s="60">
        <v>3096.78</v>
      </c>
      <c r="J13" s="60">
        <v>3096.78</v>
      </c>
      <c r="K13" s="60">
        <v>3096.78</v>
      </c>
      <c r="L13" s="60">
        <v>3096.78</v>
      </c>
      <c r="M13" s="60">
        <v>3096.78</v>
      </c>
      <c r="N13" s="60">
        <v>3096.78</v>
      </c>
      <c r="O13" s="60">
        <v>3096.78</v>
      </c>
      <c r="P13" s="87">
        <f>SUM(F13:O13)</f>
        <v>37967.449999999997</v>
      </c>
      <c r="Q13" s="56">
        <f>P13-D13</f>
        <v>0</v>
      </c>
      <c r="R13" s="56"/>
    </row>
    <row r="14" spans="1:18" ht="19.95" customHeight="1" x14ac:dyDescent="0.25">
      <c r="A14" s="89"/>
      <c r="B14" s="90"/>
      <c r="C14" s="90"/>
      <c r="D14" s="91"/>
      <c r="E14" s="92"/>
      <c r="F14" s="61">
        <f>IF(F13="","",1)</f>
        <v>1</v>
      </c>
      <c r="G14" s="57">
        <f t="shared" ref="G14:O14" si="0">IF(G13="","",1)</f>
        <v>1</v>
      </c>
      <c r="H14" s="57">
        <f t="shared" si="0"/>
        <v>1</v>
      </c>
      <c r="I14" s="57">
        <f t="shared" si="0"/>
        <v>1</v>
      </c>
      <c r="J14" s="57">
        <f t="shared" si="0"/>
        <v>1</v>
      </c>
      <c r="K14" s="57">
        <f t="shared" si="0"/>
        <v>1</v>
      </c>
      <c r="L14" s="57">
        <f t="shared" si="0"/>
        <v>1</v>
      </c>
      <c r="M14" s="57">
        <f t="shared" si="0"/>
        <v>1</v>
      </c>
      <c r="N14" s="57">
        <f t="shared" si="0"/>
        <v>1</v>
      </c>
      <c r="O14" s="62">
        <f t="shared" si="0"/>
        <v>1</v>
      </c>
      <c r="P14" s="88"/>
    </row>
    <row r="15" spans="1:18" ht="19.95" customHeight="1" x14ac:dyDescent="0.25">
      <c r="A15" s="89" t="s">
        <v>27</v>
      </c>
      <c r="B15" s="90" t="str">
        <f>VLOOKUP(A15,'Orçamento Sintético'!A:J,5,FALSE)</f>
        <v>IMPERMEABILIZAÇÃO DO PLENÁRIO</v>
      </c>
      <c r="C15" s="90"/>
      <c r="D15" s="91">
        <f>VLOOKUP(A15,'Orçamento Sintético'!A:J,10,FALSE)</f>
        <v>84434.3</v>
      </c>
      <c r="E15" s="92">
        <f t="shared" ref="E15" si="1">D15/$D$27</f>
        <v>0.11739341278667688</v>
      </c>
      <c r="F15" s="58"/>
      <c r="G15" s="58"/>
      <c r="H15" s="58"/>
      <c r="I15" s="58"/>
      <c r="J15" s="58">
        <v>21108.57</v>
      </c>
      <c r="K15" s="58">
        <v>29552</v>
      </c>
      <c r="L15" s="58">
        <v>33773.730000000003</v>
      </c>
      <c r="M15" s="58"/>
      <c r="N15" s="58"/>
      <c r="O15" s="58"/>
      <c r="P15" s="87">
        <f>SUM(F15:O15)</f>
        <v>84434.3</v>
      </c>
      <c r="Q15" s="56">
        <f>P15-D15</f>
        <v>0</v>
      </c>
    </row>
    <row r="16" spans="1:18" ht="19.95" customHeight="1" x14ac:dyDescent="0.25">
      <c r="A16" s="89"/>
      <c r="B16" s="90"/>
      <c r="C16" s="90"/>
      <c r="D16" s="91"/>
      <c r="E16" s="92"/>
      <c r="F16" s="61" t="str">
        <f>IF(F15="","",1)</f>
        <v/>
      </c>
      <c r="G16" s="57" t="str">
        <f t="shared" ref="G16" si="2">IF(G15="","",1)</f>
        <v/>
      </c>
      <c r="H16" s="57" t="str">
        <f t="shared" ref="H16" si="3">IF(H15="","",1)</f>
        <v/>
      </c>
      <c r="I16" s="57" t="str">
        <f t="shared" ref="I16" si="4">IF(I15="","",1)</f>
        <v/>
      </c>
      <c r="J16" s="57">
        <f t="shared" ref="J16" si="5">IF(J15="","",1)</f>
        <v>1</v>
      </c>
      <c r="K16" s="57">
        <f t="shared" ref="K16" si="6">IF(K15="","",1)</f>
        <v>1</v>
      </c>
      <c r="L16" s="57">
        <f t="shared" ref="L16" si="7">IF(L15="","",1)</f>
        <v>1</v>
      </c>
      <c r="M16" s="57" t="str">
        <f t="shared" ref="M16" si="8">IF(M15="","",1)</f>
        <v/>
      </c>
      <c r="N16" s="57" t="str">
        <f t="shared" ref="N16" si="9">IF(N15="","",1)</f>
        <v/>
      </c>
      <c r="O16" s="62" t="str">
        <f t="shared" ref="O16" si="10">IF(O15="","",1)</f>
        <v/>
      </c>
      <c r="P16" s="88"/>
    </row>
    <row r="17" spans="1:18" ht="19.95" customHeight="1" x14ac:dyDescent="0.25">
      <c r="A17" s="89">
        <v>3</v>
      </c>
      <c r="B17" s="90" t="str">
        <f>VLOOKUP(A17,'Orçamento Sintético'!A:J,5,FALSE)</f>
        <v>REFORMA DA SALA DA PRESIDÊNCIA</v>
      </c>
      <c r="C17" s="90"/>
      <c r="D17" s="91">
        <f>VLOOKUP(A17,'Orçamento Sintético'!A:J,10,FALSE)</f>
        <v>11378.44</v>
      </c>
      <c r="E17" s="92">
        <f t="shared" ref="E17" si="11">D17/$D$27</f>
        <v>1.5820038820579262E-2</v>
      </c>
      <c r="F17" s="58"/>
      <c r="G17" s="58"/>
      <c r="H17" s="58"/>
      <c r="I17" s="58"/>
      <c r="J17" s="58"/>
      <c r="K17" s="58"/>
      <c r="L17" s="58"/>
      <c r="M17" s="58">
        <f>D17/2</f>
        <v>5689.22</v>
      </c>
      <c r="N17" s="58">
        <f>M17</f>
        <v>5689.22</v>
      </c>
      <c r="O17" s="58"/>
      <c r="P17" s="87">
        <f>SUM(F17:O17)</f>
        <v>11378.44</v>
      </c>
      <c r="Q17" s="56">
        <f>P17-D17</f>
        <v>0</v>
      </c>
    </row>
    <row r="18" spans="1:18" ht="19.95" customHeight="1" x14ac:dyDescent="0.25">
      <c r="A18" s="89"/>
      <c r="B18" s="90"/>
      <c r="C18" s="90"/>
      <c r="D18" s="91"/>
      <c r="E18" s="92"/>
      <c r="F18" s="61" t="str">
        <f>IF(F17="","",1)</f>
        <v/>
      </c>
      <c r="G18" s="57" t="str">
        <f t="shared" ref="G18" si="12">IF(G17="","",1)</f>
        <v/>
      </c>
      <c r="H18" s="57" t="str">
        <f t="shared" ref="H18" si="13">IF(H17="","",1)</f>
        <v/>
      </c>
      <c r="I18" s="57" t="str">
        <f t="shared" ref="I18" si="14">IF(I17="","",1)</f>
        <v/>
      </c>
      <c r="J18" s="57" t="str">
        <f t="shared" ref="J18" si="15">IF(J17="","",1)</f>
        <v/>
      </c>
      <c r="K18" s="57" t="str">
        <f t="shared" ref="K18" si="16">IF(K17="","",1)</f>
        <v/>
      </c>
      <c r="L18" s="57" t="str">
        <f t="shared" ref="L18" si="17">IF(L17="","",1)</f>
        <v/>
      </c>
      <c r="M18" s="57">
        <f t="shared" ref="M18" si="18">IF(M17="","",1)</f>
        <v>1</v>
      </c>
      <c r="N18" s="57">
        <f t="shared" ref="N18" si="19">IF(N17="","",1)</f>
        <v>1</v>
      </c>
      <c r="O18" s="62" t="str">
        <f t="shared" ref="O18" si="20">IF(O17="","",1)</f>
        <v/>
      </c>
      <c r="P18" s="88"/>
    </row>
    <row r="19" spans="1:18" ht="19.95" customHeight="1" x14ac:dyDescent="0.25">
      <c r="A19" s="89" t="s">
        <v>171</v>
      </c>
      <c r="B19" s="90" t="str">
        <f>VLOOKUP(A19,'Orçamento Sintético'!A:J,5,FALSE)</f>
        <v>ADEQUAÇÃO DOS BANHEIROS DO PLENÁRIO</v>
      </c>
      <c r="C19" s="90"/>
      <c r="D19" s="91">
        <f>VLOOKUP(A19,'Orçamento Sintético'!A:J,10,FALSE)</f>
        <v>60832.570000000007</v>
      </c>
      <c r="E19" s="92">
        <f t="shared" ref="E19" si="21">D19/$D$27</f>
        <v>8.4578696109098045E-2</v>
      </c>
      <c r="F19" s="58"/>
      <c r="G19" s="58"/>
      <c r="H19" s="58"/>
      <c r="I19" s="58"/>
      <c r="J19" s="58"/>
      <c r="K19" s="58"/>
      <c r="L19" s="58">
        <f t="shared" ref="L19:M19" si="22">$D$19/2</f>
        <v>30416.285000000003</v>
      </c>
      <c r="M19" s="58">
        <f t="shared" si="22"/>
        <v>30416.285000000003</v>
      </c>
      <c r="N19" s="58"/>
      <c r="O19" s="58"/>
      <c r="P19" s="87">
        <f>SUM(F19:O19)</f>
        <v>60832.570000000007</v>
      </c>
      <c r="Q19" s="56">
        <f>P19-D19</f>
        <v>0</v>
      </c>
    </row>
    <row r="20" spans="1:18" ht="19.95" customHeight="1" x14ac:dyDescent="0.25">
      <c r="A20" s="89"/>
      <c r="B20" s="90"/>
      <c r="C20" s="90"/>
      <c r="D20" s="91"/>
      <c r="E20" s="92"/>
      <c r="F20" s="61" t="str">
        <f>IF(F19="","",1)</f>
        <v/>
      </c>
      <c r="G20" s="57" t="str">
        <f t="shared" ref="G20" si="23">IF(G19="","",1)</f>
        <v/>
      </c>
      <c r="H20" s="57" t="str">
        <f t="shared" ref="H20" si="24">IF(H19="","",1)</f>
        <v/>
      </c>
      <c r="I20" s="57" t="str">
        <f t="shared" ref="I20" si="25">IF(I19="","",1)</f>
        <v/>
      </c>
      <c r="J20" s="57" t="str">
        <f t="shared" ref="J20" si="26">IF(J19="","",1)</f>
        <v/>
      </c>
      <c r="K20" s="57" t="str">
        <f t="shared" ref="K20" si="27">IF(K19="","",1)</f>
        <v/>
      </c>
      <c r="L20" s="57">
        <f t="shared" ref="L20" si="28">IF(L19="","",1)</f>
        <v>1</v>
      </c>
      <c r="M20" s="57">
        <f t="shared" ref="M20" si="29">IF(M19="","",1)</f>
        <v>1</v>
      </c>
      <c r="N20" s="57" t="str">
        <f t="shared" ref="N20" si="30">IF(N19="","",1)</f>
        <v/>
      </c>
      <c r="O20" s="62" t="str">
        <f t="shared" ref="O20" si="31">IF(O19="","",1)</f>
        <v/>
      </c>
      <c r="P20" s="88"/>
    </row>
    <row r="21" spans="1:18" ht="19.95" customHeight="1" x14ac:dyDescent="0.25">
      <c r="A21" s="89" t="s">
        <v>363</v>
      </c>
      <c r="B21" s="90" t="str">
        <f>VLOOKUP(A21,'Orçamento Sintético'!A:J,5,FALSE)</f>
        <v>REFORMA DO TELHADO</v>
      </c>
      <c r="C21" s="90"/>
      <c r="D21" s="91">
        <f>VLOOKUP(A21,'Orçamento Sintético'!A:J,10,FALSE)</f>
        <v>392367.07</v>
      </c>
      <c r="E21" s="92">
        <f t="shared" ref="E21" si="32">D21/$D$27</f>
        <v>0.54552840980986328</v>
      </c>
      <c r="F21" s="58">
        <v>19618.349999999999</v>
      </c>
      <c r="G21" s="58">
        <v>137328.47</v>
      </c>
      <c r="H21" s="58">
        <v>176565.18</v>
      </c>
      <c r="I21" s="58">
        <v>58855.07</v>
      </c>
      <c r="J21" s="58"/>
      <c r="K21" s="58"/>
      <c r="L21" s="58"/>
      <c r="M21" s="58"/>
      <c r="N21" s="58"/>
      <c r="O21" s="58"/>
      <c r="P21" s="87">
        <f>SUM(F21:O21)</f>
        <v>392367.07</v>
      </c>
      <c r="Q21" s="56">
        <f>P21-D21</f>
        <v>0</v>
      </c>
    </row>
    <row r="22" spans="1:18" ht="19.95" customHeight="1" x14ac:dyDescent="0.25">
      <c r="A22" s="89"/>
      <c r="B22" s="90"/>
      <c r="C22" s="90"/>
      <c r="D22" s="91"/>
      <c r="E22" s="92"/>
      <c r="F22" s="61">
        <f>IF(F21="","",1)</f>
        <v>1</v>
      </c>
      <c r="G22" s="57">
        <f t="shared" ref="G22" si="33">IF(G21="","",1)</f>
        <v>1</v>
      </c>
      <c r="H22" s="57">
        <f t="shared" ref="H22" si="34">IF(H21="","",1)</f>
        <v>1</v>
      </c>
      <c r="I22" s="57">
        <f t="shared" ref="I22" si="35">IF(I21="","",1)</f>
        <v>1</v>
      </c>
      <c r="J22" s="57" t="str">
        <f t="shared" ref="J22" si="36">IF(J21="","",1)</f>
        <v/>
      </c>
      <c r="K22" s="57" t="str">
        <f t="shared" ref="K22" si="37">IF(K21="","",1)</f>
        <v/>
      </c>
      <c r="L22" s="57" t="str">
        <f t="shared" ref="L22" si="38">IF(L21="","",1)</f>
        <v/>
      </c>
      <c r="M22" s="57" t="str">
        <f t="shared" ref="M22" si="39">IF(M21="","",1)</f>
        <v/>
      </c>
      <c r="N22" s="57" t="str">
        <f t="shared" ref="N22" si="40">IF(N21="","",1)</f>
        <v/>
      </c>
      <c r="O22" s="62" t="str">
        <f t="shared" ref="O22" si="41">IF(O21="","",1)</f>
        <v/>
      </c>
      <c r="P22" s="88"/>
    </row>
    <row r="23" spans="1:18" ht="19.95" customHeight="1" x14ac:dyDescent="0.25">
      <c r="A23" s="89" t="s">
        <v>492</v>
      </c>
      <c r="B23" s="90" t="str">
        <f>VLOOKUP(A23,'Orçamento Sintético'!A:J,5,FALSE)</f>
        <v>ADEQUAÇÕES ELÉTRICAS DE TODA CÂMARA - FASE 1</v>
      </c>
      <c r="C23" s="90"/>
      <c r="D23" s="91">
        <f>VLOOKUP(A23,'Orçamento Sintético'!A:J,10,FALSE)</f>
        <v>107037.4</v>
      </c>
      <c r="E23" s="92">
        <f t="shared" ref="E23" si="42">D23/$D$27</f>
        <v>0.14881968207011423</v>
      </c>
      <c r="F23" s="58"/>
      <c r="G23" s="58">
        <f>'Orçamento Sintético'!J207</f>
        <v>5442.92</v>
      </c>
      <c r="H23" s="58"/>
      <c r="I23" s="58"/>
      <c r="J23" s="58"/>
      <c r="K23" s="58"/>
      <c r="L23" s="58"/>
      <c r="M23" s="58">
        <f>'Orçamento Sintético'!J214+'Orçamento Sintético'!J228+'Orçamento Sintético'!J230+'Orçamento Sintético'!J236</f>
        <v>101594.48</v>
      </c>
      <c r="N23" s="58"/>
      <c r="O23" s="58"/>
      <c r="P23" s="87">
        <f>SUM(F23:O23)</f>
        <v>107037.4</v>
      </c>
      <c r="Q23" s="56">
        <f>P23-D23</f>
        <v>0</v>
      </c>
    </row>
    <row r="24" spans="1:18" ht="19.95" customHeight="1" x14ac:dyDescent="0.25">
      <c r="A24" s="89"/>
      <c r="B24" s="90"/>
      <c r="C24" s="90"/>
      <c r="D24" s="91"/>
      <c r="E24" s="92"/>
      <c r="F24" s="61" t="str">
        <f>IF(F23="","",1)</f>
        <v/>
      </c>
      <c r="G24" s="57">
        <f t="shared" ref="G24" si="43">IF(G23="","",1)</f>
        <v>1</v>
      </c>
      <c r="H24" s="57" t="str">
        <f t="shared" ref="H24" si="44">IF(H23="","",1)</f>
        <v/>
      </c>
      <c r="I24" s="57" t="str">
        <f t="shared" ref="I24" si="45">IF(I23="","",1)</f>
        <v/>
      </c>
      <c r="J24" s="57" t="str">
        <f t="shared" ref="J24" si="46">IF(J23="","",1)</f>
        <v/>
      </c>
      <c r="K24" s="57" t="str">
        <f t="shared" ref="K24" si="47">IF(K23="","",1)</f>
        <v/>
      </c>
      <c r="L24" s="57" t="str">
        <f t="shared" ref="L24" si="48">IF(L23="","",1)</f>
        <v/>
      </c>
      <c r="M24" s="57">
        <f t="shared" ref="M24" si="49">IF(M23="","",1)</f>
        <v>1</v>
      </c>
      <c r="N24" s="57" t="str">
        <f t="shared" ref="N24" si="50">IF(N23="","",1)</f>
        <v/>
      </c>
      <c r="O24" s="62" t="str">
        <f t="shared" ref="O24" si="51">IF(O23="","",1)</f>
        <v/>
      </c>
      <c r="P24" s="88"/>
      <c r="R24" s="56"/>
    </row>
    <row r="25" spans="1:18" ht="19.95" customHeight="1" x14ac:dyDescent="0.25">
      <c r="A25" s="89" t="s">
        <v>570</v>
      </c>
      <c r="B25" s="90" t="str">
        <f>VLOOKUP(A25,'Orçamento Sintético'!A:J,5,FALSE)</f>
        <v>SERVIÇOS COMPLEMENTARES</v>
      </c>
      <c r="C25" s="90"/>
      <c r="D25" s="91">
        <f>VLOOKUP(A25,'Orçamento Sintético'!A:J,10,FALSE)</f>
        <v>25225</v>
      </c>
      <c r="E25" s="92">
        <f t="shared" ref="E25" si="52">D25/$D$27</f>
        <v>3.5071633655326381E-2</v>
      </c>
      <c r="F25" s="58"/>
      <c r="G25" s="58"/>
      <c r="H25" s="58"/>
      <c r="I25" s="58"/>
      <c r="J25" s="58"/>
      <c r="K25" s="58"/>
      <c r="L25" s="58"/>
      <c r="M25" s="58"/>
      <c r="N25" s="58"/>
      <c r="O25" s="58">
        <v>25225</v>
      </c>
      <c r="P25" s="87">
        <f>SUM(F25:O25)</f>
        <v>25225</v>
      </c>
      <c r="Q25" s="56">
        <f>P25-D25</f>
        <v>0</v>
      </c>
    </row>
    <row r="26" spans="1:18" ht="19.95" customHeight="1" x14ac:dyDescent="0.25">
      <c r="A26" s="89"/>
      <c r="B26" s="90"/>
      <c r="C26" s="90"/>
      <c r="D26" s="91"/>
      <c r="E26" s="92"/>
      <c r="F26" s="61" t="str">
        <f>IF(F25="","",1)</f>
        <v/>
      </c>
      <c r="G26" s="57" t="str">
        <f t="shared" ref="G26" si="53">IF(G25="","",1)</f>
        <v/>
      </c>
      <c r="H26" s="57" t="str">
        <f t="shared" ref="H26" si="54">IF(H25="","",1)</f>
        <v/>
      </c>
      <c r="I26" s="57" t="str">
        <f t="shared" ref="I26" si="55">IF(I25="","",1)</f>
        <v/>
      </c>
      <c r="J26" s="57" t="str">
        <f t="shared" ref="J26" si="56">IF(J25="","",1)</f>
        <v/>
      </c>
      <c r="K26" s="57" t="str">
        <f t="shared" ref="K26" si="57">IF(K25="","",1)</f>
        <v/>
      </c>
      <c r="L26" s="57" t="str">
        <f t="shared" ref="L26" si="58">IF(L25="","",1)</f>
        <v/>
      </c>
      <c r="M26" s="57" t="str">
        <f t="shared" ref="M26" si="59">IF(M25="","",1)</f>
        <v/>
      </c>
      <c r="N26" s="57" t="str">
        <f t="shared" ref="N26" si="60">IF(N25="","",1)</f>
        <v/>
      </c>
      <c r="O26" s="62">
        <f t="shared" ref="O26" si="61">IF(O25="","",1)</f>
        <v>1</v>
      </c>
      <c r="P26" s="88"/>
    </row>
    <row r="27" spans="1:18" ht="19.95" customHeight="1" x14ac:dyDescent="0.25">
      <c r="A27" s="98" t="s">
        <v>595</v>
      </c>
      <c r="B27" s="99"/>
      <c r="C27" s="99"/>
      <c r="D27" s="100">
        <f>SUM(D13:D26)</f>
        <v>719242.2300000001</v>
      </c>
      <c r="E27" s="100"/>
      <c r="F27" s="68">
        <f>F13+F15+F17+F19+F21+F23+F25</f>
        <v>29714.78</v>
      </c>
      <c r="G27" s="68">
        <f t="shared" ref="G27:O27" si="62">G13+G15+G17+G19+G21+G23+G25</f>
        <v>145868.17000000001</v>
      </c>
      <c r="H27" s="68">
        <f t="shared" si="62"/>
        <v>179661.96</v>
      </c>
      <c r="I27" s="68">
        <f t="shared" si="62"/>
        <v>61951.85</v>
      </c>
      <c r="J27" s="68">
        <f t="shared" si="62"/>
        <v>24205.35</v>
      </c>
      <c r="K27" s="68">
        <f t="shared" si="62"/>
        <v>32648.78</v>
      </c>
      <c r="L27" s="68">
        <f t="shared" si="62"/>
        <v>67286.795000000013</v>
      </c>
      <c r="M27" s="68">
        <f t="shared" si="62"/>
        <v>140796.76500000001</v>
      </c>
      <c r="N27" s="68">
        <f t="shared" si="62"/>
        <v>8786</v>
      </c>
      <c r="O27" s="68">
        <f t="shared" si="62"/>
        <v>28321.78</v>
      </c>
      <c r="P27" s="93">
        <f>P13+P15+P17+P19+P21+P23+P25</f>
        <v>719242.2300000001</v>
      </c>
    </row>
    <row r="28" spans="1:18" ht="19.95" customHeight="1" x14ac:dyDescent="0.25">
      <c r="A28" s="98"/>
      <c r="B28" s="99"/>
      <c r="C28" s="99"/>
      <c r="D28" s="100"/>
      <c r="E28" s="100"/>
      <c r="F28" s="69">
        <f t="shared" ref="F28:O28" si="63">F27/$D$27</f>
        <v>4.1314009050886787E-2</v>
      </c>
      <c r="G28" s="69">
        <f t="shared" si="63"/>
        <v>0.20280812765957859</v>
      </c>
      <c r="H28" s="69">
        <f t="shared" si="63"/>
        <v>0.24979339714243415</v>
      </c>
      <c r="I28" s="69">
        <f t="shared" si="63"/>
        <v>8.6134889493349118E-2</v>
      </c>
      <c r="J28" s="69">
        <f t="shared" si="63"/>
        <v>3.3653961058432283E-2</v>
      </c>
      <c r="K28" s="69">
        <f t="shared" si="63"/>
        <v>4.5393302337099969E-2</v>
      </c>
      <c r="L28" s="69">
        <f t="shared" si="63"/>
        <v>9.3552341886265503E-2</v>
      </c>
      <c r="M28" s="69">
        <f t="shared" si="63"/>
        <v>0.19575708867928959</v>
      </c>
      <c r="N28" s="69">
        <f t="shared" si="63"/>
        <v>1.221563422381358E-2</v>
      </c>
      <c r="O28" s="69">
        <f t="shared" si="63"/>
        <v>3.937724846885033E-2</v>
      </c>
      <c r="P28" s="94"/>
    </row>
    <row r="29" spans="1:18" ht="19.95" customHeight="1" x14ac:dyDescent="0.25">
      <c r="A29" s="81" t="s">
        <v>596</v>
      </c>
      <c r="B29" s="83"/>
      <c r="C29" s="83"/>
      <c r="D29" s="83"/>
      <c r="E29" s="83"/>
      <c r="F29" s="68">
        <f>F27</f>
        <v>29714.78</v>
      </c>
      <c r="G29" s="68">
        <f>F29+G27</f>
        <v>175582.95</v>
      </c>
      <c r="H29" s="68">
        <f t="shared" ref="H29:O29" si="64">G29+H27</f>
        <v>355244.91000000003</v>
      </c>
      <c r="I29" s="68">
        <f t="shared" si="64"/>
        <v>417196.76</v>
      </c>
      <c r="J29" s="68">
        <f t="shared" si="64"/>
        <v>441402.11</v>
      </c>
      <c r="K29" s="68">
        <f t="shared" si="64"/>
        <v>474050.89</v>
      </c>
      <c r="L29" s="68">
        <f t="shared" si="64"/>
        <v>541337.68500000006</v>
      </c>
      <c r="M29" s="68">
        <f t="shared" si="64"/>
        <v>682134.45000000007</v>
      </c>
      <c r="N29" s="68">
        <f t="shared" si="64"/>
        <v>690920.45000000007</v>
      </c>
      <c r="O29" s="68">
        <f t="shared" si="64"/>
        <v>719242.2300000001</v>
      </c>
      <c r="P29" s="94"/>
    </row>
    <row r="30" spans="1:18" ht="19.95" customHeight="1" thickBot="1" x14ac:dyDescent="0.3">
      <c r="A30" s="96"/>
      <c r="B30" s="97"/>
      <c r="C30" s="97"/>
      <c r="D30" s="97"/>
      <c r="E30" s="97"/>
      <c r="F30" s="70">
        <f>F29/$D$27</f>
        <v>4.1314009050886787E-2</v>
      </c>
      <c r="G30" s="70">
        <f t="shared" ref="G30:O30" si="65">G29/$D$27</f>
        <v>0.2441221367104654</v>
      </c>
      <c r="H30" s="70">
        <f t="shared" si="65"/>
        <v>0.4939155338528996</v>
      </c>
      <c r="I30" s="70">
        <f t="shared" si="65"/>
        <v>0.58005042334624868</v>
      </c>
      <c r="J30" s="70">
        <f t="shared" si="65"/>
        <v>0.61370438440468089</v>
      </c>
      <c r="K30" s="70">
        <f t="shared" si="65"/>
        <v>0.65909768674178093</v>
      </c>
      <c r="L30" s="70">
        <f t="shared" si="65"/>
        <v>0.75265002862804642</v>
      </c>
      <c r="M30" s="70">
        <f t="shared" si="65"/>
        <v>0.94840711730733607</v>
      </c>
      <c r="N30" s="70">
        <f t="shared" si="65"/>
        <v>0.96062275153114962</v>
      </c>
      <c r="O30" s="70">
        <f t="shared" si="65"/>
        <v>1</v>
      </c>
      <c r="P30" s="95"/>
    </row>
    <row r="31" spans="1:18" ht="19.95" customHeight="1" x14ac:dyDescent="0.25">
      <c r="A31" s="17"/>
      <c r="B31" s="17"/>
      <c r="C31" s="17"/>
      <c r="D31" s="17"/>
      <c r="E31" s="17"/>
      <c r="F31" s="17"/>
      <c r="G31" s="33"/>
      <c r="H31" s="17"/>
      <c r="I31" s="17"/>
      <c r="J31" s="17"/>
    </row>
    <row r="32" spans="1:18" ht="19.95" customHeight="1" x14ac:dyDescent="0.25">
      <c r="A32" s="17"/>
      <c r="B32" s="17"/>
      <c r="C32" s="17"/>
      <c r="D32" s="17"/>
      <c r="E32" s="17"/>
      <c r="F32" s="17"/>
      <c r="G32" s="33"/>
      <c r="H32" s="17"/>
      <c r="I32" s="17"/>
      <c r="J32" s="17"/>
    </row>
    <row r="33" spans="1:10" ht="19.95" customHeight="1" x14ac:dyDescent="0.25">
      <c r="A33" s="17"/>
      <c r="B33" s="17"/>
      <c r="C33" s="17"/>
      <c r="D33" s="17"/>
      <c r="E33" s="17"/>
      <c r="F33" s="17"/>
      <c r="G33" s="33"/>
      <c r="H33" s="17"/>
      <c r="I33" s="17"/>
      <c r="J33" s="17"/>
    </row>
    <row r="34" spans="1:10" x14ac:dyDescent="0.25">
      <c r="A34" s="13"/>
      <c r="B34" s="13"/>
      <c r="C34" s="13"/>
      <c r="D34" s="13"/>
      <c r="E34" s="13"/>
      <c r="F34" s="13"/>
      <c r="G34" s="31"/>
      <c r="H34" s="13"/>
      <c r="I34" s="13"/>
      <c r="J34" s="13"/>
    </row>
    <row r="35" spans="1:10" x14ac:dyDescent="0.25">
      <c r="A35" s="72" t="s">
        <v>589</v>
      </c>
      <c r="B35" s="72"/>
      <c r="C35" s="72"/>
      <c r="D35" s="72"/>
      <c r="E35" s="72"/>
      <c r="F35" s="72"/>
      <c r="G35" s="72"/>
      <c r="H35" s="72"/>
      <c r="I35" s="72"/>
      <c r="J35" s="72"/>
    </row>
    <row r="36" spans="1:10" x14ac:dyDescent="0.25">
      <c r="A36" s="72" t="s">
        <v>590</v>
      </c>
      <c r="B36" s="72"/>
      <c r="C36" s="72"/>
      <c r="D36" s="72"/>
      <c r="E36" s="72"/>
      <c r="F36" s="72"/>
      <c r="G36" s="72"/>
      <c r="H36" s="72"/>
      <c r="I36" s="72"/>
      <c r="J36" s="72"/>
    </row>
    <row r="37" spans="1:10" x14ac:dyDescent="0.25">
      <c r="A37" s="72" t="s">
        <v>591</v>
      </c>
      <c r="B37" s="72"/>
      <c r="C37" s="72"/>
      <c r="D37" s="72"/>
      <c r="E37" s="72"/>
      <c r="F37" s="72"/>
      <c r="G37" s="72"/>
      <c r="H37" s="72"/>
      <c r="I37" s="72"/>
      <c r="J37" s="72"/>
    </row>
    <row r="38" spans="1:10" x14ac:dyDescent="0.25">
      <c r="A38" s="72" t="s">
        <v>592</v>
      </c>
      <c r="B38" s="72"/>
      <c r="C38" s="72"/>
      <c r="D38" s="72"/>
      <c r="E38" s="72"/>
      <c r="F38" s="72"/>
      <c r="G38" s="72"/>
      <c r="H38" s="72"/>
      <c r="I38" s="72"/>
      <c r="J38" s="72"/>
    </row>
    <row r="39" spans="1:10" x14ac:dyDescent="0.25">
      <c r="A39" s="13"/>
      <c r="B39" s="13"/>
      <c r="C39" s="13"/>
      <c r="D39" s="13"/>
      <c r="E39" s="13"/>
      <c r="F39" s="13"/>
      <c r="G39" s="31"/>
      <c r="H39" s="13"/>
      <c r="I39" s="13"/>
      <c r="J39" s="13"/>
    </row>
    <row r="40" spans="1:10" x14ac:dyDescent="0.25">
      <c r="A40" s="13"/>
      <c r="B40" s="13"/>
      <c r="C40" s="13"/>
      <c r="D40" s="13"/>
      <c r="E40" s="13"/>
      <c r="F40" s="13"/>
      <c r="G40" s="31"/>
      <c r="H40" s="13"/>
      <c r="I40" s="13"/>
      <c r="J40" s="13"/>
    </row>
  </sheetData>
  <autoFilter ref="A1:J9" xr:uid="{00000000-0001-0000-0000-000000000000}"/>
  <mergeCells count="51">
    <mergeCell ref="P27:P30"/>
    <mergeCell ref="A29:E30"/>
    <mergeCell ref="A7:P7"/>
    <mergeCell ref="A25:A26"/>
    <mergeCell ref="B25:C26"/>
    <mergeCell ref="D25:D26"/>
    <mergeCell ref="E25:E26"/>
    <mergeCell ref="A27:C28"/>
    <mergeCell ref="D27:E28"/>
    <mergeCell ref="A21:A22"/>
    <mergeCell ref="B21:C22"/>
    <mergeCell ref="D21:D22"/>
    <mergeCell ref="E21:E22"/>
    <mergeCell ref="A23:A24"/>
    <mergeCell ref="B23:C24"/>
    <mergeCell ref="D23:D24"/>
    <mergeCell ref="P23:P24"/>
    <mergeCell ref="P25:P26"/>
    <mergeCell ref="A13:A14"/>
    <mergeCell ref="B13:C14"/>
    <mergeCell ref="D13:D14"/>
    <mergeCell ref="E13:E14"/>
    <mergeCell ref="A15:A16"/>
    <mergeCell ref="B15:C16"/>
    <mergeCell ref="D15:D16"/>
    <mergeCell ref="P19:P20"/>
    <mergeCell ref="E23:E24"/>
    <mergeCell ref="E15:E16"/>
    <mergeCell ref="A17:A18"/>
    <mergeCell ref="B17:C18"/>
    <mergeCell ref="D17:D18"/>
    <mergeCell ref="E17:E18"/>
    <mergeCell ref="P11:P12"/>
    <mergeCell ref="P13:P14"/>
    <mergeCell ref="P15:P16"/>
    <mergeCell ref="P17:P18"/>
    <mergeCell ref="P21:P22"/>
    <mergeCell ref="I9:J9"/>
    <mergeCell ref="A35:J35"/>
    <mergeCell ref="A36:J36"/>
    <mergeCell ref="A37:J37"/>
    <mergeCell ref="A38:J38"/>
    <mergeCell ref="A11:A12"/>
    <mergeCell ref="B11:C12"/>
    <mergeCell ref="D11:D12"/>
    <mergeCell ref="E11:E12"/>
    <mergeCell ref="F11:O11"/>
    <mergeCell ref="A19:A20"/>
    <mergeCell ref="B19:C20"/>
    <mergeCell ref="D19:D20"/>
    <mergeCell ref="E19:E20"/>
  </mergeCells>
  <phoneticPr fontId="24" type="noConversion"/>
  <conditionalFormatting sqref="F19">
    <cfRule type="cellIs" dxfId="24" priority="33" operator="equal">
      <formula>0</formula>
    </cfRule>
  </conditionalFormatting>
  <conditionalFormatting sqref="F21:H21">
    <cfRule type="cellIs" dxfId="23" priority="38" operator="equal">
      <formula>0</formula>
    </cfRule>
  </conditionalFormatting>
  <conditionalFormatting sqref="F13:O13">
    <cfRule type="cellIs" dxfId="22" priority="28" operator="equal">
      <formula>0</formula>
    </cfRule>
    <cfRule type="cellIs" dxfId="21" priority="29" operator="greaterThan">
      <formula>0</formula>
    </cfRule>
  </conditionalFormatting>
  <conditionalFormatting sqref="F14:O14">
    <cfRule type="cellIs" dxfId="20" priority="27" operator="equal">
      <formula>0</formula>
    </cfRule>
    <cfRule type="cellIs" dxfId="19" priority="31" operator="equal">
      <formula>1</formula>
    </cfRule>
  </conditionalFormatting>
  <conditionalFormatting sqref="F16:O16">
    <cfRule type="cellIs" dxfId="18" priority="11" operator="equal">
      <formula>0</formula>
    </cfRule>
    <cfRule type="cellIs" dxfId="17" priority="12" operator="equal">
      <formula>1</formula>
    </cfRule>
  </conditionalFormatting>
  <conditionalFormatting sqref="F18:O18">
    <cfRule type="cellIs" dxfId="16" priority="9" operator="equal">
      <formula>0</formula>
    </cfRule>
    <cfRule type="cellIs" dxfId="15" priority="10" operator="equal">
      <formula>1</formula>
    </cfRule>
  </conditionalFormatting>
  <conditionalFormatting sqref="F19:O19">
    <cfRule type="cellIs" dxfId="14" priority="34" operator="greaterThan">
      <formula>0</formula>
    </cfRule>
  </conditionalFormatting>
  <conditionalFormatting sqref="F20:O20">
    <cfRule type="cellIs" dxfId="13" priority="7" operator="equal">
      <formula>0</formula>
    </cfRule>
    <cfRule type="cellIs" dxfId="12" priority="8" operator="equal">
      <formula>1</formula>
    </cfRule>
  </conditionalFormatting>
  <conditionalFormatting sqref="F21:O21">
    <cfRule type="cellIs" dxfId="11" priority="39" operator="greaterThan">
      <formula>0</formula>
    </cfRule>
  </conditionalFormatting>
  <conditionalFormatting sqref="F22:O22">
    <cfRule type="cellIs" dxfId="10" priority="5" operator="equal">
      <formula>0</formula>
    </cfRule>
    <cfRule type="cellIs" dxfId="9" priority="6" operator="equal">
      <formula>1</formula>
    </cfRule>
  </conditionalFormatting>
  <conditionalFormatting sqref="F24:O24">
    <cfRule type="cellIs" dxfId="8" priority="3" operator="equal">
      <formula>0</formula>
    </cfRule>
    <cfRule type="cellIs" dxfId="7" priority="4" operator="equal">
      <formula>1</formula>
    </cfRule>
  </conditionalFormatting>
  <conditionalFormatting sqref="F26:O26">
    <cfRule type="cellIs" dxfId="6" priority="1" operator="equal">
      <formula>0</formula>
    </cfRule>
    <cfRule type="cellIs" dxfId="5" priority="2" operator="equal">
      <formula>1</formula>
    </cfRule>
  </conditionalFormatting>
  <conditionalFormatting sqref="F27:O30">
    <cfRule type="cellIs" dxfId="4" priority="25" operator="equal">
      <formula>0</formula>
    </cfRule>
    <cfRule type="cellIs" dxfId="3" priority="26" operator="greaterThan">
      <formula>0</formula>
    </cfRule>
  </conditionalFormatting>
  <conditionalFormatting sqref="G13:O13">
    <cfRule type="cellIs" dxfId="2" priority="30" operator="equal">
      <formula>0</formula>
    </cfRule>
  </conditionalFormatting>
  <conditionalFormatting sqref="G19:O19">
    <cfRule type="cellIs" dxfId="1" priority="35" operator="equal">
      <formula>0</formula>
    </cfRule>
  </conditionalFormatting>
  <conditionalFormatting sqref="G21:O21">
    <cfRule type="cellIs" dxfId="0" priority="40" operator="equal">
      <formula>0</formula>
    </cfRule>
  </conditionalFormatting>
  <pageMargins left="0.51181102362204722" right="0.51181102362204722" top="0.98425196850393704" bottom="0.98425196850393704" header="0.51181102362204722" footer="0.51181102362204722"/>
  <pageSetup paperSize="9" scale="61" fitToHeight="14" orientation="landscape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6</vt:i4>
      </vt:variant>
    </vt:vector>
  </HeadingPairs>
  <TitlesOfParts>
    <vt:vector size="9" baseType="lpstr">
      <vt:lpstr>Resumo</vt:lpstr>
      <vt:lpstr>Orçamento Sintético</vt:lpstr>
      <vt:lpstr>Cronograma</vt:lpstr>
      <vt:lpstr>Cronograma!Area_de_impressao</vt:lpstr>
      <vt:lpstr>'Orçamento Sintético'!Area_de_impressao</vt:lpstr>
      <vt:lpstr>Resumo!Area_de_impressao</vt:lpstr>
      <vt:lpstr>Cronograma!Titulos_de_impressao</vt:lpstr>
      <vt:lpstr>'Orçamento Sintético'!Titulos_de_impressao</vt:lpstr>
      <vt:lpstr>Resumo!Titulos_de_impressao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Mateus Arantes</cp:lastModifiedBy>
  <cp:revision>0</cp:revision>
  <cp:lastPrinted>2025-06-28T20:21:55Z</cp:lastPrinted>
  <dcterms:created xsi:type="dcterms:W3CDTF">2025-06-28T19:16:13Z</dcterms:created>
  <dcterms:modified xsi:type="dcterms:W3CDTF">2025-07-14T00:11:32Z</dcterms:modified>
</cp:coreProperties>
</file>