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efd82edf2341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arâmetros" sheetId="1" r:id="R620c42337a8d4860"/>
    <x:sheet xmlns:r="http://schemas.openxmlformats.org/officeDocument/2006/relationships" name="Orçamento Sintético" sheetId="2" r:id="Rad161cbf45b9451a"/>
    <x:sheet xmlns:r="http://schemas.openxmlformats.org/officeDocument/2006/relationships" name="Resumo por Grupo" sheetId="3" r:id="R350b8fbea50a4597"/>
    <x:sheet xmlns:r="http://schemas.openxmlformats.org/officeDocument/2006/relationships" name="Memória Quantitativos" sheetId="4" r:id="R95db86045c15479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.00%"/>
    <x:numFmt numFmtId="201" formatCode="R$ #,##0.00"/>
    <x:numFmt numFmtId="202" formatCode="#,##0.00"/>
  </x:numFmts>
  <x:fonts count="6">
    <x:font>
      <x:sz val="11"/>
      <x:name val="Carlito"/>
    </x:font>
    <x:font>
      <x:b/>
      <x:sz val="14"/>
      <x:color rgb="FFFFFFFF"/>
      <x:name val="Carlito"/>
    </x:font>
    <x:font>
      <x:b/>
      <x:sz val="11"/>
      <x:color rgb="FF1F1F1F"/>
      <x:name val="Carlito"/>
    </x:font>
    <x:font>
      <x:b/>
      <x:sz val="11"/>
      <x:color rgb="FFFFFFFF"/>
      <x:name val="Carlito"/>
    </x:font>
    <x:font>
      <x:b/>
      <x:sz val="11"/>
      <x:name val="Carlito"/>
    </x:font>
    <x:font>
      <x:i/>
      <x:sz val="11"/>
      <x:name val="Carlito"/>
    </x:font>
  </x:fonts>
  <x:fills count="8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5B9BD5"/>
      </x:patternFill>
    </x:fill>
    <x:fill>
      <x:patternFill patternType="solid">
        <x:fgColor rgb="FFFFF2CC"/>
      </x:patternFill>
    </x:fill>
    <x:fill>
      <x:patternFill patternType="solid">
        <x:fgColor rgb="FFEAF2F8"/>
      </x:patternFill>
    </x:fill>
    <x:fill>
      <x:patternFill patternType="solid">
        <x:fgColor rgb="FFD9EAD3"/>
      </x:patternFill>
    </x:fill>
  </x:fills>
  <x:borders count="4">
    <x:border/>
    <x:border/>
    <x:border>
      <x:top style="thin">
        <x:color rgb="FF7F7F7F"/>
      </x:top>
    </x:border>
    <x:border>
      <x:top style="thin">
        <x:color rgb="FF7F7F7F"/>
      </x:top>
    </x:border>
  </x:borders>
  <x:cellStyleXfs count="1">
    <x:xf numFmtId="0" fontId="0" fillId="0" borderId="0"/>
  </x:cellStyleXfs>
  <x:cellXfs count="8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0" fillId="5" borderId="0" xfId="0" applyNumberFormat="1" applyFont="1" applyFill="1" applyBorder="1"/>
    <x:xf numFmtId="0" fontId="0" fillId="5" borderId="1" xfId="0" applyNumberFormat="1" applyFont="1" applyFill="1" applyBorder="1"/>
    <x:xf numFmtId="0" fontId="4" fillId="5" borderId="0" xfId="0" applyNumberFormat="1" applyFont="1" applyFill="1" applyBorder="1"/>
    <x:xf numFmtId="0" fontId="4" fillId="5" borderId="1" xfId="0" applyNumberFormat="1" applyFont="1" applyFill="1" applyBorder="1"/>
    <x:xf numFmtId="200" fontId="4" fillId="5" borderId="0" xfId="0" applyNumberFormat="1" applyFont="1" applyFill="1" applyBorder="1"/>
    <x:xf numFmtId="200" fontId="4" fillId="5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200" fontId="4" fillId="5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0" fontId="4" fillId="5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0" xfId="0" applyNumberFormat="1" applyFont="1" applyFill="1" applyBorder="1" applyAlignment="1">
      <x:alignment horizontal="center"/>
    </x:xf>
    <x:xf numFmtId="0" fontId="0" fillId="6" borderId="1" xfId="0" applyNumberFormat="1" applyFont="1" applyFill="1" applyBorder="1"/>
    <x:xf numFmtId="0" fontId="5" fillId="6" borderId="1" xfId="0" applyNumberFormat="1" applyFont="1" applyFill="1" applyBorder="1"/>
    <x:xf numFmtId="0" fontId="5" fillId="6" borderId="1" xfId="0" applyNumberFormat="1" applyFont="1" applyFill="1" applyBorder="1" applyAlignment="1">
      <x:alignment horizontal="center"/>
    </x:xf>
    <x:xf numFmtId="0" fontId="0" fillId="7" borderId="0" xfId="0" applyNumberFormat="1" applyFont="1" applyFill="1" applyBorder="1"/>
    <x:xf numFmtId="0" fontId="4" fillId="7" borderId="0" xfId="0" applyNumberFormat="1" applyFont="1" applyFill="1" applyBorder="1"/>
    <x:xf numFmtId="0" fontId="4" fillId="7" borderId="2" xfId="0" applyNumberFormat="1" applyFont="1" applyFill="1" applyBorder="1"/>
    <x:xf numFmtId="0" fontId="0" fillId="7" borderId="1" xfId="0" applyNumberFormat="1" applyFont="1" applyFill="1" applyBorder="1"/>
    <x:xf numFmtId="0" fontId="4" fillId="7" borderId="1" xfId="0" applyNumberFormat="1" applyFont="1" applyFill="1" applyBorder="1"/>
    <x:xf numFmtId="0" fontId="4" fillId="7" borderId="3" xfId="0" applyNumberFormat="1" applyFont="1" applyFill="1" applyBorder="1"/>
    <x:xf numFmtId="0" fontId="5" fillId="5" borderId="0" xfId="0" applyNumberFormat="1" applyFont="1" applyFill="1" applyBorder="1"/>
    <x:xf numFmtId="0" fontId="5" fillId="5" borderId="0" xfId="0" applyNumberFormat="1" applyFont="1" applyFill="1" applyBorder="1" applyAlignment="1">
      <x:alignment wrapText="1"/>
    </x:xf>
    <x:xf numFmtId="0" fontId="5" fillId="5" borderId="1" xfId="0" applyNumberFormat="1" applyFont="1" applyFill="1" applyBorder="1"/>
    <x:xf numFmtId="0" fontId="5" fillId="5" borderId="1" xfId="0" applyNumberFormat="1" applyFont="1" applyFill="1" applyBorder="1" applyAlignment="1">
      <x:alignment wrapText="1"/>
    </x:xf>
    <x:xf numFmtId="201" fontId="4" fillId="7" borderId="2" xfId="0" applyNumberFormat="1" applyFont="1" applyFill="1" applyBorder="1"/>
    <x:xf numFmtId="201" fontId="4" fillId="7" borderId="3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0" fontId="4" fillId="7" borderId="2" xfId="0" applyNumberFormat="1" applyFont="1" applyFill="1" applyBorder="1"/>
    <x:xf numFmtId="200" fontId="4" fillId="7" borderId="3" xfId="0" applyNumberFormat="1" applyFont="1" applyFill="1" applyBorder="1"/>
    <x:xf numFmtId="202" fontId="0" fillId="0" borderId="0" xfId="0" applyNumberFormat="1" applyFont="1" applyFill="1" applyBorder="1" applyAlignment="1">
      <x:alignment wrapText="1"/>
    </x:xf>
    <x:xf numFmtId="0" fontId="4" fillId="7" borderId="2" xfId="0" applyNumberFormat="1" applyFont="1" applyFill="1" applyBorder="1" applyAlignment="1">
      <x:alignment wrapText="1"/>
    </x:xf>
    <x:xf numFmtId="201" fontId="4" fillId="7" borderId="2" xfId="0" applyNumberFormat="1" applyFont="1" applyFill="1" applyBorder="1" applyAlignment="1">
      <x:alignment wrapText="1"/>
    </x:xf>
    <x:xf numFmtId="200" fontId="4" fillId="7" borderId="2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  <x:xf numFmtId="0" fontId="4" fillId="7" borderId="3" xfId="0" applyNumberFormat="1" applyFont="1" applyFill="1" applyBorder="1" applyAlignment="1">
      <x:alignment wrapText="1"/>
    </x:xf>
    <x:xf numFmtId="201" fontId="4" fillId="7" borderId="3" xfId="0" applyNumberFormat="1" applyFont="1" applyFill="1" applyBorder="1" applyAlignment="1">
      <x:alignment wrapText="1"/>
    </x:xf>
    <x:xf numFmtId="200" fontId="4" fillId="7" borderId="3" xfId="0" applyNumberFormat="1" applyFont="1" applyFill="1" applyBorder="1" applyAlignment="1">
      <x:alignment wrapText="1"/>
    </x:xf>
    <x:xf numFmtId="201" fontId="4" fillId="7" borderId="0" xfId="0" applyNumberFormat="1" applyFont="1" applyFill="1" applyBorder="1"/>
    <x:xf numFmtId="201" fontId="4" fillId="7" borderId="1" xfId="0" applyNumberFormat="1" applyFont="1" applyFill="1" applyBorder="1"/>
    <x:xf numFmtId="200" fontId="4" fillId="7" borderId="0" xfId="0" applyNumberFormat="1" applyFont="1" applyFill="1" applyBorder="1"/>
    <x:xf numFmtId="200" fontId="4" fillId="7" borderId="1" xfId="0" applyNumberFormat="1" applyFont="1" applyFill="1" applyBorder="1"/>
    <x:xf numFmtId="0" fontId="4" fillId="7" borderId="0" xfId="0" applyNumberFormat="1" applyFont="1" applyFill="1" applyBorder="1" applyAlignment="1">
      <x:alignment wrapText="1"/>
    </x:xf>
    <x:xf numFmtId="201" fontId="4" fillId="7" borderId="0" xfId="0" applyNumberFormat="1" applyFont="1" applyFill="1" applyBorder="1" applyAlignment="1">
      <x:alignment wrapText="1"/>
    </x:xf>
    <x:xf numFmtId="200" fontId="4" fillId="7" borderId="0" xfId="0" applyNumberFormat="1" applyFont="1" applyFill="1" applyBorder="1" applyAlignment="1">
      <x:alignment wrapText="1"/>
    </x:xf>
    <x:xf numFmtId="0" fontId="4" fillId="7" borderId="1" xfId="0" applyNumberFormat="1" applyFont="1" applyFill="1" applyBorder="1" applyAlignment="1">
      <x:alignment wrapText="1"/>
    </x:xf>
    <x:xf numFmtId="201" fontId="4" fillId="7" borderId="1" xfId="0" applyNumberFormat="1" applyFont="1" applyFill="1" applyBorder="1" applyAlignment="1">
      <x:alignment wrapText="1"/>
    </x:xf>
    <x:xf numFmtId="200" fontId="4" fillId="7" borderId="1" xfId="0" applyNumberFormat="1" applyFont="1" applyFill="1" applyBorder="1" applyAlignment="1">
      <x:alignment wrapText="1"/>
    </x:xf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vertical="top"/>
    </x:xf>
    <x:xf numFmtId="0" fontId="4" fillId="3" borderId="1" xfId="0" applyNumberFormat="1" applyFont="1" applyFill="1" applyBorder="1"/>
    <x:xf numFmtId="0" fontId="4" fillId="3" borderId="1" xfId="0" applyNumberFormat="1" applyFont="1" applyFill="1" applyBorder="1" applyAlignment="1">
      <x:alignment vertical="top"/>
    </x:xf>
    <x:xf numFmtId="0" fontId="4" fillId="3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2"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274E13"/>
      </x:font>
      <x:fill>
        <x:patternFill patternType="solid">
          <x:bgColor rgb="FFD9EAD3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41c260c3964f9d" /><Relationship Type="http://schemas.openxmlformats.org/officeDocument/2006/relationships/theme" Target="/xl/theme/theme1.xml" Id="R5b2f382c38a54c1b" /><Relationship Type="http://schemas.openxmlformats.org/officeDocument/2006/relationships/sharedStrings" Target="/xl/sharedStrings.xml" Id="Rdef079a392b84036" /><Relationship Type="http://schemas.openxmlformats.org/officeDocument/2006/relationships/worksheet" Target="/xl/worksheets/sheet1.xml" Id="R620c42337a8d4860" /><Relationship Type="http://schemas.openxmlformats.org/officeDocument/2006/relationships/worksheet" Target="/xl/worksheets/sheet2.xml" Id="Rad161cbf45b9451a" /><Relationship Type="http://schemas.openxmlformats.org/officeDocument/2006/relationships/worksheet" Target="/xl/worksheets/sheet3.xml" Id="R350b8fbea50a4597" /><Relationship Type="http://schemas.openxmlformats.org/officeDocument/2006/relationships/worksheet" Target="/xl/worksheets/sheet4.xml" Id="R95db86045c15479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22" hidden="0" customWidth="1"/>
    <x:col min="3" max="3" width="58" hidden="0" customWidth="1"/>
    <x:col min="4" max="4" width="28" hidden="0" customWidth="1"/>
  </x:cols>
  <x:sheetData>
    <x:row r="1">
      <x:c r="A1" s="5" t="str">
        <x:v>ANEXO I - PLANILHA REFERENCIAL ESTIMATIVA DE CUSTOS - SINAPI</x:v>
      </x:c>
      <x:c r="B1" s="5"/>
      <x:c r="C1" s="5"/>
      <x:c r="D1" s="5"/>
    </x:row>
    <x:row r="2">
      <x:c r="A2" s="12" t="str">
        <x:v>Comando da 3ª Brigada de Infantaria Mecanizada - Cristalina/GO</x:v>
      </x:c>
      <x:c r="B2" s="12"/>
      <x:c r="C2" s="12"/>
      <x:c r="D2" s="12"/>
    </x:row>
    <x:row r="4" ht="15" hidden="0" customHeight="1">
      <x:c r="A4" s="20" t="str">
        <x:v>Parâmetro</x:v>
      </x:c>
      <x:c r="B4" s="20" t="str">
        <x:v>Valor</x:v>
      </x:c>
      <x:c r="C4" s="20" t="str">
        <x:v>Observação</x:v>
      </x:c>
      <x:c r="D4" s="20" t="str">
        <x:v>Fonte</x:v>
      </x:c>
    </x:row>
    <x:row r="5" ht="15" hidden="0" customHeight="1">
      <x:c r="A5" s="36" t="str">
        <x:v>Mês de referência</x:v>
      </x:c>
      <x:c r="B5" s="36" t="str">
        <x:v>07/2026</x:v>
      </x:c>
      <x:c r="C5" s="36" t="str">
        <x:v>Base SINAPI fornecida para elaboração do orçamento.</x:v>
      </x:c>
      <x:c r="D5" s="36" t="str">
        <x:v>SINAPI_Referência_2026_07.xlsx</x:v>
      </x:c>
    </x:row>
    <x:row r="6" ht="15" hidden="0" customHeight="1">
      <x:c r="A6" s="36" t="str">
        <x:v>UF / Localidade SINAPI</x:v>
      </x:c>
      <x:c r="B6" s="36" t="str">
        <x:v>GO / Goiânia</x:v>
      </x:c>
      <x:c r="C6" s="36" t="str">
        <x:v>Referência estadual utilizada para os custos unitários.</x:v>
      </x:c>
      <x:c r="D6" s="36" t="str">
        <x:v>Aba CSD/CCD</x:v>
      </x:c>
    </x:row>
    <x:row r="7" ht="15" hidden="0" customHeight="1">
      <x:c r="A7" s="36" t="str">
        <x:v>Regime de encargos</x:v>
      </x:c>
      <x:c r="B7" s="36" t="str">
        <x:v>SEM DESONERAÇÃO</x:v>
      </x:c>
      <x:c r="C7" s="36" t="str">
        <x:v>Selecionável. A definição final deverá ser coerente com o Anexo II - BDI.</x:v>
      </x:c>
      <x:c r="D7" s="36" t="str">
        <x:v>CSD/CCD</x:v>
      </x:c>
    </x:row>
    <x:row r="8" ht="26.399999618530273" hidden="0" customHeight="1">
      <x:c r="A8" s="36" t="str">
        <x:v>BDI</x:v>
      </x:c>
      <x:c r="B8" s="37" t="n">
        <x:v>0</x:v>
      </x:c>
      <x:c r="C8" s="36" t="str">
        <x:v>PENDENTE - preencher após aprovação do Anexo II - Memória de Cálculo do BDI.</x:v>
      </x:c>
      <x:c r="D8" s="36" t="str">
        <x:v>Anexo II</x:v>
      </x:c>
    </x:row>
    <x:row r="9" ht="15" hidden="0" customHeight="1">
      <x:c r="A9" s="36" t="str">
        <x:v>Teto da contratação</x:v>
      </x:c>
      <x:c r="B9" s="38" t="n">
        <x:v>499000</x:v>
      </x:c>
      <x:c r="C9" s="36" t="str">
        <x:v>Valor máximo global previsto no TR, já incluído o BDI.</x:v>
      </x:c>
      <x:c r="D9" s="36" t="str">
        <x:v>Termo de Referência</x:v>
      </x:c>
    </x:row>
    <x:row r="10" ht="15" hidden="0" customHeight="1">
      <x:c r="A10" s="36" t="str">
        <x:v>Custo direto estimado</x:v>
      </x:c>
      <x:c r="B10" s="38" t="n">
        <x:f>'Orçamento Sintético'!K50</x:f>
        <x:v>388813.06000000006</x:v>
      </x:c>
      <x:c r="C10" s="36" t="str">
        <x:v>Calculado conforme regime de encargos selecionado.</x:v>
      </x:c>
      <x:c r="D10" s="36" t="str">
        <x:v>Orçamento Sintético</x:v>
      </x:c>
    </x:row>
    <x:row r="11" ht="26.399999618530273" hidden="0" customHeight="1">
      <x:c r="A11" s="36" t="str">
        <x:v>BDI máximo suportado pela cesta</x:v>
      </x:c>
      <x:c r="B11" s="39" t="n">
        <x:f>IF(B10&gt;0,B9/B10-1,0)</x:f>
        <x:v>0.28339310413081265</x:v>
      </x:c>
      <x:c r="C11" s="36" t="str">
        <x:v>Percentual máximo que mantém o total dentro do teto, sem alterar quantitativos.</x:v>
      </x:c>
      <x:c r="D11" s="36" t="str">
        <x:v>Cálculo automático</x:v>
      </x:c>
    </x:row>
    <x:row r="12" ht="15" hidden="0" customHeight="1">
      <x:c r="A12" s="36" t="str">
        <x:v>Total estimado com BDI</x:v>
      </x:c>
      <x:c r="B12" s="38" t="n">
        <x:f>'Orçamento Sintético'!N50</x:f>
        <x:v>388813.06000000006</x:v>
      </x:c>
      <x:c r="C12" s="36" t="str">
        <x:v>Atualiza automaticamente quando o BDI for preenchido.</x:v>
      </x:c>
      <x:c r="D12" s="36" t="str">
        <x:v>Cálculo automático</x:v>
      </x:c>
    </x:row>
    <x:row r="13" ht="15" hidden="0" customHeight="1">
      <x:c r="A13" s="36" t="str">
        <x:v>Margem até o teto</x:v>
      </x:c>
      <x:c r="B13" s="38" t="n">
        <x:f>B9-B12</x:f>
        <x:v>110186.93999999994</x:v>
      </x:c>
      <x:c r="C13" s="36" t="str">
        <x:v>Teto menos o total estimado com BDI.</x:v>
      </x:c>
      <x:c r="D13" s="36" t="str">
        <x:v>Cálculo automático</x:v>
      </x:c>
    </x:row>
  </x:sheetData>
  <x:mergeCells>
    <x:mergeCell ref="A1:D1"/>
    <x:mergeCell ref="A2:D2"/>
  </x:mergeCells>
  <x:dataValidations count="1">
    <x:dataValidation type="list" sqref="B7">
      <x:formula1>"SEM DESONERAÇÃO,COM DESONERAÇÃO"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25" hidden="0" customWidth="1"/>
    <x:col min="3" max="3" width="14" hidden="0" customWidth="1"/>
    <x:col min="4" max="4" width="70" hidden="0" customWidth="1"/>
    <x:col min="5" max="5" width="9" hidden="0" customWidth="1"/>
    <x:col min="6" max="6" width="13" hidden="0" customWidth="1"/>
    <x:col min="7" max="7" width="16" hidden="0" customWidth="1"/>
    <x:col min="8" max="8" width="16" hidden="0" customWidth="1"/>
    <x:col min="9" max="9" width="18" hidden="0" customWidth="1"/>
    <x:col min="10" max="10" width="15" hidden="0" customWidth="1"/>
    <x:col min="11" max="11" width="15" hidden="0" customWidth="1"/>
    <x:col min="12" max="12" width="15" hidden="0" customWidth="1"/>
    <x:col min="13" max="13" width="15" hidden="0" customWidth="1"/>
    <x:col min="14" max="14" width="15" hidden="0" customWidth="1"/>
    <x:col min="15" max="15" width="25" hidden="0" customWidth="1"/>
  </x:cols>
  <x:sheetData>
    <x:row r="1">
      <x:c r="A1" s="5" t="str">
        <x:v>ANEXO I - PLANILHA REFERENCIAL ESTIMATIVA DE CUSTOS - SINAPI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  <x:c r="N1" s="5"/>
      <x:c r="O1" s="5"/>
    </x:row>
    <x:row r="2">
      <x:c r="A2" s="12" t="str">
        <x:v>Serviços comuns de engenharia para manutenção predial - 3ª Brigada de Infantaria Mecanizada - Cristalina/GO</x:v>
      </x:c>
      <x:c r="B2" s="12"/>
      <x:c r="C2" s="12"/>
      <x:c r="D2" s="12"/>
      <x:c r="E2" s="12"/>
      <x:c r="F2" s="12"/>
      <x:c r="G2" s="12"/>
      <x:c r="H2" s="12"/>
      <x:c r="I2" s="12"/>
      <x:c r="J2" s="12"/>
      <x:c r="K2" s="12"/>
      <x:c r="L2" s="12"/>
      <x:c r="M2" s="12"/>
      <x:c r="N2" s="12"/>
      <x:c r="O2" s="12"/>
    </x:row>
    <x:row r="3">
      <x:c r="A3" s="46" t="str">
        <x:v>Base: SINAPI 07/2026 - Goiás (Goiânia). Quantitativos estimativos para SRP sob demanda.</x:v>
      </x:c>
      <x:c r="B3" s="46"/>
      <x:c r="C3" s="46"/>
      <x:c r="D3" s="46"/>
      <x:c r="E3" s="46"/>
      <x:c r="F3" s="46"/>
      <x:c r="G3" s="46"/>
      <x:c r="H3" s="46"/>
      <x:c r="I3" s="46"/>
      <x:c r="J3" s="46"/>
      <x:c r="K3" s="46"/>
      <x:c r="L3" s="46"/>
      <x:c r="M3" s="46"/>
      <x:c r="N3" s="46"/>
      <x:c r="O3" s="46"/>
    </x:row>
    <x:row r="6" ht="42" customHeight="1">
      <x:c r="A6" s="20" t="str">
        <x:v>Item</x:v>
      </x:c>
      <x:c r="B6" s="20" t="str">
        <x:v>Grupo</x:v>
      </x:c>
      <x:c r="C6" s="20" t="str">
        <x:v>Código SINAPI</x:v>
      </x:c>
      <x:c r="D6" s="20" t="str">
        <x:v>Descrição</x:v>
      </x:c>
      <x:c r="E6" s="20" t="str">
        <x:v>Unid.</x:v>
      </x:c>
      <x:c r="F6" s="20" t="str">
        <x:v>Qtd. estimada</x:v>
      </x:c>
      <x:c r="G6" s="20" t="str">
        <x:v>Custo unit. GO
Sem deson.</x:v>
      </x:c>
      <x:c r="H6" s="20" t="str">
        <x:v>Custo unit. GO
Com deson.</x:v>
      </x:c>
      <x:c r="I6" s="20" t="str">
        <x:v>Regime adotado</x:v>
      </x:c>
      <x:c r="J6" s="20" t="str">
        <x:v>Custo unit.
adotado</x:v>
      </x:c>
      <x:c r="K6" s="20" t="str">
        <x:v>Custo direto</x:v>
      </x:c>
      <x:c r="L6" s="20" t="str">
        <x:v>BDI</x:v>
      </x:c>
      <x:c r="M6" s="20" t="str">
        <x:v>Preço unit.
com BDI</x:v>
      </x:c>
      <x:c r="N6" s="20" t="str">
        <x:v>Total com BDI</x:v>
      </x:c>
      <x:c r="O6" s="20" t="str">
        <x:v>Fonte / data-base</x:v>
      </x:c>
    </x:row>
    <x:row r="7">
      <x:c r="A7" s="36" t="n">
        <x:v>1</x:v>
      </x:c>
      <x:c r="B7" s="36" t="str">
        <x:v>Demolições e remoções</x:v>
      </x:c>
      <x:c r="C7" s="36" t="str">
        <x:v>97622</x:v>
      </x:c>
      <x:c r="D7" s="36" t="str">
        <x:v>DEMOLIÇÃO DE ALVENARIA DE BLOCO FURADO, DE FORMA MANUAL, SEM REAPROVEITAMENTO. AF_09/2023</x:v>
      </x:c>
      <x:c r="E7" s="36" t="str">
        <x:v>M3</x:v>
      </x:c>
      <x:c r="F7" s="66" t="n">
        <x:v>20</x:v>
      </x:c>
      <x:c r="G7" s="38" t="n">
        <x:v>63.55</x:v>
      </x:c>
      <x:c r="H7" s="38" t="n">
        <x:v>60.44</x:v>
      </x:c>
      <x:c r="I7" s="36" t="str">
        <x:f>'Parâmetros'!$B$7</x:f>
        <x:v>SEM DESONERAÇÃO</x:v>
      </x:c>
      <x:c r="J7" s="38" t="n">
        <x:f>IF(I7="SEM DESONERAÇÃO",G7,H7)</x:f>
        <x:v>63.55</x:v>
      </x:c>
      <x:c r="K7" s="38" t="n">
        <x:f>F7*J7</x:f>
        <x:v>1271</x:v>
      </x:c>
      <x:c r="L7" s="39" t="n">
        <x:f>'Parâmetros'!$B$8</x:f>
        <x:v>0</x:v>
      </x:c>
      <x:c r="M7" s="38" t="n">
        <x:f>J7*(1+L7)</x:f>
        <x:v>63.55</x:v>
      </x:c>
      <x:c r="N7" s="38" t="n">
        <x:f>F7*M7</x:f>
        <x:v>1271</x:v>
      </x:c>
      <x:c r="O7" s="36" t="str">
        <x:v>SINAPI 07/2026 - GO (Goiânia)</x:v>
      </x:c>
    </x:row>
    <x:row r="8">
      <x:c r="A8" s="36" t="n">
        <x:v>2</x:v>
      </x:c>
      <x:c r="B8" s="36" t="str">
        <x:v>Demolições e remoções</x:v>
      </x:c>
      <x:c r="C8" s="36" t="str">
        <x:v>97633</x:v>
      </x:c>
      <x:c r="D8" s="36" t="str">
        <x:v>DEMOLIÇÃO DE REVESTIMENTO CERÂMICO, DE FORMA MANUAL, SEM REAPROVEITAMENTO. AF_09/2023</x:v>
      </x:c>
      <x:c r="E8" s="36" t="str">
        <x:v>M2</x:v>
      </x:c>
      <x:c r="F8" s="66" t="n">
        <x:v>200</x:v>
      </x:c>
      <x:c r="G8" s="38" t="n">
        <x:v>26.06</x:v>
      </x:c>
      <x:c r="H8" s="38" t="n">
        <x:v>24.76</x:v>
      </x:c>
      <x:c r="I8" s="36" t="str">
        <x:f>'Parâmetros'!$B$7</x:f>
        <x:v>SEM DESONERAÇÃO</x:v>
      </x:c>
      <x:c r="J8" s="38" t="n">
        <x:f>IF(I8="SEM DESONERAÇÃO",G8,H8)</x:f>
        <x:v>26.06</x:v>
      </x:c>
      <x:c r="K8" s="38" t="n">
        <x:f>F8*J8</x:f>
        <x:v>5212</x:v>
      </x:c>
      <x:c r="L8" s="39" t="n">
        <x:f>'Parâmetros'!$B$8</x:f>
        <x:v>0</x:v>
      </x:c>
      <x:c r="M8" s="38" t="n">
        <x:f>J8*(1+L8)</x:f>
        <x:v>26.06</x:v>
      </x:c>
      <x:c r="N8" s="38" t="n">
        <x:f>F8*M8</x:f>
        <x:v>5212</x:v>
      </x:c>
      <x:c r="O8" s="36" t="str">
        <x:v>SINAPI 07/2026 - GO (Goiânia)</x:v>
      </x:c>
    </x:row>
    <x:row r="9">
      <x:c r="A9" s="36" t="n">
        <x:v>3</x:v>
      </x:c>
      <x:c r="B9" s="36" t="str">
        <x:v>Alvenaria e revestimentos</x:v>
      </x:c>
      <x:c r="C9" s="36" t="str">
        <x:v>103354</x:v>
      </x:c>
      <x:c r="D9" s="36" t="str">
        <x:v>ALVENARIA DE VEDAÇÃO DE BLOCOS CERÂMICOS FURADOS NA HORIZONTAL DE 11,5X14X24 CM (ESPESSURA 11,5 CM) E ARGAMASSA DE ASSENTAMENTO COM PREPARO EM BETONEIRA. AF_12/2021</x:v>
      </x:c>
      <x:c r="E9" s="36" t="str">
        <x:v>M2</x:v>
      </x:c>
      <x:c r="F9" s="66" t="n">
        <x:v>200</x:v>
      </x:c>
      <x:c r="G9" s="38" t="n">
        <x:v>114.65</x:v>
      </x:c>
      <x:c r="H9" s="38" t="n">
        <x:v>111.33</x:v>
      </x:c>
      <x:c r="I9" s="36" t="str">
        <x:f>'Parâmetros'!$B$7</x:f>
        <x:v>SEM DESONERAÇÃO</x:v>
      </x:c>
      <x:c r="J9" s="38" t="n">
        <x:f>IF(I9="SEM DESONERAÇÃO",G9,H9)</x:f>
        <x:v>114.65</x:v>
      </x:c>
      <x:c r="K9" s="38" t="n">
        <x:f>F9*J9</x:f>
        <x:v>22930</x:v>
      </x:c>
      <x:c r="L9" s="39" t="n">
        <x:f>'Parâmetros'!$B$8</x:f>
        <x:v>0</x:v>
      </x:c>
      <x:c r="M9" s="38" t="n">
        <x:f>J9*(1+L9)</x:f>
        <x:v>114.65</x:v>
      </x:c>
      <x:c r="N9" s="38" t="n">
        <x:f>F9*M9</x:f>
        <x:v>22930</x:v>
      </x:c>
      <x:c r="O9" s="36" t="str">
        <x:v>SINAPI 07/2026 - GO (Goiânia)</x:v>
      </x:c>
    </x:row>
    <x:row r="10">
      <x:c r="A10" s="36" t="n">
        <x:v>4</x:v>
      </x:c>
      <x:c r="B10" s="36" t="str">
        <x:v>Alvenaria e revestimentos</x:v>
      </x:c>
      <x:c r="C10" s="36" t="str">
        <x:v>87894</x:v>
      </x:c>
      <x:c r="D10" s="36" t="str">
        <x:v>CHAPISCO APLICADO EM ALVENARIA (SEM PRESENÇA DE VÃOS) E ESTRUTURAS DE CONCRETO DE FACHADA, COM COLHER DE PEDREIRO. ARGAMASSA TRAÇO 1:3 COM PREPARO EM BETONEIRA 400L. AF_10/2022</x:v>
      </x:c>
      <x:c r="E10" s="36" t="str">
        <x:v>M2</x:v>
      </x:c>
      <x:c r="F10" s="66" t="n">
        <x:v>650</x:v>
      </x:c>
      <x:c r="G10" s="38" t="n">
        <x:v>8.2</x:v>
      </x:c>
      <x:c r="H10" s="38" t="n">
        <x:v>7.87</x:v>
      </x:c>
      <x:c r="I10" s="36" t="str">
        <x:f>'Parâmetros'!$B$7</x:f>
        <x:v>SEM DESONERAÇÃO</x:v>
      </x:c>
      <x:c r="J10" s="38" t="n">
        <x:f>IF(I10="SEM DESONERAÇÃO",G10,H10)</x:f>
        <x:v>8.2</x:v>
      </x:c>
      <x:c r="K10" s="38" t="n">
        <x:f>F10*J10</x:f>
        <x:v>5329.999999999999</x:v>
      </x:c>
      <x:c r="L10" s="39" t="n">
        <x:f>'Parâmetros'!$B$8</x:f>
        <x:v>0</x:v>
      </x:c>
      <x:c r="M10" s="38" t="n">
        <x:f>J10*(1+L10)</x:f>
        <x:v>8.2</x:v>
      </x:c>
      <x:c r="N10" s="38" t="n">
        <x:f>F10*M10</x:f>
        <x:v>5329.999999999999</x:v>
      </x:c>
      <x:c r="O10" s="36" t="str">
        <x:v>SINAPI 07/2026 - GO (Goiânia)</x:v>
      </x:c>
    </x:row>
    <x:row r="11">
      <x:c r="A11" s="36" t="n">
        <x:v>5</x:v>
      </x:c>
      <x:c r="B11" s="36" t="str">
        <x:v>Alvenaria e revestimentos</x:v>
      </x:c>
      <x:c r="C11" s="36" t="str">
        <x:v>104960</x:v>
      </x:c>
      <x:c r="D11" s="36" t="str">
        <x:v>MASSA ÚNICA, EM ARGAMASSA INDUSTRIALIZADA, PREPARO MECÂNICO, APLICADA COM EQUIPAMENTO DE MISTURA E PROJEÇÃO DE ARGAMASSA EM PAREDES INTERNAS, E = 10MM, COM TALISCAS. AF_03/2024</x:v>
      </x:c>
      <x:c r="E11" s="36" t="str">
        <x:v>M2</x:v>
      </x:c>
      <x:c r="F11" s="66" t="n">
        <x:v>850</x:v>
      </x:c>
      <x:c r="G11" s="38" t="n">
        <x:v>44.69</x:v>
      </x:c>
      <x:c r="H11" s="38" t="n">
        <x:v>44.12</x:v>
      </x:c>
      <x:c r="I11" s="36" t="str">
        <x:f>'Parâmetros'!$B$7</x:f>
        <x:v>SEM DESONERAÇÃO</x:v>
      </x:c>
      <x:c r="J11" s="38" t="n">
        <x:f>IF(I11="SEM DESONERAÇÃO",G11,H11)</x:f>
        <x:v>44.69</x:v>
      </x:c>
      <x:c r="K11" s="38" t="n">
        <x:f>F11*J11</x:f>
        <x:v>37986.5</x:v>
      </x:c>
      <x:c r="L11" s="39" t="n">
        <x:f>'Parâmetros'!$B$8</x:f>
        <x:v>0</x:v>
      </x:c>
      <x:c r="M11" s="38" t="n">
        <x:f>J11*(1+L11)</x:f>
        <x:v>44.69</x:v>
      </x:c>
      <x:c r="N11" s="38" t="n">
        <x:f>F11*M11</x:f>
        <x:v>37986.5</x:v>
      </x:c>
      <x:c r="O11" s="36" t="str">
        <x:v>SINAPI 07/2026 - GO (Goiânia)</x:v>
      </x:c>
    </x:row>
    <x:row r="12">
      <x:c r="A12" s="36" t="n">
        <x:v>6</x:v>
      </x:c>
      <x:c r="B12" s="36" t="str">
        <x:v>Pintura</x:v>
      </x:c>
      <x:c r="C12" s="36" t="str">
        <x:v>88497</x:v>
      </x:c>
      <x:c r="D12" s="36" t="str">
        <x:v>EMASSAMENTO COM MASSA LÁTEX, APLICAÇÃO EM PAREDE, DUAS DEMÃOS, LIXAMENTO MANUAL. AF_04/2023</x:v>
      </x:c>
      <x:c r="E12" s="36" t="str">
        <x:v>M2</x:v>
      </x:c>
      <x:c r="F12" s="66" t="n">
        <x:v>800</x:v>
      </x:c>
      <x:c r="G12" s="38" t="n">
        <x:v>19.4</x:v>
      </x:c>
      <x:c r="H12" s="38" t="n">
        <x:v>18.6</x:v>
      </x:c>
      <x:c r="I12" s="36" t="str">
        <x:f>'Parâmetros'!$B$7</x:f>
        <x:v>SEM DESONERAÇÃO</x:v>
      </x:c>
      <x:c r="J12" s="38" t="n">
        <x:f>IF(I12="SEM DESONERAÇÃO",G12,H12)</x:f>
        <x:v>19.4</x:v>
      </x:c>
      <x:c r="K12" s="38" t="n">
        <x:f>F12*J12</x:f>
        <x:v>15519.999999999998</x:v>
      </x:c>
      <x:c r="L12" s="39" t="n">
        <x:f>'Parâmetros'!$B$8</x:f>
        <x:v>0</x:v>
      </x:c>
      <x:c r="M12" s="38" t="n">
        <x:f>J12*(1+L12)</x:f>
        <x:v>19.4</x:v>
      </x:c>
      <x:c r="N12" s="38" t="n">
        <x:f>F12*M12</x:f>
        <x:v>15519.999999999998</x:v>
      </x:c>
      <x:c r="O12" s="36" t="str">
        <x:v>SINAPI 07/2026 - GO (Goiânia)</x:v>
      </x:c>
    </x:row>
    <x:row r="13">
      <x:c r="A13" s="36" t="n">
        <x:v>7</x:v>
      </x:c>
      <x:c r="B13" s="36" t="str">
        <x:v>Pintura</x:v>
      </x:c>
      <x:c r="C13" s="36" t="str">
        <x:v>104642</x:v>
      </x:c>
      <x:c r="D13" s="36" t="str">
        <x:v>PINTURA LÁTEX ACRÍLICA STANDARD, APLICAÇÃO MANUAL EM PAREDES, DUAS DEMÃOS. AF_04/2023</x:v>
      </x:c>
      <x:c r="E13" s="36" t="str">
        <x:v>M2</x:v>
      </x:c>
      <x:c r="F13" s="66" t="n">
        <x:v>2300</x:v>
      </x:c>
      <x:c r="G13" s="38" t="n">
        <x:v>12.16</x:v>
      </x:c>
      <x:c r="H13" s="38" t="n">
        <x:v>11.79</x:v>
      </x:c>
      <x:c r="I13" s="36" t="str">
        <x:f>'Parâmetros'!$B$7</x:f>
        <x:v>SEM DESONERAÇÃO</x:v>
      </x:c>
      <x:c r="J13" s="38" t="n">
        <x:f>IF(I13="SEM DESONERAÇÃO",G13,H13)</x:f>
        <x:v>12.16</x:v>
      </x:c>
      <x:c r="K13" s="38" t="n">
        <x:f>F13*J13</x:f>
        <x:v>27968</x:v>
      </x:c>
      <x:c r="L13" s="39" t="n">
        <x:f>'Parâmetros'!$B$8</x:f>
        <x:v>0</x:v>
      </x:c>
      <x:c r="M13" s="38" t="n">
        <x:f>J13*(1+L13)</x:f>
        <x:v>12.16</x:v>
      </x:c>
      <x:c r="N13" s="38" t="n">
        <x:f>F13*M13</x:f>
        <x:v>27968</x:v>
      </x:c>
      <x:c r="O13" s="36" t="str">
        <x:v>SINAPI 07/2026 - GO (Goiânia)</x:v>
      </x:c>
    </x:row>
    <x:row r="14">
      <x:c r="A14" s="36" t="n">
        <x:v>8</x:v>
      </x:c>
      <x:c r="B14" s="36" t="str">
        <x:v>Pintura</x:v>
      </x:c>
      <x:c r="C14" s="36" t="str">
        <x:v>100757</x:v>
      </x:c>
      <x:c r="D14" s="36" t="str">
        <x:v>PINTURA COM TINTA ALQUIDICA DE ACABAMENTO (ESMALTE SINTETICO ACETINADO) PULVERIZADA SOBRE SUPERFICIES METALICAS (EXCETO PERFIL) EXECUTADO EM OBRA (02 DEMAOS). AF_01/2020</x:v>
      </x:c>
      <x:c r="E14" s="36" t="str">
        <x:v>M2</x:v>
      </x:c>
      <x:c r="F14" s="66" t="n">
        <x:v>120</x:v>
      </x:c>
      <x:c r="G14" s="38" t="n">
        <x:v>56.99</x:v>
      </x:c>
      <x:c r="H14" s="38" t="n">
        <x:v>55.08</x:v>
      </x:c>
      <x:c r="I14" s="36" t="str">
        <x:f>'Parâmetros'!$B$7</x:f>
        <x:v>SEM DESONERAÇÃO</x:v>
      </x:c>
      <x:c r="J14" s="38" t="n">
        <x:f>IF(I14="SEM DESONERAÇÃO",G14,H14)</x:f>
        <x:v>56.99</x:v>
      </x:c>
      <x:c r="K14" s="38" t="n">
        <x:f>F14*J14</x:f>
        <x:v>6838.8</x:v>
      </x:c>
      <x:c r="L14" s="39" t="n">
        <x:f>'Parâmetros'!$B$8</x:f>
        <x:v>0</x:v>
      </x:c>
      <x:c r="M14" s="38" t="n">
        <x:f>J14*(1+L14)</x:f>
        <x:v>56.99</x:v>
      </x:c>
      <x:c r="N14" s="38" t="n">
        <x:f>F14*M14</x:f>
        <x:v>6838.8</x:v>
      </x:c>
      <x:c r="O14" s="36" t="str">
        <x:v>SINAPI 07/2026 - GO (Goiânia)</x:v>
      </x:c>
    </x:row>
    <x:row r="15">
      <x:c r="A15" s="36" t="n">
        <x:v>9</x:v>
      </x:c>
      <x:c r="B15" s="36" t="str">
        <x:v>Forros</x:v>
      </x:c>
      <x:c r="C15" s="36" t="str">
        <x:v>97640</x:v>
      </x:c>
      <x:c r="D15" s="36" t="str">
        <x:v>REMOÇÃO DE FORROS DE DRYWALL, PVC E FIBROMINERAL, DE FORMA MANUAL, SEM REAPROVEITAMENTO. AF_09/2023</x:v>
      </x:c>
      <x:c r="E15" s="36" t="str">
        <x:v>M2</x:v>
      </x:c>
      <x:c r="F15" s="66" t="n">
        <x:v>250</x:v>
      </x:c>
      <x:c r="G15" s="38" t="n">
        <x:v>2.09</x:v>
      </x:c>
      <x:c r="H15" s="38" t="n">
        <x:v>1.98</x:v>
      </x:c>
      <x:c r="I15" s="36" t="str">
        <x:f>'Parâmetros'!$B$7</x:f>
        <x:v>SEM DESONERAÇÃO</x:v>
      </x:c>
      <x:c r="J15" s="38" t="n">
        <x:f>IF(I15="SEM DESONERAÇÃO",G15,H15)</x:f>
        <x:v>2.09</x:v>
      </x:c>
      <x:c r="K15" s="38" t="n">
        <x:f>F15*J15</x:f>
        <x:v>522.5</x:v>
      </x:c>
      <x:c r="L15" s="39" t="n">
        <x:f>'Parâmetros'!$B$8</x:f>
        <x:v>0</x:v>
      </x:c>
      <x:c r="M15" s="38" t="n">
        <x:f>J15*(1+L15)</x:f>
        <x:v>2.09</x:v>
      </x:c>
      <x:c r="N15" s="38" t="n">
        <x:f>F15*M15</x:f>
        <x:v>522.5</x:v>
      </x:c>
      <x:c r="O15" s="36" t="str">
        <x:v>SINAPI 07/2026 - GO (Goiânia)</x:v>
      </x:c>
    </x:row>
    <x:row r="16">
      <x:c r="A16" s="36" t="n">
        <x:v>10</x:v>
      </x:c>
      <x:c r="B16" s="36" t="str">
        <x:v>Forros</x:v>
      </x:c>
      <x:c r="C16" s="36" t="str">
        <x:v>96116</x:v>
      </x:c>
      <x:c r="D16" s="36" t="str">
        <x:v>FORRO EM RÉGUAS DE PVC, FRISADO, PARA AMBIENTES COMERCIAIS, INCLUSIVE ESTRUTURA BIDIRECIONAL DE FIXAÇÃO. AF_08/2023_PS</x:v>
      </x:c>
      <x:c r="E16" s="36" t="str">
        <x:v>M2</x:v>
      </x:c>
      <x:c r="F16" s="66" t="n">
        <x:v>350</x:v>
      </x:c>
      <x:c r="G16" s="38" t="n">
        <x:v>60.24</x:v>
      </x:c>
      <x:c r="H16" s="38" t="n">
        <x:v>59.47</x:v>
      </x:c>
      <x:c r="I16" s="36" t="str">
        <x:f>'Parâmetros'!$B$7</x:f>
        <x:v>SEM DESONERAÇÃO</x:v>
      </x:c>
      <x:c r="J16" s="38" t="n">
        <x:f>IF(I16="SEM DESONERAÇÃO",G16,H16)</x:f>
        <x:v>60.24</x:v>
      </x:c>
      <x:c r="K16" s="38" t="n">
        <x:f>F16*J16</x:f>
        <x:v>21084</x:v>
      </x:c>
      <x:c r="L16" s="39" t="n">
        <x:f>'Parâmetros'!$B$8</x:f>
        <x:v>0</x:v>
      </x:c>
      <x:c r="M16" s="38" t="n">
        <x:f>J16*(1+L16)</x:f>
        <x:v>60.24</x:v>
      </x:c>
      <x:c r="N16" s="38" t="n">
        <x:f>F16*M16</x:f>
        <x:v>21084</x:v>
      </x:c>
      <x:c r="O16" s="36" t="str">
        <x:v>SINAPI 07/2026 - GO (Goiânia)</x:v>
      </x:c>
    </x:row>
    <x:row r="17">
      <x:c r="A17" s="36" t="n">
        <x:v>11</x:v>
      </x:c>
      <x:c r="B17" s="36" t="str">
        <x:v>Cobertura</x:v>
      </x:c>
      <x:c r="C17" s="36" t="str">
        <x:v>97647</x:v>
      </x:c>
      <x:c r="D17" s="36" t="str">
        <x:v>REMOÇÃO DE TELHAS DE FIBROCIMENTO METÁLICA E CERÂMICA, DE FORMA MANUAL, SEM REAPROVEITAMENTO. AF_09/2023</x:v>
      </x:c>
      <x:c r="E17" s="36" t="str">
        <x:v>M2</x:v>
      </x:c>
      <x:c r="F17" s="66" t="n">
        <x:v>400</x:v>
      </x:c>
      <x:c r="G17" s="38" t="n">
        <x:v>4.04</x:v>
      </x:c>
      <x:c r="H17" s="38" t="n">
        <x:v>3.83</x:v>
      </x:c>
      <x:c r="I17" s="36" t="str">
        <x:f>'Parâmetros'!$B$7</x:f>
        <x:v>SEM DESONERAÇÃO</x:v>
      </x:c>
      <x:c r="J17" s="38" t="n">
        <x:f>IF(I17="SEM DESONERAÇÃO",G17,H17)</x:f>
        <x:v>4.04</x:v>
      </x:c>
      <x:c r="K17" s="38" t="n">
        <x:f>F17*J17</x:f>
        <x:v>1616</x:v>
      </x:c>
      <x:c r="L17" s="39" t="n">
        <x:f>'Parâmetros'!$B$8</x:f>
        <x:v>0</x:v>
      </x:c>
      <x:c r="M17" s="38" t="n">
        <x:f>J17*(1+L17)</x:f>
        <x:v>4.04</x:v>
      </x:c>
      <x:c r="N17" s="38" t="n">
        <x:f>F17*M17</x:f>
        <x:v>1616</x:v>
      </x:c>
      <x:c r="O17" s="36" t="str">
        <x:v>SINAPI 07/2026 - GO (Goiânia)</x:v>
      </x:c>
    </x:row>
    <x:row r="18">
      <x:c r="A18" s="36" t="n">
        <x:v>12</x:v>
      </x:c>
      <x:c r="B18" s="36" t="str">
        <x:v>Cobertura</x:v>
      </x:c>
      <x:c r="C18" s="36" t="str">
        <x:v>94210</x:v>
      </x:c>
      <x:c r="D18" s="36" t="str">
        <x:v>TELHAMENTO COM TELHA ONDULADA DE FIBROCIMENTO E = 6 MM, COM RECOBRIMENTO LATERAL DE 1 1/4 DE ONDA PARA TELHADO COM INCLINAÇÃO MÁXIMA DE 10°, COM ATÉ 2 ÁGUAS, INCLUSO IÇAMENTO. AF_06/2026</x:v>
      </x:c>
      <x:c r="E18" s="36" t="str">
        <x:v>M2</x:v>
      </x:c>
      <x:c r="F18" s="66" t="n">
        <x:v>550</x:v>
      </x:c>
      <x:c r="G18" s="38" t="n">
        <x:v>54.29</x:v>
      </x:c>
      <x:c r="H18" s="38" t="n">
        <x:v>53.85</x:v>
      </x:c>
      <x:c r="I18" s="36" t="str">
        <x:f>'Parâmetros'!$B$7</x:f>
        <x:v>SEM DESONERAÇÃO</x:v>
      </x:c>
      <x:c r="J18" s="38" t="n">
        <x:f>IF(I18="SEM DESONERAÇÃO",G18,H18)</x:f>
        <x:v>54.29</x:v>
      </x:c>
      <x:c r="K18" s="38" t="n">
        <x:f>F18*J18</x:f>
        <x:v>29859.5</x:v>
      </x:c>
      <x:c r="L18" s="39" t="n">
        <x:f>'Parâmetros'!$B$8</x:f>
        <x:v>0</x:v>
      </x:c>
      <x:c r="M18" s="38" t="n">
        <x:f>J18*(1+L18)</x:f>
        <x:v>54.29</x:v>
      </x:c>
      <x:c r="N18" s="38" t="n">
        <x:f>F18*M18</x:f>
        <x:v>29859.5</x:v>
      </x:c>
      <x:c r="O18" s="36" t="str">
        <x:v>SINAPI 07/2026 - GO (Goiânia)</x:v>
      </x:c>
    </x:row>
    <x:row r="19">
      <x:c r="A19" s="36" t="n">
        <x:v>13</x:v>
      </x:c>
      <x:c r="B19" s="36" t="str">
        <x:v>Cobertura</x:v>
      </x:c>
      <x:c r="C19" s="36" t="str">
        <x:v>94228</x:v>
      </x:c>
      <x:c r="D19" s="36" t="str">
        <x:v>CALHA EM CHAPA DE AÇO GALVANIZADO NÚMERO 24, DESENVOLVIMENTO DE 50 CM, INCLUSO TRANSPORTE VERTICAL. AF_06/2026</x:v>
      </x:c>
      <x:c r="E19" s="36" t="str">
        <x:v>M</x:v>
      </x:c>
      <x:c r="F19" s="66" t="n">
        <x:v>80</x:v>
      </x:c>
      <x:c r="G19" s="38" t="n">
        <x:v>82.16</x:v>
      </x:c>
      <x:c r="H19" s="38" t="n">
        <x:v>81.09</x:v>
      </x:c>
      <x:c r="I19" s="36" t="str">
        <x:f>'Parâmetros'!$B$7</x:f>
        <x:v>SEM DESONERAÇÃO</x:v>
      </x:c>
      <x:c r="J19" s="38" t="n">
        <x:f>IF(I19="SEM DESONERAÇÃO",G19,H19)</x:f>
        <x:v>82.16</x:v>
      </x:c>
      <x:c r="K19" s="38" t="n">
        <x:f>F19*J19</x:f>
        <x:v>6572.799999999999</x:v>
      </x:c>
      <x:c r="L19" s="39" t="n">
        <x:f>'Parâmetros'!$B$8</x:f>
        <x:v>0</x:v>
      </x:c>
      <x:c r="M19" s="38" t="n">
        <x:f>J19*(1+L19)</x:f>
        <x:v>82.16</x:v>
      </x:c>
      <x:c r="N19" s="38" t="n">
        <x:f>F19*M19</x:f>
        <x:v>6572.799999999999</x:v>
      </x:c>
      <x:c r="O19" s="36" t="str">
        <x:v>SINAPI 07/2026 - GO (Goiânia)</x:v>
      </x:c>
    </x:row>
    <x:row r="20">
      <x:c r="A20" s="36" t="n">
        <x:v>14</x:v>
      </x:c>
      <x:c r="B20" s="36" t="str">
        <x:v>Cobertura</x:v>
      </x:c>
      <x:c r="C20" s="36" t="str">
        <x:v>94231</x:v>
      </x:c>
      <x:c r="D20" s="36" t="str">
        <x:v>RUFO EM CHAPA DE AÇO GALVANIZADO NÚMERO 24, CORTE DE 25 CM, INCLUSO TRANSPORTE VERTICAL. AF_06/2026</x:v>
      </x:c>
      <x:c r="E20" s="36" t="str">
        <x:v>M</x:v>
      </x:c>
      <x:c r="F20" s="66" t="n">
        <x:v>80</x:v>
      </x:c>
      <x:c r="G20" s="38" t="n">
        <x:v>46.8</x:v>
      </x:c>
      <x:c r="H20" s="38" t="n">
        <x:v>46.11</x:v>
      </x:c>
      <x:c r="I20" s="36" t="str">
        <x:f>'Parâmetros'!$B$7</x:f>
        <x:v>SEM DESONERAÇÃO</x:v>
      </x:c>
      <x:c r="J20" s="38" t="n">
        <x:f>IF(I20="SEM DESONERAÇÃO",G20,H20)</x:f>
        <x:v>46.8</x:v>
      </x:c>
      <x:c r="K20" s="38" t="n">
        <x:f>F20*J20</x:f>
        <x:v>3744</x:v>
      </x:c>
      <x:c r="L20" s="39" t="n">
        <x:f>'Parâmetros'!$B$8</x:f>
        <x:v>0</x:v>
      </x:c>
      <x:c r="M20" s="38" t="n">
        <x:f>J20*(1+L20)</x:f>
        <x:v>46.8</x:v>
      </x:c>
      <x:c r="N20" s="38" t="n">
        <x:f>F20*M20</x:f>
        <x:v>3744</x:v>
      </x:c>
      <x:c r="O20" s="36" t="str">
        <x:v>SINAPI 07/2026 - GO (Goiânia)</x:v>
      </x:c>
    </x:row>
    <x:row r="21">
      <x:c r="A21" s="36" t="n">
        <x:v>15</x:v>
      </x:c>
      <x:c r="B21" s="36" t="str">
        <x:v>Impermeabilização</x:v>
      </x:c>
      <x:c r="C21" s="36" t="str">
        <x:v>98546</x:v>
      </x:c>
      <x:c r="D21" s="36" t="str">
        <x:v>IMPERMEABILIZAÇÃO DE SUPERFÍCIE COM MANTA ASFÁLTICA, UMA CAMADA, INCLUSIVE APLICAÇÃO DE PRIMER ASFÁLTICO, E=4MM. AF_09/2023</x:v>
      </x:c>
      <x:c r="E21" s="36" t="str">
        <x:v>M2</x:v>
      </x:c>
      <x:c r="F21" s="66" t="n">
        <x:v>120</x:v>
      </x:c>
      <x:c r="G21" s="38" t="n">
        <x:v>110.43</x:v>
      </x:c>
      <x:c r="H21" s="38" t="n">
        <x:v>108.51</x:v>
      </x:c>
      <x:c r="I21" s="36" t="str">
        <x:f>'Parâmetros'!$B$7</x:f>
        <x:v>SEM DESONERAÇÃO</x:v>
      </x:c>
      <x:c r="J21" s="38" t="n">
        <x:f>IF(I21="SEM DESONERAÇÃO",G21,H21)</x:f>
        <x:v>110.43</x:v>
      </x:c>
      <x:c r="K21" s="38" t="n">
        <x:f>F21*J21</x:f>
        <x:v>13251.6</x:v>
      </x:c>
      <x:c r="L21" s="39" t="n">
        <x:f>'Parâmetros'!$B$8</x:f>
        <x:v>0</x:v>
      </x:c>
      <x:c r="M21" s="38" t="n">
        <x:f>J21*(1+L21)</x:f>
        <x:v>110.43</x:v>
      </x:c>
      <x:c r="N21" s="38" t="n">
        <x:f>F21*M21</x:f>
        <x:v>13251.6</x:v>
      </x:c>
      <x:c r="O21" s="36" t="str">
        <x:v>SINAPI 07/2026 - GO (Goiânia)</x:v>
      </x:c>
    </x:row>
    <x:row r="22">
      <x:c r="A22" s="36" t="n">
        <x:v>16</x:v>
      </x:c>
      <x:c r="B22" s="36" t="str">
        <x:v>Impermeabilização</x:v>
      </x:c>
      <x:c r="C22" s="36" t="str">
        <x:v>98555</x:v>
      </x:c>
      <x:c r="D22" s="36" t="str">
        <x:v>IMPERMEABILIZAÇÃO DE SUPERFÍCIE COM ARGAMASSA POLIMÉRICA / MEMBRANA ACRÍLICA, 3 DEMÃOS. AF_09/2023</x:v>
      </x:c>
      <x:c r="E22" s="36" t="str">
        <x:v>M2</x:v>
      </x:c>
      <x:c r="F22" s="66" t="n">
        <x:v>120</x:v>
      </x:c>
      <x:c r="G22" s="38" t="n">
        <x:v>34.18</x:v>
      </x:c>
      <x:c r="H22" s="38" t="n">
        <x:v>32.93</x:v>
      </x:c>
      <x:c r="I22" s="36" t="str">
        <x:f>'Parâmetros'!$B$7</x:f>
        <x:v>SEM DESONERAÇÃO</x:v>
      </x:c>
      <x:c r="J22" s="38" t="n">
        <x:f>IF(I22="SEM DESONERAÇÃO",G22,H22)</x:f>
        <x:v>34.18</x:v>
      </x:c>
      <x:c r="K22" s="38" t="n">
        <x:f>F22*J22</x:f>
        <x:v>4101.6</x:v>
      </x:c>
      <x:c r="L22" s="39" t="n">
        <x:f>'Parâmetros'!$B$8</x:f>
        <x:v>0</x:v>
      </x:c>
      <x:c r="M22" s="38" t="n">
        <x:f>J22*(1+L22)</x:f>
        <x:v>34.18</x:v>
      </x:c>
      <x:c r="N22" s="38" t="n">
        <x:f>F22*M22</x:f>
        <x:v>4101.6</x:v>
      </x:c>
      <x:c r="O22" s="36" t="str">
        <x:v>SINAPI 07/2026 - GO (Goiânia)</x:v>
      </x:c>
    </x:row>
    <x:row r="23">
      <x:c r="A23" s="36" t="n">
        <x:v>17</x:v>
      </x:c>
      <x:c r="B23" s="36" t="str">
        <x:v>Pisos e revestimentos</x:v>
      </x:c>
      <x:c r="C23" s="36" t="str">
        <x:v>87251</x:v>
      </x:c>
      <x:c r="D23" s="36" t="str">
        <x:v>REVESTIMENTO CERÂMICO PARA PISO COM PLACAS TIPO ESMALTADA DE DIMENSÕES 45X45 CM APLICADA EM AMBIENTES DE ÁREA MAIOR QUE 10 M2. AF_02/2023_PE</x:v>
      </x:c>
      <x:c r="E23" s="36" t="str">
        <x:v>M2</x:v>
      </x:c>
      <x:c r="F23" s="66" t="n">
        <x:v>400</x:v>
      </x:c>
      <x:c r="G23" s="38" t="n">
        <x:v>50.94</x:v>
      </x:c>
      <x:c r="H23" s="38" t="n">
        <x:v>50.32</x:v>
      </x:c>
      <x:c r="I23" s="36" t="str">
        <x:f>'Parâmetros'!$B$7</x:f>
        <x:v>SEM DESONERAÇÃO</x:v>
      </x:c>
      <x:c r="J23" s="38" t="n">
        <x:f>IF(I23="SEM DESONERAÇÃO",G23,H23)</x:f>
        <x:v>50.94</x:v>
      </x:c>
      <x:c r="K23" s="38" t="n">
        <x:f>F23*J23</x:f>
        <x:v>20376</x:v>
      </x:c>
      <x:c r="L23" s="39" t="n">
        <x:f>'Parâmetros'!$B$8</x:f>
        <x:v>0</x:v>
      </x:c>
      <x:c r="M23" s="38" t="n">
        <x:f>J23*(1+L23)</x:f>
        <x:v>50.94</x:v>
      </x:c>
      <x:c r="N23" s="38" t="n">
        <x:f>F23*M23</x:f>
        <x:v>20376</x:v>
      </x:c>
      <x:c r="O23" s="36" t="str">
        <x:v>SINAPI 07/2026 - GO (Goiânia)</x:v>
      </x:c>
    </x:row>
    <x:row r="24">
      <x:c r="A24" s="36" t="n">
        <x:v>18</x:v>
      </x:c>
      <x:c r="B24" s="36" t="str">
        <x:v>Pisos e revestimentos</x:v>
      </x:c>
      <x:c r="C24" s="36" t="str">
        <x:v>87273</x:v>
      </x:c>
      <x:c r="D24" s="36" t="str">
        <x:v>REVESTIMENTO CERÂMICO PARA PAREDES INTERNAS COM PLACAS TIPO ESMALTADA DE DIMENSÕES 33X45 CM APLICADAS NA ALTURA INTEIRA DAS PAREDES. AF_02/2023_PE</x:v>
      </x:c>
      <x:c r="E24" s="36" t="str">
        <x:v>M2</x:v>
      </x:c>
      <x:c r="F24" s="66" t="n">
        <x:v>210</x:v>
      </x:c>
      <x:c r="G24" s="38" t="n">
        <x:v>67.01</x:v>
      </x:c>
      <x:c r="H24" s="38" t="n">
        <x:v>65.36</x:v>
      </x:c>
      <x:c r="I24" s="36" t="str">
        <x:f>'Parâmetros'!$B$7</x:f>
        <x:v>SEM DESONERAÇÃO</x:v>
      </x:c>
      <x:c r="J24" s="38" t="n">
        <x:f>IF(I24="SEM DESONERAÇÃO",G24,H24)</x:f>
        <x:v>67.01</x:v>
      </x:c>
      <x:c r="K24" s="38" t="n">
        <x:f>F24*J24</x:f>
        <x:v>14072.1</x:v>
      </x:c>
      <x:c r="L24" s="39" t="n">
        <x:f>'Parâmetros'!$B$8</x:f>
        <x:v>0</x:v>
      </x:c>
      <x:c r="M24" s="38" t="n">
        <x:f>J24*(1+L24)</x:f>
        <x:v>67.01</x:v>
      </x:c>
      <x:c r="N24" s="38" t="n">
        <x:f>F24*M24</x:f>
        <x:v>14072.1</x:v>
      </x:c>
      <x:c r="O24" s="36" t="str">
        <x:v>SINAPI 07/2026 - GO (Goiânia)</x:v>
      </x:c>
    </x:row>
    <x:row r="25">
      <x:c r="A25" s="36" t="n">
        <x:v>19</x:v>
      </x:c>
      <x:c r="B25" s="36" t="str">
        <x:v>Esquadrias e vidros</x:v>
      </x:c>
      <x:c r="C25" s="36" t="str">
        <x:v>91341</x:v>
      </x:c>
      <x:c r="D25" s="36" t="str">
        <x:v>PORTA EM ALUMÍNIO DE ABRIR TIPO VENEZIANA COM GUARNIÇÃO, FIXAÇÃO COM PARAFUSOS - FORNECIMENTO E INSTALAÇÃO. AF_10/2025</x:v>
      </x:c>
      <x:c r="E25" s="36" t="str">
        <x:v>M2</x:v>
      </x:c>
      <x:c r="F25" s="66" t="n">
        <x:v>16</x:v>
      </x:c>
      <x:c r="G25" s="38" t="n">
        <x:v>667.22</x:v>
      </x:c>
      <x:c r="H25" s="38" t="n">
        <x:v>666.04</x:v>
      </x:c>
      <x:c r="I25" s="36" t="str">
        <x:f>'Parâmetros'!$B$7</x:f>
        <x:v>SEM DESONERAÇÃO</x:v>
      </x:c>
      <x:c r="J25" s="38" t="n">
        <x:f>IF(I25="SEM DESONERAÇÃO",G25,H25)</x:f>
        <x:v>667.22</x:v>
      </x:c>
      <x:c r="K25" s="38" t="n">
        <x:f>F25*J25</x:f>
        <x:v>10675.52</x:v>
      </x:c>
      <x:c r="L25" s="39" t="n">
        <x:f>'Parâmetros'!$B$8</x:f>
        <x:v>0</x:v>
      </x:c>
      <x:c r="M25" s="38" t="n">
        <x:f>J25*(1+L25)</x:f>
        <x:v>667.22</x:v>
      </x:c>
      <x:c r="N25" s="38" t="n">
        <x:f>F25*M25</x:f>
        <x:v>10675.52</x:v>
      </x:c>
      <x:c r="O25" s="36" t="str">
        <x:v>SINAPI 07/2026 - GO (Goiânia)</x:v>
      </x:c>
    </x:row>
    <x:row r="26">
      <x:c r="A26" s="36" t="n">
        <x:v>20</x:v>
      </x:c>
      <x:c r="B26" s="36" t="str">
        <x:v>Esquadrias e vidros</x:v>
      </x:c>
      <x:c r="C26" s="36" t="str">
        <x:v>94570</x:v>
      </x:c>
      <x:c r="D26" s="36" t="str">
        <x:v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x:v>
      </x:c>
      <x:c r="E26" s="36" t="str">
        <x:v>M2</x:v>
      </x:c>
      <x:c r="F26" s="66" t="n">
        <x:v>20</x:v>
      </x:c>
      <x:c r="G26" s="38" t="n">
        <x:v>374.83</x:v>
      </x:c>
      <x:c r="H26" s="38" t="n">
        <x:v>374.08</x:v>
      </x:c>
      <x:c r="I26" s="36" t="str">
        <x:f>'Parâmetros'!$B$7</x:f>
        <x:v>SEM DESONERAÇÃO</x:v>
      </x:c>
      <x:c r="J26" s="38" t="n">
        <x:f>IF(I26="SEM DESONERAÇÃO",G26,H26)</x:f>
        <x:v>374.83</x:v>
      </x:c>
      <x:c r="K26" s="38" t="n">
        <x:f>F26*J26</x:f>
        <x:v>7496.599999999999</x:v>
      </x:c>
      <x:c r="L26" s="39" t="n">
        <x:f>'Parâmetros'!$B$8</x:f>
        <x:v>0</x:v>
      </x:c>
      <x:c r="M26" s="38" t="n">
        <x:f>J26*(1+L26)</x:f>
        <x:v>374.83</x:v>
      </x:c>
      <x:c r="N26" s="38" t="n">
        <x:f>F26*M26</x:f>
        <x:v>7496.599999999999</x:v>
      </x:c>
      <x:c r="O26" s="36" t="str">
        <x:v>SINAPI 07/2026 - GO (Goiânia)</x:v>
      </x:c>
    </x:row>
    <x:row r="27">
      <x:c r="A27" s="36" t="n">
        <x:v>21</x:v>
      </x:c>
      <x:c r="B27" s="36" t="str">
        <x:v>Esquadrias e vidros</x:v>
      </x:c>
      <x:c r="C27" s="36" t="str">
        <x:v>102180</x:v>
      </x:c>
      <x:c r="D27" s="36" t="str">
        <x:v>INSTALAÇÃO DE VIDRO TEMPERADO, E = 8 MM, ENCAIXADO EM PERFIL U. AF_11/2025</x:v>
      </x:c>
      <x:c r="E27" s="36" t="str">
        <x:v>M2</x:v>
      </x:c>
      <x:c r="F27" s="66" t="n">
        <x:v>12</x:v>
      </x:c>
      <x:c r="G27" s="38" t="n">
        <x:v>273.27</x:v>
      </x:c>
      <x:c r="H27" s="38" t="n">
        <x:v>270.19</x:v>
      </x:c>
      <x:c r="I27" s="36" t="str">
        <x:f>'Parâmetros'!$B$7</x:f>
        <x:v>SEM DESONERAÇÃO</x:v>
      </x:c>
      <x:c r="J27" s="38" t="n">
        <x:f>IF(I27="SEM DESONERAÇÃO",G27,H27)</x:f>
        <x:v>273.27</x:v>
      </x:c>
      <x:c r="K27" s="38" t="n">
        <x:f>F27*J27</x:f>
        <x:v>3279.24</x:v>
      </x:c>
      <x:c r="L27" s="39" t="n">
        <x:f>'Parâmetros'!$B$8</x:f>
        <x:v>0</x:v>
      </x:c>
      <x:c r="M27" s="38" t="n">
        <x:f>J27*(1+L27)</x:f>
        <x:v>273.27</x:v>
      </x:c>
      <x:c r="N27" s="38" t="n">
        <x:f>F27*M27</x:f>
        <x:v>3279.24</x:v>
      </x:c>
      <x:c r="O27" s="36" t="str">
        <x:v>SINAPI 07/2026 - GO (Goiânia)</x:v>
      </x:c>
    </x:row>
    <x:row r="28">
      <x:c r="A28" s="36" t="n">
        <x:v>22</x:v>
      </x:c>
      <x:c r="B28" s="36" t="str">
        <x:v>Instalações elétricas</x:v>
      </x:c>
      <x:c r="C28" s="36" t="str">
        <x:v>91855</x:v>
      </x:c>
      <x:c r="D28" s="36" t="str">
        <x:v>ELETRODUTO FLEXÍVEL CORRUGADO REFORÇADO, PVC, DN 25 MM (3/4"), PARA CIRCUITOS TERMINAIS, INSTALADO EM PAREDE - FORNECIMENTO E INSTALAÇÃO. AF_03/2023</x:v>
      </x:c>
      <x:c r="E28" s="36" t="str">
        <x:v>M</x:v>
      </x:c>
      <x:c r="F28" s="66" t="n">
        <x:v>350</x:v>
      </x:c>
      <x:c r="G28" s="38" t="n">
        <x:v>10.78</x:v>
      </x:c>
      <x:c r="H28" s="38" t="n">
        <x:v>10.37</x:v>
      </x:c>
      <x:c r="I28" s="36" t="str">
        <x:f>'Parâmetros'!$B$7</x:f>
        <x:v>SEM DESONERAÇÃO</x:v>
      </x:c>
      <x:c r="J28" s="38" t="n">
        <x:f>IF(I28="SEM DESONERAÇÃO",G28,H28)</x:f>
        <x:v>10.78</x:v>
      </x:c>
      <x:c r="K28" s="38" t="n">
        <x:f>F28*J28</x:f>
        <x:v>3773</x:v>
      </x:c>
      <x:c r="L28" s="39" t="n">
        <x:f>'Parâmetros'!$B$8</x:f>
        <x:v>0</x:v>
      </x:c>
      <x:c r="M28" s="38" t="n">
        <x:f>J28*(1+L28)</x:f>
        <x:v>10.78</x:v>
      </x:c>
      <x:c r="N28" s="38" t="n">
        <x:f>F28*M28</x:f>
        <x:v>3773</x:v>
      </x:c>
      <x:c r="O28" s="36" t="str">
        <x:v>SINAPI 07/2026 - GO (Goiânia)</x:v>
      </x:c>
    </x:row>
    <x:row r="29">
      <x:c r="A29" s="36" t="n">
        <x:v>23</x:v>
      </x:c>
      <x:c r="B29" s="36" t="str">
        <x:v>Instalações elétricas</x:v>
      </x:c>
      <x:c r="C29" s="36" t="str">
        <x:v>91926</x:v>
      </x:c>
      <x:c r="D29" s="36" t="str">
        <x:v>CABO DE COBRE FLEXÍVEL ISOLADO, 2,5 MM², ANTI-CHAMA 450/750 V, PARA CIRCUITOS TERMINAIS - FORNECIMENTO E INSTALAÇÃO. AF_03/2023</x:v>
      </x:c>
      <x:c r="E29" s="36" t="str">
        <x:v>M</x:v>
      </x:c>
      <x:c r="F29" s="66" t="n">
        <x:v>1000</x:v>
      </x:c>
      <x:c r="G29" s="38" t="n">
        <x:v>5.28</x:v>
      </x:c>
      <x:c r="H29" s="38" t="n">
        <x:v>5.2</x:v>
      </x:c>
      <x:c r="I29" s="36" t="str">
        <x:f>'Parâmetros'!$B$7</x:f>
        <x:v>SEM DESONERAÇÃO</x:v>
      </x:c>
      <x:c r="J29" s="38" t="n">
        <x:f>IF(I29="SEM DESONERAÇÃO",G29,H29)</x:f>
        <x:v>5.28</x:v>
      </x:c>
      <x:c r="K29" s="38" t="n">
        <x:f>F29*J29</x:f>
        <x:v>5280</x:v>
      </x:c>
      <x:c r="L29" s="39" t="n">
        <x:f>'Parâmetros'!$B$8</x:f>
        <x:v>0</x:v>
      </x:c>
      <x:c r="M29" s="38" t="n">
        <x:f>J29*(1+L29)</x:f>
        <x:v>5.28</x:v>
      </x:c>
      <x:c r="N29" s="38" t="n">
        <x:f>F29*M29</x:f>
        <x:v>5280</x:v>
      </x:c>
      <x:c r="O29" s="36" t="str">
        <x:v>SINAPI 07/2026 - GO (Goiânia)</x:v>
      </x:c>
    </x:row>
    <x:row r="30">
      <x:c r="A30" s="36" t="n">
        <x:v>24</x:v>
      </x:c>
      <x:c r="B30" s="36" t="str">
        <x:v>Instalações elétricas</x:v>
      </x:c>
      <x:c r="C30" s="36" t="str">
        <x:v>92023</x:v>
      </x:c>
      <x:c r="D30" s="36" t="str">
        <x:v>INTERRUPTOR SIMPLES (1 MÓDULO) COM 1 TOMADA DE EMBUTIR 2P+T 10 A, INCLUINDO SUPORTE E PLACA - FORNECIMENTO E INSTALAÇÃO. AF_03/2023</x:v>
      </x:c>
      <x:c r="E30" s="36" t="str">
        <x:v>UN</x:v>
      </x:c>
      <x:c r="F30" s="66" t="n">
        <x:v>60</x:v>
      </x:c>
      <x:c r="G30" s="38" t="n">
        <x:v>54.35</x:v>
      </x:c>
      <x:c r="H30" s="38" t="n">
        <x:v>52.51</x:v>
      </x:c>
      <x:c r="I30" s="36" t="str">
        <x:f>'Parâmetros'!$B$7</x:f>
        <x:v>SEM DESONERAÇÃO</x:v>
      </x:c>
      <x:c r="J30" s="38" t="n">
        <x:f>IF(I30="SEM DESONERAÇÃO",G30,H30)</x:f>
        <x:v>54.35</x:v>
      </x:c>
      <x:c r="K30" s="38" t="n">
        <x:f>F30*J30</x:f>
        <x:v>3261</x:v>
      </x:c>
      <x:c r="L30" s="39" t="n">
        <x:f>'Parâmetros'!$B$8</x:f>
        <x:v>0</x:v>
      </x:c>
      <x:c r="M30" s="38" t="n">
        <x:f>J30*(1+L30)</x:f>
        <x:v>54.35</x:v>
      </x:c>
      <x:c r="N30" s="38" t="n">
        <x:f>F30*M30</x:f>
        <x:v>3261</x:v>
      </x:c>
      <x:c r="O30" s="36" t="str">
        <x:v>SINAPI 07/2026 - GO (Goiânia)</x:v>
      </x:c>
    </x:row>
    <x:row r="31">
      <x:c r="A31" s="36" t="n">
        <x:v>25</x:v>
      </x:c>
      <x:c r="B31" s="36" t="str">
        <x:v>Instalações elétricas</x:v>
      </x:c>
      <x:c r="C31" s="36" t="str">
        <x:v>103782</x:v>
      </x:c>
      <x:c r="D31" s="36" t="str">
        <x:v>LUMINÁRIA TIPO PLAFON CIRCULAR, DE SOBREPOR, COM LED DE 12/13 W - FORNECIMENTO E INSTALAÇÃO. AF_09/2024</x:v>
      </x:c>
      <x:c r="E31" s="36" t="str">
        <x:v>UN</x:v>
      </x:c>
      <x:c r="F31" s="66" t="n">
        <x:v>80</x:v>
      </x:c>
      <x:c r="G31" s="38" t="n">
        <x:v>30.81</x:v>
      </x:c>
      <x:c r="H31" s="38" t="n">
        <x:v>29.74</x:v>
      </x:c>
      <x:c r="I31" s="36" t="str">
        <x:f>'Parâmetros'!$B$7</x:f>
        <x:v>SEM DESONERAÇÃO</x:v>
      </x:c>
      <x:c r="J31" s="38" t="n">
        <x:f>IF(I31="SEM DESONERAÇÃO",G31,H31)</x:f>
        <x:v>30.81</x:v>
      </x:c>
      <x:c r="K31" s="38" t="n">
        <x:f>F31*J31</x:f>
        <x:v>2464.7999999999997</x:v>
      </x:c>
      <x:c r="L31" s="39" t="n">
        <x:f>'Parâmetros'!$B$8</x:f>
        <x:v>0</x:v>
      </x:c>
      <x:c r="M31" s="38" t="n">
        <x:f>J31*(1+L31)</x:f>
        <x:v>30.81</x:v>
      </x:c>
      <x:c r="N31" s="38" t="n">
        <x:f>F31*M31</x:f>
        <x:v>2464.7999999999997</x:v>
      </x:c>
      <x:c r="O31" s="36" t="str">
        <x:v>SINAPI 07/2026 - GO (Goiânia)</x:v>
      </x:c>
    </x:row>
    <x:row r="32">
      <x:c r="A32" s="36" t="n">
        <x:v>26</x:v>
      </x:c>
      <x:c r="B32" s="36" t="str">
        <x:v>Instalações elétricas</x:v>
      </x:c>
      <x:c r="C32" s="36" t="str">
        <x:v>93662</x:v>
      </x:c>
      <x:c r="D32" s="36" t="str">
        <x:v>DISJUNTOR BIPOLAR TIPO DIN, CORRENTE NOMINAL DE 20A - FORNECIMENTO E INSTALAÇÃO. AF_07/2025</x:v>
      </x:c>
      <x:c r="E32" s="36" t="str">
        <x:v>UN</x:v>
      </x:c>
      <x:c r="F32" s="66" t="n">
        <x:v>24</x:v>
      </x:c>
      <x:c r="G32" s="38" t="n">
        <x:v>56.41</x:v>
      </x:c>
      <x:c r="H32" s="38" t="n">
        <x:v>56.13</x:v>
      </x:c>
      <x:c r="I32" s="36" t="str">
        <x:f>'Parâmetros'!$B$7</x:f>
        <x:v>SEM DESONERAÇÃO</x:v>
      </x:c>
      <x:c r="J32" s="38" t="n">
        <x:f>IF(I32="SEM DESONERAÇÃO",G32,H32)</x:f>
        <x:v>56.41</x:v>
      </x:c>
      <x:c r="K32" s="38" t="n">
        <x:f>F32*J32</x:f>
        <x:v>1353.84</x:v>
      </x:c>
      <x:c r="L32" s="39" t="n">
        <x:f>'Parâmetros'!$B$8</x:f>
        <x:v>0</x:v>
      </x:c>
      <x:c r="M32" s="38" t="n">
        <x:f>J32*(1+L32)</x:f>
        <x:v>56.41</x:v>
      </x:c>
      <x:c r="N32" s="38" t="n">
        <x:f>F32*M32</x:f>
        <x:v>1353.84</x:v>
      </x:c>
      <x:c r="O32" s="36" t="str">
        <x:v>SINAPI 07/2026 - GO (Goiânia)</x:v>
      </x:c>
    </x:row>
    <x:row r="33">
      <x:c r="A33" s="36" t="n">
        <x:v>27</x:v>
      </x:c>
      <x:c r="B33" s="36" t="str">
        <x:v>Instalações elétricas</x:v>
      </x:c>
      <x:c r="C33" s="36" t="str">
        <x:v>101879</x:v>
      </x:c>
      <x:c r="D33" s="36" t="str">
        <x:v>QUADRO DE DISTRIBUIÇÃO DE ENERGIA EM CHAPA DE AÇO GALVANIZADO, DE EMBUTIR, COM BARRAMENTO TRIFÁSICO, PARA 24 DISJUNTORES DIN 100A - FORNECIMENTO E INSTALAÇÃO. AF_07/2025</x:v>
      </x:c>
      <x:c r="E33" s="36" t="str">
        <x:v>UN</x:v>
      </x:c>
      <x:c r="F33" s="66" t="n">
        <x:v>4</x:v>
      </x:c>
      <x:c r="G33" s="38" t="n">
        <x:v>598.32</x:v>
      </x:c>
      <x:c r="H33" s="38" t="n">
        <x:v>593.14</x:v>
      </x:c>
      <x:c r="I33" s="36" t="str">
        <x:f>'Parâmetros'!$B$7</x:f>
        <x:v>SEM DESONERAÇÃO</x:v>
      </x:c>
      <x:c r="J33" s="38" t="n">
        <x:f>IF(I33="SEM DESONERAÇÃO",G33,H33)</x:f>
        <x:v>598.32</x:v>
      </x:c>
      <x:c r="K33" s="38" t="n">
        <x:f>F33*J33</x:f>
        <x:v>2393.28</x:v>
      </x:c>
      <x:c r="L33" s="39" t="n">
        <x:f>'Parâmetros'!$B$8</x:f>
        <x:v>0</x:v>
      </x:c>
      <x:c r="M33" s="38" t="n">
        <x:f>J33*(1+L33)</x:f>
        <x:v>598.32</x:v>
      </x:c>
      <x:c r="N33" s="38" t="n">
        <x:f>F33*M33</x:f>
        <x:v>2393.28</x:v>
      </x:c>
      <x:c r="O33" s="36" t="str">
        <x:v>SINAPI 07/2026 - GO (Goiânia)</x:v>
      </x:c>
    </x:row>
    <x:row r="34">
      <x:c r="A34" s="36" t="n">
        <x:v>28</x:v>
      </x:c>
      <x:c r="B34" s="36" t="str">
        <x:v>Instalações elétricas</x:v>
      </x:c>
      <x:c r="C34" s="36" t="str">
        <x:v>97238</x:v>
      </x:c>
      <x:c r="D34" s="36" t="str">
        <x:v>ELETROCALHA LISA OU PERFURADA EM AÇO GALVANIZADO, LARGURA 100MM E ALTURA 50MM, INCLUSIVE EMENDA E FIXAÇÃO - FORNECIMENTO E INSTALAÇÃO. AF_04/2023</x:v>
      </x:c>
      <x:c r="E34" s="36" t="str">
        <x:v>M</x:v>
      </x:c>
      <x:c r="F34" s="66" t="n">
        <x:v>80</x:v>
      </x:c>
      <x:c r="G34" s="38" t="n">
        <x:v>87.22</x:v>
      </x:c>
      <x:c r="H34" s="38" t="n">
        <x:v>85.11</x:v>
      </x:c>
      <x:c r="I34" s="36" t="str">
        <x:f>'Parâmetros'!$B$7</x:f>
        <x:v>SEM DESONERAÇÃO</x:v>
      </x:c>
      <x:c r="J34" s="38" t="n">
        <x:f>IF(I34="SEM DESONERAÇÃO",G34,H34)</x:f>
        <x:v>87.22</x:v>
      </x:c>
      <x:c r="K34" s="38" t="n">
        <x:f>F34*J34</x:f>
        <x:v>6977.6</x:v>
      </x:c>
      <x:c r="L34" s="39" t="n">
        <x:f>'Parâmetros'!$B$8</x:f>
        <x:v>0</x:v>
      </x:c>
      <x:c r="M34" s="38" t="n">
        <x:f>J34*(1+L34)</x:f>
        <x:v>87.22</x:v>
      </x:c>
      <x:c r="N34" s="38" t="n">
        <x:f>F34*M34</x:f>
        <x:v>6977.6</x:v>
      </x:c>
      <x:c r="O34" s="36" t="str">
        <x:v>SINAPI 07/2026 - GO (Goiânia)</x:v>
      </x:c>
    </x:row>
    <x:row r="35">
      <x:c r="A35" s="36" t="n">
        <x:v>29</x:v>
      </x:c>
      <x:c r="B35" s="36" t="str">
        <x:v>Rede de dados</x:v>
      </x:c>
      <x:c r="C35" s="36" t="str">
        <x:v>98297</x:v>
      </x:c>
      <x:c r="D35" s="36" t="str">
        <x:v>CABO ELETRÔNICO CATEGORIA 6, INSTALADO EM EDIFICAÇÃO INSTITUCIONAL - FORNECIMENTO E INSTALAÇÃO. AF_08/2025</x:v>
      </x:c>
      <x:c r="E35" s="36" t="str">
        <x:v>M</x:v>
      </x:c>
      <x:c r="F35" s="66" t="n">
        <x:v>400</x:v>
      </x:c>
      <x:c r="G35" s="38" t="n">
        <x:v>8.64</x:v>
      </x:c>
      <x:c r="H35" s="38" t="n">
        <x:v>8.61</x:v>
      </x:c>
      <x:c r="I35" s="36" t="str">
        <x:f>'Parâmetros'!$B$7</x:f>
        <x:v>SEM DESONERAÇÃO</x:v>
      </x:c>
      <x:c r="J35" s="38" t="n">
        <x:f>IF(I35="SEM DESONERAÇÃO",G35,H35)</x:f>
        <x:v>8.64</x:v>
      </x:c>
      <x:c r="K35" s="38" t="n">
        <x:f>F35*J35</x:f>
        <x:v>3456</x:v>
      </x:c>
      <x:c r="L35" s="39" t="n">
        <x:f>'Parâmetros'!$B$8</x:f>
        <x:v>0</x:v>
      </x:c>
      <x:c r="M35" s="38" t="n">
        <x:f>J35*(1+L35)</x:f>
        <x:v>8.64</x:v>
      </x:c>
      <x:c r="N35" s="38" t="n">
        <x:f>F35*M35</x:f>
        <x:v>3456</x:v>
      </x:c>
      <x:c r="O35" s="36" t="str">
        <x:v>SINAPI 07/2026 - GO (Goiânia)</x:v>
      </x:c>
    </x:row>
    <x:row r="36">
      <x:c r="A36" s="36" t="n">
        <x:v>30</x:v>
      </x:c>
      <x:c r="B36" s="36" t="str">
        <x:v>Rede de dados</x:v>
      </x:c>
      <x:c r="C36" s="36" t="str">
        <x:v>98307</x:v>
      </x:c>
      <x:c r="D36" s="36" t="str">
        <x:v>TOMADA DE REDE RJ45 - FORNECIMENTO E INSTALAÇÃO. AF_08/2025</x:v>
      </x:c>
      <x:c r="E36" s="36" t="str">
        <x:v>UN</x:v>
      </x:c>
      <x:c r="F36" s="66" t="n">
        <x:v>24</x:v>
      </x:c>
      <x:c r="G36" s="38" t="n">
        <x:v>57.24</x:v>
      </x:c>
      <x:c r="H36" s="38" t="n">
        <x:v>56.07</x:v>
      </x:c>
      <x:c r="I36" s="36" t="str">
        <x:f>'Parâmetros'!$B$7</x:f>
        <x:v>SEM DESONERAÇÃO</x:v>
      </x:c>
      <x:c r="J36" s="38" t="n">
        <x:f>IF(I36="SEM DESONERAÇÃO",G36,H36)</x:f>
        <x:v>57.24</x:v>
      </x:c>
      <x:c r="K36" s="38" t="n">
        <x:f>F36*J36</x:f>
        <x:v>1373.76</x:v>
      </x:c>
      <x:c r="L36" s="39" t="n">
        <x:f>'Parâmetros'!$B$8</x:f>
        <x:v>0</x:v>
      </x:c>
      <x:c r="M36" s="38" t="n">
        <x:f>J36*(1+L36)</x:f>
        <x:v>57.24</x:v>
      </x:c>
      <x:c r="N36" s="38" t="n">
        <x:f>F36*M36</x:f>
        <x:v>1373.76</x:v>
      </x:c>
      <x:c r="O36" s="36" t="str">
        <x:v>SINAPI 07/2026 - GO (Goiânia)</x:v>
      </x:c>
    </x:row>
    <x:row r="37">
      <x:c r="A37" s="36" t="n">
        <x:v>31</x:v>
      </x:c>
      <x:c r="B37" s="36" t="str">
        <x:v>Hidrossanitário</x:v>
      </x:c>
      <x:c r="C37" s="36" t="str">
        <x:v>89356</x:v>
      </x:c>
      <x:c r="D37" s="36" t="str">
        <x:v>TUBO, PVC, SOLDÁVEL, DE 25MM, INSTALADO EM RAMAL OU SUB-RAMAL DE ÁGUA - FORNECIMENTO E INSTALAÇÃO. AF_06/2022</x:v>
      </x:c>
      <x:c r="E37" s="36" t="str">
        <x:v>M</x:v>
      </x:c>
      <x:c r="F37" s="66" t="n">
        <x:v>250</x:v>
      </x:c>
      <x:c r="G37" s="38" t="n">
        <x:v>27.33</x:v>
      </x:c>
      <x:c r="H37" s="38" t="n">
        <x:v>26.21</x:v>
      </x:c>
      <x:c r="I37" s="36" t="str">
        <x:f>'Parâmetros'!$B$7</x:f>
        <x:v>SEM DESONERAÇÃO</x:v>
      </x:c>
      <x:c r="J37" s="38" t="n">
        <x:f>IF(I37="SEM DESONERAÇÃO",G37,H37)</x:f>
        <x:v>27.33</x:v>
      </x:c>
      <x:c r="K37" s="38" t="n">
        <x:f>F37*J37</x:f>
        <x:v>6832.5</x:v>
      </x:c>
      <x:c r="L37" s="39" t="n">
        <x:f>'Parâmetros'!$B$8</x:f>
        <x:v>0</x:v>
      </x:c>
      <x:c r="M37" s="38" t="n">
        <x:f>J37*(1+L37)</x:f>
        <x:v>27.33</x:v>
      </x:c>
      <x:c r="N37" s="38" t="n">
        <x:f>F37*M37</x:f>
        <x:v>6832.5</x:v>
      </x:c>
      <x:c r="O37" s="36" t="str">
        <x:v>SINAPI 07/2026 - GO (Goiânia)</x:v>
      </x:c>
    </x:row>
    <x:row r="38">
      <x:c r="A38" s="36" t="n">
        <x:v>32</x:v>
      </x:c>
      <x:c r="B38" s="36" t="str">
        <x:v>Hidrossanitário</x:v>
      </x:c>
      <x:c r="C38" s="36" t="str">
        <x:v>89714</x:v>
      </x:c>
      <x:c r="D38" s="36" t="str">
        <x:v>TUBO PVC, SERIE NORMAL, ESGOTO PREDIAL, DN 100 MM, FORNECIDO E INSTALADO EM RAMAL DE DESCARGA OU RAMAL DE ESGOTO SANITÁRIO. AF_08/2022</x:v>
      </x:c>
      <x:c r="E38" s="36" t="str">
        <x:v>M</x:v>
      </x:c>
      <x:c r="F38" s="66" t="n">
        <x:v>120</x:v>
      </x:c>
      <x:c r="G38" s="38" t="n">
        <x:v>44.13</x:v>
      </x:c>
      <x:c r="H38" s="38" t="n">
        <x:v>42.82</x:v>
      </x:c>
      <x:c r="I38" s="36" t="str">
        <x:f>'Parâmetros'!$B$7</x:f>
        <x:v>SEM DESONERAÇÃO</x:v>
      </x:c>
      <x:c r="J38" s="38" t="n">
        <x:f>IF(I38="SEM DESONERAÇÃO",G38,H38)</x:f>
        <x:v>44.13</x:v>
      </x:c>
      <x:c r="K38" s="38" t="n">
        <x:f>F38*J38</x:f>
        <x:v>5295.6</x:v>
      </x:c>
      <x:c r="L38" s="39" t="n">
        <x:f>'Parâmetros'!$B$8</x:f>
        <x:v>0</x:v>
      </x:c>
      <x:c r="M38" s="38" t="n">
        <x:f>J38*(1+L38)</x:f>
        <x:v>44.13</x:v>
      </x:c>
      <x:c r="N38" s="38" t="n">
        <x:f>F38*M38</x:f>
        <x:v>5295.6</x:v>
      </x:c>
      <x:c r="O38" s="36" t="str">
        <x:v>SINAPI 07/2026 - GO (Goiânia)</x:v>
      </x:c>
    </x:row>
    <x:row r="39">
      <x:c r="A39" s="36" t="n">
        <x:v>33</x:v>
      </x:c>
      <x:c r="B39" s="36" t="str">
        <x:v>Hidrossanitário</x:v>
      </x:c>
      <x:c r="C39" s="36" t="str">
        <x:v>86888</x:v>
      </x:c>
      <x:c r="D39" s="36" t="str">
        <x:v>BACIA SANITÁRIA COM CAIXA ACOPLADA LOUÇA BRANCA - FORNECIMENTO E INSTALAÇÃO. AF_02/2026</x:v>
      </x:c>
      <x:c r="E39" s="36" t="str">
        <x:v>UN</x:v>
      </x:c>
      <x:c r="F39" s="66" t="n">
        <x:v>12</x:v>
      </x:c>
      <x:c r="G39" s="38" t="n">
        <x:v>539.13</x:v>
      </x:c>
      <x:c r="H39" s="38" t="n">
        <x:v>536.92</x:v>
      </x:c>
      <x:c r="I39" s="36" t="str">
        <x:f>'Parâmetros'!$B$7</x:f>
        <x:v>SEM DESONERAÇÃO</x:v>
      </x:c>
      <x:c r="J39" s="38" t="n">
        <x:f>IF(I39="SEM DESONERAÇÃO",G39,H39)</x:f>
        <x:v>539.13</x:v>
      </x:c>
      <x:c r="K39" s="38" t="n">
        <x:f>F39*J39</x:f>
        <x:v>6469.5599999999995</x:v>
      </x:c>
      <x:c r="L39" s="39" t="n">
        <x:f>'Parâmetros'!$B$8</x:f>
        <x:v>0</x:v>
      </x:c>
      <x:c r="M39" s="38" t="n">
        <x:f>J39*(1+L39)</x:f>
        <x:v>539.13</x:v>
      </x:c>
      <x:c r="N39" s="38" t="n">
        <x:f>F39*M39</x:f>
        <x:v>6469.5599999999995</x:v>
      </x:c>
      <x:c r="O39" s="36" t="str">
        <x:v>SINAPI 07/2026 - GO (Goiânia)</x:v>
      </x:c>
    </x:row>
    <x:row r="40">
      <x:c r="A40" s="36" t="n">
        <x:v>34</x:v>
      </x:c>
      <x:c r="B40" s="36" t="str">
        <x:v>Hidrossanitário</x:v>
      </x:c>
      <x:c r="C40" s="36" t="str">
        <x:v>86943</x:v>
      </x:c>
      <x:c r="D40" s="36" t="str">
        <x:v>LAVATÓRIO LOUÇA BRANCA SUSPENSO, *40 X 30* CM OU EQUIVALENTE, PADRÃO POPULAR, INCLUSO SIFÃO FLEXÍVEL EM PVC, VÁLVULA E ENGATE FLEXÍVEL 30 CM EM PLÁSTICO E TORNEIRA CROMADA DE MESA, PADRÃO POPULAR - FORNECIMENTO E INSTALAÇÃO. AF_02/2026</x:v>
      </x:c>
      <x:c r="E40" s="36" t="str">
        <x:v>UN</x:v>
      </x:c>
      <x:c r="F40" s="66" t="n">
        <x:v>12</x:v>
      </x:c>
      <x:c r="G40" s="38" t="n">
        <x:v>266.03</x:v>
      </x:c>
      <x:c r="H40" s="38" t="n">
        <x:v>264.01</x:v>
      </x:c>
      <x:c r="I40" s="36" t="str">
        <x:f>'Parâmetros'!$B$7</x:f>
        <x:v>SEM DESONERAÇÃO</x:v>
      </x:c>
      <x:c r="J40" s="38" t="n">
        <x:f>IF(I40="SEM DESONERAÇÃO",G40,H40)</x:f>
        <x:v>266.03</x:v>
      </x:c>
      <x:c r="K40" s="38" t="n">
        <x:f>F40*J40</x:f>
        <x:v>3192.3599999999997</x:v>
      </x:c>
      <x:c r="L40" s="39" t="n">
        <x:f>'Parâmetros'!$B$8</x:f>
        <x:v>0</x:v>
      </x:c>
      <x:c r="M40" s="38" t="n">
        <x:f>J40*(1+L40)</x:f>
        <x:v>266.03</x:v>
      </x:c>
      <x:c r="N40" s="38" t="n">
        <x:f>F40*M40</x:f>
        <x:v>3192.3599999999997</x:v>
      </x:c>
      <x:c r="O40" s="36" t="str">
        <x:v>SINAPI 07/2026 - GO (Goiânia)</x:v>
      </x:c>
    </x:row>
    <x:row r="41">
      <x:c r="A41" s="36" t="n">
        <x:v>35</x:v>
      </x:c>
      <x:c r="B41" s="36" t="str">
        <x:v>Hidrossanitário</x:v>
      </x:c>
      <x:c r="C41" s="36" t="str">
        <x:v>104328</x:v>
      </x:c>
      <x:c r="D41" s="36" t="str">
        <x:v>CAIXA SIFONADA, COM GRELHA QUADRADA, PVC, DN 150 X 150 X 50 MM, JUNTA SOLDÁVEL, FORNECIDA E INSTALADA EM RAMAL DE DESCARGA OU EM RAMAL DE ESGOTO SANITÁRIO. AF_08/2022</x:v>
      </x:c>
      <x:c r="E41" s="36" t="str">
        <x:v>UN</x:v>
      </x:c>
      <x:c r="F41" s="66" t="n">
        <x:v>16</x:v>
      </x:c>
      <x:c r="G41" s="38" t="n">
        <x:v>90.57</x:v>
      </x:c>
      <x:c r="H41" s="38" t="n">
        <x:v>89.32</x:v>
      </x:c>
      <x:c r="I41" s="36" t="str">
        <x:f>'Parâmetros'!$B$7</x:f>
        <x:v>SEM DESONERAÇÃO</x:v>
      </x:c>
      <x:c r="J41" s="38" t="n">
        <x:f>IF(I41="SEM DESONERAÇÃO",G41,H41)</x:f>
        <x:v>90.57</x:v>
      </x:c>
      <x:c r="K41" s="38" t="n">
        <x:f>F41*J41</x:f>
        <x:v>1449.12</x:v>
      </x:c>
      <x:c r="L41" s="39" t="n">
        <x:f>'Parâmetros'!$B$8</x:f>
        <x:v>0</x:v>
      </x:c>
      <x:c r="M41" s="38" t="n">
        <x:f>J41*(1+L41)</x:f>
        <x:v>90.57</x:v>
      </x:c>
      <x:c r="N41" s="38" t="n">
        <x:f>F41*M41</x:f>
        <x:v>1449.12</x:v>
      </x:c>
      <x:c r="O41" s="36" t="str">
        <x:v>SINAPI 07/2026 - GO (Goiânia)</x:v>
      </x:c>
    </x:row>
    <x:row r="42">
      <x:c r="A42" s="36" t="n">
        <x:v>36</x:v>
      </x:c>
      <x:c r="B42" s="36" t="str">
        <x:v>Pavimentação e acessibilidade</x:v>
      </x:c>
      <x:c r="C42" s="36" t="str">
        <x:v>92403</x:v>
      </x:c>
      <x:c r="D42" s="36" t="str">
        <x:v>EXECUÇÃO DE PAVIMENTO EM PISO INTERTRAVADO, COM BLOCO 16 FACES DE 22 X 11 CM, ESPESSURA 6 CM. AF_10/2022</x:v>
      </x:c>
      <x:c r="E42" s="36" t="str">
        <x:v>M2</x:v>
      </x:c>
      <x:c r="F42" s="66" t="n">
        <x:v>300</x:v>
      </x:c>
      <x:c r="G42" s="38" t="n">
        <x:v>103.81</x:v>
      </x:c>
      <x:c r="H42" s="38" t="n">
        <x:v>103.39</x:v>
      </x:c>
      <x:c r="I42" s="36" t="str">
        <x:f>'Parâmetros'!$B$7</x:f>
        <x:v>SEM DESONERAÇÃO</x:v>
      </x:c>
      <x:c r="J42" s="38" t="n">
        <x:f>IF(I42="SEM DESONERAÇÃO",G42,H42)</x:f>
        <x:v>103.81</x:v>
      </x:c>
      <x:c r="K42" s="38" t="n">
        <x:f>F42*J42</x:f>
        <x:v>31143</x:v>
      </x:c>
      <x:c r="L42" s="39" t="n">
        <x:f>'Parâmetros'!$B$8</x:f>
        <x:v>0</x:v>
      </x:c>
      <x:c r="M42" s="38" t="n">
        <x:f>J42*(1+L42)</x:f>
        <x:v>103.81</x:v>
      </x:c>
      <x:c r="N42" s="38" t="n">
        <x:f>F42*M42</x:f>
        <x:v>31143</x:v>
      </x:c>
      <x:c r="O42" s="36" t="str">
        <x:v>SINAPI 07/2026 - GO (Goiânia)</x:v>
      </x:c>
    </x:row>
    <x:row r="43">
      <x:c r="A43" s="36" t="n">
        <x:v>37</x:v>
      </x:c>
      <x:c r="B43" s="36" t="str">
        <x:v>Pavimentação e acessibilidade</x:v>
      </x:c>
      <x:c r="C43" s="36" t="str">
        <x:v>104658</x:v>
      </x:c>
      <x:c r="D43" s="36" t="str">
        <x:v>PISO PODOTÁTIL DE ALERTA OU DIRECIONAL, DE CONCRETO, ASSENTADO SOBRE ARGAMASSA. AF_03/2024</x:v>
      </x:c>
      <x:c r="E43" s="36" t="str">
        <x:v>M2</x:v>
      </x:c>
      <x:c r="F43" s="66" t="n">
        <x:v>40</x:v>
      </x:c>
      <x:c r="G43" s="38" t="n">
        <x:v>197.53</x:v>
      </x:c>
      <x:c r="H43" s="38" t="n">
        <x:v>194.95</x:v>
      </x:c>
      <x:c r="I43" s="36" t="str">
        <x:f>'Parâmetros'!$B$7</x:f>
        <x:v>SEM DESONERAÇÃO</x:v>
      </x:c>
      <x:c r="J43" s="38" t="n">
        <x:f>IF(I43="SEM DESONERAÇÃO",G43,H43)</x:f>
        <x:v>197.53</x:v>
      </x:c>
      <x:c r="K43" s="38" t="n">
        <x:f>F43*J43</x:f>
        <x:v>7901.2</x:v>
      </x:c>
      <x:c r="L43" s="39" t="n">
        <x:f>'Parâmetros'!$B$8</x:f>
        <x:v>0</x:v>
      </x:c>
      <x:c r="M43" s="38" t="n">
        <x:f>J43*(1+L43)</x:f>
        <x:v>197.53</x:v>
      </x:c>
      <x:c r="N43" s="38" t="n">
        <x:f>F43*M43</x:f>
        <x:v>7901.2</x:v>
      </x:c>
      <x:c r="O43" s="36" t="str">
        <x:v>SINAPI 07/2026 - GO (Goiânia)</x:v>
      </x:c>
    </x:row>
    <x:row r="44">
      <x:c r="A44" s="36" t="n">
        <x:v>38</x:v>
      </x:c>
      <x:c r="B44" s="36" t="str">
        <x:v>Paisagismo</x:v>
      </x:c>
      <x:c r="C44" s="36" t="str">
        <x:v>98504</x:v>
      </x:c>
      <x:c r="D44" s="36" t="str">
        <x:v>PLANTIO DE GRAMA BATATAIS EM PLACAS. AF_07/2024</x:v>
      </x:c>
      <x:c r="E44" s="36" t="str">
        <x:v>M2</x:v>
      </x:c>
      <x:c r="F44" s="66" t="n">
        <x:v>400</x:v>
      </x:c>
      <x:c r="G44" s="38" t="n">
        <x:v>13.87</x:v>
      </x:c>
      <x:c r="H44" s="38" t="n">
        <x:v>13.67</x:v>
      </x:c>
      <x:c r="I44" s="36" t="str">
        <x:f>'Parâmetros'!$B$7</x:f>
        <x:v>SEM DESONERAÇÃO</x:v>
      </x:c>
      <x:c r="J44" s="38" t="n">
        <x:f>IF(I44="SEM DESONERAÇÃO",G44,H44)</x:f>
        <x:v>13.87</x:v>
      </x:c>
      <x:c r="K44" s="38" t="n">
        <x:f>F44*J44</x:f>
        <x:v>5548</x:v>
      </x:c>
      <x:c r="L44" s="39" t="n">
        <x:f>'Parâmetros'!$B$8</x:f>
        <x:v>0</x:v>
      </x:c>
      <x:c r="M44" s="38" t="n">
        <x:f>J44*(1+L44)</x:f>
        <x:v>13.87</x:v>
      </x:c>
      <x:c r="N44" s="38" t="n">
        <x:f>F44*M44</x:f>
        <x:v>5548</x:v>
      </x:c>
      <x:c r="O44" s="36" t="str">
        <x:v>SINAPI 07/2026 - GO (Goiânia)</x:v>
      </x:c>
    </x:row>
    <x:row r="45">
      <x:c r="A45" s="36" t="n">
        <x:v>39</x:v>
      </x:c>
      <x:c r="B45" s="36" t="str">
        <x:v>Climatização</x:v>
      </x:c>
      <x:c r="C45" s="36" t="str">
        <x:v>103247</x:v>
      </x:c>
      <x:c r="D45" s="36" t="str">
        <x:v>AR CONDICIONADO SPLIT INVERTER, HI-WALL (PAREDE), 12000 BTU/H, CICLO FRIO - FORNECIMENTO E INSTALAÇÃO. AF_06/2026_PE</x:v>
      </x:c>
      <x:c r="E45" s="36" t="str">
        <x:v>UN</x:v>
      </x:c>
      <x:c r="F45" s="66" t="n">
        <x:v>5</x:v>
      </x:c>
      <x:c r="G45" s="38" t="n">
        <x:v>2842.54</x:v>
      </x:c>
      <x:c r="H45" s="38" t="n">
        <x:v>2835.02</x:v>
      </x:c>
      <x:c r="I45" s="36" t="str">
        <x:f>'Parâmetros'!$B$7</x:f>
        <x:v>SEM DESONERAÇÃO</x:v>
      </x:c>
      <x:c r="J45" s="38" t="n">
        <x:f>IF(I45="SEM DESONERAÇÃO",G45,H45)</x:f>
        <x:v>2842.54</x:v>
      </x:c>
      <x:c r="K45" s="38" t="n">
        <x:f>F45*J45</x:f>
        <x:v>14212.7</x:v>
      </x:c>
      <x:c r="L45" s="39" t="n">
        <x:f>'Parâmetros'!$B$8</x:f>
        <x:v>0</x:v>
      </x:c>
      <x:c r="M45" s="38" t="n">
        <x:f>J45*(1+L45)</x:f>
        <x:v>2842.54</x:v>
      </x:c>
      <x:c r="N45" s="38" t="n">
        <x:f>F45*M45</x:f>
        <x:v>14212.7</x:v>
      </x:c>
      <x:c r="O45" s="36" t="str">
        <x:v>SINAPI 07/2026 - GO (Goiânia)</x:v>
      </x:c>
    </x:row>
    <x:row r="46">
      <x:c r="A46" s="36" t="n">
        <x:v>40</x:v>
      </x:c>
      <x:c r="B46" s="36" t="str">
        <x:v>Climatização</x:v>
      </x:c>
      <x:c r="C46" s="36" t="str">
        <x:v>103250</x:v>
      </x:c>
      <x:c r="D46" s="36" t="str">
        <x:v>AR CONDICIONADO SPLIT INVERTER, HI-WALL (PAREDE), 18000 BTU/H, CICLO FRIO - FORNECIMENTO E INSTALAÇÃO. AF_06/2026_PE</x:v>
      </x:c>
      <x:c r="E46" s="36" t="str">
        <x:v>UN</x:v>
      </x:c>
      <x:c r="F46" s="66" t="n">
        <x:v>2</x:v>
      </x:c>
      <x:c r="G46" s="38" t="n">
        <x:v>4122.95</x:v>
      </x:c>
      <x:c r="H46" s="38" t="n">
        <x:v>4115.05</x:v>
      </x:c>
      <x:c r="I46" s="36" t="str">
        <x:f>'Parâmetros'!$B$7</x:f>
        <x:v>SEM DESONERAÇÃO</x:v>
      </x:c>
      <x:c r="J46" s="38" t="n">
        <x:f>IF(I46="SEM DESONERAÇÃO",G46,H46)</x:f>
        <x:v>4122.95</x:v>
      </x:c>
      <x:c r="K46" s="38" t="n">
        <x:f>F46*J46</x:f>
        <x:v>8245.9</x:v>
      </x:c>
      <x:c r="L46" s="39" t="n">
        <x:f>'Parâmetros'!$B$8</x:f>
        <x:v>0</x:v>
      </x:c>
      <x:c r="M46" s="38" t="n">
        <x:f>J46*(1+L46)</x:f>
        <x:v>4122.95</x:v>
      </x:c>
      <x:c r="N46" s="38" t="n">
        <x:f>F46*M46</x:f>
        <x:v>8245.9</x:v>
      </x:c>
      <x:c r="O46" s="36" t="str">
        <x:v>SINAPI 07/2026 - GO (Goiânia)</x:v>
      </x:c>
    </x:row>
    <x:row r="47">
      <x:c r="A47" s="36" t="n">
        <x:v>41</x:v>
      </x:c>
      <x:c r="B47" s="36" t="str">
        <x:v>SPDA</x:v>
      </x:c>
      <x:c r="C47" s="36" t="str">
        <x:v>96989</x:v>
      </x:c>
      <x:c r="D47" s="36" t="str">
        <x:v>CAPTOR TIPO FRANKLIN PARA SPDA - FORNECIMENTO E INSTALAÇÃO. AF_08/2023</x:v>
      </x:c>
      <x:c r="E47" s="36" t="str">
        <x:v>UN</x:v>
      </x:c>
      <x:c r="F47" s="66" t="n">
        <x:v>8</x:v>
      </x:c>
      <x:c r="G47" s="38" t="n">
        <x:v>158.18</x:v>
      </x:c>
      <x:c r="H47" s="38" t="n">
        <x:v>157.78</x:v>
      </x:c>
      <x:c r="I47" s="36" t="str">
        <x:f>'Parâmetros'!$B$7</x:f>
        <x:v>SEM DESONERAÇÃO</x:v>
      </x:c>
      <x:c r="J47" s="38" t="n">
        <x:f>IF(I47="SEM DESONERAÇÃO",G47,H47)</x:f>
        <x:v>158.18</x:v>
      </x:c>
      <x:c r="K47" s="38" t="n">
        <x:f>F47*J47</x:f>
        <x:v>1265.44</x:v>
      </x:c>
      <x:c r="L47" s="39" t="n">
        <x:f>'Parâmetros'!$B$8</x:f>
        <x:v>0</x:v>
      </x:c>
      <x:c r="M47" s="38" t="n">
        <x:f>J47*(1+L47)</x:f>
        <x:v>158.18</x:v>
      </x:c>
      <x:c r="N47" s="38" t="n">
        <x:f>F47*M47</x:f>
        <x:v>1265.44</x:v>
      </x:c>
      <x:c r="O47" s="36" t="str">
        <x:v>SINAPI 07/2026 - GO (Goiânia)</x:v>
      </x:c>
    </x:row>
    <x:row r="48">
      <x:c r="A48" s="36" t="n">
        <x:v>42</x:v>
      </x:c>
      <x:c r="B48" s="36" t="str">
        <x:v>SPDA</x:v>
      </x:c>
      <x:c r="C48" s="36" t="str">
        <x:v>96985</x:v>
      </x:c>
      <x:c r="D48" s="36" t="str">
        <x:v>HASTE DE ATERRAMENTO, DIÂMETRO 5/8", COM 3 METROS - FORNECIMENTO E INSTALAÇÃO. AF_08/2023</x:v>
      </x:c>
      <x:c r="E48" s="36" t="str">
        <x:v>UN</x:v>
      </x:c>
      <x:c r="F48" s="66" t="n">
        <x:v>8</x:v>
      </x:c>
      <x:c r="G48" s="38" t="n">
        <x:v>67.48</x:v>
      </x:c>
      <x:c r="H48" s="38" t="n">
        <x:v>66.74</x:v>
      </x:c>
      <x:c r="I48" s="36" t="str">
        <x:f>'Parâmetros'!$B$7</x:f>
        <x:v>SEM DESONERAÇÃO</x:v>
      </x:c>
      <x:c r="J48" s="38" t="n">
        <x:f>IF(I48="SEM DESONERAÇÃO",G48,H48)</x:f>
        <x:v>67.48</x:v>
      </x:c>
      <x:c r="K48" s="38" t="n">
        <x:f>F48*J48</x:f>
        <x:v>539.84</x:v>
      </x:c>
      <x:c r="L48" s="39" t="n">
        <x:f>'Parâmetros'!$B$8</x:f>
        <x:v>0</x:v>
      </x:c>
      <x:c r="M48" s="38" t="n">
        <x:f>J48*(1+L48)</x:f>
        <x:v>67.48</x:v>
      </x:c>
      <x:c r="N48" s="38" t="n">
        <x:f>F48*M48</x:f>
        <x:v>539.84</x:v>
      </x:c>
      <x:c r="O48" s="36" t="str">
        <x:v>SINAPI 07/2026 - GO (Goiânia)</x:v>
      </x:c>
    </x:row>
    <x:row r="49">
      <x:c r="A49" s="36" t="n">
        <x:v>43</x:v>
      </x:c>
      <x:c r="B49" s="36" t="str">
        <x:v>SPDA</x:v>
      </x:c>
      <x:c r="C49" s="36" t="str">
        <x:v>96973</x:v>
      </x:c>
      <x:c r="D49" s="36" t="str">
        <x:v>CORDOALHA DE COBRE NU 35 MM², NÃO ENTERRADA, COM ISOLADOR - FORNECIMENTO E INSTALAÇÃO. AF_08/2023</x:v>
      </x:c>
      <x:c r="E49" s="36" t="str">
        <x:v>M</x:v>
      </x:c>
      <x:c r="F49" s="66" t="n">
        <x:v>80</x:v>
      </x:c>
      <x:c r="G49" s="38" t="n">
        <x:v>83.46</x:v>
      </x:c>
      <x:c r="H49" s="38" t="n">
        <x:v>82.1</x:v>
      </x:c>
      <x:c r="I49" s="36" t="str">
        <x:f>'Parâmetros'!$B$7</x:f>
        <x:v>SEM DESONERAÇÃO</x:v>
      </x:c>
      <x:c r="J49" s="38" t="n">
        <x:f>IF(I49="SEM DESONERAÇÃO",G49,H49)</x:f>
        <x:v>83.46</x:v>
      </x:c>
      <x:c r="K49" s="38" t="n">
        <x:f>F49*J49</x:f>
        <x:v>6676.799999999999</x:v>
      </x:c>
      <x:c r="L49" s="39" t="n">
        <x:f>'Parâmetros'!$B$8</x:f>
        <x:v>0</x:v>
      </x:c>
      <x:c r="M49" s="38" t="n">
        <x:f>J49*(1+L49)</x:f>
        <x:v>83.46</x:v>
      </x:c>
      <x:c r="N49" s="38" t="n">
        <x:f>F49*M49</x:f>
        <x:v>6676.799999999999</x:v>
      </x:c>
      <x:c r="O49" s="36" t="str">
        <x:v>SINAPI 07/2026 - GO (Goiânia)</x:v>
      </x:c>
    </x:row>
    <x:row r="50">
      <x:c r="A50" s="67" t="str">
        <x:v>TOTAL GERAL</x:v>
      </x:c>
      <x:c r="B50" s="67"/>
      <x:c r="C50" s="67"/>
      <x:c r="D50" s="67"/>
      <x:c r="E50" s="67"/>
      <x:c r="F50" s="67"/>
      <x:c r="G50" s="68"/>
      <x:c r="H50" s="68"/>
      <x:c r="I50" s="67"/>
      <x:c r="J50" s="68"/>
      <x:c r="K50" s="68" t="n">
        <x:f>SUM(K7:K49)</x:f>
        <x:v>388813.06000000006</x:v>
      </x:c>
      <x:c r="L50" s="69" t="n">
        <x:f>'Parâmetros'!$B$8</x:f>
        <x:v>0</x:v>
      </x:c>
      <x:c r="M50" s="68"/>
      <x:c r="N50" s="68" t="n">
        <x:f>SUM(N7:N49)</x:f>
        <x:v>388813.06000000006</x:v>
      </x:c>
      <x:c r="O50" s="67" t="str">
        <x:v>Teto: R$ 499.000,00</x:v>
      </x:c>
    </x:row>
    <x:row r="51">
      <x:c r="A51" s="36"/>
      <x:c r="B51" s="36"/>
      <x:c r="C51" s="36"/>
      <x:c r="D51" s="36"/>
      <x:c r="E51" s="36"/>
      <x:c r="F51" s="36"/>
      <x:c r="G51" s="36"/>
      <x:c r="H51" s="36"/>
      <x:c r="I51" s="36"/>
      <x:c r="J51" s="36"/>
      <x:c r="K51" s="36"/>
      <x:c r="L51" s="36"/>
      <x:c r="M51" s="36"/>
      <x:c r="N51" s="36"/>
      <x:c r="O51" s="36"/>
    </x:row>
    <x:row r="52" ht="48" customHeight="1">
      <x:c r="A52" s="57" t="str">
        <x:v>NOTA: O BDI está parametrizado na aba 'Parâmetros' e deve ser preenchido após a aprovação do Anexo II. Os quantitativos têm caráter estimativo, destinados ao dimensionamento da contratação por SRP, sem obrigação de consumo integral.</x:v>
      </x:c>
      <x:c r="B52" s="57"/>
      <x:c r="C52" s="57"/>
      <x:c r="D52" s="57"/>
      <x:c r="E52" s="57"/>
      <x:c r="F52" s="57"/>
      <x:c r="G52" s="57"/>
      <x:c r="H52" s="57"/>
      <x:c r="I52" s="57"/>
      <x:c r="J52" s="57"/>
      <x:c r="K52" s="57"/>
      <x:c r="L52" s="57"/>
      <x:c r="M52" s="57"/>
      <x:c r="N52" s="57"/>
      <x:c r="O52" s="57"/>
    </x:row>
  </x:sheetData>
  <x:mergeCells>
    <x:mergeCell ref="A1:O1"/>
    <x:mergeCell ref="A2:O2"/>
    <x:mergeCell ref="A3:O3"/>
    <x:mergeCell ref="A50:J50"/>
    <x:mergeCell ref="A52:O52"/>
  </x:mergeCells>
  <x:conditionalFormatting sqref="N50:N50">
    <x:cfRule type="cellIs" dxfId="0" priority="1" operator="greaterThan">
      <x:formula>499000</x:formula>
    </x:cfRule>
    <x:cfRule type="cellIs" dxfId="1" priority="2" operator="lessThanOrEqual">
      <x:formula>499000</x:formula>
    </x:cfRule>
  </x:conditionalFormatting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32" hidden="0" customWidth="1"/>
    <x:col min="2" max="2" width="18" hidden="0" customWidth="1"/>
    <x:col min="3" max="3" width="18" hidden="0" customWidth="1"/>
    <x:col min="4" max="4" width="18" hidden="0" customWidth="1"/>
    <x:col min="5" max="5" width="42" hidden="0" customWidth="1"/>
  </x:cols>
  <x:sheetData>
    <x:row r="1">
      <x:c r="A1" s="5" t="str">
        <x:v>RESUMO DA CESTA ESTIMATIVA POR GRUPO DE SERVIÇO</x:v>
      </x:c>
      <x:c r="B1" s="5"/>
      <x:c r="C1" s="5"/>
      <x:c r="D1" s="5"/>
      <x:c r="E1" s="5"/>
    </x:row>
    <x:row r="3">
      <x:c r="A3" s="20" t="str">
        <x:v>Grupo</x:v>
      </x:c>
      <x:c r="B3" s="20" t="str">
        <x:v>Custo direto</x:v>
      </x:c>
      <x:c r="C3" s="20" t="str">
        <x:v>% do custo direto</x:v>
      </x:c>
      <x:c r="D3" s="20" t="str">
        <x:v>Total com BDI</x:v>
      </x:c>
      <x:c r="E3" s="20" t="str">
        <x:v>Observação</x:v>
      </x:c>
    </x:row>
    <x:row r="4">
      <x:c r="A4" s="36" t="str">
        <x:v>Demolições e remoções</x:v>
      </x:c>
      <x:c r="B4" s="38" t="n">
        <x:f>SUMIF('Orçamento Sintético'!$B$7:$B$49,A4,'Orçamento Sintético'!$K$7:$K$49)</x:f>
        <x:v>6483</x:v>
      </x:c>
      <x:c r="C4" s="39" t="n">
        <x:f>IF($B$19&gt;0,B4/$B$19,0)</x:f>
        <x:v>0.016673822633426972</x:v>
      </x:c>
      <x:c r="D4" s="38" t="n">
        <x:f>SUMIF('Orçamento Sintético'!$B$7:$B$49,A4,'Orçamento Sintético'!$N$7:$N$49)</x:f>
        <x:v>6483</x:v>
      </x:c>
      <x:c r="E4" s="36" t="str">
        <x:v>Quantitativo estimativo para SRP sob demanda.</x:v>
      </x:c>
    </x:row>
    <x:row r="5">
      <x:c r="A5" s="36" t="str">
        <x:v>Alvenaria e revestimentos</x:v>
      </x:c>
      <x:c r="B5" s="38" t="n">
        <x:f>SUMIF('Orçamento Sintético'!$B$7:$B$49,A5,'Orçamento Sintético'!$K$7:$K$49)</x:f>
        <x:v>66246.5</x:v>
      </x:c>
      <x:c r="C5" s="39" t="n">
        <x:f>IF($B$19&gt;0,B5/$B$19,0)</x:f>
        <x:v>0.17038136527615608</x:v>
      </x:c>
      <x:c r="D5" s="38" t="n">
        <x:f>SUMIF('Orçamento Sintético'!$B$7:$B$49,A5,'Orçamento Sintético'!$N$7:$N$49)</x:f>
        <x:v>66246.5</x:v>
      </x:c>
      <x:c r="E5" s="36" t="str">
        <x:v>Quantitativo estimativo para SRP sob demanda.</x:v>
      </x:c>
    </x:row>
    <x:row r="6">
      <x:c r="A6" s="36" t="str">
        <x:v>Pintura</x:v>
      </x:c>
      <x:c r="B6" s="38" t="n">
        <x:f>SUMIF('Orçamento Sintético'!$B$7:$B$49,A6,'Orçamento Sintético'!$K$7:$K$49)</x:f>
        <x:v>50326.8</x:v>
      </x:c>
      <x:c r="C6" s="39" t="n">
        <x:f>IF($B$19&gt;0,B6/$B$19,0)</x:f>
        <x:v>0.12943701016627374</x:v>
      </x:c>
      <x:c r="D6" s="38" t="n">
        <x:f>SUMIF('Orçamento Sintético'!$B$7:$B$49,A6,'Orçamento Sintético'!$N$7:$N$49)</x:f>
        <x:v>50326.8</x:v>
      </x:c>
      <x:c r="E6" s="36" t="str">
        <x:v>Quantitativo estimativo para SRP sob demanda.</x:v>
      </x:c>
    </x:row>
    <x:row r="7">
      <x:c r="A7" s="36" t="str">
        <x:v>Forros</x:v>
      </x:c>
      <x:c r="B7" s="38" t="n">
        <x:f>SUMIF('Orçamento Sintético'!$B$7:$B$49,A7,'Orçamento Sintético'!$K$7:$K$49)</x:f>
        <x:v>21606.5</x:v>
      </x:c>
      <x:c r="C7" s="39" t="n">
        <x:f>IF($B$19&gt;0,B7/$B$19,0)</x:f>
        <x:v>0.05557040702285051</x:v>
      </x:c>
      <x:c r="D7" s="38" t="n">
        <x:f>SUMIF('Orçamento Sintético'!$B$7:$B$49,A7,'Orçamento Sintético'!$N$7:$N$49)</x:f>
        <x:v>21606.5</x:v>
      </x:c>
      <x:c r="E7" s="36" t="str">
        <x:v>Quantitativo estimativo para SRP sob demanda.</x:v>
      </x:c>
    </x:row>
    <x:row r="8">
      <x:c r="A8" s="36" t="str">
        <x:v>Cobertura</x:v>
      </x:c>
      <x:c r="B8" s="38" t="n">
        <x:f>SUMIF('Orçamento Sintético'!$B$7:$B$49,A8,'Orçamento Sintético'!$K$7:$K$49)</x:f>
        <x:v>41792.3</x:v>
      </x:c>
      <x:c r="C8" s="39" t="n">
        <x:f>IF($B$19&gt;0,B8/$B$19,0)</x:f>
        <x:v>0.10748687299752739</x:v>
      </x:c>
      <x:c r="D8" s="38" t="n">
        <x:f>SUMIF('Orçamento Sintético'!$B$7:$B$49,A8,'Orçamento Sintético'!$N$7:$N$49)</x:f>
        <x:v>41792.3</x:v>
      </x:c>
      <x:c r="E8" s="36" t="str">
        <x:v>Quantitativo estimativo para SRP sob demanda.</x:v>
      </x:c>
    </x:row>
    <x:row r="9">
      <x:c r="A9" s="36" t="str">
        <x:v>Impermeabilização</x:v>
      </x:c>
      <x:c r="B9" s="38" t="n">
        <x:f>SUMIF('Orçamento Sintético'!$B$7:$B$49,A9,'Orçamento Sintético'!$K$7:$K$49)</x:f>
        <x:v>17353.2</x:v>
      </x:c>
      <x:c r="C9" s="39" t="n">
        <x:f>IF($B$19&gt;0,B9/$B$19,0)</x:f>
        <x:v>0.044631216862931505</x:v>
      </x:c>
      <x:c r="D9" s="38" t="n">
        <x:f>SUMIF('Orçamento Sintético'!$B$7:$B$49,A9,'Orçamento Sintético'!$N$7:$N$49)</x:f>
        <x:v>17353.2</x:v>
      </x:c>
      <x:c r="E9" s="36" t="str">
        <x:v>Quantitativo estimativo para SRP sob demanda.</x:v>
      </x:c>
    </x:row>
    <x:row r="10">
      <x:c r="A10" s="36" t="str">
        <x:v>Pisos e revestimentos</x:v>
      </x:c>
      <x:c r="B10" s="38" t="n">
        <x:f>SUMIF('Orçamento Sintético'!$B$7:$B$49,A10,'Orçamento Sintético'!$K$7:$K$49)</x:f>
        <x:v>34448.1</x:v>
      </x:c>
      <x:c r="C10" s="39" t="n">
        <x:f>IF($B$19&gt;0,B10/$B$19,0)</x:f>
        <x:v>0.08859810418919568</x:v>
      </x:c>
      <x:c r="D10" s="38" t="n">
        <x:f>SUMIF('Orçamento Sintético'!$B$7:$B$49,A10,'Orçamento Sintético'!$N$7:$N$49)</x:f>
        <x:v>34448.1</x:v>
      </x:c>
      <x:c r="E10" s="36" t="str">
        <x:v>Quantitativo estimativo para SRP sob demanda.</x:v>
      </x:c>
    </x:row>
    <x:row r="11">
      <x:c r="A11" s="36" t="str">
        <x:v>Esquadrias e vidros</x:v>
      </x:c>
      <x:c r="B11" s="38" t="n">
        <x:f>SUMIF('Orçamento Sintético'!$B$7:$B$49,A11,'Orçamento Sintético'!$K$7:$K$49)</x:f>
        <x:v>21451.36</x:v>
      </x:c>
      <x:c r="C11" s="39" t="n">
        <x:f>IF($B$19&gt;0,B11/$B$19,0)</x:f>
        <x:v>0.05517139779203918</x:v>
      </x:c>
      <x:c r="D11" s="38" t="n">
        <x:f>SUMIF('Orçamento Sintético'!$B$7:$B$49,A11,'Orçamento Sintético'!$N$7:$N$49)</x:f>
        <x:v>21451.36</x:v>
      </x:c>
      <x:c r="E11" s="36" t="str">
        <x:v>Quantitativo estimativo para SRP sob demanda.</x:v>
      </x:c>
    </x:row>
    <x:row r="12">
      <x:c r="A12" s="36" t="str">
        <x:v>Instalações elétricas</x:v>
      </x:c>
      <x:c r="B12" s="38" t="n">
        <x:f>SUMIF('Orçamento Sintético'!$B$7:$B$49,A12,'Orçamento Sintético'!$K$7:$K$49)</x:f>
        <x:v>25503.519999999997</x:v>
      </x:c>
      <x:c r="C12" s="39" t="n">
        <x:f>IF($B$19&gt;0,B12/$B$19,0)</x:f>
        <x:v>0.06559326993800052</x:v>
      </x:c>
      <x:c r="D12" s="38" t="n">
        <x:f>SUMIF('Orçamento Sintético'!$B$7:$B$49,A12,'Orçamento Sintético'!$N$7:$N$49)</x:f>
        <x:v>25503.519999999997</x:v>
      </x:c>
      <x:c r="E12" s="36" t="str">
        <x:v>Quantitativo estimativo para SRP sob demanda.</x:v>
      </x:c>
    </x:row>
    <x:row r="13">
      <x:c r="A13" s="36" t="str">
        <x:v>Rede de dados</x:v>
      </x:c>
      <x:c r="B13" s="38" t="n">
        <x:f>SUMIF('Orçamento Sintético'!$B$7:$B$49,A13,'Orçamento Sintético'!$K$7:$K$49)</x:f>
        <x:v>4829.76</x:v>
      </x:c>
      <x:c r="C13" s="39" t="n">
        <x:f>IF($B$19&gt;0,B13/$B$19,0)</x:f>
        <x:v>0.012421804967147964</x:v>
      </x:c>
      <x:c r="D13" s="38" t="n">
        <x:f>SUMIF('Orçamento Sintético'!$B$7:$B$49,A13,'Orçamento Sintético'!$N$7:$N$49)</x:f>
        <x:v>4829.76</x:v>
      </x:c>
      <x:c r="E13" s="36" t="str">
        <x:v>Quantitativo estimativo para SRP sob demanda.</x:v>
      </x:c>
    </x:row>
    <x:row r="14">
      <x:c r="A14" s="36" t="str">
        <x:v>Hidrossanitário</x:v>
      </x:c>
      <x:c r="B14" s="38" t="n">
        <x:f>SUMIF('Orçamento Sintético'!$B$7:$B$49,A14,'Orçamento Sintético'!$K$7:$K$49)</x:f>
        <x:v>23239.14</x:v>
      </x:c>
      <x:c r="C14" s="39" t="n">
        <x:f>IF($B$19&gt;0,B14/$B$19,0)</x:f>
        <x:v>0.05976944292972051</x:v>
      </x:c>
      <x:c r="D14" s="38" t="n">
        <x:f>SUMIF('Orçamento Sintético'!$B$7:$B$49,A14,'Orçamento Sintético'!$N$7:$N$49)</x:f>
        <x:v>23239.14</x:v>
      </x:c>
      <x:c r="E14" s="36" t="str">
        <x:v>Quantitativo estimativo para SRP sob demanda.</x:v>
      </x:c>
    </x:row>
    <x:row r="15">
      <x:c r="A15" s="36" t="str">
        <x:v>Pavimentação e acessibilidade</x:v>
      </x:c>
      <x:c r="B15" s="38" t="n">
        <x:f>SUMIF('Orçamento Sintético'!$B$7:$B$49,A15,'Orçamento Sintético'!$K$7:$K$49)</x:f>
        <x:v>39044.2</x:v>
      </x:c>
      <x:c r="C15" s="39" t="n">
        <x:f>IF($B$19&gt;0,B15/$B$19,0)</x:f>
        <x:v>0.10041895197656167</x:v>
      </x:c>
      <x:c r="D15" s="38" t="n">
        <x:f>SUMIF('Orçamento Sintético'!$B$7:$B$49,A15,'Orçamento Sintético'!$N$7:$N$49)</x:f>
        <x:v>39044.2</x:v>
      </x:c>
      <x:c r="E15" s="36" t="str">
        <x:v>Quantitativo estimativo para SRP sob demanda.</x:v>
      </x:c>
    </x:row>
    <x:row r="16">
      <x:c r="A16" s="36" t="str">
        <x:v>Paisagismo</x:v>
      </x:c>
      <x:c r="B16" s="38" t="n">
        <x:f>SUMIF('Orçamento Sintético'!$B$7:$B$49,A16,'Orçamento Sintético'!$K$7:$K$49)</x:f>
        <x:v>5548</x:v>
      </x:c>
      <x:c r="C16" s="39" t="n">
        <x:f>IF($B$19&gt;0,B16/$B$19,0)</x:f>
        <x:v>0.014269068019474447</x:v>
      </x:c>
      <x:c r="D16" s="38" t="n">
        <x:f>SUMIF('Orçamento Sintético'!$B$7:$B$49,A16,'Orçamento Sintético'!$N$7:$N$49)</x:f>
        <x:v>5548</x:v>
      </x:c>
      <x:c r="E16" s="36" t="str">
        <x:v>Quantitativo estimativo para SRP sob demanda.</x:v>
      </x:c>
    </x:row>
    <x:row r="17">
      <x:c r="A17" s="36" t="str">
        <x:v>Climatização</x:v>
      </x:c>
      <x:c r="B17" s="38" t="n">
        <x:f>SUMIF('Orçamento Sintético'!$B$7:$B$49,A17,'Orçamento Sintético'!$K$7:$K$49)</x:f>
        <x:v>22458.6</x:v>
      </x:c>
      <x:c r="C17" s="39" t="n">
        <x:f>IF($B$19&gt;0,B17/$B$19,0)</x:f>
        <x:v>0.0577619486341328</x:v>
      </x:c>
      <x:c r="D17" s="38" t="n">
        <x:f>SUMIF('Orçamento Sintético'!$B$7:$B$49,A17,'Orçamento Sintético'!$N$7:$N$49)</x:f>
        <x:v>22458.6</x:v>
      </x:c>
      <x:c r="E17" s="36" t="str">
        <x:v>Quantitativo estimativo para SRP sob demanda.</x:v>
      </x:c>
    </x:row>
    <x:row r="18">
      <x:c r="A18" s="36" t="str">
        <x:v>SPDA</x:v>
      </x:c>
      <x:c r="B18" s="38" t="n">
        <x:f>SUMIF('Orçamento Sintético'!$B$7:$B$49,A18,'Orçamento Sintético'!$K$7:$K$49)</x:f>
        <x:v>8482.08</x:v>
      </x:c>
      <x:c r="C18" s="39" t="n">
        <x:f>IF($B$19&gt;0,B18/$B$19,0)</x:f>
        <x:v>0.021815316594560888</x:v>
      </x:c>
      <x:c r="D18" s="38" t="n">
        <x:f>SUMIF('Orçamento Sintético'!$B$7:$B$49,A18,'Orçamento Sintético'!$N$7:$N$49)</x:f>
        <x:v>8482.08</x:v>
      </x:c>
      <x:c r="E18" s="36" t="str">
        <x:v>Quantitativo estimativo para SRP sob demanda.</x:v>
      </x:c>
    </x:row>
    <x:row r="19">
      <x:c r="A19" s="78" t="str">
        <x:v>TOTAL</x:v>
      </x:c>
      <x:c r="B19" s="79" t="n">
        <x:f>SUM(B4:B18)</x:f>
        <x:v>388813.06000000006</x:v>
      </x:c>
      <x:c r="C19" s="80" t="n">
        <x:f>1</x:f>
        <x:v>1</x:v>
      </x:c>
      <x:c r="D19" s="79" t="n">
        <x:f>SUM(D4:D18)</x:f>
        <x:v>388813.06000000006</x:v>
      </x:c>
      <x:c r="E19" s="78"/>
    </x:row>
  </x:sheetData>
  <x:mergeCells>
    <x:mergeCell ref="A1:E1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105" hidden="0" customWidth="1"/>
  </x:cols>
  <x:sheetData>
    <x:row r="1">
      <x:c r="A1" s="5" t="str">
        <x:v>MEMÓRIA DE ESTIMATIVA DOS QUANTITATIVOS</x:v>
      </x:c>
      <x:c r="B1" s="5"/>
    </x:row>
    <x:row r="3" ht="26.399999618530273" hidden="0" customHeight="1">
      <x:c r="A3" s="88" t="str">
        <x:v>1. Premissa</x:v>
      </x:c>
      <x:c r="B3" s="36" t="str">
        <x:v>Não há histórico de contratação ou Ata semelhante própria da 3ª Bda Inf Mec, nem levantamento métrico consolidado dos pavilhões para este objeto.</x:v>
      </x:c>
    </x:row>
    <x:row r="4" ht="26.399999618530273" hidden="0" customHeight="1">
      <x:c r="A4" s="88" t="str">
        <x:v>2. Metodologia</x:v>
      </x:c>
      <x:c r="B4" s="36" t="str">
        <x:v>Os quantitativos foram estimados mediante cesta representativa de serviços de manutenção predial com maior probabilidade de ocorrência durante a vigência da Ata de Registro de Preços.</x:v>
      </x:c>
    </x:row>
    <x:row r="5" ht="26.399999618530273" hidden="0" customHeight="1">
      <x:c r="A5" s="88" t="str">
        <x:v>3. Escopo</x:v>
      </x:c>
      <x:c r="B5" s="36" t="str">
        <x:v>Foram contemplados grupos de demolições, alvenaria/revestimentos, pinturas, forros, coberturas, impermeabilização, pisos, esquadrias/vidros, elétrica, dados, hidrossanitário, pavimentação/acessibilidade, paisagismo, climatização e SPDA.</x:v>
      </x:c>
    </x:row>
    <x:row r="6" ht="26.399999618530273" hidden="0" customHeight="1">
      <x:c r="A6" s="88" t="str">
        <x:v>4. Natureza dos quantitativos</x:v>
      </x:c>
      <x:c r="B6" s="36" t="str">
        <x:v>Os quantitativos possuem caráter exclusivamente estimativo para dimensionamento do SRP e não representam obrigação de contratação integral pela Administração.</x:v>
      </x:c>
    </x:row>
    <x:row r="7" ht="26.399999618530273" hidden="0" customHeight="1">
      <x:c r="A7" s="88" t="str">
        <x:v>5. Formação dos preços</x:v>
      </x:c>
      <x:c r="B7" s="36" t="str">
        <x:v>Os custos unitários foram extraídos da base SINAPI 07/2026 para Goiás, localidade Goiânia, com custos sem e com desoneração disponíveis na própria planilha.</x:v>
      </x:c>
    </x:row>
    <x:row r="8" ht="26.399999618530273" hidden="0" customHeight="1">
      <x:c r="A8" s="88" t="str">
        <x:v>6. Regime</x:v>
      </x:c>
      <x:c r="B8" s="36" t="str">
        <x:v>A planilha permite selecionar o regime de encargos. A definição final deverá ser compatibilizada com a Memória de Cálculo do BDI (Anexo II).</x:v>
      </x:c>
    </x:row>
    <x:row r="9" ht="15" hidden="0" customHeight="1">
      <x:c r="A9" s="88" t="str">
        <x:v>7. BDI</x:v>
      </x:c>
      <x:c r="B9" s="36" t="str">
        <x:v>O BDI não foi arbitrado neste Anexo I. O campo permanece parametrizado para preenchimento após a elaboração e aprovação do Anexo II.</x:v>
      </x:c>
    </x:row>
    <x:row r="10" ht="15" hidden="0" customHeight="1">
      <x:c r="A10" s="88" t="str">
        <x:v>8. Limite global</x:v>
      </x:c>
      <x:c r="B10" s="36" t="str">
        <x:v>O valor estimado total, após inclusão do BDI definitivo, deverá permanecer igual ou inferior a R$ 499.000,00.</x:v>
      </x:c>
    </x:row>
    <x:row r="11" ht="15" hidden="0" customHeight="1">
      <x:c r="A11" s="88" t="str">
        <x:v>9. Validação</x:v>
      </x:c>
      <x:c r="B11" s="36" t="str">
        <x:v>Antes da publicação do certame, recomenda-se validação dos quantitativos e das composições pelo responsável técnico da Administração.</x:v>
      </x:c>
    </x:row>
  </x:sheetData>
  <x:mergeCells>
    <x:mergeCell ref="A1:B1"/>
  </x:mergeCells>
  <x:pageMargins left="0.7" right="0.7" top="0.75" bottom="0.75" header="0.3" footer="0.3"/>
</x:worksheet>
</file>