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6dbe356146168658/Área de Trabalho/PROCESSO CREDENCIAMENTO PARA 2027/dados estimativos/"/>
    </mc:Choice>
  </mc:AlternateContent>
  <xr:revisionPtr revIDLastSave="4" documentId="13_ncr:1_{B3E5B840-84AB-4D18-B33F-20207D01E127}" xr6:coauthVersionLast="47" xr6:coauthVersionMax="47" xr10:uidLastSave="{0DC4C7F0-C89D-436E-9BB4-C22C00526F06}"/>
  <bookViews>
    <workbookView xWindow="10" yWindow="10" windowWidth="19180" windowHeight="10060" firstSheet="2" activeTab="3" xr2:uid="{00000000-000D-0000-FFFF-FFFF00000000}"/>
  </bookViews>
  <sheets>
    <sheet name="Vlr m3 Jun Jul 26" sheetId="1" r:id="rId1"/>
    <sheet name="RELATORIO PLANILHA COTER" sheetId="2" r:id="rId2"/>
    <sheet name="ESTIMATIVA DAS QUANTIDADES" sheetId="3" r:id="rId3"/>
    <sheet name="ESTIMATIVA VALOR DA CONTRATAÇÃO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3" l="1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H23" i="3"/>
  <c r="I23" i="3" s="1"/>
  <c r="G23" i="3"/>
  <c r="F23" i="3"/>
  <c r="E23" i="3"/>
  <c r="D23" i="3"/>
  <c r="G22" i="3"/>
  <c r="H22" i="3" s="1"/>
  <c r="I22" i="3" s="1"/>
  <c r="F22" i="3"/>
  <c r="E22" i="3"/>
  <c r="D22" i="3"/>
  <c r="H21" i="3"/>
  <c r="I21" i="3" s="1"/>
  <c r="G21" i="3"/>
  <c r="F21" i="3"/>
  <c r="E21" i="3"/>
  <c r="D21" i="3"/>
  <c r="G20" i="3"/>
  <c r="H20" i="3" s="1"/>
  <c r="I20" i="3" s="1"/>
  <c r="F20" i="3"/>
  <c r="E20" i="3"/>
  <c r="D20" i="3"/>
  <c r="H19" i="3"/>
  <c r="I19" i="3" s="1"/>
  <c r="G19" i="3"/>
  <c r="F19" i="3"/>
  <c r="E19" i="3"/>
  <c r="D19" i="3"/>
  <c r="G18" i="3"/>
  <c r="H18" i="3" s="1"/>
  <c r="I18" i="3" s="1"/>
  <c r="F18" i="3"/>
  <c r="E18" i="3"/>
  <c r="D18" i="3"/>
  <c r="H17" i="3"/>
  <c r="I17" i="3" s="1"/>
  <c r="G17" i="3"/>
  <c r="F17" i="3"/>
  <c r="E17" i="3"/>
  <c r="D17" i="3"/>
  <c r="G16" i="3"/>
  <c r="H16" i="3" s="1"/>
  <c r="I16" i="3" s="1"/>
  <c r="F16" i="3"/>
  <c r="E16" i="3"/>
  <c r="D16" i="3"/>
  <c r="H15" i="3"/>
  <c r="I15" i="3" s="1"/>
  <c r="G15" i="3"/>
  <c r="F15" i="3"/>
  <c r="E15" i="3"/>
  <c r="D15" i="3"/>
  <c r="G14" i="3"/>
  <c r="H14" i="3" s="1"/>
  <c r="I14" i="3" s="1"/>
  <c r="F14" i="3"/>
  <c r="E14" i="3"/>
  <c r="D14" i="3"/>
  <c r="H13" i="3"/>
  <c r="I13" i="3" s="1"/>
  <c r="G13" i="3"/>
  <c r="F13" i="3"/>
  <c r="E13" i="3"/>
  <c r="D13" i="3"/>
  <c r="G12" i="3"/>
  <c r="H12" i="3" s="1"/>
  <c r="I12" i="3" s="1"/>
  <c r="F12" i="3"/>
  <c r="E12" i="3"/>
  <c r="D12" i="3"/>
  <c r="H11" i="3"/>
  <c r="I11" i="3" s="1"/>
  <c r="G11" i="3"/>
  <c r="F11" i="3"/>
  <c r="E11" i="3"/>
  <c r="D11" i="3"/>
  <c r="G10" i="3"/>
  <c r="H10" i="3" s="1"/>
  <c r="I10" i="3" s="1"/>
  <c r="F10" i="3"/>
  <c r="E10" i="3"/>
  <c r="D10" i="3"/>
  <c r="H9" i="3"/>
  <c r="I9" i="3" s="1"/>
  <c r="G9" i="3"/>
  <c r="F9" i="3"/>
  <c r="E9" i="3"/>
  <c r="D9" i="3"/>
  <c r="G8" i="3"/>
  <c r="H8" i="3" s="1"/>
  <c r="I8" i="3" s="1"/>
  <c r="F8" i="3"/>
  <c r="E8" i="3"/>
  <c r="D8" i="3"/>
  <c r="H7" i="3"/>
  <c r="I7" i="3" s="1"/>
  <c r="G7" i="3"/>
  <c r="F7" i="3"/>
  <c r="E7" i="3"/>
  <c r="D7" i="3"/>
  <c r="G6" i="3"/>
  <c r="H6" i="3" s="1"/>
  <c r="I6" i="3" s="1"/>
  <c r="F6" i="3"/>
  <c r="E6" i="3"/>
  <c r="D6" i="3"/>
  <c r="H5" i="3"/>
  <c r="I5" i="3" s="1"/>
  <c r="G5" i="3"/>
  <c r="F5" i="3"/>
  <c r="E5" i="3"/>
  <c r="D5" i="3"/>
  <c r="G4" i="3"/>
  <c r="H4" i="3" s="1"/>
  <c r="I4" i="3" s="1"/>
  <c r="F4" i="3"/>
  <c r="F24" i="3" s="1"/>
  <c r="E4" i="3"/>
  <c r="E24" i="3" s="1"/>
  <c r="D4" i="3"/>
  <c r="H3" i="3"/>
  <c r="I3" i="3" s="1"/>
  <c r="G3" i="3"/>
  <c r="H24" i="3" s="1"/>
  <c r="I24" i="3" s="1"/>
  <c r="F3" i="3"/>
  <c r="E3" i="3"/>
  <c r="D3" i="3"/>
  <c r="D24" i="3" s="1"/>
  <c r="S57" i="2"/>
  <c r="R57" i="2"/>
  <c r="Q57" i="2"/>
  <c r="Q61" i="2" s="1"/>
  <c r="P57" i="2"/>
  <c r="P61" i="2" s="1"/>
  <c r="O57" i="2"/>
  <c r="O61" i="2" s="1"/>
  <c r="N57" i="2"/>
  <c r="N61" i="2" s="1"/>
  <c r="M57" i="2"/>
  <c r="L57" i="2"/>
  <c r="L61" i="2" s="1"/>
  <c r="K57" i="2"/>
  <c r="J57" i="2"/>
  <c r="I57" i="2"/>
  <c r="H57" i="2"/>
  <c r="G57" i="2"/>
  <c r="S25" i="2"/>
  <c r="R25" i="2"/>
  <c r="Q25" i="2"/>
  <c r="P25" i="2"/>
  <c r="O25" i="2"/>
  <c r="N25" i="2"/>
  <c r="M25" i="2"/>
  <c r="L25" i="2"/>
  <c r="K25" i="2"/>
  <c r="J25" i="2"/>
  <c r="I25" i="2"/>
  <c r="I66" i="2" s="1"/>
  <c r="I67" i="2" s="1"/>
  <c r="H25" i="2"/>
  <c r="G25" i="2"/>
  <c r="G62" i="1"/>
  <c r="E62" i="1"/>
  <c r="I62" i="1" s="1"/>
  <c r="J62" i="1" s="1"/>
  <c r="D62" i="1"/>
  <c r="C62" i="1"/>
  <c r="H61" i="1"/>
  <c r="F61" i="1"/>
  <c r="H60" i="1"/>
  <c r="F60" i="1"/>
  <c r="H59" i="1"/>
  <c r="F59" i="1"/>
  <c r="H58" i="1"/>
  <c r="F58" i="1"/>
  <c r="H57" i="1"/>
  <c r="F57" i="1"/>
  <c r="I57" i="1" s="1"/>
  <c r="J57" i="1" s="1"/>
  <c r="E18" i="4" s="1"/>
  <c r="F18" i="4" s="1"/>
  <c r="G18" i="4" s="1"/>
  <c r="H18" i="4" s="1"/>
  <c r="H56" i="1"/>
  <c r="F56" i="1"/>
  <c r="I56" i="1" s="1"/>
  <c r="J56" i="1" s="1"/>
  <c r="E17" i="4" s="1"/>
  <c r="H55" i="1"/>
  <c r="F55" i="1"/>
  <c r="H54" i="1"/>
  <c r="F54" i="1"/>
  <c r="H53" i="1"/>
  <c r="F53" i="1"/>
  <c r="H52" i="1"/>
  <c r="F52" i="1"/>
  <c r="H51" i="1"/>
  <c r="F51" i="1"/>
  <c r="I51" i="1" s="1"/>
  <c r="J51" i="1" s="1"/>
  <c r="E12" i="4" s="1"/>
  <c r="H50" i="1"/>
  <c r="F50" i="1"/>
  <c r="I50" i="1" s="1"/>
  <c r="J50" i="1" s="1"/>
  <c r="E11" i="4" s="1"/>
  <c r="H49" i="1"/>
  <c r="F49" i="1"/>
  <c r="H48" i="1"/>
  <c r="F48" i="1"/>
  <c r="H47" i="1"/>
  <c r="F47" i="1"/>
  <c r="H46" i="1"/>
  <c r="F46" i="1"/>
  <c r="H45" i="1"/>
  <c r="F45" i="1"/>
  <c r="I45" i="1" s="1"/>
  <c r="J45" i="1" s="1"/>
  <c r="E6" i="4" s="1"/>
  <c r="F6" i="4" s="1"/>
  <c r="G6" i="4" s="1"/>
  <c r="H6" i="4" s="1"/>
  <c r="H44" i="1"/>
  <c r="F44" i="1"/>
  <c r="I44" i="1" s="1"/>
  <c r="J44" i="1" s="1"/>
  <c r="E5" i="4" s="1"/>
  <c r="H43" i="1"/>
  <c r="F43" i="1"/>
  <c r="H42" i="1"/>
  <c r="F42" i="1"/>
  <c r="H41" i="1"/>
  <c r="H62" i="1" s="1"/>
  <c r="F41" i="1"/>
  <c r="H36" i="1"/>
  <c r="G36" i="1"/>
  <c r="E36" i="1"/>
  <c r="D36" i="1"/>
  <c r="C36" i="1"/>
  <c r="H35" i="1"/>
  <c r="F35" i="1"/>
  <c r="I61" i="1" s="1"/>
  <c r="J61" i="1" s="1"/>
  <c r="E22" i="4" s="1"/>
  <c r="F22" i="4" s="1"/>
  <c r="G22" i="4" s="1"/>
  <c r="H22" i="4" s="1"/>
  <c r="H34" i="1"/>
  <c r="F34" i="1"/>
  <c r="I60" i="1" s="1"/>
  <c r="J60" i="1" s="1"/>
  <c r="E21" i="4" s="1"/>
  <c r="H33" i="1"/>
  <c r="F33" i="1"/>
  <c r="I59" i="1" s="1"/>
  <c r="J59" i="1" s="1"/>
  <c r="E20" i="4" s="1"/>
  <c r="F20" i="4" s="1"/>
  <c r="G20" i="4" s="1"/>
  <c r="H20" i="4" s="1"/>
  <c r="H32" i="1"/>
  <c r="F32" i="1"/>
  <c r="I58" i="1" s="1"/>
  <c r="J58" i="1" s="1"/>
  <c r="E19" i="4" s="1"/>
  <c r="F19" i="4" s="1"/>
  <c r="G19" i="4" s="1"/>
  <c r="H19" i="4" s="1"/>
  <c r="H31" i="1"/>
  <c r="F31" i="1"/>
  <c r="H30" i="1"/>
  <c r="F30" i="1"/>
  <c r="H29" i="1"/>
  <c r="F29" i="1"/>
  <c r="I55" i="1" s="1"/>
  <c r="J55" i="1" s="1"/>
  <c r="E16" i="4" s="1"/>
  <c r="H28" i="1"/>
  <c r="F28" i="1"/>
  <c r="I54" i="1" s="1"/>
  <c r="J54" i="1" s="1"/>
  <c r="E15" i="4" s="1"/>
  <c r="F15" i="4" s="1"/>
  <c r="G15" i="4" s="1"/>
  <c r="H15" i="4" s="1"/>
  <c r="H27" i="1"/>
  <c r="F27" i="1"/>
  <c r="I53" i="1" s="1"/>
  <c r="J53" i="1" s="1"/>
  <c r="E14" i="4" s="1"/>
  <c r="H26" i="1"/>
  <c r="F26" i="1"/>
  <c r="I52" i="1" s="1"/>
  <c r="J52" i="1" s="1"/>
  <c r="E13" i="4" s="1"/>
  <c r="H25" i="1"/>
  <c r="F25" i="1"/>
  <c r="H24" i="1"/>
  <c r="F24" i="1"/>
  <c r="H23" i="1"/>
  <c r="F23" i="1"/>
  <c r="I49" i="1" s="1"/>
  <c r="J49" i="1" s="1"/>
  <c r="E10" i="4" s="1"/>
  <c r="F10" i="4" s="1"/>
  <c r="G10" i="4" s="1"/>
  <c r="H10" i="4" s="1"/>
  <c r="H22" i="1"/>
  <c r="F22" i="1"/>
  <c r="I48" i="1" s="1"/>
  <c r="J48" i="1" s="1"/>
  <c r="E9" i="4" s="1"/>
  <c r="F9" i="4" s="1"/>
  <c r="G9" i="4" s="1"/>
  <c r="H9" i="4" s="1"/>
  <c r="H21" i="1"/>
  <c r="F21" i="1"/>
  <c r="I47" i="1" s="1"/>
  <c r="J47" i="1" s="1"/>
  <c r="E8" i="4" s="1"/>
  <c r="F8" i="4" s="1"/>
  <c r="G8" i="4" s="1"/>
  <c r="H8" i="4" s="1"/>
  <c r="H20" i="1"/>
  <c r="F20" i="1"/>
  <c r="I46" i="1" s="1"/>
  <c r="J46" i="1" s="1"/>
  <c r="E7" i="4" s="1"/>
  <c r="F7" i="4" s="1"/>
  <c r="G7" i="4" s="1"/>
  <c r="H7" i="4" s="1"/>
  <c r="H19" i="1"/>
  <c r="F19" i="1"/>
  <c r="H18" i="1"/>
  <c r="F18" i="1"/>
  <c r="H17" i="1"/>
  <c r="F17" i="1"/>
  <c r="I43" i="1" s="1"/>
  <c r="J43" i="1" s="1"/>
  <c r="E4" i="4" s="1"/>
  <c r="H16" i="1"/>
  <c r="F16" i="1"/>
  <c r="I42" i="1" s="1"/>
  <c r="J42" i="1" s="1"/>
  <c r="E3" i="4" s="1"/>
  <c r="F3" i="4" s="1"/>
  <c r="G3" i="4" s="1"/>
  <c r="H3" i="4" s="1"/>
  <c r="H15" i="1"/>
  <c r="F15" i="1"/>
  <c r="I41" i="1" s="1"/>
  <c r="J41" i="1" s="1"/>
  <c r="E2" i="4" s="1"/>
  <c r="F21" i="4" l="1"/>
  <c r="G21" i="4" s="1"/>
  <c r="H21" i="4" s="1"/>
  <c r="F4" i="4"/>
  <c r="G4" i="4" s="1"/>
  <c r="H4" i="4" s="1"/>
  <c r="F16" i="4"/>
  <c r="G16" i="4" s="1"/>
  <c r="H16" i="4" s="1"/>
  <c r="F5" i="4"/>
  <c r="G5" i="4" s="1"/>
  <c r="H5" i="4" s="1"/>
  <c r="F17" i="4"/>
  <c r="G17" i="4" s="1"/>
  <c r="H17" i="4" s="1"/>
  <c r="D23" i="4"/>
  <c r="F12" i="4"/>
  <c r="G12" i="4" s="1"/>
  <c r="H12" i="4" s="1"/>
  <c r="F14" i="4"/>
  <c r="G14" i="4" s="1"/>
  <c r="H14" i="4" s="1"/>
  <c r="F2" i="4"/>
  <c r="G2" i="4" s="1"/>
  <c r="F13" i="4"/>
  <c r="G13" i="4" s="1"/>
  <c r="H13" i="4" s="1"/>
  <c r="F11" i="4"/>
  <c r="G11" i="4" s="1"/>
  <c r="H11" i="4" s="1"/>
  <c r="F23" i="4"/>
  <c r="E23" i="4" s="1"/>
  <c r="G23" i="4" l="1"/>
  <c r="H23" i="4" s="1"/>
  <c r="H2" i="4"/>
</calcChain>
</file>

<file path=xl/sharedStrings.xml><?xml version="1.0" encoding="utf-8"?>
<sst xmlns="http://schemas.openxmlformats.org/spreadsheetml/2006/main" count="429" uniqueCount="126">
  <si>
    <t>MINISTÉRIO DA DEFESA</t>
  </si>
  <si>
    <t>EXÉRCITO BRASILEIRO</t>
  </si>
  <si>
    <t>COMANDO DA 7ª REGIÃO MILITAR</t>
  </si>
  <si>
    <t>(Gov das Armas Prov de PE/1821)</t>
  </si>
  <si>
    <t>REGIÃO MATIAS DE ALBUQUERQUE</t>
  </si>
  <si>
    <t>ESCRITÓRIO AVANÇADO DA OPERAÇÃO CARRO-PIPA DA 7ª REGIÃO MILITAR</t>
  </si>
  <si>
    <t>VALOR  DO METRO CÚBICO PAGO NOS MUNICÍPIOS DE PERNAMBUCO E BAHIA SOB COORDENAÇÃO DO E Avç OP C PIPA/7ª RM</t>
  </si>
  <si>
    <t>DADOS DE APOIO - GCDA Junho E Julho/2026</t>
  </si>
  <si>
    <t>MUNICÍPIO</t>
  </si>
  <si>
    <t>GCDA JUNHO 2026</t>
  </si>
  <si>
    <t>POP ATD</t>
  </si>
  <si>
    <t>DISTR M3 AGO</t>
  </si>
  <si>
    <t>TOTAL MUN AGO R$</t>
  </si>
  <si>
    <t>R$ M3 AGO</t>
  </si>
  <si>
    <t>PIP AGO</t>
  </si>
  <si>
    <t>MÉD PIP AGO</t>
  </si>
  <si>
    <t>AFRANIO</t>
  </si>
  <si>
    <t>BELÉM DO SÂO FRANCISCO</t>
  </si>
  <si>
    <t>BODOCO</t>
  </si>
  <si>
    <t>CABROBO</t>
  </si>
  <si>
    <t>DORMENTES</t>
  </si>
  <si>
    <t>LAGOA GRANDE</t>
  </si>
  <si>
    <t>OROCO</t>
  </si>
  <si>
    <t>OURICURI</t>
  </si>
  <si>
    <t>PARNAMIRIM</t>
  </si>
  <si>
    <t>PETROLINA</t>
  </si>
  <si>
    <t>SANTA CRUZ</t>
  </si>
  <si>
    <t>SANTA FILOMENA</t>
  </si>
  <si>
    <t>SANTA MARIA DA BOA VISTA</t>
  </si>
  <si>
    <t>TERRA NOVA</t>
  </si>
  <si>
    <t>CAMPO ALEGRE DE LOURDES</t>
  </si>
  <si>
    <t>CASA NOVA</t>
  </si>
  <si>
    <t>CURACA</t>
  </si>
  <si>
    <t>JUAZEIRO</t>
  </si>
  <si>
    <t>PILAO ARCADO</t>
  </si>
  <si>
    <t>REMANSO</t>
  </si>
  <si>
    <t>SENTO-SE</t>
  </si>
  <si>
    <t>TOTAL</t>
  </si>
  <si>
    <t>GCDA JULHO 2026</t>
  </si>
  <si>
    <t>MÉDIA M3 NOVO IM</t>
  </si>
  <si>
    <t>MÉDIA M3 NOVO IM + 10%</t>
  </si>
  <si>
    <t>DISTR M3 SET</t>
  </si>
  <si>
    <t>TOTAL MUN SET R$</t>
  </si>
  <si>
    <t>R$ M3 SET</t>
  </si>
  <si>
    <t>PIP SET</t>
  </si>
  <si>
    <t>MÉD PIP SET</t>
  </si>
  <si>
    <r>
      <rPr>
        <b/>
        <u/>
        <sz val="8"/>
        <rFont val="Arial"/>
        <family val="2"/>
      </rPr>
      <t xml:space="preserve">OPERAÇÃO CARRO-PIPA
</t>
    </r>
    <r>
      <rPr>
        <b/>
        <u/>
        <sz val="8"/>
        <rFont val="Arial"/>
        <family val="2"/>
      </rPr>
      <t>DADOS GERAIS REFERENTES AO MÊS DE JUNHO DE 2026</t>
    </r>
  </si>
  <si>
    <r>
      <rPr>
        <b/>
        <sz val="5"/>
        <rFont val="Arial"/>
        <family val="2"/>
      </rPr>
      <t>ESTADO: PERNAMBUCO</t>
    </r>
  </si>
  <si>
    <r>
      <rPr>
        <b/>
        <sz val="5"/>
        <rFont val="Arial"/>
        <family val="2"/>
      </rPr>
      <t>OM</t>
    </r>
  </si>
  <si>
    <r>
      <rPr>
        <b/>
        <sz val="5"/>
        <rFont val="Arial"/>
        <family val="2"/>
      </rPr>
      <t>ORDEM</t>
    </r>
  </si>
  <si>
    <r>
      <rPr>
        <b/>
        <sz val="5"/>
        <rFont val="Arial"/>
        <family val="2"/>
      </rPr>
      <t>STATUS</t>
    </r>
  </si>
  <si>
    <r>
      <rPr>
        <b/>
        <sz val="5"/>
        <rFont val="Arial"/>
        <family val="2"/>
      </rPr>
      <t>UF</t>
    </r>
  </si>
  <si>
    <r>
      <rPr>
        <b/>
        <sz val="5"/>
        <rFont val="Arial"/>
        <family val="2"/>
      </rPr>
      <t>IBGE</t>
    </r>
  </si>
  <si>
    <r>
      <rPr>
        <b/>
        <sz val="5"/>
        <rFont val="Arial"/>
        <family val="2"/>
      </rPr>
      <t>MUNICÍPIO</t>
    </r>
  </si>
  <si>
    <r>
      <rPr>
        <b/>
        <sz val="5"/>
        <rFont val="Arial"/>
        <family val="2"/>
      </rPr>
      <t>PIPEIROS</t>
    </r>
  </si>
  <si>
    <r>
      <rPr>
        <b/>
        <sz val="5"/>
        <rFont val="Arial"/>
        <family val="2"/>
      </rPr>
      <t>POPULAÇÃO</t>
    </r>
  </si>
  <si>
    <r>
      <rPr>
        <b/>
        <sz val="5"/>
        <rFont val="Arial"/>
        <family val="2"/>
      </rPr>
      <t>PA</t>
    </r>
  </si>
  <si>
    <r>
      <rPr>
        <b/>
        <sz val="5"/>
        <rFont val="Arial"/>
        <family val="2"/>
      </rPr>
      <t>CARRADAS</t>
    </r>
  </si>
  <si>
    <r>
      <rPr>
        <b/>
        <sz val="5"/>
        <rFont val="Arial"/>
        <family val="2"/>
      </rPr>
      <t xml:space="preserve">AGUA
</t>
    </r>
    <r>
      <rPr>
        <b/>
        <sz val="5"/>
        <rFont val="Arial"/>
        <family val="2"/>
      </rPr>
      <t>DISTR.(m3)</t>
    </r>
  </si>
  <si>
    <r>
      <rPr>
        <b/>
        <sz val="5"/>
        <rFont val="Arial"/>
        <family val="2"/>
      </rPr>
      <t xml:space="preserve">MÉDIA DE ÁGUA
</t>
    </r>
    <r>
      <rPr>
        <b/>
        <sz val="5"/>
        <rFont val="Arial"/>
        <family val="2"/>
      </rPr>
      <t>POR PA(m3)</t>
    </r>
  </si>
  <si>
    <r>
      <rPr>
        <b/>
        <sz val="5"/>
        <rFont val="Arial"/>
        <family val="2"/>
      </rPr>
      <t xml:space="preserve">VALOR PAGO
</t>
    </r>
    <r>
      <rPr>
        <b/>
        <sz val="5"/>
        <rFont val="Arial"/>
        <family val="2"/>
      </rPr>
      <t>CARRADAS(R$) ¹</t>
    </r>
  </si>
  <si>
    <r>
      <rPr>
        <b/>
        <sz val="5"/>
        <rFont val="Arial"/>
        <family val="2"/>
      </rPr>
      <t xml:space="preserve">CUSTO(m3)
</t>
    </r>
    <r>
      <rPr>
        <b/>
        <sz val="5"/>
        <rFont val="Arial"/>
        <family val="2"/>
      </rPr>
      <t>AGUAXPOP</t>
    </r>
  </si>
  <si>
    <r>
      <rPr>
        <b/>
        <sz val="5"/>
        <rFont val="Arial"/>
        <family val="2"/>
      </rPr>
      <t xml:space="preserve">CUSTO MEDIO
</t>
    </r>
    <r>
      <rPr>
        <b/>
        <sz val="5"/>
        <rFont val="Arial"/>
        <family val="2"/>
      </rPr>
      <t>CARRADAS(R$)</t>
    </r>
  </si>
  <si>
    <r>
      <rPr>
        <b/>
        <sz val="5"/>
        <rFont val="Arial"/>
        <family val="2"/>
      </rPr>
      <t xml:space="preserve">GASTO MEDIO
</t>
    </r>
    <r>
      <rPr>
        <b/>
        <sz val="5"/>
        <rFont val="Arial"/>
        <family val="2"/>
      </rPr>
      <t>POR PA(R$)</t>
    </r>
  </si>
  <si>
    <r>
      <rPr>
        <b/>
        <sz val="5"/>
        <rFont val="Arial"/>
        <family val="2"/>
      </rPr>
      <t xml:space="preserve">GASTO MEDIO
</t>
    </r>
    <r>
      <rPr>
        <b/>
        <sz val="5"/>
        <rFont val="Arial"/>
        <family val="2"/>
      </rPr>
      <t>PIPEIRO(R$)</t>
    </r>
  </si>
  <si>
    <r>
      <rPr>
        <b/>
        <sz val="5"/>
        <rFont val="Arial"/>
        <family val="2"/>
      </rPr>
      <t xml:space="preserve">GASTO MEDIO
</t>
    </r>
    <r>
      <rPr>
        <b/>
        <sz val="5"/>
        <rFont val="Arial"/>
        <family val="2"/>
      </rPr>
      <t>OUTRAS ND(R$) ²</t>
    </r>
  </si>
  <si>
    <r>
      <rPr>
        <b/>
        <sz val="5"/>
        <rFont val="Arial"/>
        <family val="2"/>
      </rPr>
      <t xml:space="preserve">GASTO TOTAL
</t>
    </r>
    <r>
      <rPr>
        <b/>
        <sz val="5"/>
        <rFont val="Arial"/>
        <family val="2"/>
      </rPr>
      <t>MUN/MÊS(R$)</t>
    </r>
  </si>
  <si>
    <r>
      <rPr>
        <sz val="5"/>
        <rFont val="Arial MT"/>
        <family val="2"/>
      </rPr>
      <t>E AVÇ 7ª RM</t>
    </r>
  </si>
  <si>
    <r>
      <rPr>
        <sz val="5"/>
        <rFont val="Arial MT"/>
        <family val="2"/>
      </rPr>
      <t>Em Execução</t>
    </r>
  </si>
  <si>
    <r>
      <rPr>
        <sz val="5"/>
        <rFont val="Arial MT"/>
        <family val="2"/>
      </rPr>
      <t>PE</t>
    </r>
  </si>
  <si>
    <r>
      <rPr>
        <sz val="5"/>
        <rFont val="Arial MT"/>
        <family val="2"/>
      </rPr>
      <t>AFRANIO</t>
    </r>
  </si>
  <si>
    <r>
      <rPr>
        <sz val="5"/>
        <rFont val="Arial MT"/>
        <family val="2"/>
      </rPr>
      <t>BELÉM DO SÂO FRANCISCO</t>
    </r>
  </si>
  <si>
    <r>
      <rPr>
        <sz val="5"/>
        <rFont val="Arial MT"/>
        <family val="2"/>
      </rPr>
      <t>BODOCO</t>
    </r>
  </si>
  <si>
    <r>
      <rPr>
        <sz val="5"/>
        <rFont val="Arial MT"/>
        <family val="2"/>
      </rPr>
      <t>CABROBO</t>
    </r>
  </si>
  <si>
    <r>
      <rPr>
        <sz val="5"/>
        <rFont val="Arial MT"/>
        <family val="2"/>
      </rPr>
      <t>DORMENTES</t>
    </r>
  </si>
  <si>
    <r>
      <rPr>
        <sz val="5"/>
        <rFont val="Arial MT"/>
        <family val="2"/>
      </rPr>
      <t>LAGOA GRANDE</t>
    </r>
  </si>
  <si>
    <r>
      <rPr>
        <sz val="5"/>
        <rFont val="Arial MT"/>
        <family val="2"/>
      </rPr>
      <t>OROCO</t>
    </r>
  </si>
  <si>
    <r>
      <rPr>
        <sz val="5"/>
        <rFont val="Arial MT"/>
        <family val="2"/>
      </rPr>
      <t>OURICURI</t>
    </r>
  </si>
  <si>
    <r>
      <rPr>
        <sz val="5"/>
        <rFont val="Arial MT"/>
        <family val="2"/>
      </rPr>
      <t>PARNAMIRIM</t>
    </r>
  </si>
  <si>
    <r>
      <rPr>
        <sz val="5"/>
        <rFont val="Arial MT"/>
        <family val="2"/>
      </rPr>
      <t>PETROLINA</t>
    </r>
  </si>
  <si>
    <r>
      <rPr>
        <sz val="5"/>
        <rFont val="Arial MT"/>
        <family val="2"/>
      </rPr>
      <t>SANTA CRUZ</t>
    </r>
  </si>
  <si>
    <r>
      <rPr>
        <sz val="5"/>
        <rFont val="Arial MT"/>
        <family val="2"/>
      </rPr>
      <t>SANTA FILOMENA</t>
    </r>
  </si>
  <si>
    <r>
      <rPr>
        <sz val="5"/>
        <rFont val="Arial MT"/>
        <family val="2"/>
      </rPr>
      <t>SANTA MARIA DA BOA VISTA</t>
    </r>
  </si>
  <si>
    <r>
      <rPr>
        <sz val="5"/>
        <rFont val="Arial MT"/>
        <family val="2"/>
      </rPr>
      <t>TERRA NOVA</t>
    </r>
  </si>
  <si>
    <r>
      <rPr>
        <sz val="5"/>
        <rFont val="Arial MT"/>
        <family val="2"/>
      </rPr>
      <t>BA</t>
    </r>
  </si>
  <si>
    <r>
      <rPr>
        <sz val="5"/>
        <rFont val="Arial MT"/>
        <family val="2"/>
      </rPr>
      <t>CAMPO ALEGRE DE LOURDES</t>
    </r>
  </si>
  <si>
    <r>
      <rPr>
        <sz val="5"/>
        <rFont val="Arial MT"/>
        <family val="2"/>
      </rPr>
      <t>CASA NOVA</t>
    </r>
  </si>
  <si>
    <r>
      <rPr>
        <sz val="5"/>
        <rFont val="Arial MT"/>
        <family val="2"/>
      </rPr>
      <t>CURACA</t>
    </r>
  </si>
  <si>
    <r>
      <rPr>
        <sz val="5"/>
        <rFont val="Arial MT"/>
        <family val="2"/>
      </rPr>
      <t>JUAZEIRO</t>
    </r>
  </si>
  <si>
    <r>
      <rPr>
        <sz val="5"/>
        <rFont val="Arial MT"/>
        <family val="2"/>
      </rPr>
      <t>PILAO ARCADO</t>
    </r>
  </si>
  <si>
    <r>
      <rPr>
        <sz val="5"/>
        <rFont val="Arial MT"/>
        <family val="2"/>
      </rPr>
      <t>REMANSO</t>
    </r>
  </si>
  <si>
    <r>
      <rPr>
        <sz val="5"/>
        <rFont val="Arial MT"/>
        <family val="2"/>
      </rPr>
      <t>SENTO-SE</t>
    </r>
  </si>
  <si>
    <r>
      <rPr>
        <b/>
        <sz val="5"/>
        <color rgb="FFFFFF00"/>
        <rFont val="Arial"/>
        <family val="2"/>
      </rPr>
      <t>SOMATÓRIO/MÉDIA</t>
    </r>
  </si>
  <si>
    <r>
      <rPr>
        <b/>
        <sz val="5"/>
        <rFont val="Arial"/>
        <family val="2"/>
      </rPr>
      <t>* - Total que contém pipeiros que atenderam mais de um município.</t>
    </r>
  </si>
  <si>
    <r>
      <rPr>
        <b/>
        <sz val="5"/>
        <rFont val="Arial"/>
        <family val="2"/>
      </rPr>
      <t>DADOS CONSOLIDADOS</t>
    </r>
  </si>
  <si>
    <r>
      <rPr>
        <b/>
        <sz val="5"/>
        <rFont val="Arial"/>
        <family val="2"/>
      </rPr>
      <t>SOMA</t>
    </r>
  </si>
  <si>
    <r>
      <rPr>
        <b/>
        <sz val="5"/>
        <rFont val="Arial"/>
        <family val="2"/>
      </rPr>
      <t xml:space="preserve">TOTAL
</t>
    </r>
    <r>
      <rPr>
        <b/>
        <sz val="5"/>
        <rFont val="Arial"/>
        <family val="2"/>
      </rPr>
      <t>MUNICÍPIOS</t>
    </r>
  </si>
  <si>
    <r>
      <rPr>
        <b/>
        <sz val="5"/>
        <rFont val="Arial"/>
        <family val="2"/>
      </rPr>
      <t xml:space="preserve">TOTAL
</t>
    </r>
    <r>
      <rPr>
        <b/>
        <sz val="5"/>
        <rFont val="Arial"/>
        <family val="2"/>
      </rPr>
      <t>PIPEIROS</t>
    </r>
  </si>
  <si>
    <r>
      <rPr>
        <b/>
        <sz val="5"/>
        <rFont val="Arial"/>
        <family val="2"/>
      </rPr>
      <t xml:space="preserve">TOTAL
</t>
    </r>
    <r>
      <rPr>
        <b/>
        <sz val="5"/>
        <rFont val="Arial"/>
        <family val="2"/>
      </rPr>
      <t>POPULAÇÃO</t>
    </r>
  </si>
  <si>
    <r>
      <rPr>
        <b/>
        <sz val="5"/>
        <rFont val="Arial"/>
        <family val="2"/>
      </rPr>
      <t xml:space="preserve">TOTAL
</t>
    </r>
    <r>
      <rPr>
        <b/>
        <sz val="5"/>
        <rFont val="Arial"/>
        <family val="2"/>
      </rPr>
      <t>PA</t>
    </r>
  </si>
  <si>
    <r>
      <rPr>
        <b/>
        <sz val="5"/>
        <rFont val="Arial"/>
        <family val="2"/>
      </rPr>
      <t xml:space="preserve">TOTAL
</t>
    </r>
    <r>
      <rPr>
        <b/>
        <sz val="5"/>
        <rFont val="Arial"/>
        <family val="2"/>
      </rPr>
      <t>CARRADAS</t>
    </r>
  </si>
  <si>
    <r>
      <rPr>
        <b/>
        <sz val="6"/>
        <rFont val="Arial"/>
        <family val="2"/>
      </rPr>
      <t xml:space="preserve">1 - Valores contemplam as ND 9036, 9039 (Pessoa Jurídica) e ND 9147 (Pessoa Física).
</t>
    </r>
    <r>
      <rPr>
        <b/>
        <sz val="6"/>
        <rFont val="Arial"/>
        <family val="2"/>
      </rPr>
      <t>2 - Valores contemplam as ND 9015, 9030, 9033, 9039 (Despesas Indiretas), 9139 e 9040.</t>
    </r>
  </si>
  <si>
    <r>
      <rPr>
        <b/>
        <u/>
        <sz val="8"/>
        <rFont val="Arial"/>
        <family val="2"/>
      </rPr>
      <t xml:space="preserve">OPERAÇÃO CARRO-PIPA
</t>
    </r>
    <r>
      <rPr>
        <b/>
        <u/>
        <sz val="8"/>
        <rFont val="Arial"/>
        <family val="2"/>
      </rPr>
      <t>DADOS GERAIS REFERENTES AO MÊS DE JULHO DE 2026</t>
    </r>
  </si>
  <si>
    <t>Ordem</t>
  </si>
  <si>
    <t>Município/UF</t>
  </si>
  <si>
    <t>UF</t>
  </si>
  <si>
    <t>População Aproximada</t>
  </si>
  <si>
    <t>Qtd Lotes</t>
  </si>
  <si>
    <t>PA</t>
  </si>
  <si>
    <t>Qtd m³/mês</t>
  </si>
  <si>
    <r>
      <rPr>
        <sz val="409.55"/>
        <rFont val="Arial MT"/>
        <family val="2"/>
      </rPr>
      <t>PE</t>
    </r>
  </si>
  <si>
    <r>
      <rPr>
        <sz val="409.55"/>
        <rFont val="Arial MT"/>
        <family val="2"/>
      </rPr>
      <t>BA</t>
    </r>
  </si>
  <si>
    <t>valor médio m³/município (R$)</t>
  </si>
  <si>
    <t>valor  município Mês (R$)</t>
  </si>
  <si>
    <t>Qtd m³/6 meses</t>
  </si>
  <si>
    <t>Qtd m³/24 meses</t>
  </si>
  <si>
    <t>NOTA 1: As estimativas mensais foram obtidas pela média dos dados de junho e julho de 2026.</t>
  </si>
  <si>
    <t>NOTA 2: A estimativa para 6 meses corresponde à média mensal × 6; a estimativa para 24 meses corresponde à estimativa de 6 meses × 4 ciclos.</t>
  </si>
  <si>
    <t>NOTA 3: População, quantidade de lotes e PA decorrem de médias dos dois meses. Para apresentação, os valores são exibidos sem casas decimais; as fórmulas permanecem com a média exata.</t>
  </si>
  <si>
    <t>NOTA 4: Os quantitativos são estimativos e poderão variar conforme a necessidade efetiva da Operação Carro-Pipa.</t>
  </si>
  <si>
    <t>Valor município - período de 6 meses (R$)</t>
  </si>
  <si>
    <t>Valor município - período de 24 meses (R$)</t>
  </si>
  <si>
    <t>NOTA 1: O valor médio global do m³ é calculado de forma ponderada: valor mensal total ÷ quantidade mensal total.</t>
  </si>
  <si>
    <t>NOTA 2: O valor estimado para 6 meses corresponde ao valor mensal por município × 6.</t>
  </si>
  <si>
    <t>NOTA 3: O valor estimado para 24 meses corresponde a 4 ciclos de contratação de 6 meses, considerando o valor semestral arredondado a centavos.</t>
  </si>
  <si>
    <t>NOTA 4: Os valores são estimativos e poderão variar conforme os quantitativos efetivamente demandados e executados.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</si>
</sst>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&quot;R$&quot;\ #,##0.00"/>
    <numFmt numFmtId="165" formatCode="0.000000000000"/>
    <numFmt numFmtId="166" formatCode="\R\$\ #,##0.00"/>
    <numFmt numFmtId="167" formatCode="#,##0.000"/>
  </numFmts>
  <fonts count="25">
    <font>
      <sz val="10"/>
      <color rgb="FF000000"/>
      <name val="Arial"/>
    </font>
    <font>
      <b/>
      <sz val="10"/>
      <color rgb="FF000000"/>
      <name val="Calibri"/>
      <family val="2"/>
    </font>
    <font>
      <b/>
      <sz val="10"/>
      <color rgb="FFFF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5"/>
      <name val="Arial"/>
      <family val="2"/>
    </font>
    <font>
      <sz val="5"/>
      <name val="Arial MT"/>
    </font>
    <font>
      <sz val="5"/>
      <color rgb="FF000000"/>
      <name val="Arial MT"/>
    </font>
    <font>
      <b/>
      <sz val="5"/>
      <color rgb="FFFFFF00"/>
      <name val="Arial"/>
      <family val="2"/>
    </font>
    <font>
      <b/>
      <sz val="5"/>
      <color rgb="FF000000"/>
      <name val="Arial"/>
      <family val="2"/>
    </font>
    <font>
      <b/>
      <sz val="6"/>
      <name val="Arial"/>
      <family val="2"/>
    </font>
    <font>
      <b/>
      <sz val="11"/>
      <name val="Arial"/>
      <family val="2"/>
    </font>
    <font>
      <sz val="11"/>
      <name val="Arial MT"/>
    </font>
    <font>
      <sz val="11"/>
      <color rgb="FF000000"/>
      <name val="Arial MT"/>
    </font>
    <font>
      <sz val="11"/>
      <color rgb="FF000000"/>
      <name val="Arial MT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b/>
      <u/>
      <sz val="8"/>
      <name val="Arial"/>
      <family val="2"/>
    </font>
    <font>
      <sz val="5"/>
      <name val="Arial MT"/>
      <family val="2"/>
    </font>
    <font>
      <sz val="409.55"/>
      <name val="Arial MT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92D050"/>
      </patternFill>
    </fill>
    <fill>
      <patternFill patternType="solid">
        <fgColor rgb="FFFFC000"/>
      </patternFill>
    </fill>
    <fill>
      <patternFill patternType="solid">
        <fgColor rgb="FFFFFF00"/>
      </patternFill>
    </fill>
    <fill>
      <patternFill patternType="solid">
        <fgColor rgb="FF6AB024"/>
      </patternFill>
    </fill>
    <fill>
      <patternFill patternType="solid">
        <fgColor rgb="FF68B024"/>
      </patternFill>
    </fill>
    <fill>
      <patternFill patternType="solid">
        <fgColor rgb="FF0000FF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25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center"/>
    </xf>
    <xf numFmtId="4" fontId="3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0" fillId="0" borderId="1" xfId="0" applyBorder="1"/>
    <xf numFmtId="0" fontId="7" fillId="0" borderId="8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6" borderId="8" xfId="0" applyFill="1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6" borderId="8" xfId="0" applyFill="1" applyBorder="1" applyAlignment="1">
      <alignment horizontal="left" vertical="top" wrapText="1"/>
    </xf>
    <xf numFmtId="0" fontId="8" fillId="0" borderId="8" xfId="0" applyFont="1" applyBorder="1" applyAlignment="1">
      <alignment horizontal="center" vertical="top" wrapText="1"/>
    </xf>
    <xf numFmtId="1" fontId="9" fillId="0" borderId="8" xfId="0" applyNumberFormat="1" applyFont="1" applyBorder="1" applyAlignment="1">
      <alignment horizontal="center" vertical="top"/>
    </xf>
    <xf numFmtId="3" fontId="9" fillId="0" borderId="8" xfId="0" applyNumberFormat="1" applyFont="1" applyBorder="1" applyAlignment="1">
      <alignment horizontal="center" vertical="top"/>
    </xf>
    <xf numFmtId="4" fontId="9" fillId="0" borderId="8" xfId="0" applyNumberFormat="1" applyFont="1" applyBorder="1" applyAlignment="1">
      <alignment horizontal="center" vertical="top"/>
    </xf>
    <xf numFmtId="2" fontId="9" fillId="7" borderId="8" xfId="0" applyNumberFormat="1" applyFont="1" applyFill="1" applyBorder="1" applyAlignment="1">
      <alignment horizontal="right" vertical="top"/>
    </xf>
    <xf numFmtId="4" fontId="9" fillId="7" borderId="8" xfId="0" applyNumberFormat="1" applyFont="1" applyFill="1" applyBorder="1" applyAlignment="1">
      <alignment horizontal="right" vertical="top"/>
    </xf>
    <xf numFmtId="4" fontId="9" fillId="7" borderId="8" xfId="0" applyNumberFormat="1" applyFont="1" applyFill="1" applyBorder="1" applyAlignment="1">
      <alignment horizontal="center" vertical="top"/>
    </xf>
    <xf numFmtId="2" fontId="9" fillId="0" borderId="8" xfId="0" applyNumberFormat="1" applyFont="1" applyBorder="1" applyAlignment="1">
      <alignment horizontal="center" vertical="top"/>
    </xf>
    <xf numFmtId="1" fontId="10" fillId="8" borderId="8" xfId="0" applyNumberFormat="1" applyFont="1" applyFill="1" applyBorder="1" applyAlignment="1">
      <alignment horizontal="center" vertical="top"/>
    </xf>
    <xf numFmtId="4" fontId="10" fillId="8" borderId="8" xfId="0" applyNumberFormat="1" applyFont="1" applyFill="1" applyBorder="1" applyAlignment="1">
      <alignment horizontal="center" vertical="top"/>
    </xf>
    <xf numFmtId="2" fontId="10" fillId="7" borderId="8" xfId="0" applyNumberFormat="1" applyFont="1" applyFill="1" applyBorder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0" fillId="7" borderId="8" xfId="0" applyFill="1" applyBorder="1" applyAlignment="1">
      <alignment horizontal="center" vertical="top" wrapText="1"/>
    </xf>
    <xf numFmtId="0" fontId="0" fillId="7" borderId="8" xfId="0" applyFill="1" applyBorder="1" applyAlignment="1">
      <alignment horizontal="left" vertical="top" wrapText="1"/>
    </xf>
    <xf numFmtId="1" fontId="11" fillId="0" borderId="8" xfId="0" applyNumberFormat="1" applyFont="1" applyBorder="1" applyAlignment="1">
      <alignment horizontal="center" vertical="top"/>
    </xf>
    <xf numFmtId="3" fontId="11" fillId="0" borderId="8" xfId="0" applyNumberFormat="1" applyFont="1" applyBorder="1" applyAlignment="1">
      <alignment horizontal="left" vertical="top"/>
    </xf>
    <xf numFmtId="1" fontId="11" fillId="0" borderId="8" xfId="0" applyNumberFormat="1" applyFont="1" applyBorder="1" applyAlignment="1">
      <alignment horizontal="left" vertical="top"/>
    </xf>
    <xf numFmtId="4" fontId="11" fillId="0" borderId="8" xfId="0" applyNumberFormat="1" applyFont="1" applyBorder="1" applyAlignment="1">
      <alignment horizontal="left" vertical="top"/>
    </xf>
    <xf numFmtId="2" fontId="11" fillId="7" borderId="8" xfId="0" applyNumberFormat="1" applyFont="1" applyFill="1" applyBorder="1" applyAlignment="1">
      <alignment horizontal="left" vertical="top"/>
    </xf>
    <xf numFmtId="4" fontId="11" fillId="7" borderId="8" xfId="0" applyNumberFormat="1" applyFont="1" applyFill="1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14" fillId="0" borderId="8" xfId="0" applyFont="1" applyBorder="1" applyAlignment="1">
      <alignment horizontal="center" vertical="top" wrapText="1"/>
    </xf>
    <xf numFmtId="1" fontId="15" fillId="0" borderId="8" xfId="0" applyNumberFormat="1" applyFont="1" applyBorder="1" applyAlignment="1">
      <alignment horizontal="center" vertical="top"/>
    </xf>
    <xf numFmtId="3" fontId="15" fillId="0" borderId="8" xfId="0" applyNumberFormat="1" applyFont="1" applyBorder="1" applyAlignment="1">
      <alignment horizontal="center" vertical="top"/>
    </xf>
    <xf numFmtId="4" fontId="15" fillId="0" borderId="8" xfId="0" applyNumberFormat="1" applyFont="1" applyBorder="1" applyAlignment="1">
      <alignment horizontal="center" vertical="top"/>
    </xf>
    <xf numFmtId="2" fontId="15" fillId="0" borderId="8" xfId="0" applyNumberFormat="1" applyFont="1" applyBorder="1" applyAlignment="1">
      <alignment horizontal="center" vertical="top"/>
    </xf>
    <xf numFmtId="0" fontId="0" fillId="0" borderId="0" xfId="0" applyAlignment="1">
      <alignment horizontal="left"/>
    </xf>
    <xf numFmtId="1" fontId="16" fillId="0" borderId="8" xfId="0" applyNumberFormat="1" applyFont="1" applyBorder="1" applyAlignment="1">
      <alignment horizontal="center" vertical="top"/>
    </xf>
    <xf numFmtId="0" fontId="14" fillId="0" borderId="8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4" fontId="18" fillId="0" borderId="1" xfId="0" applyNumberFormat="1" applyFont="1" applyBorder="1" applyAlignment="1">
      <alignment horizontal="center" vertical="center" wrapText="1"/>
    </xf>
    <xf numFmtId="1" fontId="1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4" fillId="0" borderId="18" xfId="0" applyFont="1" applyBorder="1" applyAlignment="1">
      <alignment horizontal="center" vertical="top" wrapText="1"/>
    </xf>
    <xf numFmtId="3" fontId="15" fillId="0" borderId="18" xfId="0" applyNumberFormat="1" applyFont="1" applyBorder="1" applyAlignment="1">
      <alignment horizontal="center" vertical="top"/>
    </xf>
    <xf numFmtId="4" fontId="15" fillId="0" borderId="18" xfId="0" applyNumberFormat="1" applyFont="1" applyBorder="1" applyAlignment="1">
      <alignment horizontal="center" vertical="top"/>
    </xf>
    <xf numFmtId="4" fontId="1" fillId="0" borderId="15" xfId="0" applyNumberFormat="1" applyFont="1" applyBorder="1" applyAlignment="1">
      <alignment horizontal="center"/>
    </xf>
    <xf numFmtId="1" fontId="16" fillId="0" borderId="18" xfId="0" applyNumberFormat="1" applyFont="1" applyBorder="1" applyAlignment="1">
      <alignment horizontal="center" vertical="top"/>
    </xf>
    <xf numFmtId="4" fontId="4" fillId="0" borderId="15" xfId="0" applyNumberFormat="1" applyFont="1" applyBorder="1" applyAlignment="1">
      <alignment horizontal="center"/>
    </xf>
    <xf numFmtId="0" fontId="14" fillId="0" borderId="18" xfId="0" applyFont="1" applyBorder="1" applyAlignment="1">
      <alignment horizontal="center" vertical="top"/>
    </xf>
    <xf numFmtId="3" fontId="0" fillId="0" borderId="1" xfId="0" applyNumberFormat="1" applyBorder="1" applyAlignment="1">
      <alignment wrapText="1"/>
    </xf>
    <xf numFmtId="2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19" fillId="0" borderId="1" xfId="0" applyNumberFormat="1" applyFont="1" applyBorder="1" applyAlignment="1">
      <alignment horizontal="center"/>
    </xf>
    <xf numFmtId="1" fontId="0" fillId="0" borderId="0" xfId="0" applyNumberFormat="1"/>
    <xf numFmtId="0" fontId="13" fillId="0" borderId="15" xfId="0" applyFont="1" applyBorder="1" applyAlignment="1">
      <alignment horizontal="center" vertical="top" wrapText="1"/>
    </xf>
    <xf numFmtId="4" fontId="18" fillId="0" borderId="0" xfId="0" applyNumberFormat="1" applyFont="1"/>
    <xf numFmtId="2" fontId="0" fillId="0" borderId="0" xfId="0" applyNumberFormat="1"/>
    <xf numFmtId="0" fontId="0" fillId="0" borderId="1" xfId="0" applyBorder="1" applyAlignment="1">
      <alignment horizontal="center" wrapText="1"/>
    </xf>
    <xf numFmtId="1" fontId="0" fillId="0" borderId="1" xfId="0" applyNumberFormat="1" applyBorder="1" applyAlignment="1">
      <alignment horizontal="center" wrapText="1"/>
    </xf>
    <xf numFmtId="0" fontId="18" fillId="0" borderId="1" xfId="0" applyFont="1" applyBorder="1" applyAlignment="1">
      <alignment horizontal="center" vertical="top" wrapText="1"/>
    </xf>
    <xf numFmtId="4" fontId="18" fillId="0" borderId="1" xfId="0" applyNumberFormat="1" applyFont="1" applyBorder="1" applyAlignment="1">
      <alignment horizontal="center" vertical="top" wrapText="1"/>
    </xf>
    <xf numFmtId="166" fontId="18" fillId="0" borderId="1" xfId="0" applyNumberFormat="1" applyFont="1" applyBorder="1" applyAlignment="1">
      <alignment horizontal="center" vertical="top" wrapText="1"/>
    </xf>
    <xf numFmtId="4" fontId="18" fillId="0" borderId="19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0" fillId="0" borderId="1" xfId="0" applyNumberFormat="1" applyBorder="1" applyAlignment="1">
      <alignment horizontal="center" vertical="top" wrapText="1"/>
    </xf>
    <xf numFmtId="166" fontId="0" fillId="0" borderId="1" xfId="0" applyNumberFormat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20" fillId="0" borderId="0" xfId="0" applyFont="1" applyAlignment="1">
      <alignment vertical="top" wrapText="1"/>
    </xf>
    <xf numFmtId="4" fontId="20" fillId="0" borderId="0" xfId="0" applyNumberFormat="1" applyFont="1" applyAlignment="1">
      <alignment vertical="top" wrapText="1"/>
    </xf>
    <xf numFmtId="3" fontId="20" fillId="0" borderId="0" xfId="0" applyNumberFormat="1" applyFont="1" applyAlignment="1">
      <alignment vertical="top" wrapText="1"/>
    </xf>
    <xf numFmtId="165" fontId="0" fillId="0" borderId="0" xfId="0" applyNumberFormat="1" applyAlignment="1">
      <alignment vertical="top" wrapText="1"/>
    </xf>
    <xf numFmtId="164" fontId="0" fillId="0" borderId="0" xfId="0" applyNumberFormat="1" applyAlignment="1">
      <alignment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vertical="top" wrapText="1"/>
    </xf>
    <xf numFmtId="0" fontId="17" fillId="0" borderId="15" xfId="0" applyFont="1" applyBorder="1" applyAlignment="1">
      <alignment horizontal="center" vertical="top" wrapText="1"/>
    </xf>
    <xf numFmtId="167" fontId="0" fillId="0" borderId="1" xfId="0" applyNumberFormat="1" applyBorder="1" applyAlignment="1">
      <alignment horizontal="center" wrapText="1"/>
    </xf>
    <xf numFmtId="0" fontId="0" fillId="0" borderId="20" xfId="0" applyBorder="1" applyAlignment="1">
      <alignment horizontal="left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3" fillId="0" borderId="15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5" borderId="5" xfId="0" applyFont="1" applyFill="1" applyBorder="1" applyAlignment="1">
      <alignment horizontal="center" vertical="top" wrapText="1"/>
    </xf>
    <xf numFmtId="0" fontId="7" fillId="5" borderId="6" xfId="0" applyFont="1" applyFill="1" applyBorder="1" applyAlignment="1">
      <alignment horizontal="center" vertical="top" wrapText="1"/>
    </xf>
    <xf numFmtId="0" fontId="7" fillId="5" borderId="7" xfId="0" applyFont="1" applyFill="1" applyBorder="1" applyAlignment="1">
      <alignment horizontal="center" vertical="top" wrapText="1"/>
    </xf>
    <xf numFmtId="0" fontId="7" fillId="8" borderId="5" xfId="0" applyFont="1" applyFill="1" applyBorder="1" applyAlignment="1">
      <alignment horizontal="center" vertical="top" wrapText="1"/>
    </xf>
    <xf numFmtId="0" fontId="7" fillId="8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0" fillId="0" borderId="20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</cellXfs>
  <cellStyles count="2">
    <cellStyle name="Moeda" xfId="1" xr:uid="{00000000-0005-0000-0000-000000000000}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</a:schemeClr>
            </a:gs>
            <a:gs pos="50000">
              <a:schemeClr val="phClr">
                <a:tint val="73000"/>
                <a:lumMod val="105000"/>
              </a:schemeClr>
            </a:gs>
            <a:gs pos="100000">
              <a:schemeClr val="phClr">
                <a:tint val="81000"/>
                <a:lumMod val="105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tint val="94000"/>
                <a:lumMod val="102000"/>
              </a:schemeClr>
            </a:gs>
            <a:gs pos="50000">
              <a:schemeClr val="phClr">
                <a:shade val="100000"/>
                <a:lumMod val="100000"/>
              </a:schemeClr>
            </a:gs>
            <a:gs pos="100000">
              <a:schemeClr val="phClr">
                <a:shade val="78000"/>
                <a:lumMod val="99000"/>
              </a:schemeClr>
            </a:gs>
          </a:gsLst>
          <a:lin ang="5400000" scaled="0"/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2"/>
  <sheetViews>
    <sheetView topLeftCell="A34" workbookViewId="0">
      <selection activeCell="E54" sqref="E54"/>
    </sheetView>
  </sheetViews>
  <sheetFormatPr defaultColWidth="12.54296875" defaultRowHeight="12.5"/>
  <cols>
    <col min="1" max="1" width="5" customWidth="1"/>
    <col min="2" max="2" width="37.26953125" customWidth="1"/>
    <col min="3" max="3" width="8.81640625" customWidth="1"/>
    <col min="4" max="5" width="13.26953125" customWidth="1"/>
    <col min="6" max="6" width="16.453125" style="4" customWidth="1"/>
    <col min="7" max="7" width="8.7265625" customWidth="1"/>
    <col min="8" max="9" width="10.26953125" customWidth="1"/>
    <col min="10" max="10" width="8" customWidth="1"/>
    <col min="11" max="11" width="8.81640625" customWidth="1"/>
    <col min="13" max="13" width="7.7265625" customWidth="1"/>
    <col min="14" max="14" width="6.453125" customWidth="1"/>
    <col min="15" max="15" width="11" customWidth="1"/>
    <col min="16" max="16" width="10.7265625" customWidth="1"/>
    <col min="17" max="17" width="10.81640625" customWidth="1"/>
  </cols>
  <sheetData>
    <row r="1" spans="2:17">
      <c r="B1" s="106"/>
      <c r="C1" s="106"/>
      <c r="D1" s="106"/>
      <c r="E1" s="106"/>
      <c r="F1" s="106"/>
      <c r="G1" s="106"/>
      <c r="H1" s="106"/>
    </row>
    <row r="2" spans="2:17" ht="13">
      <c r="B2" s="105" t="s">
        <v>0</v>
      </c>
      <c r="C2" s="105"/>
      <c r="D2" s="105"/>
      <c r="E2" s="105"/>
      <c r="F2" s="105"/>
      <c r="G2" s="105"/>
      <c r="H2" s="105"/>
      <c r="I2" s="5"/>
      <c r="J2" s="5"/>
      <c r="K2" s="5"/>
      <c r="L2" s="5"/>
      <c r="M2" s="5"/>
      <c r="N2" s="5"/>
      <c r="O2" s="5"/>
      <c r="P2" s="5"/>
      <c r="Q2" s="5"/>
    </row>
    <row r="3" spans="2:17" ht="13">
      <c r="B3" s="105" t="s">
        <v>1</v>
      </c>
      <c r="C3" s="105"/>
      <c r="D3" s="105"/>
      <c r="E3" s="105"/>
      <c r="F3" s="105"/>
      <c r="G3" s="105"/>
      <c r="H3" s="105"/>
      <c r="I3" s="5"/>
      <c r="J3" s="5"/>
      <c r="K3" s="5"/>
      <c r="L3" s="5"/>
      <c r="M3" s="5"/>
      <c r="N3" s="5"/>
      <c r="O3" s="5"/>
      <c r="P3" s="5"/>
      <c r="Q3" s="5"/>
    </row>
    <row r="4" spans="2:17" ht="13">
      <c r="B4" s="105" t="s">
        <v>2</v>
      </c>
      <c r="C4" s="105"/>
      <c r="D4" s="105"/>
      <c r="E4" s="105"/>
      <c r="F4" s="105"/>
      <c r="G4" s="105"/>
      <c r="H4" s="105"/>
      <c r="I4" s="5"/>
      <c r="J4" s="5"/>
      <c r="K4" s="5"/>
      <c r="L4" s="5"/>
      <c r="M4" s="5"/>
      <c r="N4" s="5"/>
      <c r="O4" s="5"/>
      <c r="P4" s="5"/>
      <c r="Q4" s="5"/>
    </row>
    <row r="5" spans="2:17" ht="13">
      <c r="B5" s="105" t="s">
        <v>3</v>
      </c>
      <c r="C5" s="105"/>
      <c r="D5" s="105"/>
      <c r="E5" s="105"/>
      <c r="F5" s="105"/>
      <c r="G5" s="105"/>
      <c r="H5" s="105"/>
      <c r="I5" s="5"/>
      <c r="J5" s="5"/>
      <c r="K5" s="5"/>
      <c r="L5" s="5"/>
      <c r="M5" s="5"/>
      <c r="N5" s="5"/>
      <c r="O5" s="5"/>
      <c r="P5" s="5"/>
      <c r="Q5" s="5"/>
    </row>
    <row r="6" spans="2:17" ht="13">
      <c r="B6" s="105" t="s">
        <v>4</v>
      </c>
      <c r="C6" s="105"/>
      <c r="D6" s="105"/>
      <c r="E6" s="105"/>
      <c r="F6" s="105"/>
      <c r="G6" s="105"/>
      <c r="H6" s="105"/>
      <c r="I6" s="5"/>
      <c r="J6" s="5"/>
      <c r="K6" s="5"/>
      <c r="L6" s="5"/>
      <c r="M6" s="5"/>
      <c r="N6" s="5"/>
      <c r="O6" s="5"/>
      <c r="P6" s="5"/>
      <c r="Q6" s="5"/>
    </row>
    <row r="7" spans="2:17" ht="13">
      <c r="C7" s="105" t="s">
        <v>5</v>
      </c>
      <c r="D7" s="105"/>
      <c r="E7" s="105"/>
      <c r="F7" s="105"/>
      <c r="G7" s="105"/>
      <c r="H7" s="105"/>
      <c r="I7" s="5"/>
      <c r="J7" s="5"/>
      <c r="K7" s="5"/>
      <c r="L7" s="5"/>
      <c r="M7" s="5"/>
      <c r="N7" s="5"/>
      <c r="O7" s="5"/>
      <c r="P7" s="5"/>
      <c r="Q7" s="5"/>
    </row>
    <row r="8" spans="2:17" ht="1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2:17" ht="32.25" customHeight="1">
      <c r="B9" s="104" t="s">
        <v>6</v>
      </c>
      <c r="C9" s="104"/>
      <c r="D9" s="104"/>
      <c r="E9" s="104"/>
      <c r="F9" s="104"/>
      <c r="G9" s="104"/>
      <c r="H9" s="104"/>
      <c r="I9" s="5"/>
      <c r="J9" s="5"/>
      <c r="K9" s="5"/>
      <c r="L9" s="5"/>
      <c r="M9" s="5"/>
      <c r="N9" s="5"/>
      <c r="O9" s="5"/>
      <c r="P9" s="5"/>
      <c r="Q9" s="5"/>
    </row>
    <row r="10" spans="2:17" ht="13">
      <c r="B10" s="5"/>
      <c r="C10" s="5"/>
      <c r="D10" s="5"/>
      <c r="E10" s="5"/>
      <c r="F10" s="3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2:17" ht="12.75" customHeight="1">
      <c r="B11" s="105" t="s">
        <v>7</v>
      </c>
      <c r="C11" s="105"/>
      <c r="D11" s="105"/>
      <c r="E11" s="105"/>
      <c r="F11" s="105"/>
      <c r="G11" s="105"/>
      <c r="H11" s="105"/>
      <c r="I11" s="5"/>
      <c r="J11" s="5"/>
      <c r="K11" s="5"/>
      <c r="L11" s="5"/>
      <c r="M11" s="5"/>
      <c r="N11" s="5"/>
      <c r="O11" s="5"/>
      <c r="P11" s="5"/>
      <c r="Q11" s="5"/>
    </row>
    <row r="13" spans="2:17" ht="12.75" customHeight="1">
      <c r="B13" s="103" t="s">
        <v>8</v>
      </c>
      <c r="C13" s="107" t="s">
        <v>9</v>
      </c>
      <c r="D13" s="107"/>
      <c r="E13" s="107"/>
      <c r="F13" s="107"/>
      <c r="G13" s="107"/>
      <c r="H13" s="107"/>
      <c r="I13" s="3"/>
    </row>
    <row r="14" spans="2:17" ht="25.5" customHeight="1">
      <c r="B14" s="103"/>
      <c r="C14" s="6" t="s">
        <v>10</v>
      </c>
      <c r="D14" s="2" t="s">
        <v>11</v>
      </c>
      <c r="E14" s="2" t="s">
        <v>12</v>
      </c>
      <c r="F14" s="2" t="s">
        <v>13</v>
      </c>
      <c r="G14" s="2" t="s">
        <v>14</v>
      </c>
      <c r="H14" s="2" t="s">
        <v>15</v>
      </c>
      <c r="I14" s="7"/>
    </row>
    <row r="15" spans="2:17" ht="15" customHeight="1">
      <c r="B15" s="51" t="s">
        <v>16</v>
      </c>
      <c r="C15" s="46">
        <v>8712</v>
      </c>
      <c r="D15" s="47">
        <v>5392.2</v>
      </c>
      <c r="E15" s="47">
        <v>518461.52</v>
      </c>
      <c r="F15" s="8">
        <f t="shared" ref="F15:F35" si="0">SUM(E15/D15)</f>
        <v>96.150276325062137</v>
      </c>
      <c r="G15" s="50">
        <v>26</v>
      </c>
      <c r="H15" s="9">
        <f t="shared" ref="H15:H35" si="1">SUM(E15/G15)</f>
        <v>19940.827692307692</v>
      </c>
      <c r="I15" s="10"/>
    </row>
    <row r="16" spans="2:17" ht="15" customHeight="1">
      <c r="B16" s="51" t="s">
        <v>17</v>
      </c>
      <c r="C16" s="46">
        <v>2502</v>
      </c>
      <c r="D16" s="47">
        <v>1566.7</v>
      </c>
      <c r="E16" s="47">
        <v>65264.47</v>
      </c>
      <c r="F16" s="8">
        <f t="shared" si="0"/>
        <v>41.657286015191168</v>
      </c>
      <c r="G16" s="50">
        <v>5</v>
      </c>
      <c r="H16" s="9">
        <f t="shared" si="1"/>
        <v>13052.894</v>
      </c>
      <c r="I16" s="10"/>
    </row>
    <row r="17" spans="2:9" ht="24.75" customHeight="1">
      <c r="B17" s="51" t="s">
        <v>18</v>
      </c>
      <c r="C17" s="46">
        <v>10720</v>
      </c>
      <c r="D17" s="47">
        <v>4927.5</v>
      </c>
      <c r="E17" s="47">
        <v>210960.49</v>
      </c>
      <c r="F17" s="8">
        <f t="shared" si="0"/>
        <v>42.812884830035514</v>
      </c>
      <c r="G17" s="50">
        <v>16</v>
      </c>
      <c r="H17" s="9">
        <f t="shared" si="1"/>
        <v>13185.030624999999</v>
      </c>
      <c r="I17" s="10"/>
    </row>
    <row r="18" spans="2:9" ht="15" customHeight="1">
      <c r="B18" s="51" t="s">
        <v>19</v>
      </c>
      <c r="C18" s="46">
        <v>2075</v>
      </c>
      <c r="D18" s="47">
        <v>1271.0999999999999</v>
      </c>
      <c r="E18" s="47">
        <v>45092.5</v>
      </c>
      <c r="F18" s="8">
        <f t="shared" si="0"/>
        <v>35.475178978837228</v>
      </c>
      <c r="G18" s="50">
        <v>2</v>
      </c>
      <c r="H18" s="9">
        <f t="shared" si="1"/>
        <v>22546.25</v>
      </c>
      <c r="I18" s="10"/>
    </row>
    <row r="19" spans="2:9" ht="15" customHeight="1">
      <c r="B19" s="51" t="s">
        <v>20</v>
      </c>
      <c r="C19" s="46">
        <v>10804</v>
      </c>
      <c r="D19" s="47">
        <v>5948.3</v>
      </c>
      <c r="E19" s="47">
        <v>624608.72</v>
      </c>
      <c r="F19" s="8">
        <f t="shared" si="0"/>
        <v>105.00625724997057</v>
      </c>
      <c r="G19" s="44">
        <v>30</v>
      </c>
      <c r="H19" s="9">
        <f t="shared" si="1"/>
        <v>20820.290666666664</v>
      </c>
      <c r="I19" s="10"/>
    </row>
    <row r="20" spans="2:9" ht="15" customHeight="1">
      <c r="B20" s="51" t="s">
        <v>21</v>
      </c>
      <c r="C20" s="46">
        <v>6627</v>
      </c>
      <c r="D20" s="47">
        <v>3880.6</v>
      </c>
      <c r="E20" s="47">
        <v>209518.99</v>
      </c>
      <c r="F20" s="8">
        <f t="shared" si="0"/>
        <v>53.991390506622686</v>
      </c>
      <c r="G20" s="50">
        <v>12</v>
      </c>
      <c r="H20" s="9">
        <f t="shared" si="1"/>
        <v>17459.915833333333</v>
      </c>
      <c r="I20" s="10"/>
    </row>
    <row r="21" spans="2:9" ht="15" customHeight="1">
      <c r="B21" s="51" t="s">
        <v>22</v>
      </c>
      <c r="C21" s="45">
        <v>660</v>
      </c>
      <c r="D21" s="48">
        <v>361</v>
      </c>
      <c r="E21" s="47">
        <v>7912.91</v>
      </c>
      <c r="F21" s="8">
        <f t="shared" si="0"/>
        <v>21.919418282548477</v>
      </c>
      <c r="G21" s="50">
        <v>1</v>
      </c>
      <c r="H21" s="9">
        <f t="shared" si="1"/>
        <v>7912.91</v>
      </c>
      <c r="I21" s="10"/>
    </row>
    <row r="22" spans="2:9" ht="15" customHeight="1">
      <c r="B22" s="51" t="s">
        <v>23</v>
      </c>
      <c r="C22" s="46">
        <v>26622</v>
      </c>
      <c r="D22" s="47">
        <v>13969.9</v>
      </c>
      <c r="E22" s="47">
        <v>930315.15</v>
      </c>
      <c r="F22" s="8">
        <f t="shared" si="0"/>
        <v>66.594259801430226</v>
      </c>
      <c r="G22" s="50">
        <v>48</v>
      </c>
      <c r="H22" s="9">
        <f t="shared" si="1"/>
        <v>19381.565624999999</v>
      </c>
      <c r="I22" s="10"/>
    </row>
    <row r="23" spans="2:9" ht="15" customHeight="1">
      <c r="B23" s="51" t="s">
        <v>24</v>
      </c>
      <c r="C23" s="46">
        <v>7871</v>
      </c>
      <c r="D23" s="47">
        <v>4691</v>
      </c>
      <c r="E23" s="47">
        <v>548889.11</v>
      </c>
      <c r="F23" s="8">
        <f t="shared" si="0"/>
        <v>117.0089767640162</v>
      </c>
      <c r="G23" s="50">
        <v>30</v>
      </c>
      <c r="H23" s="9">
        <f t="shared" si="1"/>
        <v>18296.303666666667</v>
      </c>
      <c r="I23" s="10"/>
    </row>
    <row r="24" spans="2:9" ht="15" customHeight="1">
      <c r="B24" s="51" t="s">
        <v>25</v>
      </c>
      <c r="C24" s="46">
        <v>14928</v>
      </c>
      <c r="D24" s="47">
        <v>7718.7</v>
      </c>
      <c r="E24" s="47">
        <v>371190.74</v>
      </c>
      <c r="F24" s="8">
        <f t="shared" si="0"/>
        <v>48.08980009587107</v>
      </c>
      <c r="G24" s="50">
        <v>20</v>
      </c>
      <c r="H24" s="9">
        <f t="shared" si="1"/>
        <v>18559.537</v>
      </c>
      <c r="I24" s="10"/>
    </row>
    <row r="25" spans="2:9" ht="15" customHeight="1">
      <c r="B25" s="51" t="s">
        <v>26</v>
      </c>
      <c r="C25" s="46">
        <v>10055</v>
      </c>
      <c r="D25" s="47">
        <v>5459.02</v>
      </c>
      <c r="E25" s="47">
        <v>624267.55000000005</v>
      </c>
      <c r="F25" s="8">
        <f t="shared" si="0"/>
        <v>114.35524141695763</v>
      </c>
      <c r="G25" s="50">
        <v>32</v>
      </c>
      <c r="H25" s="9">
        <f t="shared" si="1"/>
        <v>19508.360937500001</v>
      </c>
      <c r="I25" s="10"/>
    </row>
    <row r="26" spans="2:9" ht="15" customHeight="1">
      <c r="B26" s="51" t="s">
        <v>27</v>
      </c>
      <c r="C26" s="46">
        <v>12143</v>
      </c>
      <c r="D26" s="47">
        <v>6753.7</v>
      </c>
      <c r="E26" s="47">
        <v>920748.31</v>
      </c>
      <c r="F26" s="8">
        <f t="shared" si="0"/>
        <v>136.33242666982545</v>
      </c>
      <c r="G26" s="50">
        <v>47</v>
      </c>
      <c r="H26" s="9">
        <f t="shared" si="1"/>
        <v>19590.389574468085</v>
      </c>
      <c r="I26" s="10"/>
    </row>
    <row r="27" spans="2:9" s="15" customFormat="1" ht="15" customHeight="1">
      <c r="B27" s="51" t="s">
        <v>28</v>
      </c>
      <c r="C27" s="46">
        <v>3038</v>
      </c>
      <c r="D27" s="47">
        <v>1690.8</v>
      </c>
      <c r="E27" s="47">
        <v>58992.25</v>
      </c>
      <c r="F27" s="8">
        <f t="shared" si="0"/>
        <v>34.89014076176958</v>
      </c>
      <c r="G27" s="50">
        <v>4</v>
      </c>
      <c r="H27" s="11">
        <f t="shared" si="1"/>
        <v>14748.0625</v>
      </c>
      <c r="I27" s="13"/>
    </row>
    <row r="28" spans="2:9" ht="15" customHeight="1">
      <c r="B28" s="51" t="s">
        <v>29</v>
      </c>
      <c r="C28" s="46">
        <v>2469</v>
      </c>
      <c r="D28" s="47">
        <v>1365.3</v>
      </c>
      <c r="E28" s="47">
        <v>93969.05</v>
      </c>
      <c r="F28" s="8">
        <f t="shared" si="0"/>
        <v>68.826668131546185</v>
      </c>
      <c r="G28" s="50">
        <v>6</v>
      </c>
      <c r="H28" s="9">
        <f t="shared" si="1"/>
        <v>15661.508333333333</v>
      </c>
      <c r="I28" s="16"/>
    </row>
    <row r="29" spans="2:9" ht="15" customHeight="1">
      <c r="B29" s="51" t="s">
        <v>30</v>
      </c>
      <c r="C29" s="46">
        <v>20188</v>
      </c>
      <c r="D29" s="47">
        <v>10173.9</v>
      </c>
      <c r="E29" s="47">
        <v>1463843.74</v>
      </c>
      <c r="F29" s="8">
        <f t="shared" si="0"/>
        <v>143.88226147298479</v>
      </c>
      <c r="G29" s="50">
        <v>69</v>
      </c>
      <c r="H29" s="9">
        <f t="shared" si="1"/>
        <v>21215.126666666667</v>
      </c>
      <c r="I29" s="16"/>
    </row>
    <row r="30" spans="2:9" ht="15" customHeight="1">
      <c r="B30" s="51" t="s">
        <v>31</v>
      </c>
      <c r="C30" s="46">
        <v>44131</v>
      </c>
      <c r="D30" s="47">
        <v>23854.6</v>
      </c>
      <c r="E30" s="47">
        <v>1187538.22</v>
      </c>
      <c r="F30" s="8">
        <f t="shared" si="0"/>
        <v>49.782357281195246</v>
      </c>
      <c r="G30" s="50">
        <v>66</v>
      </c>
      <c r="H30" s="9">
        <f t="shared" si="1"/>
        <v>17993.003333333334</v>
      </c>
      <c r="I30" s="16"/>
    </row>
    <row r="31" spans="2:9" ht="15" customHeight="1">
      <c r="B31" s="51" t="s">
        <v>32</v>
      </c>
      <c r="C31" s="46">
        <v>4700</v>
      </c>
      <c r="D31" s="47">
        <v>2328.6</v>
      </c>
      <c r="E31" s="47">
        <v>155825.76999999999</v>
      </c>
      <c r="F31" s="8">
        <f t="shared" si="0"/>
        <v>66.918221248819037</v>
      </c>
      <c r="G31" s="50">
        <v>10</v>
      </c>
      <c r="H31" s="9">
        <f t="shared" si="1"/>
        <v>15582.576999999999</v>
      </c>
      <c r="I31" s="16"/>
    </row>
    <row r="32" spans="2:9" ht="15" customHeight="1">
      <c r="B32" s="51" t="s">
        <v>33</v>
      </c>
      <c r="C32" s="46">
        <v>14747</v>
      </c>
      <c r="D32" s="47">
        <v>7910.5</v>
      </c>
      <c r="E32" s="47">
        <v>343164.36</v>
      </c>
      <c r="F32" s="8">
        <f t="shared" si="0"/>
        <v>43.380868465962962</v>
      </c>
      <c r="G32" s="50">
        <v>18</v>
      </c>
      <c r="H32" s="9">
        <f t="shared" si="1"/>
        <v>19064.686666666665</v>
      </c>
      <c r="I32" s="16"/>
    </row>
    <row r="33" spans="2:10" ht="15" customHeight="1">
      <c r="B33" s="51" t="s">
        <v>34</v>
      </c>
      <c r="C33" s="46">
        <v>21927</v>
      </c>
      <c r="D33" s="47">
        <v>10805.4</v>
      </c>
      <c r="E33" s="47">
        <v>882822.48</v>
      </c>
      <c r="F33" s="8">
        <f t="shared" si="0"/>
        <v>81.701971236603924</v>
      </c>
      <c r="G33" s="50">
        <v>50</v>
      </c>
      <c r="H33" s="9">
        <f t="shared" si="1"/>
        <v>17656.4496</v>
      </c>
      <c r="I33" s="16"/>
    </row>
    <row r="34" spans="2:10" ht="15" customHeight="1">
      <c r="B34" s="51" t="s">
        <v>35</v>
      </c>
      <c r="C34" s="46">
        <v>22399</v>
      </c>
      <c r="D34" s="47">
        <v>13116</v>
      </c>
      <c r="E34" s="47">
        <v>593522.44999999995</v>
      </c>
      <c r="F34" s="8">
        <f t="shared" si="0"/>
        <v>45.251787892650192</v>
      </c>
      <c r="G34" s="50">
        <v>31</v>
      </c>
      <c r="H34" s="9">
        <f t="shared" si="1"/>
        <v>19145.885483870967</v>
      </c>
      <c r="I34" s="16"/>
    </row>
    <row r="35" spans="2:10" ht="15" customHeight="1">
      <c r="B35" s="64" t="s">
        <v>36</v>
      </c>
      <c r="C35" s="59">
        <v>2980</v>
      </c>
      <c r="D35" s="60">
        <v>1626.8</v>
      </c>
      <c r="E35" s="60">
        <v>156012.49</v>
      </c>
      <c r="F35" s="61">
        <f t="shared" si="0"/>
        <v>95.901456847799352</v>
      </c>
      <c r="G35" s="62">
        <v>9</v>
      </c>
      <c r="H35" s="63">
        <f t="shared" si="1"/>
        <v>17334.72111111111</v>
      </c>
      <c r="I35" s="16"/>
    </row>
    <row r="36" spans="2:10" ht="15" customHeight="1">
      <c r="B36" s="56" t="s">
        <v>37</v>
      </c>
      <c r="C36" s="57">
        <f>SUM(C15:C35)</f>
        <v>250298</v>
      </c>
      <c r="D36" s="57">
        <f>SUM(D15:D35)</f>
        <v>134811.61999999997</v>
      </c>
      <c r="E36" s="57">
        <f>SUM(E15:E35)</f>
        <v>10012921.269999998</v>
      </c>
      <c r="F36" s="66"/>
      <c r="G36" s="57">
        <f>SUM(G15:G35)</f>
        <v>532</v>
      </c>
      <c r="H36" s="67">
        <f>AVERAGE(H15:H35)</f>
        <v>17555.061729329736</v>
      </c>
    </row>
    <row r="37" spans="2:10" ht="15" customHeight="1"/>
    <row r="38" spans="2:10" ht="15" customHeight="1"/>
    <row r="39" spans="2:10" ht="72" customHeight="1">
      <c r="B39" s="103" t="s">
        <v>8</v>
      </c>
      <c r="C39" s="100" t="s">
        <v>38</v>
      </c>
      <c r="D39" s="101"/>
      <c r="E39" s="101"/>
      <c r="F39" s="101"/>
      <c r="G39" s="101"/>
      <c r="H39" s="102"/>
      <c r="I39" s="1" t="s">
        <v>39</v>
      </c>
      <c r="J39" s="1" t="s">
        <v>40</v>
      </c>
    </row>
    <row r="40" spans="2:10" ht="26">
      <c r="B40" s="103"/>
      <c r="C40" s="2" t="s">
        <v>10</v>
      </c>
      <c r="D40" s="2" t="s">
        <v>41</v>
      </c>
      <c r="E40" s="2" t="s">
        <v>42</v>
      </c>
      <c r="F40" s="2" t="s">
        <v>43</v>
      </c>
      <c r="G40" s="2" t="s">
        <v>44</v>
      </c>
      <c r="H40" s="2" t="s">
        <v>45</v>
      </c>
      <c r="I40" s="1"/>
      <c r="J40" s="1"/>
    </row>
    <row r="41" spans="2:10" ht="14">
      <c r="B41" s="44" t="s">
        <v>16</v>
      </c>
      <c r="C41" s="46">
        <v>8211</v>
      </c>
      <c r="D41" s="47">
        <v>5386.5</v>
      </c>
      <c r="E41" s="47">
        <v>523613.48</v>
      </c>
      <c r="F41" s="8">
        <f t="shared" ref="F41:F61" si="2">SUM(E41/D41)</f>
        <v>97.208480460410286</v>
      </c>
      <c r="G41" s="50">
        <v>26</v>
      </c>
      <c r="H41" s="9">
        <f t="shared" ref="H41:H61" si="3">SUM(E41/G41)</f>
        <v>20138.98</v>
      </c>
      <c r="I41" s="11">
        <f t="shared" ref="I41:I61" si="4">SUM(F15+F41)/(2)</f>
        <v>96.679378392736211</v>
      </c>
      <c r="J41" s="12">
        <f t="shared" ref="J41:J62" si="5">SUM(I41)+(I41*0.1)</f>
        <v>106.34731623200983</v>
      </c>
    </row>
    <row r="42" spans="2:10" ht="14">
      <c r="B42" s="44" t="s">
        <v>17</v>
      </c>
      <c r="C42" s="46">
        <v>2846</v>
      </c>
      <c r="D42" s="47">
        <v>1411.8</v>
      </c>
      <c r="E42" s="47">
        <v>57944.959999999999</v>
      </c>
      <c r="F42" s="8">
        <f t="shared" si="2"/>
        <v>41.043320583652076</v>
      </c>
      <c r="G42" s="50">
        <v>5</v>
      </c>
      <c r="H42" s="9">
        <f t="shared" si="3"/>
        <v>11588.992</v>
      </c>
      <c r="I42" s="11">
        <f t="shared" si="4"/>
        <v>41.350303299421626</v>
      </c>
      <c r="J42" s="12">
        <f t="shared" si="5"/>
        <v>45.485333629363787</v>
      </c>
    </row>
    <row r="43" spans="2:10" ht="14">
      <c r="B43" s="44" t="s">
        <v>18</v>
      </c>
      <c r="C43" s="46">
        <v>10521</v>
      </c>
      <c r="D43" s="47">
        <v>5315.2</v>
      </c>
      <c r="E43" s="47">
        <v>223900.69</v>
      </c>
      <c r="F43" s="8">
        <f t="shared" si="2"/>
        <v>42.124603025285971</v>
      </c>
      <c r="G43" s="50">
        <v>16</v>
      </c>
      <c r="H43" s="9">
        <f t="shared" si="3"/>
        <v>13993.793125</v>
      </c>
      <c r="I43" s="11">
        <f t="shared" si="4"/>
        <v>42.468743927660739</v>
      </c>
      <c r="J43" s="12">
        <f t="shared" si="5"/>
        <v>46.715618320426813</v>
      </c>
    </row>
    <row r="44" spans="2:10" ht="14">
      <c r="B44" s="44" t="s">
        <v>19</v>
      </c>
      <c r="C44" s="46">
        <v>1754</v>
      </c>
      <c r="D44" s="47">
        <v>1256</v>
      </c>
      <c r="E44" s="47">
        <v>45331.06</v>
      </c>
      <c r="F44" s="8">
        <f t="shared" si="2"/>
        <v>36.091608280254775</v>
      </c>
      <c r="G44" s="50">
        <v>2</v>
      </c>
      <c r="H44" s="9">
        <f t="shared" si="3"/>
        <v>22665.53</v>
      </c>
      <c r="I44" s="11">
        <f t="shared" si="4"/>
        <v>35.783393629545998</v>
      </c>
      <c r="J44" s="12">
        <f t="shared" si="5"/>
        <v>39.361732992500599</v>
      </c>
    </row>
    <row r="45" spans="2:10" ht="14">
      <c r="B45" s="44" t="s">
        <v>20</v>
      </c>
      <c r="C45" s="46">
        <v>10554</v>
      </c>
      <c r="D45" s="47">
        <v>5945.3</v>
      </c>
      <c r="E45" s="47">
        <v>625812.39</v>
      </c>
      <c r="F45" s="8">
        <f t="shared" si="2"/>
        <v>105.26170083931845</v>
      </c>
      <c r="G45" s="50">
        <v>30</v>
      </c>
      <c r="H45" s="9">
        <f t="shared" si="3"/>
        <v>20860.413</v>
      </c>
      <c r="I45" s="11">
        <f t="shared" si="4"/>
        <v>105.13397904464452</v>
      </c>
      <c r="J45" s="12">
        <f t="shared" si="5"/>
        <v>115.64737694910897</v>
      </c>
    </row>
    <row r="46" spans="2:10" ht="14">
      <c r="B46" s="44" t="s">
        <v>21</v>
      </c>
      <c r="C46" s="46">
        <v>6424</v>
      </c>
      <c r="D46" s="47">
        <v>3784.7</v>
      </c>
      <c r="E46" s="47">
        <v>202705.74</v>
      </c>
      <c r="F46" s="8">
        <f t="shared" si="2"/>
        <v>53.559262292916216</v>
      </c>
      <c r="G46" s="50">
        <v>12</v>
      </c>
      <c r="H46" s="9">
        <f t="shared" si="3"/>
        <v>16892.145</v>
      </c>
      <c r="I46" s="11">
        <f t="shared" si="4"/>
        <v>53.775326399769455</v>
      </c>
      <c r="J46" s="12">
        <f t="shared" si="5"/>
        <v>59.152859039746403</v>
      </c>
    </row>
    <row r="47" spans="2:10" ht="14">
      <c r="B47" s="44" t="s">
        <v>22</v>
      </c>
      <c r="C47" s="45">
        <v>658</v>
      </c>
      <c r="D47" s="48">
        <v>389.5</v>
      </c>
      <c r="E47" s="47">
        <v>8933.4</v>
      </c>
      <c r="F47" s="8">
        <f t="shared" si="2"/>
        <v>22.935558408215659</v>
      </c>
      <c r="G47" s="50">
        <v>1</v>
      </c>
      <c r="H47" s="9">
        <f t="shared" si="3"/>
        <v>8933.4</v>
      </c>
      <c r="I47" s="11">
        <f t="shared" si="4"/>
        <v>22.427488345382066</v>
      </c>
      <c r="J47" s="12">
        <f t="shared" si="5"/>
        <v>24.670237179920274</v>
      </c>
    </row>
    <row r="48" spans="2:10" ht="14">
      <c r="B48" s="44" t="s">
        <v>23</v>
      </c>
      <c r="C48" s="46">
        <v>27357</v>
      </c>
      <c r="D48" s="47">
        <v>14326.4</v>
      </c>
      <c r="E48" s="47">
        <v>949811.8</v>
      </c>
      <c r="F48" s="8">
        <f t="shared" si="2"/>
        <v>66.298009269600186</v>
      </c>
      <c r="G48" s="50">
        <v>48</v>
      </c>
      <c r="H48" s="9">
        <f t="shared" si="3"/>
        <v>19787.745833333334</v>
      </c>
      <c r="I48" s="11">
        <f t="shared" si="4"/>
        <v>66.446134535515199</v>
      </c>
      <c r="J48" s="12">
        <f t="shared" si="5"/>
        <v>73.090747989066713</v>
      </c>
    </row>
    <row r="49" spans="2:10" ht="14">
      <c r="B49" s="44" t="s">
        <v>24</v>
      </c>
      <c r="C49" s="46">
        <v>7492</v>
      </c>
      <c r="D49" s="47">
        <v>4705</v>
      </c>
      <c r="E49" s="47">
        <v>539666.26</v>
      </c>
      <c r="F49" s="8">
        <f t="shared" si="2"/>
        <v>114.70058660998937</v>
      </c>
      <c r="G49" s="50">
        <v>30</v>
      </c>
      <c r="H49" s="9">
        <f t="shared" si="3"/>
        <v>17988.875333333333</v>
      </c>
      <c r="I49" s="11">
        <f t="shared" si="4"/>
        <v>115.85478168700278</v>
      </c>
      <c r="J49" s="12">
        <f t="shared" si="5"/>
        <v>127.44025985570306</v>
      </c>
    </row>
    <row r="50" spans="2:10" ht="14">
      <c r="B50" s="44" t="s">
        <v>25</v>
      </c>
      <c r="C50" s="46">
        <v>15626</v>
      </c>
      <c r="D50" s="47">
        <v>8019.7</v>
      </c>
      <c r="E50" s="47">
        <v>382296.41</v>
      </c>
      <c r="F50" s="8">
        <f t="shared" si="2"/>
        <v>47.669664700674588</v>
      </c>
      <c r="G50" s="50">
        <v>21</v>
      </c>
      <c r="H50" s="9">
        <f t="shared" si="3"/>
        <v>18204.59095238095</v>
      </c>
      <c r="I50" s="11">
        <f t="shared" si="4"/>
        <v>47.879732398272829</v>
      </c>
      <c r="J50" s="12">
        <f t="shared" si="5"/>
        <v>52.667705638100109</v>
      </c>
    </row>
    <row r="51" spans="2:10" ht="14">
      <c r="B51" s="44" t="s">
        <v>26</v>
      </c>
      <c r="C51" s="46">
        <v>9905</v>
      </c>
      <c r="D51" s="47">
        <v>5362.21</v>
      </c>
      <c r="E51" s="47">
        <v>610946.15</v>
      </c>
      <c r="F51" s="8">
        <f t="shared" si="2"/>
        <v>113.93551352893677</v>
      </c>
      <c r="G51" s="50">
        <v>32</v>
      </c>
      <c r="H51" s="9">
        <f t="shared" si="3"/>
        <v>19092.067187500001</v>
      </c>
      <c r="I51" s="11">
        <f t="shared" si="4"/>
        <v>114.14537747294719</v>
      </c>
      <c r="J51" s="12">
        <f t="shared" si="5"/>
        <v>125.5599152202419</v>
      </c>
    </row>
    <row r="52" spans="2:10" ht="14">
      <c r="B52" s="44" t="s">
        <v>27</v>
      </c>
      <c r="C52" s="46">
        <v>11211</v>
      </c>
      <c r="D52" s="47">
        <v>6745.1</v>
      </c>
      <c r="E52" s="47">
        <v>918640.04</v>
      </c>
      <c r="F52" s="8">
        <f t="shared" si="2"/>
        <v>136.19368726927695</v>
      </c>
      <c r="G52" s="44">
        <v>47</v>
      </c>
      <c r="H52" s="9">
        <f t="shared" si="3"/>
        <v>19545.532765957447</v>
      </c>
      <c r="I52" s="11">
        <f t="shared" si="4"/>
        <v>136.2630569695512</v>
      </c>
      <c r="J52" s="12">
        <f t="shared" si="5"/>
        <v>149.88936266650632</v>
      </c>
    </row>
    <row r="53" spans="2:10" ht="14">
      <c r="B53" s="44" t="s">
        <v>28</v>
      </c>
      <c r="C53" s="46">
        <v>3251</v>
      </c>
      <c r="D53" s="47">
        <v>1822.7</v>
      </c>
      <c r="E53" s="47">
        <v>68326.17</v>
      </c>
      <c r="F53" s="8">
        <f t="shared" si="2"/>
        <v>37.486240193120096</v>
      </c>
      <c r="G53" s="50">
        <v>4</v>
      </c>
      <c r="H53" s="9">
        <f t="shared" si="3"/>
        <v>17081.5425</v>
      </c>
      <c r="I53" s="11">
        <f t="shared" si="4"/>
        <v>36.188190477444834</v>
      </c>
      <c r="J53" s="14">
        <f t="shared" si="5"/>
        <v>39.807009525189315</v>
      </c>
    </row>
    <row r="54" spans="2:10" ht="14">
      <c r="B54" s="44" t="s">
        <v>29</v>
      </c>
      <c r="C54" s="46">
        <v>2504</v>
      </c>
      <c r="D54" s="47">
        <v>1320.7</v>
      </c>
      <c r="E54" s="47">
        <v>91692.74</v>
      </c>
      <c r="F54" s="8">
        <f t="shared" si="2"/>
        <v>69.427379420004542</v>
      </c>
      <c r="G54" s="50">
        <v>6</v>
      </c>
      <c r="H54" s="9">
        <f t="shared" si="3"/>
        <v>15282.123333333335</v>
      </c>
      <c r="I54" s="11">
        <f t="shared" si="4"/>
        <v>69.12702377577537</v>
      </c>
      <c r="J54" s="12">
        <f t="shared" si="5"/>
        <v>76.039726153352902</v>
      </c>
    </row>
    <row r="55" spans="2:10" ht="14">
      <c r="B55" s="44" t="s">
        <v>30</v>
      </c>
      <c r="C55" s="46">
        <v>20053</v>
      </c>
      <c r="D55" s="47">
        <v>10154.4</v>
      </c>
      <c r="E55" s="47">
        <v>1462990.2</v>
      </c>
      <c r="F55" s="8">
        <f t="shared" si="2"/>
        <v>144.07450957220516</v>
      </c>
      <c r="G55" s="50">
        <v>69</v>
      </c>
      <c r="H55" s="9">
        <f t="shared" si="3"/>
        <v>21202.756521739131</v>
      </c>
      <c r="I55" s="11">
        <f t="shared" si="4"/>
        <v>143.97838552259498</v>
      </c>
      <c r="J55" s="12">
        <f t="shared" si="5"/>
        <v>158.37622407485446</v>
      </c>
    </row>
    <row r="56" spans="2:10" ht="14">
      <c r="B56" s="44" t="s">
        <v>31</v>
      </c>
      <c r="C56" s="46">
        <v>41391</v>
      </c>
      <c r="D56" s="47">
        <v>23229.4</v>
      </c>
      <c r="E56" s="47">
        <v>1169442.04</v>
      </c>
      <c r="F56" s="8">
        <f t="shared" si="2"/>
        <v>50.343187512376552</v>
      </c>
      <c r="G56" s="50">
        <v>66</v>
      </c>
      <c r="H56" s="9">
        <f t="shared" si="3"/>
        <v>17718.818787878787</v>
      </c>
      <c r="I56" s="11">
        <f t="shared" si="4"/>
        <v>50.062772396785903</v>
      </c>
      <c r="J56" s="12">
        <f t="shared" si="5"/>
        <v>55.069049636464491</v>
      </c>
    </row>
    <row r="57" spans="2:10" ht="14">
      <c r="B57" s="44" t="s">
        <v>32</v>
      </c>
      <c r="C57" s="46">
        <v>4208</v>
      </c>
      <c r="D57" s="47">
        <v>2181</v>
      </c>
      <c r="E57" s="47">
        <v>143584.66</v>
      </c>
      <c r="F57" s="8">
        <f t="shared" si="2"/>
        <v>65.834323704722607</v>
      </c>
      <c r="G57" s="50">
        <v>10</v>
      </c>
      <c r="H57" s="9">
        <f t="shared" si="3"/>
        <v>14358.466</v>
      </c>
      <c r="I57" s="11">
        <f t="shared" si="4"/>
        <v>66.376272476770822</v>
      </c>
      <c r="J57" s="12">
        <f t="shared" si="5"/>
        <v>73.01389972444791</v>
      </c>
    </row>
    <row r="58" spans="2:10" ht="14">
      <c r="B58" s="44" t="s">
        <v>33</v>
      </c>
      <c r="C58" s="46">
        <v>14526</v>
      </c>
      <c r="D58" s="47">
        <v>7832.4</v>
      </c>
      <c r="E58" s="47">
        <v>343806.26</v>
      </c>
      <c r="F58" s="8">
        <f t="shared" si="2"/>
        <v>43.895390940197132</v>
      </c>
      <c r="G58" s="50">
        <v>18</v>
      </c>
      <c r="H58" s="9">
        <f t="shared" si="3"/>
        <v>19100.347777777777</v>
      </c>
      <c r="I58" s="11">
        <f t="shared" si="4"/>
        <v>43.638129703080047</v>
      </c>
      <c r="J58" s="12">
        <f t="shared" si="5"/>
        <v>48.001942673388051</v>
      </c>
    </row>
    <row r="59" spans="2:10" ht="14">
      <c r="B59" s="44" t="s">
        <v>34</v>
      </c>
      <c r="C59" s="46">
        <v>21412</v>
      </c>
      <c r="D59" s="47">
        <v>10991.3</v>
      </c>
      <c r="E59" s="47">
        <v>902292.41</v>
      </c>
      <c r="F59" s="8">
        <f t="shared" si="2"/>
        <v>82.091509648540224</v>
      </c>
      <c r="G59" s="50">
        <v>50</v>
      </c>
      <c r="H59" s="9">
        <f t="shared" si="3"/>
        <v>18045.8482</v>
      </c>
      <c r="I59" s="11">
        <f t="shared" si="4"/>
        <v>81.896740442572082</v>
      </c>
      <c r="J59" s="12">
        <f t="shared" si="5"/>
        <v>90.086414486829284</v>
      </c>
    </row>
    <row r="60" spans="2:10" ht="14">
      <c r="B60" s="44" t="s">
        <v>35</v>
      </c>
      <c r="C60" s="46">
        <v>21801</v>
      </c>
      <c r="D60" s="47">
        <v>12624.8</v>
      </c>
      <c r="E60" s="47">
        <v>566155.64</v>
      </c>
      <c r="F60" s="8">
        <f t="shared" si="2"/>
        <v>44.844721500538625</v>
      </c>
      <c r="G60" s="50">
        <v>31</v>
      </c>
      <c r="H60" s="9">
        <f t="shared" si="3"/>
        <v>18263.085161290324</v>
      </c>
      <c r="I60" s="11">
        <f t="shared" si="4"/>
        <v>45.048254696594412</v>
      </c>
      <c r="J60" s="12">
        <f t="shared" si="5"/>
        <v>49.553080166253856</v>
      </c>
    </row>
    <row r="61" spans="2:10" ht="14">
      <c r="B61" s="58" t="s">
        <v>36</v>
      </c>
      <c r="C61" s="59">
        <v>2968</v>
      </c>
      <c r="D61" s="60">
        <v>1666</v>
      </c>
      <c r="E61" s="60">
        <v>166979.85</v>
      </c>
      <c r="F61" s="61">
        <f t="shared" si="2"/>
        <v>100.22800120048019</v>
      </c>
      <c r="G61" s="62">
        <v>9</v>
      </c>
      <c r="H61" s="63">
        <f t="shared" si="3"/>
        <v>18553.316666666666</v>
      </c>
      <c r="I61" s="11">
        <f t="shared" si="4"/>
        <v>98.06472902413978</v>
      </c>
      <c r="J61" s="12">
        <f t="shared" si="5"/>
        <v>107.87120192655377</v>
      </c>
    </row>
    <row r="62" spans="2:10" ht="13">
      <c r="B62" s="56" t="s">
        <v>37</v>
      </c>
      <c r="C62" s="65">
        <f>SUM(C41:C61)</f>
        <v>244673</v>
      </c>
      <c r="D62" s="17">
        <f>SUM(D41:D61)</f>
        <v>134470.10999999999</v>
      </c>
      <c r="E62" s="17">
        <f>SUM(E41:E61)</f>
        <v>10004872.350000001</v>
      </c>
      <c r="F62" s="68"/>
      <c r="G62" s="57">
        <f>SUM(G41:G61)</f>
        <v>533</v>
      </c>
      <c r="H62" s="17">
        <f>SUM(H41:H61)/21</f>
        <v>17585.636673628145</v>
      </c>
      <c r="I62" s="11">
        <f>(E36+E62)/(D36+D62)</f>
        <v>74.337734015597718</v>
      </c>
      <c r="J62" s="11">
        <f t="shared" si="5"/>
        <v>81.771507417157494</v>
      </c>
    </row>
  </sheetData>
  <mergeCells count="13">
    <mergeCell ref="B1:H1"/>
    <mergeCell ref="B13:B14"/>
    <mergeCell ref="C13:H13"/>
    <mergeCell ref="B6:H6"/>
    <mergeCell ref="B5:H5"/>
    <mergeCell ref="B4:H4"/>
    <mergeCell ref="B3:H3"/>
    <mergeCell ref="B2:H2"/>
    <mergeCell ref="C39:H39"/>
    <mergeCell ref="B39:B40"/>
    <mergeCell ref="B9:H9"/>
    <mergeCell ref="B11:H11"/>
    <mergeCell ref="C7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7"/>
  <sheetViews>
    <sheetView workbookViewId="0">
      <selection sqref="A1:T1"/>
    </sheetView>
  </sheetViews>
  <sheetFormatPr defaultRowHeight="12.5"/>
  <cols>
    <col min="6" max="6" width="9.1796875" customWidth="1"/>
    <col min="11" max="11" width="11.7265625" customWidth="1"/>
    <col min="13" max="13" width="13" customWidth="1"/>
    <col min="18" max="18" width="12.26953125" customWidth="1"/>
    <col min="19" max="19" width="12.1796875" customWidth="1"/>
  </cols>
  <sheetData>
    <row r="1" spans="1:20" ht="25.5" customHeight="1">
      <c r="A1" s="108" t="s">
        <v>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</row>
    <row r="2" spans="1:20">
      <c r="A2" s="117" t="s">
        <v>47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/>
    </row>
    <row r="3" spans="1:20" ht="19.5">
      <c r="A3" s="18" t="s">
        <v>48</v>
      </c>
      <c r="B3" s="18" t="s">
        <v>49</v>
      </c>
      <c r="C3" s="18" t="s">
        <v>50</v>
      </c>
      <c r="D3" s="18" t="s">
        <v>51</v>
      </c>
      <c r="E3" s="18" t="s">
        <v>52</v>
      </c>
      <c r="F3" s="18" t="s">
        <v>53</v>
      </c>
      <c r="G3" s="18" t="s">
        <v>54</v>
      </c>
      <c r="H3" s="18" t="s">
        <v>55</v>
      </c>
      <c r="I3" s="18" t="s">
        <v>56</v>
      </c>
      <c r="J3" s="18" t="s">
        <v>57</v>
      </c>
      <c r="K3" s="19" t="s">
        <v>58</v>
      </c>
      <c r="L3" s="20" t="s">
        <v>59</v>
      </c>
      <c r="M3" s="21" t="s">
        <v>60</v>
      </c>
      <c r="N3" s="22" t="s">
        <v>61</v>
      </c>
      <c r="O3" s="22" t="s">
        <v>62</v>
      </c>
      <c r="P3" s="22" t="s">
        <v>63</v>
      </c>
      <c r="Q3" s="22" t="s">
        <v>64</v>
      </c>
      <c r="R3" s="22" t="s">
        <v>65</v>
      </c>
      <c r="S3" s="21" t="s">
        <v>66</v>
      </c>
    </row>
    <row r="4" spans="1:20">
      <c r="A4" s="23" t="s">
        <v>67</v>
      </c>
      <c r="B4" s="24">
        <v>1</v>
      </c>
      <c r="C4" s="23" t="s">
        <v>68</v>
      </c>
      <c r="D4" s="23" t="s">
        <v>69</v>
      </c>
      <c r="E4" s="24">
        <v>2600203</v>
      </c>
      <c r="F4" s="23" t="s">
        <v>70</v>
      </c>
      <c r="G4" s="24">
        <v>26</v>
      </c>
      <c r="H4" s="25">
        <v>8712</v>
      </c>
      <c r="I4" s="24">
        <v>392</v>
      </c>
      <c r="J4" s="24">
        <v>555</v>
      </c>
      <c r="K4" s="26">
        <v>5392.2</v>
      </c>
      <c r="L4" s="27">
        <v>13.76</v>
      </c>
      <c r="M4" s="26">
        <v>518461.52</v>
      </c>
      <c r="N4" s="27">
        <v>96.15</v>
      </c>
      <c r="O4" s="27">
        <v>934.16</v>
      </c>
      <c r="P4" s="28">
        <v>1322.61</v>
      </c>
      <c r="Q4" s="28">
        <v>19940.830000000002</v>
      </c>
      <c r="R4" s="29">
        <v>18677.07</v>
      </c>
      <c r="S4" s="26">
        <v>537138.59</v>
      </c>
    </row>
    <row r="5" spans="1:20" ht="13">
      <c r="A5" s="23" t="s">
        <v>67</v>
      </c>
      <c r="B5" s="24">
        <v>2</v>
      </c>
      <c r="C5" s="23" t="s">
        <v>68</v>
      </c>
      <c r="D5" s="23" t="s">
        <v>69</v>
      </c>
      <c r="E5" s="24">
        <v>2601607</v>
      </c>
      <c r="F5" s="23" t="s">
        <v>71</v>
      </c>
      <c r="G5" s="24">
        <v>5</v>
      </c>
      <c r="H5" s="25">
        <v>2502</v>
      </c>
      <c r="I5" s="24">
        <v>94</v>
      </c>
      <c r="J5" s="24">
        <v>135</v>
      </c>
      <c r="K5" s="26">
        <v>1566.7</v>
      </c>
      <c r="L5" s="27">
        <v>16.670000000000002</v>
      </c>
      <c r="M5" s="26">
        <v>65264.47</v>
      </c>
      <c r="N5" s="27">
        <v>41.66</v>
      </c>
      <c r="O5" s="27">
        <v>483.44</v>
      </c>
      <c r="P5" s="27">
        <v>694.3</v>
      </c>
      <c r="Q5" s="28">
        <v>13052.89</v>
      </c>
      <c r="R5" s="29">
        <v>18677.07</v>
      </c>
      <c r="S5" s="26">
        <v>83941.54</v>
      </c>
    </row>
    <row r="6" spans="1:20">
      <c r="A6" s="23" t="s">
        <v>67</v>
      </c>
      <c r="B6" s="24">
        <v>3</v>
      </c>
      <c r="C6" s="23" t="s">
        <v>68</v>
      </c>
      <c r="D6" s="23" t="s">
        <v>69</v>
      </c>
      <c r="E6" s="24">
        <v>2602001</v>
      </c>
      <c r="F6" s="23" t="s">
        <v>72</v>
      </c>
      <c r="G6" s="24">
        <v>16</v>
      </c>
      <c r="H6" s="25">
        <v>10720</v>
      </c>
      <c r="I6" s="24">
        <v>182</v>
      </c>
      <c r="J6" s="24">
        <v>504</v>
      </c>
      <c r="K6" s="26">
        <v>4927.5</v>
      </c>
      <c r="L6" s="27">
        <v>27.07</v>
      </c>
      <c r="M6" s="26">
        <v>210960.49</v>
      </c>
      <c r="N6" s="27">
        <v>42.81</v>
      </c>
      <c r="O6" s="27">
        <v>418.57</v>
      </c>
      <c r="P6" s="28">
        <v>1159.1199999999999</v>
      </c>
      <c r="Q6" s="28">
        <v>13185.03</v>
      </c>
      <c r="R6" s="29">
        <v>18677.07</v>
      </c>
      <c r="S6" s="26">
        <v>229637.56</v>
      </c>
    </row>
    <row r="7" spans="1:20">
      <c r="A7" s="23" t="s">
        <v>67</v>
      </c>
      <c r="B7" s="24">
        <v>4</v>
      </c>
      <c r="C7" s="23" t="s">
        <v>68</v>
      </c>
      <c r="D7" s="23" t="s">
        <v>69</v>
      </c>
      <c r="E7" s="24">
        <v>2603009</v>
      </c>
      <c r="F7" s="23" t="s">
        <v>73</v>
      </c>
      <c r="G7" s="24">
        <v>2</v>
      </c>
      <c r="H7" s="25">
        <v>2075</v>
      </c>
      <c r="I7" s="24">
        <v>53</v>
      </c>
      <c r="J7" s="24">
        <v>89</v>
      </c>
      <c r="K7" s="26">
        <v>1271.0999999999999</v>
      </c>
      <c r="L7" s="27">
        <v>23.98</v>
      </c>
      <c r="M7" s="26">
        <v>45092.5</v>
      </c>
      <c r="N7" s="27">
        <v>35.479999999999997</v>
      </c>
      <c r="O7" s="27">
        <v>506.66</v>
      </c>
      <c r="P7" s="27">
        <v>850.8</v>
      </c>
      <c r="Q7" s="28">
        <v>22546.25</v>
      </c>
      <c r="R7" s="29">
        <v>18677.07</v>
      </c>
      <c r="S7" s="26">
        <v>63769.58</v>
      </c>
    </row>
    <row r="8" spans="1:20">
      <c r="A8" s="23" t="s">
        <v>67</v>
      </c>
      <c r="B8" s="24">
        <v>5</v>
      </c>
      <c r="C8" s="23" t="s">
        <v>68</v>
      </c>
      <c r="D8" s="23" t="s">
        <v>69</v>
      </c>
      <c r="E8" s="24">
        <v>2605152</v>
      </c>
      <c r="F8" s="23" t="s">
        <v>74</v>
      </c>
      <c r="G8" s="23">
        <v>30</v>
      </c>
      <c r="H8" s="25">
        <v>10804</v>
      </c>
      <c r="I8" s="24">
        <v>343</v>
      </c>
      <c r="J8" s="24">
        <v>499</v>
      </c>
      <c r="K8" s="26">
        <v>5948.3</v>
      </c>
      <c r="L8" s="27">
        <v>17.34</v>
      </c>
      <c r="M8" s="26">
        <v>624608.72</v>
      </c>
      <c r="N8" s="27">
        <v>105.01</v>
      </c>
      <c r="O8" s="28">
        <v>1251.72</v>
      </c>
      <c r="P8" s="28">
        <v>1821.02</v>
      </c>
      <c r="Q8" s="28">
        <v>20820.29</v>
      </c>
      <c r="R8" s="29">
        <v>18677.07</v>
      </c>
      <c r="S8" s="26">
        <v>643285.79</v>
      </c>
    </row>
    <row r="9" spans="1:20">
      <c r="A9" s="23" t="s">
        <v>67</v>
      </c>
      <c r="B9" s="24">
        <v>6</v>
      </c>
      <c r="C9" s="23" t="s">
        <v>68</v>
      </c>
      <c r="D9" s="23" t="s">
        <v>69</v>
      </c>
      <c r="E9" s="24">
        <v>2608750</v>
      </c>
      <c r="F9" s="23" t="s">
        <v>75</v>
      </c>
      <c r="G9" s="24">
        <v>12</v>
      </c>
      <c r="H9" s="25">
        <v>6627</v>
      </c>
      <c r="I9" s="24">
        <v>174</v>
      </c>
      <c r="J9" s="24">
        <v>422</v>
      </c>
      <c r="K9" s="26">
        <v>3880.6</v>
      </c>
      <c r="L9" s="27">
        <v>22.3</v>
      </c>
      <c r="M9" s="26">
        <v>209518.99</v>
      </c>
      <c r="N9" s="27">
        <v>53.99</v>
      </c>
      <c r="O9" s="27">
        <v>496.49</v>
      </c>
      <c r="P9" s="28">
        <v>1204.1300000000001</v>
      </c>
      <c r="Q9" s="28">
        <v>17459.919999999998</v>
      </c>
      <c r="R9" s="29">
        <v>18677.07</v>
      </c>
      <c r="S9" s="26">
        <v>228196.07</v>
      </c>
    </row>
    <row r="10" spans="1:20">
      <c r="A10" s="23" t="s">
        <v>67</v>
      </c>
      <c r="B10" s="24">
        <v>7</v>
      </c>
      <c r="C10" s="23" t="s">
        <v>68</v>
      </c>
      <c r="D10" s="23" t="s">
        <v>69</v>
      </c>
      <c r="E10" s="24">
        <v>2609808</v>
      </c>
      <c r="F10" s="23" t="s">
        <v>76</v>
      </c>
      <c r="G10" s="24">
        <v>1</v>
      </c>
      <c r="H10" s="24">
        <v>660</v>
      </c>
      <c r="I10" s="24">
        <v>17</v>
      </c>
      <c r="J10" s="24">
        <v>38</v>
      </c>
      <c r="K10" s="30">
        <v>361</v>
      </c>
      <c r="L10" s="27">
        <v>21.24</v>
      </c>
      <c r="M10" s="26">
        <v>7912.91</v>
      </c>
      <c r="N10" s="27">
        <v>21.92</v>
      </c>
      <c r="O10" s="27">
        <v>208.23</v>
      </c>
      <c r="P10" s="27">
        <v>465.47</v>
      </c>
      <c r="Q10" s="28">
        <v>7912.91</v>
      </c>
      <c r="R10" s="29">
        <v>18677.07</v>
      </c>
      <c r="S10" s="26">
        <v>26589.98</v>
      </c>
    </row>
    <row r="11" spans="1:20">
      <c r="A11" s="23" t="s">
        <v>67</v>
      </c>
      <c r="B11" s="24">
        <v>8</v>
      </c>
      <c r="C11" s="23" t="s">
        <v>68</v>
      </c>
      <c r="D11" s="23" t="s">
        <v>69</v>
      </c>
      <c r="E11" s="24">
        <v>2609907</v>
      </c>
      <c r="F11" s="23" t="s">
        <v>77</v>
      </c>
      <c r="G11" s="24">
        <v>48</v>
      </c>
      <c r="H11" s="25">
        <v>26622</v>
      </c>
      <c r="I11" s="24">
        <v>404</v>
      </c>
      <c r="J11" s="24">
        <v>1350</v>
      </c>
      <c r="K11" s="26">
        <v>13969.9</v>
      </c>
      <c r="L11" s="27">
        <v>34.58</v>
      </c>
      <c r="M11" s="26">
        <v>930315.15</v>
      </c>
      <c r="N11" s="27">
        <v>66.59</v>
      </c>
      <c r="O11" s="27">
        <v>689.12</v>
      </c>
      <c r="P11" s="28">
        <v>2302.7600000000002</v>
      </c>
      <c r="Q11" s="28">
        <v>19381.57</v>
      </c>
      <c r="R11" s="29">
        <v>18677.07</v>
      </c>
      <c r="S11" s="26">
        <v>948992.22</v>
      </c>
    </row>
    <row r="12" spans="1:20">
      <c r="A12" s="23" t="s">
        <v>67</v>
      </c>
      <c r="B12" s="24">
        <v>9</v>
      </c>
      <c r="C12" s="23" t="s">
        <v>68</v>
      </c>
      <c r="D12" s="23" t="s">
        <v>69</v>
      </c>
      <c r="E12" s="24">
        <v>2610400</v>
      </c>
      <c r="F12" s="23" t="s">
        <v>78</v>
      </c>
      <c r="G12" s="24">
        <v>30</v>
      </c>
      <c r="H12" s="25">
        <v>7871</v>
      </c>
      <c r="I12" s="24">
        <v>323</v>
      </c>
      <c r="J12" s="24">
        <v>448</v>
      </c>
      <c r="K12" s="26">
        <v>4691</v>
      </c>
      <c r="L12" s="27">
        <v>14.52</v>
      </c>
      <c r="M12" s="26">
        <v>548889.11</v>
      </c>
      <c r="N12" s="27">
        <v>117.01</v>
      </c>
      <c r="O12" s="28">
        <v>1225.2</v>
      </c>
      <c r="P12" s="28">
        <v>1699.35</v>
      </c>
      <c r="Q12" s="28">
        <v>18296.3</v>
      </c>
      <c r="R12" s="29">
        <v>18677.07</v>
      </c>
      <c r="S12" s="26">
        <v>567566.18000000005</v>
      </c>
    </row>
    <row r="13" spans="1:20">
      <c r="A13" s="23" t="s">
        <v>67</v>
      </c>
      <c r="B13" s="24">
        <v>10</v>
      </c>
      <c r="C13" s="23" t="s">
        <v>68</v>
      </c>
      <c r="D13" s="23" t="s">
        <v>69</v>
      </c>
      <c r="E13" s="24">
        <v>2611101</v>
      </c>
      <c r="F13" s="23" t="s">
        <v>79</v>
      </c>
      <c r="G13" s="24">
        <v>20</v>
      </c>
      <c r="H13" s="25">
        <v>14928</v>
      </c>
      <c r="I13" s="24">
        <v>380</v>
      </c>
      <c r="J13" s="24">
        <v>759</v>
      </c>
      <c r="K13" s="26">
        <v>7718.7</v>
      </c>
      <c r="L13" s="27">
        <v>20.309999999999999</v>
      </c>
      <c r="M13" s="26">
        <v>371190.74</v>
      </c>
      <c r="N13" s="27">
        <v>48.09</v>
      </c>
      <c r="O13" s="27">
        <v>489.05</v>
      </c>
      <c r="P13" s="27">
        <v>976.82</v>
      </c>
      <c r="Q13" s="28">
        <v>18559.54</v>
      </c>
      <c r="R13" s="29">
        <v>18677.07</v>
      </c>
      <c r="S13" s="26">
        <v>389867.81</v>
      </c>
    </row>
    <row r="14" spans="1:20">
      <c r="A14" s="23" t="s">
        <v>67</v>
      </c>
      <c r="B14" s="24">
        <v>11</v>
      </c>
      <c r="C14" s="23" t="s">
        <v>68</v>
      </c>
      <c r="D14" s="23" t="s">
        <v>69</v>
      </c>
      <c r="E14" s="24">
        <v>2612455</v>
      </c>
      <c r="F14" s="23" t="s">
        <v>80</v>
      </c>
      <c r="G14" s="24">
        <v>32</v>
      </c>
      <c r="H14" s="25">
        <v>10055</v>
      </c>
      <c r="I14" s="24">
        <v>159</v>
      </c>
      <c r="J14" s="24">
        <v>549</v>
      </c>
      <c r="K14" s="26">
        <v>5459.02</v>
      </c>
      <c r="L14" s="27">
        <v>34.33</v>
      </c>
      <c r="M14" s="26">
        <v>624267.55000000005</v>
      </c>
      <c r="N14" s="27">
        <v>114.36</v>
      </c>
      <c r="O14" s="28">
        <v>1137.0999999999999</v>
      </c>
      <c r="P14" s="28">
        <v>3926.21</v>
      </c>
      <c r="Q14" s="28">
        <v>19508.36</v>
      </c>
      <c r="R14" s="29">
        <v>18677.07</v>
      </c>
      <c r="S14" s="26">
        <v>642944.62</v>
      </c>
    </row>
    <row r="15" spans="1:20">
      <c r="A15" s="23" t="s">
        <v>67</v>
      </c>
      <c r="B15" s="24">
        <v>12</v>
      </c>
      <c r="C15" s="23" t="s">
        <v>68</v>
      </c>
      <c r="D15" s="23" t="s">
        <v>69</v>
      </c>
      <c r="E15" s="24">
        <v>2612554</v>
      </c>
      <c r="F15" s="23" t="s">
        <v>81</v>
      </c>
      <c r="G15" s="24">
        <v>47</v>
      </c>
      <c r="H15" s="25">
        <v>12143</v>
      </c>
      <c r="I15" s="24">
        <v>333</v>
      </c>
      <c r="J15" s="24">
        <v>655</v>
      </c>
      <c r="K15" s="26">
        <v>6753.7</v>
      </c>
      <c r="L15" s="27">
        <v>20.28</v>
      </c>
      <c r="M15" s="26">
        <v>920748.31</v>
      </c>
      <c r="N15" s="27">
        <v>136.33000000000001</v>
      </c>
      <c r="O15" s="28">
        <v>1405.72</v>
      </c>
      <c r="P15" s="28">
        <v>2765.01</v>
      </c>
      <c r="Q15" s="28">
        <v>19590.39</v>
      </c>
      <c r="R15" s="29">
        <v>18677.07</v>
      </c>
      <c r="S15" s="26">
        <v>939425.38</v>
      </c>
    </row>
    <row r="16" spans="1:20" ht="13">
      <c r="A16" s="23" t="s">
        <v>67</v>
      </c>
      <c r="B16" s="24">
        <v>13</v>
      </c>
      <c r="C16" s="23" t="s">
        <v>68</v>
      </c>
      <c r="D16" s="23" t="s">
        <v>69</v>
      </c>
      <c r="E16" s="24">
        <v>2612604</v>
      </c>
      <c r="F16" s="23" t="s">
        <v>82</v>
      </c>
      <c r="G16" s="24">
        <v>4</v>
      </c>
      <c r="H16" s="25">
        <v>3038</v>
      </c>
      <c r="I16" s="24">
        <v>77</v>
      </c>
      <c r="J16" s="24">
        <v>160</v>
      </c>
      <c r="K16" s="26">
        <v>1690.8</v>
      </c>
      <c r="L16" s="27">
        <v>21.96</v>
      </c>
      <c r="M16" s="26">
        <v>58992.25</v>
      </c>
      <c r="N16" s="27">
        <v>34.89</v>
      </c>
      <c r="O16" s="27">
        <v>368.7</v>
      </c>
      <c r="P16" s="27">
        <v>766.13</v>
      </c>
      <c r="Q16" s="28">
        <v>14748.06</v>
      </c>
      <c r="R16" s="29">
        <v>18677.07</v>
      </c>
      <c r="S16" s="26">
        <v>77669.320000000007</v>
      </c>
    </row>
    <row r="17" spans="1:19">
      <c r="A17" s="23" t="s">
        <v>67</v>
      </c>
      <c r="B17" s="24">
        <v>14</v>
      </c>
      <c r="C17" s="23" t="s">
        <v>68</v>
      </c>
      <c r="D17" s="23" t="s">
        <v>69</v>
      </c>
      <c r="E17" s="24">
        <v>2615201</v>
      </c>
      <c r="F17" s="23" t="s">
        <v>83</v>
      </c>
      <c r="G17" s="24">
        <v>6</v>
      </c>
      <c r="H17" s="25">
        <v>2469</v>
      </c>
      <c r="I17" s="24">
        <v>47</v>
      </c>
      <c r="J17" s="24">
        <v>144</v>
      </c>
      <c r="K17" s="26">
        <v>1365.3</v>
      </c>
      <c r="L17" s="27">
        <v>29.05</v>
      </c>
      <c r="M17" s="26">
        <v>93969.05</v>
      </c>
      <c r="N17" s="27">
        <v>68.83</v>
      </c>
      <c r="O17" s="27">
        <v>652.55999999999995</v>
      </c>
      <c r="P17" s="28">
        <v>1999.34</v>
      </c>
      <c r="Q17" s="28">
        <v>15661.51</v>
      </c>
      <c r="R17" s="29">
        <v>18677.07</v>
      </c>
      <c r="S17" s="26">
        <v>112646.13</v>
      </c>
    </row>
    <row r="18" spans="1:19" ht="13">
      <c r="A18" s="23" t="s">
        <v>67</v>
      </c>
      <c r="B18" s="24">
        <v>1</v>
      </c>
      <c r="C18" s="23" t="s">
        <v>68</v>
      </c>
      <c r="D18" s="23" t="s">
        <v>84</v>
      </c>
      <c r="E18" s="24">
        <v>2905909</v>
      </c>
      <c r="F18" s="23" t="s">
        <v>85</v>
      </c>
      <c r="G18" s="24">
        <v>69</v>
      </c>
      <c r="H18" s="25">
        <v>20188</v>
      </c>
      <c r="I18" s="24">
        <v>329</v>
      </c>
      <c r="J18" s="24">
        <v>880</v>
      </c>
      <c r="K18" s="26">
        <v>10173.9</v>
      </c>
      <c r="L18" s="27">
        <v>30.92</v>
      </c>
      <c r="M18" s="26">
        <v>1463843.74</v>
      </c>
      <c r="N18" s="27">
        <v>143.88</v>
      </c>
      <c r="O18" s="28">
        <v>1663.46</v>
      </c>
      <c r="P18" s="28">
        <v>4449.37</v>
      </c>
      <c r="Q18" s="28">
        <v>21215.13</v>
      </c>
      <c r="R18" s="29">
        <v>18677.07</v>
      </c>
      <c r="S18" s="26">
        <v>1482520.81</v>
      </c>
    </row>
    <row r="19" spans="1:19">
      <c r="A19" s="23" t="s">
        <v>67</v>
      </c>
      <c r="B19" s="24">
        <v>2</v>
      </c>
      <c r="C19" s="23" t="s">
        <v>68</v>
      </c>
      <c r="D19" s="23" t="s">
        <v>84</v>
      </c>
      <c r="E19" s="24">
        <v>2907202</v>
      </c>
      <c r="F19" s="23" t="s">
        <v>86</v>
      </c>
      <c r="G19" s="24">
        <v>66</v>
      </c>
      <c r="H19" s="25">
        <v>44131</v>
      </c>
      <c r="I19" s="24">
        <v>1071</v>
      </c>
      <c r="J19" s="24">
        <v>2388</v>
      </c>
      <c r="K19" s="26">
        <v>23854.6</v>
      </c>
      <c r="L19" s="27">
        <v>22.27</v>
      </c>
      <c r="M19" s="26">
        <v>1187538.22</v>
      </c>
      <c r="N19" s="27">
        <v>49.78</v>
      </c>
      <c r="O19" s="27">
        <v>497.29</v>
      </c>
      <c r="P19" s="28">
        <v>1108.81</v>
      </c>
      <c r="Q19" s="28">
        <v>17993</v>
      </c>
      <c r="R19" s="29">
        <v>18677.07</v>
      </c>
      <c r="S19" s="26">
        <v>1206215.29</v>
      </c>
    </row>
    <row r="20" spans="1:19">
      <c r="A20" s="23" t="s">
        <v>67</v>
      </c>
      <c r="B20" s="24">
        <v>3</v>
      </c>
      <c r="C20" s="23" t="s">
        <v>68</v>
      </c>
      <c r="D20" s="23" t="s">
        <v>84</v>
      </c>
      <c r="E20" s="24">
        <v>2909901</v>
      </c>
      <c r="F20" s="23" t="s">
        <v>87</v>
      </c>
      <c r="G20" s="24">
        <v>10</v>
      </c>
      <c r="H20" s="25">
        <v>4700</v>
      </c>
      <c r="I20" s="24">
        <v>123</v>
      </c>
      <c r="J20" s="24">
        <v>212</v>
      </c>
      <c r="K20" s="26">
        <v>2328.6</v>
      </c>
      <c r="L20" s="27">
        <v>18.93</v>
      </c>
      <c r="M20" s="26">
        <v>155825.76999999999</v>
      </c>
      <c r="N20" s="27">
        <v>66.92</v>
      </c>
      <c r="O20" s="27">
        <v>735.03</v>
      </c>
      <c r="P20" s="28">
        <v>1266.8800000000001</v>
      </c>
      <c r="Q20" s="28">
        <v>15582.58</v>
      </c>
      <c r="R20" s="29">
        <v>18677.07</v>
      </c>
      <c r="S20" s="26">
        <v>174502.84</v>
      </c>
    </row>
    <row r="21" spans="1:19">
      <c r="A21" s="23" t="s">
        <v>67</v>
      </c>
      <c r="B21" s="24">
        <v>4</v>
      </c>
      <c r="C21" s="23" t="s">
        <v>68</v>
      </c>
      <c r="D21" s="23" t="s">
        <v>84</v>
      </c>
      <c r="E21" s="24">
        <v>2918407</v>
      </c>
      <c r="F21" s="23" t="s">
        <v>88</v>
      </c>
      <c r="G21" s="24">
        <v>18</v>
      </c>
      <c r="H21" s="25">
        <v>14747</v>
      </c>
      <c r="I21" s="24">
        <v>263</v>
      </c>
      <c r="J21" s="24">
        <v>663</v>
      </c>
      <c r="K21" s="26">
        <v>7910.5</v>
      </c>
      <c r="L21" s="27">
        <v>30.08</v>
      </c>
      <c r="M21" s="26">
        <v>343164.36</v>
      </c>
      <c r="N21" s="27">
        <v>43.38</v>
      </c>
      <c r="O21" s="27">
        <v>517.59</v>
      </c>
      <c r="P21" s="28">
        <v>1304.81</v>
      </c>
      <c r="Q21" s="28">
        <v>19064.689999999999</v>
      </c>
      <c r="R21" s="29">
        <v>18677.07</v>
      </c>
      <c r="S21" s="26">
        <v>361841.43</v>
      </c>
    </row>
    <row r="22" spans="1:19">
      <c r="A22" s="23" t="s">
        <v>67</v>
      </c>
      <c r="B22" s="24">
        <v>5</v>
      </c>
      <c r="C22" s="23" t="s">
        <v>68</v>
      </c>
      <c r="D22" s="23" t="s">
        <v>84</v>
      </c>
      <c r="E22" s="24">
        <v>2924405</v>
      </c>
      <c r="F22" s="23" t="s">
        <v>89</v>
      </c>
      <c r="G22" s="24">
        <v>50</v>
      </c>
      <c r="H22" s="25">
        <v>21927</v>
      </c>
      <c r="I22" s="24">
        <v>421</v>
      </c>
      <c r="J22" s="24">
        <v>874</v>
      </c>
      <c r="K22" s="26">
        <v>10805.4</v>
      </c>
      <c r="L22" s="27">
        <v>25.67</v>
      </c>
      <c r="M22" s="26">
        <v>882822.48</v>
      </c>
      <c r="N22" s="27">
        <v>81.7</v>
      </c>
      <c r="O22" s="28">
        <v>1010.09</v>
      </c>
      <c r="P22" s="28">
        <v>2096.9699999999998</v>
      </c>
      <c r="Q22" s="28">
        <v>17656.45</v>
      </c>
      <c r="R22" s="29">
        <v>18677.07</v>
      </c>
      <c r="S22" s="26">
        <v>901499.56</v>
      </c>
    </row>
    <row r="23" spans="1:19">
      <c r="A23" s="23" t="s">
        <v>67</v>
      </c>
      <c r="B23" s="24">
        <v>6</v>
      </c>
      <c r="C23" s="23" t="s">
        <v>68</v>
      </c>
      <c r="D23" s="23" t="s">
        <v>84</v>
      </c>
      <c r="E23" s="24">
        <v>2926004</v>
      </c>
      <c r="F23" s="23" t="s">
        <v>90</v>
      </c>
      <c r="G23" s="24">
        <v>31</v>
      </c>
      <c r="H23" s="25">
        <v>22399</v>
      </c>
      <c r="I23" s="24">
        <v>447</v>
      </c>
      <c r="J23" s="24">
        <v>1065</v>
      </c>
      <c r="K23" s="26">
        <v>13116</v>
      </c>
      <c r="L23" s="27">
        <v>29.34</v>
      </c>
      <c r="M23" s="26">
        <v>593522.44999999995</v>
      </c>
      <c r="N23" s="27">
        <v>45.25</v>
      </c>
      <c r="O23" s="27">
        <v>557.29999999999995</v>
      </c>
      <c r="P23" s="28">
        <v>1327.79</v>
      </c>
      <c r="Q23" s="28">
        <v>19145.89</v>
      </c>
      <c r="R23" s="29">
        <v>18677.07</v>
      </c>
      <c r="S23" s="26">
        <v>612199.52</v>
      </c>
    </row>
    <row r="24" spans="1:19">
      <c r="A24" s="23" t="s">
        <v>67</v>
      </c>
      <c r="B24" s="24">
        <v>7</v>
      </c>
      <c r="C24" s="23" t="s">
        <v>68</v>
      </c>
      <c r="D24" s="23" t="s">
        <v>84</v>
      </c>
      <c r="E24" s="24">
        <v>2930204</v>
      </c>
      <c r="F24" s="23" t="s">
        <v>91</v>
      </c>
      <c r="G24" s="24">
        <v>9</v>
      </c>
      <c r="H24" s="25">
        <v>2980</v>
      </c>
      <c r="I24" s="24">
        <v>74</v>
      </c>
      <c r="J24" s="24">
        <v>153</v>
      </c>
      <c r="K24" s="26">
        <v>1626.8</v>
      </c>
      <c r="L24" s="27">
        <v>21.98</v>
      </c>
      <c r="M24" s="26">
        <v>156012.49</v>
      </c>
      <c r="N24" s="27">
        <v>95.9</v>
      </c>
      <c r="O24" s="28">
        <v>1019.69</v>
      </c>
      <c r="P24" s="28">
        <v>2108.2800000000002</v>
      </c>
      <c r="Q24" s="28">
        <v>17334.72</v>
      </c>
      <c r="R24" s="29">
        <v>18677.07</v>
      </c>
      <c r="S24" s="26">
        <v>174689.57</v>
      </c>
    </row>
    <row r="25" spans="1:19">
      <c r="A25" s="120" t="s">
        <v>92</v>
      </c>
      <c r="B25" s="121"/>
      <c r="C25" s="121"/>
      <c r="D25" s="121"/>
      <c r="E25" s="121"/>
      <c r="F25" s="122"/>
      <c r="G25" s="31">
        <f>SUM(G3:G24)</f>
        <v>532</v>
      </c>
      <c r="H25" s="31">
        <f>SUM(H3:H24)</f>
        <v>250298</v>
      </c>
      <c r="I25" s="31">
        <f>SUM(I3:I24)</f>
        <v>5706</v>
      </c>
      <c r="J25" s="31">
        <f>SUM(J3:J24)</f>
        <v>12542</v>
      </c>
      <c r="K25" s="31">
        <f>SUM(K3:K24)</f>
        <v>134811.61999999997</v>
      </c>
      <c r="L25" s="33">
        <f>AVERAGE(L4:L24)</f>
        <v>23.646666666666665</v>
      </c>
      <c r="M25" s="32">
        <f>SUM(M4:M24)</f>
        <v>10012921.269999998</v>
      </c>
      <c r="N25" s="33">
        <f>AVERAGE(N4:N24)</f>
        <v>71.901428571428582</v>
      </c>
      <c r="O25" s="33">
        <f t="shared" ref="O25:R25" si="0">AVERAGE(O4:O24)</f>
        <v>774.62714285714299</v>
      </c>
      <c r="P25" s="33">
        <f t="shared" si="0"/>
        <v>1695.9990476190478</v>
      </c>
      <c r="Q25" s="33">
        <f t="shared" si="0"/>
        <v>17555.062380952382</v>
      </c>
      <c r="R25" s="33">
        <f t="shared" si="0"/>
        <v>18677.070000000003</v>
      </c>
      <c r="S25" s="32">
        <f>SUM(S4:S24)</f>
        <v>10405139.790000001</v>
      </c>
    </row>
    <row r="26" spans="1:19">
      <c r="A26" s="109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34"/>
      <c r="M26" s="34"/>
      <c r="N26" s="34"/>
      <c r="O26" s="34"/>
      <c r="P26" s="34"/>
      <c r="Q26" s="34"/>
      <c r="R26" s="34"/>
      <c r="S26" s="34"/>
    </row>
    <row r="27" spans="1:19">
      <c r="A27" s="117" t="s">
        <v>94</v>
      </c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9"/>
    </row>
    <row r="28" spans="1:19" ht="19.5">
      <c r="A28" s="111" t="s">
        <v>95</v>
      </c>
      <c r="B28" s="112"/>
      <c r="C28" s="112"/>
      <c r="D28" s="112"/>
      <c r="E28" s="113"/>
      <c r="F28" s="19" t="s">
        <v>96</v>
      </c>
      <c r="G28" s="21" t="s">
        <v>97</v>
      </c>
      <c r="H28" s="19" t="s">
        <v>98</v>
      </c>
      <c r="I28" s="19" t="s">
        <v>99</v>
      </c>
      <c r="J28" s="19" t="s">
        <v>100</v>
      </c>
      <c r="K28" s="19" t="s">
        <v>58</v>
      </c>
      <c r="L28" s="35" t="s">
        <v>59</v>
      </c>
      <c r="M28" s="21" t="s">
        <v>60</v>
      </c>
      <c r="N28" s="36" t="s">
        <v>61</v>
      </c>
      <c r="O28" s="36" t="s">
        <v>62</v>
      </c>
      <c r="P28" s="36" t="s">
        <v>63</v>
      </c>
      <c r="Q28" s="36" t="s">
        <v>64</v>
      </c>
      <c r="R28" s="36" t="s">
        <v>65</v>
      </c>
      <c r="S28" s="21" t="s">
        <v>66</v>
      </c>
    </row>
    <row r="29" spans="1:19">
      <c r="A29" s="114"/>
      <c r="B29" s="115"/>
      <c r="C29" s="115"/>
      <c r="D29" s="115"/>
      <c r="E29" s="116"/>
      <c r="F29" s="37">
        <v>21</v>
      </c>
      <c r="G29" s="37">
        <v>532</v>
      </c>
      <c r="H29" s="38">
        <v>250298</v>
      </c>
      <c r="I29" s="39">
        <v>5706</v>
      </c>
      <c r="J29" s="39">
        <v>12542</v>
      </c>
      <c r="K29" s="40">
        <v>134811.62</v>
      </c>
      <c r="L29" s="41">
        <v>23.63</v>
      </c>
      <c r="M29" s="40">
        <v>10012921.279999999</v>
      </c>
      <c r="N29" s="41">
        <v>74.27</v>
      </c>
      <c r="O29" s="41">
        <v>798.35</v>
      </c>
      <c r="P29" s="42">
        <v>1754.81</v>
      </c>
      <c r="Q29" s="42">
        <v>18821.28</v>
      </c>
      <c r="R29" s="42">
        <v>18677.07</v>
      </c>
      <c r="S29" s="40">
        <v>10405139.779999999</v>
      </c>
    </row>
    <row r="30" spans="1:19" s="49" customFormat="1" ht="21.75" customHeight="1">
      <c r="A30" s="110" t="s">
        <v>101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43"/>
      <c r="M30" s="43"/>
      <c r="N30" s="43"/>
      <c r="O30" s="43"/>
      <c r="P30" s="43"/>
      <c r="Q30" s="43"/>
      <c r="R30" s="43"/>
      <c r="S30" s="43"/>
    </row>
    <row r="33" spans="1:20" ht="30" customHeight="1">
      <c r="A33" s="108" t="s">
        <v>102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</row>
    <row r="34" spans="1:20">
      <c r="A34" s="117" t="s">
        <v>47</v>
      </c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9"/>
    </row>
    <row r="35" spans="1:20" ht="19.5">
      <c r="A35" s="18" t="s">
        <v>48</v>
      </c>
      <c r="B35" s="18" t="s">
        <v>49</v>
      </c>
      <c r="C35" s="18" t="s">
        <v>50</v>
      </c>
      <c r="D35" s="18" t="s">
        <v>51</v>
      </c>
      <c r="E35" s="18" t="s">
        <v>52</v>
      </c>
      <c r="F35" s="18" t="s">
        <v>53</v>
      </c>
      <c r="G35" s="18" t="s">
        <v>54</v>
      </c>
      <c r="H35" s="18" t="s">
        <v>55</v>
      </c>
      <c r="I35" s="18" t="s">
        <v>56</v>
      </c>
      <c r="J35" s="18" t="s">
        <v>57</v>
      </c>
      <c r="K35" s="19" t="s">
        <v>58</v>
      </c>
      <c r="L35" s="20" t="s">
        <v>59</v>
      </c>
      <c r="M35" s="21" t="s">
        <v>60</v>
      </c>
      <c r="N35" s="22" t="s">
        <v>61</v>
      </c>
      <c r="O35" s="22" t="s">
        <v>62</v>
      </c>
      <c r="P35" s="22" t="s">
        <v>63</v>
      </c>
      <c r="Q35" s="22" t="s">
        <v>64</v>
      </c>
      <c r="R35" s="22" t="s">
        <v>65</v>
      </c>
      <c r="S35" s="21" t="s">
        <v>66</v>
      </c>
    </row>
    <row r="36" spans="1:20">
      <c r="A36" s="23" t="s">
        <v>67</v>
      </c>
      <c r="B36" s="24">
        <v>1</v>
      </c>
      <c r="C36" s="23" t="s">
        <v>68</v>
      </c>
      <c r="D36" s="23" t="s">
        <v>69</v>
      </c>
      <c r="E36" s="24">
        <v>2600203</v>
      </c>
      <c r="F36" s="23" t="s">
        <v>70</v>
      </c>
      <c r="G36" s="24">
        <v>26</v>
      </c>
      <c r="H36" s="25">
        <v>8211</v>
      </c>
      <c r="I36" s="24">
        <v>397</v>
      </c>
      <c r="J36" s="24">
        <v>548</v>
      </c>
      <c r="K36" s="26">
        <v>5386.5</v>
      </c>
      <c r="L36" s="27">
        <v>13.57</v>
      </c>
      <c r="M36" s="26">
        <v>523613.48</v>
      </c>
      <c r="N36" s="27">
        <v>97.21</v>
      </c>
      <c r="O36" s="27">
        <v>955.5</v>
      </c>
      <c r="P36" s="28">
        <v>1318.93</v>
      </c>
      <c r="Q36" s="28">
        <v>20138.98</v>
      </c>
      <c r="R36" s="29">
        <v>11328.81</v>
      </c>
      <c r="S36" s="26">
        <v>534942.29</v>
      </c>
    </row>
    <row r="37" spans="1:20" ht="13">
      <c r="A37" s="23" t="s">
        <v>67</v>
      </c>
      <c r="B37" s="24">
        <v>2</v>
      </c>
      <c r="C37" s="23" t="s">
        <v>68</v>
      </c>
      <c r="D37" s="23" t="s">
        <v>69</v>
      </c>
      <c r="E37" s="24">
        <v>2601607</v>
      </c>
      <c r="F37" s="23" t="s">
        <v>71</v>
      </c>
      <c r="G37" s="24">
        <v>5</v>
      </c>
      <c r="H37" s="25">
        <v>2846</v>
      </c>
      <c r="I37" s="24">
        <v>107</v>
      </c>
      <c r="J37" s="24">
        <v>135</v>
      </c>
      <c r="K37" s="26">
        <v>1411.8</v>
      </c>
      <c r="L37" s="27">
        <v>13.19</v>
      </c>
      <c r="M37" s="26">
        <v>57944.959999999999</v>
      </c>
      <c r="N37" s="27">
        <v>41.04</v>
      </c>
      <c r="O37" s="27">
        <v>429.22</v>
      </c>
      <c r="P37" s="27">
        <v>541.54</v>
      </c>
      <c r="Q37" s="28">
        <v>11588.99</v>
      </c>
      <c r="R37" s="29">
        <v>11328.81</v>
      </c>
      <c r="S37" s="26">
        <v>69273.77</v>
      </c>
    </row>
    <row r="38" spans="1:20">
      <c r="A38" s="23" t="s">
        <v>67</v>
      </c>
      <c r="B38" s="24">
        <v>3</v>
      </c>
      <c r="C38" s="23" t="s">
        <v>68</v>
      </c>
      <c r="D38" s="23" t="s">
        <v>69</v>
      </c>
      <c r="E38" s="24">
        <v>2602001</v>
      </c>
      <c r="F38" s="23" t="s">
        <v>72</v>
      </c>
      <c r="G38" s="24">
        <v>16</v>
      </c>
      <c r="H38" s="25">
        <v>10521</v>
      </c>
      <c r="I38" s="24">
        <v>186</v>
      </c>
      <c r="J38" s="24">
        <v>541</v>
      </c>
      <c r="K38" s="26">
        <v>5315.2</v>
      </c>
      <c r="L38" s="27">
        <v>28.58</v>
      </c>
      <c r="M38" s="26">
        <v>223900.69</v>
      </c>
      <c r="N38" s="27">
        <v>42.12</v>
      </c>
      <c r="O38" s="27">
        <v>413.86</v>
      </c>
      <c r="P38" s="28">
        <v>1203.77</v>
      </c>
      <c r="Q38" s="28">
        <v>13993.79</v>
      </c>
      <c r="R38" s="29">
        <v>11328.81</v>
      </c>
      <c r="S38" s="26">
        <v>235229.5</v>
      </c>
    </row>
    <row r="39" spans="1:20">
      <c r="A39" s="23" t="s">
        <v>67</v>
      </c>
      <c r="B39" s="24">
        <v>4</v>
      </c>
      <c r="C39" s="23" t="s">
        <v>68</v>
      </c>
      <c r="D39" s="23" t="s">
        <v>69</v>
      </c>
      <c r="E39" s="24">
        <v>2603009</v>
      </c>
      <c r="F39" s="23" t="s">
        <v>73</v>
      </c>
      <c r="G39" s="24">
        <v>2</v>
      </c>
      <c r="H39" s="25">
        <v>1754</v>
      </c>
      <c r="I39" s="24">
        <v>58</v>
      </c>
      <c r="J39" s="24">
        <v>88</v>
      </c>
      <c r="K39" s="26">
        <v>1256</v>
      </c>
      <c r="L39" s="27">
        <v>21.66</v>
      </c>
      <c r="M39" s="26">
        <v>45331.06</v>
      </c>
      <c r="N39" s="27">
        <v>36.090000000000003</v>
      </c>
      <c r="O39" s="27">
        <v>515.13</v>
      </c>
      <c r="P39" s="27">
        <v>781.57</v>
      </c>
      <c r="Q39" s="28">
        <v>22665.53</v>
      </c>
      <c r="R39" s="29">
        <v>11328.81</v>
      </c>
      <c r="S39" s="26">
        <v>56659.87</v>
      </c>
    </row>
    <row r="40" spans="1:20">
      <c r="A40" s="23" t="s">
        <v>67</v>
      </c>
      <c r="B40" s="24">
        <v>5</v>
      </c>
      <c r="C40" s="23" t="s">
        <v>68</v>
      </c>
      <c r="D40" s="23" t="s">
        <v>69</v>
      </c>
      <c r="E40" s="24">
        <v>2605152</v>
      </c>
      <c r="F40" s="23" t="s">
        <v>74</v>
      </c>
      <c r="G40" s="24">
        <v>30</v>
      </c>
      <c r="H40" s="25">
        <v>10554</v>
      </c>
      <c r="I40" s="24">
        <v>334</v>
      </c>
      <c r="J40" s="24">
        <v>503</v>
      </c>
      <c r="K40" s="26">
        <v>5945.3</v>
      </c>
      <c r="L40" s="27">
        <v>17.8</v>
      </c>
      <c r="M40" s="26">
        <v>625812.39</v>
      </c>
      <c r="N40" s="27">
        <v>105.26</v>
      </c>
      <c r="O40" s="28">
        <v>1244.1600000000001</v>
      </c>
      <c r="P40" s="28">
        <v>1873.69</v>
      </c>
      <c r="Q40" s="28">
        <v>20860.41</v>
      </c>
      <c r="R40" s="29">
        <v>11328.81</v>
      </c>
      <c r="S40" s="26">
        <v>637141.19999999995</v>
      </c>
    </row>
    <row r="41" spans="1:20">
      <c r="A41" s="23" t="s">
        <v>67</v>
      </c>
      <c r="B41" s="24">
        <v>6</v>
      </c>
      <c r="C41" s="23" t="s">
        <v>68</v>
      </c>
      <c r="D41" s="23" t="s">
        <v>69</v>
      </c>
      <c r="E41" s="24">
        <v>2608750</v>
      </c>
      <c r="F41" s="23" t="s">
        <v>75</v>
      </c>
      <c r="G41" s="24">
        <v>12</v>
      </c>
      <c r="H41" s="25">
        <v>6424</v>
      </c>
      <c r="I41" s="24">
        <v>174</v>
      </c>
      <c r="J41" s="24">
        <v>412</v>
      </c>
      <c r="K41" s="26">
        <v>3784.7</v>
      </c>
      <c r="L41" s="27">
        <v>21.75</v>
      </c>
      <c r="M41" s="26">
        <v>202705.74</v>
      </c>
      <c r="N41" s="27">
        <v>53.56</v>
      </c>
      <c r="O41" s="27">
        <v>492</v>
      </c>
      <c r="P41" s="28">
        <v>1164.98</v>
      </c>
      <c r="Q41" s="28">
        <v>16892.14</v>
      </c>
      <c r="R41" s="29">
        <v>11328.81</v>
      </c>
      <c r="S41" s="26">
        <v>214034.55</v>
      </c>
    </row>
    <row r="42" spans="1:20">
      <c r="A42" s="23" t="s">
        <v>67</v>
      </c>
      <c r="B42" s="24">
        <v>7</v>
      </c>
      <c r="C42" s="23" t="s">
        <v>68</v>
      </c>
      <c r="D42" s="23" t="s">
        <v>69</v>
      </c>
      <c r="E42" s="24">
        <v>2609808</v>
      </c>
      <c r="F42" s="23" t="s">
        <v>76</v>
      </c>
      <c r="G42" s="24">
        <v>1</v>
      </c>
      <c r="H42" s="24">
        <v>658</v>
      </c>
      <c r="I42" s="24">
        <v>17</v>
      </c>
      <c r="J42" s="24">
        <v>41</v>
      </c>
      <c r="K42" s="30">
        <v>389.5</v>
      </c>
      <c r="L42" s="27">
        <v>22.91</v>
      </c>
      <c r="M42" s="26">
        <v>8933.4</v>
      </c>
      <c r="N42" s="27">
        <v>22.94</v>
      </c>
      <c r="O42" s="27">
        <v>217.89</v>
      </c>
      <c r="P42" s="27">
        <v>525.49</v>
      </c>
      <c r="Q42" s="28">
        <v>8933.4</v>
      </c>
      <c r="R42" s="29">
        <v>11328.81</v>
      </c>
      <c r="S42" s="26">
        <v>20262.21</v>
      </c>
    </row>
    <row r="43" spans="1:20">
      <c r="A43" s="23" t="s">
        <v>67</v>
      </c>
      <c r="B43" s="24">
        <v>8</v>
      </c>
      <c r="C43" s="23" t="s">
        <v>68</v>
      </c>
      <c r="D43" s="23" t="s">
        <v>69</v>
      </c>
      <c r="E43" s="24">
        <v>2609907</v>
      </c>
      <c r="F43" s="23" t="s">
        <v>77</v>
      </c>
      <c r="G43" s="24">
        <v>48</v>
      </c>
      <c r="H43" s="25">
        <v>27357</v>
      </c>
      <c r="I43" s="24">
        <v>414</v>
      </c>
      <c r="J43" s="24">
        <v>1402</v>
      </c>
      <c r="K43" s="26">
        <v>14326.4</v>
      </c>
      <c r="L43" s="27">
        <v>34.6</v>
      </c>
      <c r="M43" s="26">
        <v>949811.8</v>
      </c>
      <c r="N43" s="27">
        <v>66.3</v>
      </c>
      <c r="O43" s="27">
        <v>677.47</v>
      </c>
      <c r="P43" s="28">
        <v>2294.23</v>
      </c>
      <c r="Q43" s="28">
        <v>19787.75</v>
      </c>
      <c r="R43" s="29">
        <v>11328.81</v>
      </c>
      <c r="S43" s="26">
        <v>961140.61</v>
      </c>
    </row>
    <row r="44" spans="1:20">
      <c r="A44" s="23" t="s">
        <v>67</v>
      </c>
      <c r="B44" s="24">
        <v>9</v>
      </c>
      <c r="C44" s="23" t="s">
        <v>68</v>
      </c>
      <c r="D44" s="23" t="s">
        <v>69</v>
      </c>
      <c r="E44" s="24">
        <v>2610400</v>
      </c>
      <c r="F44" s="23" t="s">
        <v>78</v>
      </c>
      <c r="G44" s="24">
        <v>30</v>
      </c>
      <c r="H44" s="25">
        <v>7492</v>
      </c>
      <c r="I44" s="24">
        <v>332</v>
      </c>
      <c r="J44" s="24">
        <v>450</v>
      </c>
      <c r="K44" s="26">
        <v>4705</v>
      </c>
      <c r="L44" s="27">
        <v>14.17</v>
      </c>
      <c r="M44" s="26">
        <v>539666.26</v>
      </c>
      <c r="N44" s="27">
        <v>114.7</v>
      </c>
      <c r="O44" s="28">
        <v>1199.26</v>
      </c>
      <c r="P44" s="28">
        <v>1625.5</v>
      </c>
      <c r="Q44" s="28">
        <v>17988.88</v>
      </c>
      <c r="R44" s="29">
        <v>11328.81</v>
      </c>
      <c r="S44" s="26">
        <v>550995.06999999995</v>
      </c>
    </row>
    <row r="45" spans="1:20">
      <c r="A45" s="23" t="s">
        <v>67</v>
      </c>
      <c r="B45" s="24">
        <v>10</v>
      </c>
      <c r="C45" s="23" t="s">
        <v>68</v>
      </c>
      <c r="D45" s="23" t="s">
        <v>69</v>
      </c>
      <c r="E45" s="24">
        <v>2611101</v>
      </c>
      <c r="F45" s="23" t="s">
        <v>79</v>
      </c>
      <c r="G45" s="24">
        <v>21</v>
      </c>
      <c r="H45" s="25">
        <v>15626</v>
      </c>
      <c r="I45" s="24">
        <v>412</v>
      </c>
      <c r="J45" s="24">
        <v>802</v>
      </c>
      <c r="K45" s="26">
        <v>8019.7</v>
      </c>
      <c r="L45" s="27">
        <v>19.47</v>
      </c>
      <c r="M45" s="26">
        <v>382296.41</v>
      </c>
      <c r="N45" s="27">
        <v>47.67</v>
      </c>
      <c r="O45" s="27">
        <v>476.68</v>
      </c>
      <c r="P45" s="27">
        <v>927.9</v>
      </c>
      <c r="Q45" s="28">
        <v>18204.59</v>
      </c>
      <c r="R45" s="29">
        <v>11328.81</v>
      </c>
      <c r="S45" s="26">
        <v>393625.22</v>
      </c>
    </row>
    <row r="46" spans="1:20">
      <c r="A46" s="23" t="s">
        <v>67</v>
      </c>
      <c r="B46" s="24">
        <v>11</v>
      </c>
      <c r="C46" s="23" t="s">
        <v>68</v>
      </c>
      <c r="D46" s="23" t="s">
        <v>69</v>
      </c>
      <c r="E46" s="24">
        <v>2612455</v>
      </c>
      <c r="F46" s="23" t="s">
        <v>80</v>
      </c>
      <c r="G46" s="24">
        <v>32</v>
      </c>
      <c r="H46" s="25">
        <v>9905</v>
      </c>
      <c r="I46" s="24">
        <v>157</v>
      </c>
      <c r="J46" s="24">
        <v>541</v>
      </c>
      <c r="K46" s="26">
        <v>5362.21</v>
      </c>
      <c r="L46" s="27">
        <v>34.15</v>
      </c>
      <c r="M46" s="26">
        <v>610946.15</v>
      </c>
      <c r="N46" s="27">
        <v>113.94</v>
      </c>
      <c r="O46" s="28">
        <v>1129.29</v>
      </c>
      <c r="P46" s="28">
        <v>3891.38</v>
      </c>
      <c r="Q46" s="28">
        <v>19092.07</v>
      </c>
      <c r="R46" s="29">
        <v>11328.81</v>
      </c>
      <c r="S46" s="26">
        <v>622274.96</v>
      </c>
    </row>
    <row r="47" spans="1:20">
      <c r="A47" s="23" t="s">
        <v>67</v>
      </c>
      <c r="B47" s="24">
        <v>12</v>
      </c>
      <c r="C47" s="23" t="s">
        <v>68</v>
      </c>
      <c r="D47" s="23" t="s">
        <v>69</v>
      </c>
      <c r="E47" s="24">
        <v>2612554</v>
      </c>
      <c r="F47" s="23" t="s">
        <v>81</v>
      </c>
      <c r="G47" s="23">
        <v>47</v>
      </c>
      <c r="H47" s="25">
        <v>11211</v>
      </c>
      <c r="I47" s="24">
        <v>329</v>
      </c>
      <c r="J47" s="24">
        <v>658</v>
      </c>
      <c r="K47" s="26">
        <v>6745.1</v>
      </c>
      <c r="L47" s="27">
        <v>20.5</v>
      </c>
      <c r="M47" s="26">
        <v>918640.04</v>
      </c>
      <c r="N47" s="27">
        <v>136.19</v>
      </c>
      <c r="O47" s="28">
        <v>1396.11</v>
      </c>
      <c r="P47" s="28">
        <v>2792.22</v>
      </c>
      <c r="Q47" s="28">
        <v>19545.53</v>
      </c>
      <c r="R47" s="29">
        <v>11328.81</v>
      </c>
      <c r="S47" s="26">
        <v>929968.85</v>
      </c>
    </row>
    <row r="48" spans="1:20" ht="13">
      <c r="A48" s="23" t="s">
        <v>67</v>
      </c>
      <c r="B48" s="24">
        <v>13</v>
      </c>
      <c r="C48" s="23" t="s">
        <v>68</v>
      </c>
      <c r="D48" s="23" t="s">
        <v>69</v>
      </c>
      <c r="E48" s="24">
        <v>2612604</v>
      </c>
      <c r="F48" s="23" t="s">
        <v>82</v>
      </c>
      <c r="G48" s="24">
        <v>4</v>
      </c>
      <c r="H48" s="25">
        <v>3251</v>
      </c>
      <c r="I48" s="24">
        <v>82</v>
      </c>
      <c r="J48" s="24">
        <v>173</v>
      </c>
      <c r="K48" s="26">
        <v>1822.7</v>
      </c>
      <c r="L48" s="27">
        <v>22.23</v>
      </c>
      <c r="M48" s="26">
        <v>68326.17</v>
      </c>
      <c r="N48" s="27">
        <v>37.49</v>
      </c>
      <c r="O48" s="27">
        <v>394.95</v>
      </c>
      <c r="P48" s="27">
        <v>833.25</v>
      </c>
      <c r="Q48" s="28">
        <v>17081.54</v>
      </c>
      <c r="R48" s="29">
        <v>11328.81</v>
      </c>
      <c r="S48" s="26">
        <v>79654.98</v>
      </c>
    </row>
    <row r="49" spans="1:19">
      <c r="A49" s="23" t="s">
        <v>67</v>
      </c>
      <c r="B49" s="24">
        <v>14</v>
      </c>
      <c r="C49" s="23" t="s">
        <v>68</v>
      </c>
      <c r="D49" s="23" t="s">
        <v>69</v>
      </c>
      <c r="E49" s="24">
        <v>2615201</v>
      </c>
      <c r="F49" s="23" t="s">
        <v>83</v>
      </c>
      <c r="G49" s="24">
        <v>6</v>
      </c>
      <c r="H49" s="25">
        <v>2504</v>
      </c>
      <c r="I49" s="24">
        <v>51</v>
      </c>
      <c r="J49" s="24">
        <v>140</v>
      </c>
      <c r="K49" s="26">
        <v>1320.7</v>
      </c>
      <c r="L49" s="27">
        <v>25.9</v>
      </c>
      <c r="M49" s="26">
        <v>91692.74</v>
      </c>
      <c r="N49" s="27">
        <v>69.430000000000007</v>
      </c>
      <c r="O49" s="27">
        <v>654.95000000000005</v>
      </c>
      <c r="P49" s="28">
        <v>1797.9</v>
      </c>
      <c r="Q49" s="28">
        <v>15282.12</v>
      </c>
      <c r="R49" s="29">
        <v>11328.81</v>
      </c>
      <c r="S49" s="26">
        <v>103021.55</v>
      </c>
    </row>
    <row r="50" spans="1:19" ht="13">
      <c r="A50" s="23" t="s">
        <v>67</v>
      </c>
      <c r="B50" s="24">
        <v>1</v>
      </c>
      <c r="C50" s="23" t="s">
        <v>68</v>
      </c>
      <c r="D50" s="23" t="s">
        <v>84</v>
      </c>
      <c r="E50" s="24">
        <v>2905909</v>
      </c>
      <c r="F50" s="23" t="s">
        <v>85</v>
      </c>
      <c r="G50" s="24">
        <v>69</v>
      </c>
      <c r="H50" s="25">
        <v>20053</v>
      </c>
      <c r="I50" s="24">
        <v>328</v>
      </c>
      <c r="J50" s="24">
        <v>884</v>
      </c>
      <c r="K50" s="26">
        <v>10154.4</v>
      </c>
      <c r="L50" s="27">
        <v>30.96</v>
      </c>
      <c r="M50" s="26">
        <v>1462990.2</v>
      </c>
      <c r="N50" s="27">
        <v>144.07</v>
      </c>
      <c r="O50" s="28">
        <v>1654.97</v>
      </c>
      <c r="P50" s="28">
        <v>4460.34</v>
      </c>
      <c r="Q50" s="28">
        <v>21202.76</v>
      </c>
      <c r="R50" s="29">
        <v>11328.81</v>
      </c>
      <c r="S50" s="26">
        <v>1474319.01</v>
      </c>
    </row>
    <row r="51" spans="1:19">
      <c r="A51" s="23" t="s">
        <v>67</v>
      </c>
      <c r="B51" s="24">
        <v>2</v>
      </c>
      <c r="C51" s="23" t="s">
        <v>68</v>
      </c>
      <c r="D51" s="23" t="s">
        <v>84</v>
      </c>
      <c r="E51" s="24">
        <v>2907202</v>
      </c>
      <c r="F51" s="23" t="s">
        <v>86</v>
      </c>
      <c r="G51" s="24">
        <v>66</v>
      </c>
      <c r="H51" s="25">
        <v>41391</v>
      </c>
      <c r="I51" s="24">
        <v>1079</v>
      </c>
      <c r="J51" s="24">
        <v>2343</v>
      </c>
      <c r="K51" s="26">
        <v>23229.4</v>
      </c>
      <c r="L51" s="27">
        <v>21.53</v>
      </c>
      <c r="M51" s="26">
        <v>1169442.04</v>
      </c>
      <c r="N51" s="27">
        <v>50.34</v>
      </c>
      <c r="O51" s="27">
        <v>499.12</v>
      </c>
      <c r="P51" s="28">
        <v>1083.82</v>
      </c>
      <c r="Q51" s="28">
        <v>17718.82</v>
      </c>
      <c r="R51" s="29">
        <v>11328.81</v>
      </c>
      <c r="S51" s="26">
        <v>1180770.8500000001</v>
      </c>
    </row>
    <row r="52" spans="1:19">
      <c r="A52" s="23" t="s">
        <v>67</v>
      </c>
      <c r="B52" s="24">
        <v>3</v>
      </c>
      <c r="C52" s="23" t="s">
        <v>68</v>
      </c>
      <c r="D52" s="23" t="s">
        <v>84</v>
      </c>
      <c r="E52" s="24">
        <v>2909901</v>
      </c>
      <c r="F52" s="23" t="s">
        <v>87</v>
      </c>
      <c r="G52" s="24">
        <v>10</v>
      </c>
      <c r="H52" s="25">
        <v>4208</v>
      </c>
      <c r="I52" s="24">
        <v>113</v>
      </c>
      <c r="J52" s="24">
        <v>196</v>
      </c>
      <c r="K52" s="26">
        <v>2181</v>
      </c>
      <c r="L52" s="27">
        <v>19.3</v>
      </c>
      <c r="M52" s="26">
        <v>143584.66</v>
      </c>
      <c r="N52" s="27">
        <v>65.83</v>
      </c>
      <c r="O52" s="27">
        <v>732.57</v>
      </c>
      <c r="P52" s="28">
        <v>1270.6600000000001</v>
      </c>
      <c r="Q52" s="28">
        <v>14358.47</v>
      </c>
      <c r="R52" s="29">
        <v>11328.81</v>
      </c>
      <c r="S52" s="26">
        <v>154913.47</v>
      </c>
    </row>
    <row r="53" spans="1:19">
      <c r="A53" s="23" t="s">
        <v>67</v>
      </c>
      <c r="B53" s="24">
        <v>4</v>
      </c>
      <c r="C53" s="23" t="s">
        <v>68</v>
      </c>
      <c r="D53" s="23" t="s">
        <v>84</v>
      </c>
      <c r="E53" s="24">
        <v>2918407</v>
      </c>
      <c r="F53" s="23" t="s">
        <v>88</v>
      </c>
      <c r="G53" s="24">
        <v>18</v>
      </c>
      <c r="H53" s="25">
        <v>14526</v>
      </c>
      <c r="I53" s="24">
        <v>266</v>
      </c>
      <c r="J53" s="24">
        <v>656</v>
      </c>
      <c r="K53" s="26">
        <v>7832.4</v>
      </c>
      <c r="L53" s="27">
        <v>29.45</v>
      </c>
      <c r="M53" s="26">
        <v>343806.26</v>
      </c>
      <c r="N53" s="27">
        <v>43.9</v>
      </c>
      <c r="O53" s="27">
        <v>524.09</v>
      </c>
      <c r="P53" s="28">
        <v>1292.5</v>
      </c>
      <c r="Q53" s="28">
        <v>19100.349999999999</v>
      </c>
      <c r="R53" s="29">
        <v>11328.81</v>
      </c>
      <c r="S53" s="26">
        <v>355135.07</v>
      </c>
    </row>
    <row r="54" spans="1:19">
      <c r="A54" s="23" t="s">
        <v>67</v>
      </c>
      <c r="B54" s="24">
        <v>5</v>
      </c>
      <c r="C54" s="23" t="s">
        <v>68</v>
      </c>
      <c r="D54" s="23" t="s">
        <v>84</v>
      </c>
      <c r="E54" s="24">
        <v>2924405</v>
      </c>
      <c r="F54" s="23" t="s">
        <v>89</v>
      </c>
      <c r="G54" s="24">
        <v>50</v>
      </c>
      <c r="H54" s="25">
        <v>21412</v>
      </c>
      <c r="I54" s="24">
        <v>447</v>
      </c>
      <c r="J54" s="24">
        <v>891</v>
      </c>
      <c r="K54" s="26">
        <v>10991.3</v>
      </c>
      <c r="L54" s="27">
        <v>24.59</v>
      </c>
      <c r="M54" s="26">
        <v>902292.41</v>
      </c>
      <c r="N54" s="27">
        <v>82.09</v>
      </c>
      <c r="O54" s="28">
        <v>1012.67</v>
      </c>
      <c r="P54" s="28">
        <v>2018.55</v>
      </c>
      <c r="Q54" s="28">
        <v>18045.849999999999</v>
      </c>
      <c r="R54" s="29">
        <v>11328.81</v>
      </c>
      <c r="S54" s="26">
        <v>913621.22</v>
      </c>
    </row>
    <row r="55" spans="1:19">
      <c r="A55" s="23" t="s">
        <v>67</v>
      </c>
      <c r="B55" s="24">
        <v>6</v>
      </c>
      <c r="C55" s="23" t="s">
        <v>68</v>
      </c>
      <c r="D55" s="23" t="s">
        <v>84</v>
      </c>
      <c r="E55" s="24">
        <v>2926004</v>
      </c>
      <c r="F55" s="23" t="s">
        <v>90</v>
      </c>
      <c r="G55" s="24">
        <v>31</v>
      </c>
      <c r="H55" s="25">
        <v>21801</v>
      </c>
      <c r="I55" s="24">
        <v>455</v>
      </c>
      <c r="J55" s="24">
        <v>1022</v>
      </c>
      <c r="K55" s="26">
        <v>12624.8</v>
      </c>
      <c r="L55" s="27">
        <v>27.75</v>
      </c>
      <c r="M55" s="26">
        <v>566155.64</v>
      </c>
      <c r="N55" s="27">
        <v>44.84</v>
      </c>
      <c r="O55" s="27">
        <v>553.97</v>
      </c>
      <c r="P55" s="28">
        <v>1244.3</v>
      </c>
      <c r="Q55" s="28">
        <v>18263.09</v>
      </c>
      <c r="R55" s="29">
        <v>11328.81</v>
      </c>
      <c r="S55" s="26">
        <v>577484.44999999995</v>
      </c>
    </row>
    <row r="56" spans="1:19">
      <c r="A56" s="23" t="s">
        <v>67</v>
      </c>
      <c r="B56" s="24">
        <v>7</v>
      </c>
      <c r="C56" s="23" t="s">
        <v>68</v>
      </c>
      <c r="D56" s="23" t="s">
        <v>84</v>
      </c>
      <c r="E56" s="24">
        <v>2930204</v>
      </c>
      <c r="F56" s="23" t="s">
        <v>91</v>
      </c>
      <c r="G56" s="24">
        <v>9</v>
      </c>
      <c r="H56" s="25">
        <v>2968</v>
      </c>
      <c r="I56" s="24">
        <v>78</v>
      </c>
      <c r="J56" s="24">
        <v>158</v>
      </c>
      <c r="K56" s="26">
        <v>1666</v>
      </c>
      <c r="L56" s="27">
        <v>21.36</v>
      </c>
      <c r="M56" s="26">
        <v>166979.85</v>
      </c>
      <c r="N56" s="27">
        <v>100.23</v>
      </c>
      <c r="O56" s="28">
        <v>1056.83</v>
      </c>
      <c r="P56" s="28">
        <v>2140.77</v>
      </c>
      <c r="Q56" s="28">
        <v>18553.32</v>
      </c>
      <c r="R56" s="29">
        <v>11328.81</v>
      </c>
      <c r="S56" s="26">
        <v>178308.66</v>
      </c>
    </row>
    <row r="57" spans="1:19">
      <c r="A57" s="120" t="s">
        <v>92</v>
      </c>
      <c r="B57" s="121"/>
      <c r="C57" s="121"/>
      <c r="D57" s="121"/>
      <c r="E57" s="121"/>
      <c r="F57" s="122"/>
      <c r="G57" s="31">
        <f>SUM(G36:G56)</f>
        <v>533</v>
      </c>
      <c r="H57" s="31">
        <f t="shared" ref="H57:K57" si="1">SUM(H36:H56)</f>
        <v>244673</v>
      </c>
      <c r="I57" s="31">
        <f>SUM(I36:I56)</f>
        <v>5816</v>
      </c>
      <c r="J57" s="31">
        <f>SUM(J35:J56)</f>
        <v>12584</v>
      </c>
      <c r="K57" s="31">
        <f t="shared" si="1"/>
        <v>134470.10999999999</v>
      </c>
      <c r="L57" s="33">
        <f>AVERAGE(L36:L56)</f>
        <v>23.115238095238094</v>
      </c>
      <c r="M57" s="32">
        <f>SUM(M36:M56)</f>
        <v>10004872.350000001</v>
      </c>
      <c r="N57" s="33">
        <f>AVERAGE(N36:N56)</f>
        <v>72.154285714285706</v>
      </c>
      <c r="O57" s="33">
        <f t="shared" ref="O57:R57" si="2">AVERAGE(O36:O56)</f>
        <v>772.8900000000001</v>
      </c>
      <c r="P57" s="33">
        <f t="shared" si="2"/>
        <v>1670.6328571428571</v>
      </c>
      <c r="Q57" s="33">
        <f t="shared" si="2"/>
        <v>17585.63714285714</v>
      </c>
      <c r="R57" s="33">
        <f t="shared" si="2"/>
        <v>11328.81</v>
      </c>
      <c r="S57" s="32">
        <f>SUM(S36:S56)</f>
        <v>10242777.359999999</v>
      </c>
    </row>
    <row r="58" spans="1:19" ht="17.25" customHeight="1">
      <c r="A58" s="109" t="s">
        <v>93</v>
      </c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34"/>
      <c r="M58" s="34"/>
      <c r="N58" s="34"/>
      <c r="O58" s="34"/>
      <c r="P58" s="34"/>
      <c r="Q58" s="34"/>
      <c r="R58" s="34"/>
      <c r="S58" s="34"/>
    </row>
    <row r="59" spans="1:19">
      <c r="A59" s="117" t="s">
        <v>94</v>
      </c>
      <c r="B59" s="11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9"/>
    </row>
    <row r="60" spans="1:19" ht="19.5">
      <c r="A60" s="111" t="s">
        <v>95</v>
      </c>
      <c r="B60" s="112"/>
      <c r="C60" s="112"/>
      <c r="D60" s="112"/>
      <c r="E60" s="113"/>
      <c r="F60" s="19" t="s">
        <v>96</v>
      </c>
      <c r="G60" s="21" t="s">
        <v>97</v>
      </c>
      <c r="H60" s="19" t="s">
        <v>98</v>
      </c>
      <c r="I60" s="19" t="s">
        <v>99</v>
      </c>
      <c r="J60" s="19" t="s">
        <v>100</v>
      </c>
      <c r="K60" s="19" t="s">
        <v>58</v>
      </c>
      <c r="L60" s="35" t="s">
        <v>59</v>
      </c>
      <c r="M60" s="21" t="s">
        <v>60</v>
      </c>
      <c r="N60" s="36" t="s">
        <v>61</v>
      </c>
      <c r="O60" s="36" t="s">
        <v>62</v>
      </c>
      <c r="P60" s="36" t="s">
        <v>63</v>
      </c>
      <c r="Q60" s="36" t="s">
        <v>64</v>
      </c>
      <c r="R60" s="36" t="s">
        <v>65</v>
      </c>
      <c r="S60" s="21" t="s">
        <v>66</v>
      </c>
    </row>
    <row r="61" spans="1:19">
      <c r="A61" s="114"/>
      <c r="B61" s="115"/>
      <c r="C61" s="115"/>
      <c r="D61" s="115"/>
      <c r="E61" s="116"/>
      <c r="F61" s="37">
        <v>21</v>
      </c>
      <c r="G61" s="37">
        <v>533</v>
      </c>
      <c r="H61" s="38">
        <v>244673</v>
      </c>
      <c r="I61" s="39">
        <v>5816</v>
      </c>
      <c r="J61" s="39">
        <v>12584</v>
      </c>
      <c r="K61" s="40">
        <v>134470.10999999999</v>
      </c>
      <c r="L61" s="41">
        <f>L57</f>
        <v>23.115238095238094</v>
      </c>
      <c r="M61" s="40">
        <v>10004872.359999999</v>
      </c>
      <c r="N61" s="41">
        <f>N57</f>
        <v>72.154285714285706</v>
      </c>
      <c r="O61" s="41">
        <f>O57</f>
        <v>772.8900000000001</v>
      </c>
      <c r="P61" s="42">
        <f>P57</f>
        <v>1670.6328571428571</v>
      </c>
      <c r="Q61" s="42">
        <f>Q57</f>
        <v>17585.63714285714</v>
      </c>
      <c r="R61" s="42">
        <v>11328.81</v>
      </c>
      <c r="S61" s="40">
        <v>10242777.359999999</v>
      </c>
    </row>
    <row r="62" spans="1:19" ht="27.75" customHeight="1">
      <c r="A62" s="110" t="s">
        <v>101</v>
      </c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43"/>
      <c r="P62" s="43"/>
      <c r="Q62" s="43"/>
      <c r="R62" s="43"/>
      <c r="S62" s="43"/>
    </row>
    <row r="63" spans="1:19">
      <c r="J63" s="69"/>
    </row>
    <row r="66" spans="9:9">
      <c r="I66" s="69">
        <f>(I25+I57)</f>
        <v>11522</v>
      </c>
    </row>
    <row r="67" spans="9:9">
      <c r="I67">
        <f>I66/2</f>
        <v>5761</v>
      </c>
    </row>
  </sheetData>
  <mergeCells count="14">
    <mergeCell ref="A1:T1"/>
    <mergeCell ref="A26:K26"/>
    <mergeCell ref="A58:K58"/>
    <mergeCell ref="A62:N62"/>
    <mergeCell ref="A60:E61"/>
    <mergeCell ref="A2:S2"/>
    <mergeCell ref="A25:F25"/>
    <mergeCell ref="A27:S27"/>
    <mergeCell ref="A28:E29"/>
    <mergeCell ref="A30:K30"/>
    <mergeCell ref="A33:T33"/>
    <mergeCell ref="A34:S34"/>
    <mergeCell ref="A57:F57"/>
    <mergeCell ref="A59:S5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8"/>
  <sheetViews>
    <sheetView topLeftCell="C19" workbookViewId="0">
      <selection activeCell="E24" sqref="E24"/>
    </sheetView>
  </sheetViews>
  <sheetFormatPr defaultRowHeight="12.5"/>
  <cols>
    <col min="1" max="1" width="10" customWidth="1"/>
    <col min="2" max="2" width="28" customWidth="1"/>
    <col min="3" max="3" width="8" customWidth="1"/>
    <col min="4" max="4" width="18" customWidth="1"/>
    <col min="5" max="6" width="14" customWidth="1"/>
    <col min="7" max="9" width="18" customWidth="1"/>
    <col min="10" max="10" width="12.54296875" customWidth="1"/>
    <col min="17" max="17" width="14.26953125" customWidth="1"/>
  </cols>
  <sheetData>
    <row r="1" spans="1:17" ht="15.75" customHeight="1">
      <c r="A1" s="98" t="s">
        <v>103</v>
      </c>
      <c r="B1" s="98" t="s">
        <v>104</v>
      </c>
      <c r="C1" s="96" t="s">
        <v>105</v>
      </c>
      <c r="D1" s="99" t="s">
        <v>106</v>
      </c>
      <c r="E1" s="98" t="s">
        <v>107</v>
      </c>
      <c r="F1" s="93" t="s">
        <v>108</v>
      </c>
      <c r="G1" s="93" t="s">
        <v>109</v>
      </c>
      <c r="H1" s="93" t="s">
        <v>114</v>
      </c>
      <c r="I1" s="93" t="s">
        <v>115</v>
      </c>
    </row>
    <row r="2" spans="1:17" ht="31" customHeight="1">
      <c r="A2" s="98"/>
      <c r="B2" s="98"/>
      <c r="C2" s="97"/>
      <c r="D2" s="99"/>
      <c r="E2" s="98"/>
      <c r="F2" s="94"/>
      <c r="G2" s="94"/>
      <c r="H2" s="94"/>
      <c r="I2" s="94"/>
    </row>
    <row r="3" spans="1:17" ht="14.5" customHeight="1">
      <c r="A3" s="52">
        <v>1</v>
      </c>
      <c r="B3" s="53" t="s">
        <v>16</v>
      </c>
      <c r="C3" s="44" t="s">
        <v>110</v>
      </c>
      <c r="D3" s="55">
        <f>('Vlr m3 Jun Jul 26'!C15+'Vlr m3 Jun Jul 26'!C41)/2</f>
        <v>8461.5</v>
      </c>
      <c r="E3" s="55">
        <f>('Vlr m3 Jun Jul 26'!G15+'Vlr m3 Jun Jul 26'!G41)/2</f>
        <v>26</v>
      </c>
      <c r="F3" s="55">
        <f>('RELATORIO PLANILHA COTER'!I4+'RELATORIO PLANILHA COTER'!I36)/2</f>
        <v>394.5</v>
      </c>
      <c r="G3" s="54">
        <f>('Vlr m3 Jun Jul 26'!D15+'Vlr m3 Jun Jul 26'!D41)/2</f>
        <v>5389.35</v>
      </c>
      <c r="H3" s="54">
        <f>G3*6</f>
        <v>32336.100000000002</v>
      </c>
      <c r="I3" s="54">
        <f>H3*4</f>
        <v>129344.40000000001</v>
      </c>
    </row>
    <row r="4" spans="1:17" ht="14.5" customHeight="1">
      <c r="A4" s="52">
        <v>2</v>
      </c>
      <c r="B4" s="53" t="s">
        <v>17</v>
      </c>
      <c r="C4" s="44" t="s">
        <v>110</v>
      </c>
      <c r="D4" s="55">
        <f>('Vlr m3 Jun Jul 26'!C16+'Vlr m3 Jun Jul 26'!C42)/2</f>
        <v>2674</v>
      </c>
      <c r="E4" s="55">
        <f>('Vlr m3 Jun Jul 26'!G16+'Vlr m3 Jun Jul 26'!G42)/2</f>
        <v>5</v>
      </c>
      <c r="F4" s="55">
        <f>('RELATORIO PLANILHA COTER'!I5+'RELATORIO PLANILHA COTER'!I37)/2</f>
        <v>100.5</v>
      </c>
      <c r="G4" s="54">
        <f>('Vlr m3 Jun Jul 26'!D16+'Vlr m3 Jun Jul 26'!D42)/2</f>
        <v>1489.25</v>
      </c>
      <c r="H4" s="54">
        <f t="shared" ref="H4:H23" si="0">G4*6</f>
        <v>8935.5</v>
      </c>
      <c r="I4" s="54">
        <f t="shared" ref="I4:I23" si="1">H4*4</f>
        <v>35742</v>
      </c>
    </row>
    <row r="5" spans="1:17" ht="14.5" customHeight="1">
      <c r="A5" s="52">
        <v>3</v>
      </c>
      <c r="B5" s="53" t="s">
        <v>18</v>
      </c>
      <c r="C5" s="44" t="s">
        <v>110</v>
      </c>
      <c r="D5" s="55">
        <f>('Vlr m3 Jun Jul 26'!C17+'Vlr m3 Jun Jul 26'!C43)/2</f>
        <v>10620.5</v>
      </c>
      <c r="E5" s="55">
        <f>('Vlr m3 Jun Jul 26'!G17+'Vlr m3 Jun Jul 26'!G43)/2</f>
        <v>16</v>
      </c>
      <c r="F5" s="55">
        <f>('RELATORIO PLANILHA COTER'!I6+'RELATORIO PLANILHA COTER'!I38)/2</f>
        <v>184</v>
      </c>
      <c r="G5" s="54">
        <f>('Vlr m3 Jun Jul 26'!D17+'Vlr m3 Jun Jul 26'!D43)/2</f>
        <v>5121.3500000000004</v>
      </c>
      <c r="H5" s="54">
        <f t="shared" si="0"/>
        <v>30728.100000000002</v>
      </c>
      <c r="I5" s="54">
        <f t="shared" si="1"/>
        <v>122912.40000000001</v>
      </c>
    </row>
    <row r="6" spans="1:17" ht="14.5" customHeight="1">
      <c r="A6" s="52">
        <v>4</v>
      </c>
      <c r="B6" s="53" t="s">
        <v>19</v>
      </c>
      <c r="C6" s="44" t="s">
        <v>110</v>
      </c>
      <c r="D6" s="55">
        <f>('Vlr m3 Jun Jul 26'!C18+'Vlr m3 Jun Jul 26'!C44)/2</f>
        <v>1914.5</v>
      </c>
      <c r="E6" s="55">
        <f>('Vlr m3 Jun Jul 26'!G18+'Vlr m3 Jun Jul 26'!G44)/2</f>
        <v>2</v>
      </c>
      <c r="F6" s="55">
        <f>('RELATORIO PLANILHA COTER'!I7+'RELATORIO PLANILHA COTER'!I39)/2</f>
        <v>55.5</v>
      </c>
      <c r="G6" s="54">
        <f>('Vlr m3 Jun Jul 26'!D18+'Vlr m3 Jun Jul 26'!D44)/2</f>
        <v>1263.55</v>
      </c>
      <c r="H6" s="54">
        <f t="shared" si="0"/>
        <v>7581.2999999999993</v>
      </c>
      <c r="I6" s="54">
        <f t="shared" si="1"/>
        <v>30325.199999999997</v>
      </c>
    </row>
    <row r="7" spans="1:17" ht="14.5" customHeight="1">
      <c r="A7" s="52">
        <v>5</v>
      </c>
      <c r="B7" s="53" t="s">
        <v>20</v>
      </c>
      <c r="C7" s="44" t="s">
        <v>110</v>
      </c>
      <c r="D7" s="55">
        <f>('Vlr m3 Jun Jul 26'!C19+'Vlr m3 Jun Jul 26'!C45)/2</f>
        <v>10679</v>
      </c>
      <c r="E7" s="55">
        <f>('Vlr m3 Jun Jul 26'!G19+'Vlr m3 Jun Jul 26'!G45)/2</f>
        <v>30</v>
      </c>
      <c r="F7" s="55">
        <f>('RELATORIO PLANILHA COTER'!I8+'RELATORIO PLANILHA COTER'!I40)/2</f>
        <v>338.5</v>
      </c>
      <c r="G7" s="54">
        <f>('Vlr m3 Jun Jul 26'!D19+'Vlr m3 Jun Jul 26'!D45)/2</f>
        <v>5946.8</v>
      </c>
      <c r="H7" s="54">
        <f t="shared" si="0"/>
        <v>35680.800000000003</v>
      </c>
      <c r="I7" s="54">
        <f t="shared" si="1"/>
        <v>142723.20000000001</v>
      </c>
    </row>
    <row r="8" spans="1:17" ht="14.5" customHeight="1">
      <c r="A8" s="52">
        <v>6</v>
      </c>
      <c r="B8" s="53" t="s">
        <v>21</v>
      </c>
      <c r="C8" s="44" t="s">
        <v>110</v>
      </c>
      <c r="D8" s="55">
        <f>('Vlr m3 Jun Jul 26'!C20+'Vlr m3 Jun Jul 26'!C46)/2</f>
        <v>6525.5</v>
      </c>
      <c r="E8" s="55">
        <f>('Vlr m3 Jun Jul 26'!G20+'Vlr m3 Jun Jul 26'!G46)/2</f>
        <v>12</v>
      </c>
      <c r="F8" s="55">
        <f>('RELATORIO PLANILHA COTER'!I9+'RELATORIO PLANILHA COTER'!I41)/2</f>
        <v>174</v>
      </c>
      <c r="G8" s="54">
        <f>('Vlr m3 Jun Jul 26'!D20+'Vlr m3 Jun Jul 26'!D46)/2</f>
        <v>3832.6499999999996</v>
      </c>
      <c r="H8" s="54">
        <f t="shared" si="0"/>
        <v>22995.899999999998</v>
      </c>
      <c r="I8" s="54">
        <f t="shared" si="1"/>
        <v>91983.599999999991</v>
      </c>
    </row>
    <row r="9" spans="1:17" ht="14.5" customHeight="1">
      <c r="A9" s="52">
        <v>7</v>
      </c>
      <c r="B9" s="53" t="s">
        <v>22</v>
      </c>
      <c r="C9" s="44" t="s">
        <v>110</v>
      </c>
      <c r="D9" s="55">
        <f>('Vlr m3 Jun Jul 26'!C21+'Vlr m3 Jun Jul 26'!C47)/2</f>
        <v>659</v>
      </c>
      <c r="E9" s="55">
        <f>('Vlr m3 Jun Jul 26'!G21+'Vlr m3 Jun Jul 26'!G47)/2</f>
        <v>1</v>
      </c>
      <c r="F9" s="55">
        <f>('RELATORIO PLANILHA COTER'!I10+'RELATORIO PLANILHA COTER'!I42)/2</f>
        <v>17</v>
      </c>
      <c r="G9" s="54">
        <f>('Vlr m3 Jun Jul 26'!D21+'Vlr m3 Jun Jul 26'!D47)/2</f>
        <v>375.25</v>
      </c>
      <c r="H9" s="54">
        <f t="shared" si="0"/>
        <v>2251.5</v>
      </c>
      <c r="I9" s="54">
        <f t="shared" si="1"/>
        <v>9006</v>
      </c>
    </row>
    <row r="10" spans="1:17" ht="14.5" customHeight="1">
      <c r="A10" s="52">
        <v>8</v>
      </c>
      <c r="B10" s="53" t="s">
        <v>23</v>
      </c>
      <c r="C10" s="44" t="s">
        <v>110</v>
      </c>
      <c r="D10" s="55">
        <f>('Vlr m3 Jun Jul 26'!C22+'Vlr m3 Jun Jul 26'!C48)/2</f>
        <v>26989.5</v>
      </c>
      <c r="E10" s="55">
        <f>('Vlr m3 Jun Jul 26'!G22+'Vlr m3 Jun Jul 26'!G48)/2</f>
        <v>48</v>
      </c>
      <c r="F10" s="55">
        <f>('RELATORIO PLANILHA COTER'!I11+'RELATORIO PLANILHA COTER'!I43)/2</f>
        <v>409</v>
      </c>
      <c r="G10" s="54">
        <f>('Vlr m3 Jun Jul 26'!D22+'Vlr m3 Jun Jul 26'!D48)/2</f>
        <v>14148.15</v>
      </c>
      <c r="H10" s="54">
        <f t="shared" si="0"/>
        <v>84888.9</v>
      </c>
      <c r="I10" s="54">
        <f t="shared" si="1"/>
        <v>339555.6</v>
      </c>
      <c r="Q10" s="71"/>
    </row>
    <row r="11" spans="1:17" ht="14.5" customHeight="1">
      <c r="A11" s="52">
        <v>9</v>
      </c>
      <c r="B11" s="53" t="s">
        <v>24</v>
      </c>
      <c r="C11" s="44" t="s">
        <v>110</v>
      </c>
      <c r="D11" s="55">
        <f>('Vlr m3 Jun Jul 26'!C23+'Vlr m3 Jun Jul 26'!C49)/2</f>
        <v>7681.5</v>
      </c>
      <c r="E11" s="55">
        <f>('Vlr m3 Jun Jul 26'!G23+'Vlr m3 Jun Jul 26'!G49)/2</f>
        <v>30</v>
      </c>
      <c r="F11" s="55">
        <f>('RELATORIO PLANILHA COTER'!I12+'RELATORIO PLANILHA COTER'!I44)/2</f>
        <v>327.5</v>
      </c>
      <c r="G11" s="54">
        <f>('Vlr m3 Jun Jul 26'!D23+'Vlr m3 Jun Jul 26'!D49)/2</f>
        <v>4698</v>
      </c>
      <c r="H11" s="54">
        <f t="shared" si="0"/>
        <v>28188</v>
      </c>
      <c r="I11" s="54">
        <f t="shared" si="1"/>
        <v>112752</v>
      </c>
    </row>
    <row r="12" spans="1:17" ht="14.5" customHeight="1">
      <c r="A12" s="52">
        <v>10</v>
      </c>
      <c r="B12" s="53" t="s">
        <v>25</v>
      </c>
      <c r="C12" s="44" t="s">
        <v>110</v>
      </c>
      <c r="D12" s="55">
        <f>('Vlr m3 Jun Jul 26'!C24+'Vlr m3 Jun Jul 26'!C50)/2</f>
        <v>15277</v>
      </c>
      <c r="E12" s="55">
        <f>('Vlr m3 Jun Jul 26'!G24+'Vlr m3 Jun Jul 26'!G50)/2</f>
        <v>20.5</v>
      </c>
      <c r="F12" s="55">
        <f>('RELATORIO PLANILHA COTER'!I13+'RELATORIO PLANILHA COTER'!I45)/2</f>
        <v>396</v>
      </c>
      <c r="G12" s="54">
        <f>('Vlr m3 Jun Jul 26'!D24+'Vlr m3 Jun Jul 26'!D50)/2</f>
        <v>7869.2</v>
      </c>
      <c r="H12" s="54">
        <f t="shared" si="0"/>
        <v>47215.199999999997</v>
      </c>
      <c r="I12" s="54">
        <f t="shared" si="1"/>
        <v>188860.79999999999</v>
      </c>
      <c r="Q12" s="72"/>
    </row>
    <row r="13" spans="1:17" ht="14.5" customHeight="1">
      <c r="A13" s="52">
        <v>11</v>
      </c>
      <c r="B13" s="53" t="s">
        <v>26</v>
      </c>
      <c r="C13" s="44" t="s">
        <v>110</v>
      </c>
      <c r="D13" s="55">
        <f>('Vlr m3 Jun Jul 26'!C25+'Vlr m3 Jun Jul 26'!C51)/2</f>
        <v>9980</v>
      </c>
      <c r="E13" s="55">
        <f>('Vlr m3 Jun Jul 26'!G25+'Vlr m3 Jun Jul 26'!G51)/2</f>
        <v>32</v>
      </c>
      <c r="F13" s="55">
        <f>('RELATORIO PLANILHA COTER'!I14+'RELATORIO PLANILHA COTER'!I46)/2</f>
        <v>158</v>
      </c>
      <c r="G13" s="54">
        <f>('Vlr m3 Jun Jul 26'!D25+'Vlr m3 Jun Jul 26'!D51)/2</f>
        <v>5410.6149999999998</v>
      </c>
      <c r="H13" s="54">
        <f t="shared" si="0"/>
        <v>32463.69</v>
      </c>
      <c r="I13" s="54">
        <f t="shared" si="1"/>
        <v>129854.76</v>
      </c>
    </row>
    <row r="14" spans="1:17" ht="14.5" customHeight="1">
      <c r="A14" s="52">
        <v>12</v>
      </c>
      <c r="B14" s="53" t="s">
        <v>27</v>
      </c>
      <c r="C14" s="44" t="s">
        <v>110</v>
      </c>
      <c r="D14" s="55">
        <f>('Vlr m3 Jun Jul 26'!C26+'Vlr m3 Jun Jul 26'!C52)/2</f>
        <v>11677</v>
      </c>
      <c r="E14" s="55">
        <f>('Vlr m3 Jun Jul 26'!G26+'Vlr m3 Jun Jul 26'!G52)/2</f>
        <v>47</v>
      </c>
      <c r="F14" s="55">
        <f>('RELATORIO PLANILHA COTER'!I15+'RELATORIO PLANILHA COTER'!I47)/2</f>
        <v>331</v>
      </c>
      <c r="G14" s="54">
        <f>('Vlr m3 Jun Jul 26'!D26+'Vlr m3 Jun Jul 26'!D52)/2</f>
        <v>6749.4</v>
      </c>
      <c r="H14" s="54">
        <f t="shared" si="0"/>
        <v>40496.399999999994</v>
      </c>
      <c r="I14" s="54">
        <f t="shared" si="1"/>
        <v>161985.59999999998</v>
      </c>
    </row>
    <row r="15" spans="1:17" ht="14.5" customHeight="1">
      <c r="A15" s="52">
        <v>13</v>
      </c>
      <c r="B15" s="53" t="s">
        <v>28</v>
      </c>
      <c r="C15" s="44" t="s">
        <v>110</v>
      </c>
      <c r="D15" s="55">
        <f>('Vlr m3 Jun Jul 26'!C27+'Vlr m3 Jun Jul 26'!C53)/2</f>
        <v>3144.5</v>
      </c>
      <c r="E15" s="55">
        <f>('Vlr m3 Jun Jul 26'!G27+'Vlr m3 Jun Jul 26'!G53)/2</f>
        <v>4</v>
      </c>
      <c r="F15" s="55">
        <f>('RELATORIO PLANILHA COTER'!I16+'RELATORIO PLANILHA COTER'!I48)/2</f>
        <v>79.5</v>
      </c>
      <c r="G15" s="54">
        <f>('Vlr m3 Jun Jul 26'!D27+'Vlr m3 Jun Jul 26'!D53)/2</f>
        <v>1756.75</v>
      </c>
      <c r="H15" s="54">
        <f t="shared" si="0"/>
        <v>10540.5</v>
      </c>
      <c r="I15" s="54">
        <f t="shared" si="1"/>
        <v>42162</v>
      </c>
    </row>
    <row r="16" spans="1:17" ht="14.5" customHeight="1">
      <c r="A16" s="52">
        <v>14</v>
      </c>
      <c r="B16" s="53" t="s">
        <v>29</v>
      </c>
      <c r="C16" s="44" t="s">
        <v>110</v>
      </c>
      <c r="D16" s="55">
        <f>('Vlr m3 Jun Jul 26'!C28+'Vlr m3 Jun Jul 26'!C54)/2</f>
        <v>2486.5</v>
      </c>
      <c r="E16" s="55">
        <f>('Vlr m3 Jun Jul 26'!G28+'Vlr m3 Jun Jul 26'!G54)/2</f>
        <v>6</v>
      </c>
      <c r="F16" s="55">
        <f>('RELATORIO PLANILHA COTER'!I17+'RELATORIO PLANILHA COTER'!I49)/2</f>
        <v>49</v>
      </c>
      <c r="G16" s="54">
        <f>('Vlr m3 Jun Jul 26'!D28+'Vlr m3 Jun Jul 26'!D54)/2</f>
        <v>1343</v>
      </c>
      <c r="H16" s="54">
        <f t="shared" si="0"/>
        <v>8058</v>
      </c>
      <c r="I16" s="54">
        <f t="shared" si="1"/>
        <v>32232</v>
      </c>
    </row>
    <row r="17" spans="1:10" ht="14.5" customHeight="1">
      <c r="A17" s="52">
        <v>15</v>
      </c>
      <c r="B17" s="53" t="s">
        <v>30</v>
      </c>
      <c r="C17" s="44" t="s">
        <v>111</v>
      </c>
      <c r="D17" s="55">
        <f>('Vlr m3 Jun Jul 26'!C29+'Vlr m3 Jun Jul 26'!C55)/2</f>
        <v>20120.5</v>
      </c>
      <c r="E17" s="55">
        <f>('Vlr m3 Jun Jul 26'!G29+'Vlr m3 Jun Jul 26'!G55)/2</f>
        <v>69</v>
      </c>
      <c r="F17" s="55">
        <f>('RELATORIO PLANILHA COTER'!I18+'RELATORIO PLANILHA COTER'!I50)/2</f>
        <v>328.5</v>
      </c>
      <c r="G17" s="54">
        <f>('Vlr m3 Jun Jul 26'!D29+'Vlr m3 Jun Jul 26'!D55)/2</f>
        <v>10164.15</v>
      </c>
      <c r="H17" s="54">
        <f t="shared" si="0"/>
        <v>60984.899999999994</v>
      </c>
      <c r="I17" s="54">
        <f t="shared" si="1"/>
        <v>243939.59999999998</v>
      </c>
    </row>
    <row r="18" spans="1:10" ht="14.5" customHeight="1">
      <c r="A18" s="52">
        <v>16</v>
      </c>
      <c r="B18" s="53" t="s">
        <v>31</v>
      </c>
      <c r="C18" s="44" t="s">
        <v>111</v>
      </c>
      <c r="D18" s="55">
        <f>('Vlr m3 Jun Jul 26'!C30+'Vlr m3 Jun Jul 26'!C56)/2</f>
        <v>42761</v>
      </c>
      <c r="E18" s="55">
        <f>('Vlr m3 Jun Jul 26'!G30+'Vlr m3 Jun Jul 26'!G56)/2</f>
        <v>66</v>
      </c>
      <c r="F18" s="55">
        <f>('RELATORIO PLANILHA COTER'!I19+'RELATORIO PLANILHA COTER'!I51)/2</f>
        <v>1075</v>
      </c>
      <c r="G18" s="54">
        <f>('Vlr m3 Jun Jul 26'!D30+'Vlr m3 Jun Jul 26'!D56)/2</f>
        <v>23542</v>
      </c>
      <c r="H18" s="54">
        <f t="shared" si="0"/>
        <v>141252</v>
      </c>
      <c r="I18" s="54">
        <f t="shared" si="1"/>
        <v>565008</v>
      </c>
    </row>
    <row r="19" spans="1:10" ht="14.5" customHeight="1">
      <c r="A19" s="52">
        <v>17</v>
      </c>
      <c r="B19" s="53" t="s">
        <v>32</v>
      </c>
      <c r="C19" s="44" t="s">
        <v>111</v>
      </c>
      <c r="D19" s="55">
        <f>('Vlr m3 Jun Jul 26'!C31+'Vlr m3 Jun Jul 26'!C57)/2</f>
        <v>4454</v>
      </c>
      <c r="E19" s="55">
        <f>('Vlr m3 Jun Jul 26'!G31+'Vlr m3 Jun Jul 26'!G57)/2</f>
        <v>10</v>
      </c>
      <c r="F19" s="55">
        <f>('RELATORIO PLANILHA COTER'!I20+'RELATORIO PLANILHA COTER'!I52)/2</f>
        <v>118</v>
      </c>
      <c r="G19" s="54">
        <f>('Vlr m3 Jun Jul 26'!D31+'Vlr m3 Jun Jul 26'!D57)/2</f>
        <v>2254.8000000000002</v>
      </c>
      <c r="H19" s="54">
        <f t="shared" si="0"/>
        <v>13528.800000000001</v>
      </c>
      <c r="I19" s="54">
        <f t="shared" si="1"/>
        <v>54115.200000000004</v>
      </c>
    </row>
    <row r="20" spans="1:10" ht="14.5" customHeight="1">
      <c r="A20" s="52">
        <v>18</v>
      </c>
      <c r="B20" s="53" t="s">
        <v>33</v>
      </c>
      <c r="C20" s="44" t="s">
        <v>111</v>
      </c>
      <c r="D20" s="55">
        <f>('Vlr m3 Jun Jul 26'!C32+'Vlr m3 Jun Jul 26'!C58)/2</f>
        <v>14636.5</v>
      </c>
      <c r="E20" s="55">
        <f>('Vlr m3 Jun Jul 26'!G32+'Vlr m3 Jun Jul 26'!G58)/2</f>
        <v>18</v>
      </c>
      <c r="F20" s="55">
        <f>('RELATORIO PLANILHA COTER'!I21+'RELATORIO PLANILHA COTER'!I53)/2</f>
        <v>264.5</v>
      </c>
      <c r="G20" s="54">
        <f>('Vlr m3 Jun Jul 26'!D32+'Vlr m3 Jun Jul 26'!D58)/2</f>
        <v>7871.45</v>
      </c>
      <c r="H20" s="54">
        <f t="shared" si="0"/>
        <v>47228.7</v>
      </c>
      <c r="I20" s="54">
        <f t="shared" si="1"/>
        <v>188914.8</v>
      </c>
    </row>
    <row r="21" spans="1:10" ht="14.5" customHeight="1">
      <c r="A21" s="52">
        <v>19</v>
      </c>
      <c r="B21" s="53" t="s">
        <v>34</v>
      </c>
      <c r="C21" s="44" t="s">
        <v>111</v>
      </c>
      <c r="D21" s="55">
        <f>('Vlr m3 Jun Jul 26'!C33+'Vlr m3 Jun Jul 26'!C59)/2</f>
        <v>21669.5</v>
      </c>
      <c r="E21" s="55">
        <f>('Vlr m3 Jun Jul 26'!G33+'Vlr m3 Jun Jul 26'!G59)/2</f>
        <v>50</v>
      </c>
      <c r="F21" s="55">
        <f>('RELATORIO PLANILHA COTER'!I22+'RELATORIO PLANILHA COTER'!I54)/2</f>
        <v>434</v>
      </c>
      <c r="G21" s="54">
        <f>('Vlr m3 Jun Jul 26'!D33+'Vlr m3 Jun Jul 26'!D59)/2</f>
        <v>10898.349999999999</v>
      </c>
      <c r="H21" s="54">
        <f t="shared" si="0"/>
        <v>65390.099999999991</v>
      </c>
      <c r="I21" s="54">
        <f t="shared" si="1"/>
        <v>261560.39999999997</v>
      </c>
    </row>
    <row r="22" spans="1:10" ht="14.5" customHeight="1">
      <c r="A22" s="52">
        <v>20</v>
      </c>
      <c r="B22" s="53" t="s">
        <v>35</v>
      </c>
      <c r="C22" s="44" t="s">
        <v>111</v>
      </c>
      <c r="D22" s="55">
        <f>('Vlr m3 Jun Jul 26'!C34+'Vlr m3 Jun Jul 26'!C60)/2</f>
        <v>22100</v>
      </c>
      <c r="E22" s="55">
        <f>('Vlr m3 Jun Jul 26'!G34+'Vlr m3 Jun Jul 26'!G60)/2</f>
        <v>31</v>
      </c>
      <c r="F22" s="55">
        <f>('RELATORIO PLANILHA COTER'!I23+'RELATORIO PLANILHA COTER'!I55)/2</f>
        <v>451</v>
      </c>
      <c r="G22" s="54">
        <f>('Vlr m3 Jun Jul 26'!D34+'Vlr m3 Jun Jul 26'!D60)/2</f>
        <v>12870.4</v>
      </c>
      <c r="H22" s="54">
        <f t="shared" si="0"/>
        <v>77222.399999999994</v>
      </c>
      <c r="I22" s="54">
        <f t="shared" si="1"/>
        <v>308889.59999999998</v>
      </c>
    </row>
    <row r="23" spans="1:10" ht="14.5" customHeight="1">
      <c r="A23" s="52">
        <v>21</v>
      </c>
      <c r="B23" s="53" t="s">
        <v>36</v>
      </c>
      <c r="C23" s="44" t="s">
        <v>111</v>
      </c>
      <c r="D23" s="55">
        <f>('Vlr m3 Jun Jul 26'!C35+'Vlr m3 Jun Jul 26'!C61)/2</f>
        <v>2974</v>
      </c>
      <c r="E23" s="55">
        <f>('Vlr m3 Jun Jul 26'!G35+'Vlr m3 Jun Jul 26'!G61)/2</f>
        <v>9</v>
      </c>
      <c r="F23" s="55">
        <f>('RELATORIO PLANILHA COTER'!I24+'RELATORIO PLANILHA COTER'!I56)/2</f>
        <v>76</v>
      </c>
      <c r="G23" s="54">
        <f>('Vlr m3 Jun Jul 26'!D35+'Vlr m3 Jun Jul 26'!D61)/2</f>
        <v>1646.4</v>
      </c>
      <c r="H23" s="54">
        <f t="shared" si="0"/>
        <v>9878.4000000000015</v>
      </c>
      <c r="I23" s="54">
        <f t="shared" si="1"/>
        <v>39513.600000000006</v>
      </c>
    </row>
    <row r="24" spans="1:10" ht="14.5" customHeight="1">
      <c r="A24" s="95" t="s">
        <v>37</v>
      </c>
      <c r="B24" s="95"/>
      <c r="C24" s="73"/>
      <c r="D24" s="74">
        <f>SUM(D3:D23)</f>
        <v>247485.5</v>
      </c>
      <c r="E24" s="74">
        <f>SUM(E3:E23)</f>
        <v>532.5</v>
      </c>
      <c r="F24" s="74">
        <f>SUM(F3:F23)</f>
        <v>5761</v>
      </c>
      <c r="G24" s="91">
        <f>SUM(G3:G23)</f>
        <v>134640.86499999999</v>
      </c>
      <c r="H24" s="54">
        <f>G24*6</f>
        <v>807845.19</v>
      </c>
      <c r="I24" s="54">
        <f>H24*4</f>
        <v>3231380.76</v>
      </c>
      <c r="J24" s="72"/>
    </row>
    <row r="25" spans="1:10">
      <c r="A25" s="92" t="s">
        <v>116</v>
      </c>
      <c r="B25" s="92"/>
      <c r="C25" s="92"/>
      <c r="D25" s="92"/>
      <c r="E25" s="92"/>
      <c r="F25" s="92"/>
      <c r="G25" s="92"/>
      <c r="H25" s="92"/>
      <c r="I25" s="92"/>
    </row>
    <row r="26" spans="1:10">
      <c r="A26" s="92" t="s">
        <v>117</v>
      </c>
      <c r="B26" s="92"/>
      <c r="C26" s="92"/>
      <c r="D26" s="92"/>
      <c r="E26" s="92"/>
      <c r="F26" s="92"/>
      <c r="G26" s="92"/>
      <c r="H26" s="92"/>
      <c r="I26" s="92"/>
    </row>
    <row r="27" spans="1:10">
      <c r="A27" s="92" t="s">
        <v>118</v>
      </c>
      <c r="B27" s="92"/>
      <c r="C27" s="92"/>
      <c r="D27" s="92"/>
      <c r="E27" s="92"/>
      <c r="F27" s="92"/>
      <c r="G27" s="92"/>
      <c r="H27" s="92"/>
      <c r="I27" s="92"/>
    </row>
    <row r="28" spans="1:10">
      <c r="A28" s="92" t="s">
        <v>119</v>
      </c>
      <c r="B28" s="92"/>
      <c r="C28" s="92"/>
      <c r="D28" s="92"/>
      <c r="E28" s="92"/>
      <c r="F28" s="92"/>
      <c r="G28" s="92"/>
      <c r="H28" s="92"/>
      <c r="I28" s="92"/>
    </row>
  </sheetData>
  <mergeCells count="14">
    <mergeCell ref="A25:I25"/>
    <mergeCell ref="A26:I26"/>
    <mergeCell ref="A27:I27"/>
    <mergeCell ref="A28:I28"/>
    <mergeCell ref="I1:I2"/>
    <mergeCell ref="H1:H2"/>
    <mergeCell ref="A24:B24"/>
    <mergeCell ref="F1:F2"/>
    <mergeCell ref="G1:G2"/>
    <mergeCell ref="C1:C2"/>
    <mergeCell ref="A1:A2"/>
    <mergeCell ref="B1:B2"/>
    <mergeCell ref="D1:D2"/>
    <mergeCell ref="E1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9"/>
  <sheetViews>
    <sheetView tabSelected="1" topLeftCell="A8" zoomScale="70" zoomScaleNormal="70" workbookViewId="0">
      <selection activeCell="G23" sqref="G23"/>
    </sheetView>
  </sheetViews>
  <sheetFormatPr defaultColWidth="9.1796875" defaultRowHeight="12.5"/>
  <cols>
    <col min="1" max="1" width="10" style="82" customWidth="1"/>
    <col min="2" max="2" width="28" style="82" customWidth="1"/>
    <col min="3" max="3" width="8" style="82" customWidth="1"/>
    <col min="4" max="4" width="16" style="82" customWidth="1"/>
    <col min="5" max="5" width="17.81640625" style="82" customWidth="1"/>
    <col min="6" max="6" width="20.1796875" style="82" customWidth="1"/>
    <col min="7" max="7" width="20.453125" style="82" customWidth="1"/>
    <col min="8" max="8" width="24" style="82" customWidth="1"/>
    <col min="9" max="9" width="9.1796875" style="82"/>
    <col min="10" max="10" width="14.7265625" style="82" customWidth="1"/>
    <col min="11" max="16384" width="9.1796875" style="82"/>
  </cols>
  <sheetData>
    <row r="1" spans="1:10" ht="46.5" customHeight="1">
      <c r="A1" s="89" t="s">
        <v>103</v>
      </c>
      <c r="B1" s="88" t="s">
        <v>104</v>
      </c>
      <c r="C1" s="70" t="s">
        <v>105</v>
      </c>
      <c r="D1" s="90" t="s">
        <v>109</v>
      </c>
      <c r="E1" s="88" t="s">
        <v>112</v>
      </c>
      <c r="F1" s="88" t="s">
        <v>113</v>
      </c>
      <c r="G1" s="88" t="s">
        <v>120</v>
      </c>
      <c r="H1" s="88" t="s">
        <v>121</v>
      </c>
    </row>
    <row r="2" spans="1:10" ht="28.75" customHeight="1">
      <c r="A2" s="75">
        <v>1</v>
      </c>
      <c r="B2" s="53" t="s">
        <v>16</v>
      </c>
      <c r="C2" s="44" t="s">
        <v>110</v>
      </c>
      <c r="D2" s="76">
        <f>('Vlr m3 Jun Jul 26'!D15+'Vlr m3 Jun Jul 26'!D41)/2</f>
        <v>5389.35</v>
      </c>
      <c r="E2" s="77">
        <f>'Vlr m3 Jun Jul 26'!J41</f>
        <v>106.34731623200983</v>
      </c>
      <c r="F2" s="81">
        <f>E2*D2</f>
        <v>573142.90873498225</v>
      </c>
      <c r="G2" s="81">
        <f>F2*6</f>
        <v>3438857.4524098933</v>
      </c>
      <c r="H2" s="81">
        <f>G2*4</f>
        <v>13755429.809639573</v>
      </c>
    </row>
    <row r="3" spans="1:10" ht="28.75" customHeight="1">
      <c r="A3" s="75">
        <v>2</v>
      </c>
      <c r="B3" s="53" t="s">
        <v>17</v>
      </c>
      <c r="C3" s="44" t="s">
        <v>110</v>
      </c>
      <c r="D3" s="76">
        <f>('Vlr m3 Jun Jul 26'!D16+'Vlr m3 Jun Jul 26'!D42)/2</f>
        <v>1489.25</v>
      </c>
      <c r="E3" s="77">
        <f>'Vlr m3 Jun Jul 26'!J42</f>
        <v>45.485333629363787</v>
      </c>
      <c r="F3" s="81">
        <f t="shared" ref="F3:F22" si="0">E3*D3</f>
        <v>67739.03310753002</v>
      </c>
      <c r="G3" s="81">
        <f t="shared" ref="G3:G22" si="1">F3*6</f>
        <v>406434.19864518009</v>
      </c>
      <c r="H3" s="81">
        <f t="shared" ref="H3:H22" si="2">G3*4</f>
        <v>1625736.7945807204</v>
      </c>
    </row>
    <row r="4" spans="1:10" ht="28.75" customHeight="1">
      <c r="A4" s="75">
        <v>3</v>
      </c>
      <c r="B4" s="53" t="s">
        <v>18</v>
      </c>
      <c r="C4" s="44" t="s">
        <v>110</v>
      </c>
      <c r="D4" s="76">
        <f>('Vlr m3 Jun Jul 26'!D17+'Vlr m3 Jun Jul 26'!D43)/2</f>
        <v>5121.3500000000004</v>
      </c>
      <c r="E4" s="77">
        <f>'Vlr m3 Jun Jul 26'!J43</f>
        <v>46.715618320426813</v>
      </c>
      <c r="F4" s="81">
        <f t="shared" si="0"/>
        <v>239247.03188531788</v>
      </c>
      <c r="G4" s="81">
        <f t="shared" si="1"/>
        <v>1435482.1913119073</v>
      </c>
      <c r="H4" s="81">
        <f t="shared" si="2"/>
        <v>5741928.765247629</v>
      </c>
    </row>
    <row r="5" spans="1:10" ht="28.75" customHeight="1">
      <c r="A5" s="75">
        <v>4</v>
      </c>
      <c r="B5" s="53" t="s">
        <v>19</v>
      </c>
      <c r="C5" s="44" t="s">
        <v>110</v>
      </c>
      <c r="D5" s="76">
        <f>('Vlr m3 Jun Jul 26'!D18+'Vlr m3 Jun Jul 26'!D44)/2</f>
        <v>1263.55</v>
      </c>
      <c r="E5" s="77">
        <f>'Vlr m3 Jun Jul 26'!J44</f>
        <v>39.361732992500599</v>
      </c>
      <c r="F5" s="81">
        <f t="shared" si="0"/>
        <v>49735.517722674129</v>
      </c>
      <c r="G5" s="81">
        <f t="shared" si="1"/>
        <v>298413.10633604479</v>
      </c>
      <c r="H5" s="81">
        <f t="shared" si="2"/>
        <v>1193652.4253441792</v>
      </c>
    </row>
    <row r="6" spans="1:10" ht="28.75" customHeight="1">
      <c r="A6" s="75">
        <v>5</v>
      </c>
      <c r="B6" s="53" t="s">
        <v>20</v>
      </c>
      <c r="C6" s="44" t="s">
        <v>110</v>
      </c>
      <c r="D6" s="76">
        <f>('Vlr m3 Jun Jul 26'!D19+'Vlr m3 Jun Jul 26'!D45)/2</f>
        <v>5946.8</v>
      </c>
      <c r="E6" s="77">
        <f>'Vlr m3 Jun Jul 26'!J45</f>
        <v>115.64737694910897</v>
      </c>
      <c r="F6" s="81">
        <f t="shared" si="0"/>
        <v>687731.82124096132</v>
      </c>
      <c r="G6" s="81">
        <f t="shared" si="1"/>
        <v>4126390.9274457679</v>
      </c>
      <c r="H6" s="81">
        <f t="shared" si="2"/>
        <v>16505563.709783072</v>
      </c>
    </row>
    <row r="7" spans="1:10" ht="28.75" customHeight="1">
      <c r="A7" s="75">
        <v>6</v>
      </c>
      <c r="B7" s="53" t="s">
        <v>21</v>
      </c>
      <c r="C7" s="44" t="s">
        <v>110</v>
      </c>
      <c r="D7" s="76">
        <f>('Vlr m3 Jun Jul 26'!D20+'Vlr m3 Jun Jul 26'!D46)/2</f>
        <v>3832.6499999999996</v>
      </c>
      <c r="E7" s="77">
        <f>'Vlr m3 Jun Jul 26'!J46</f>
        <v>59.152859039746403</v>
      </c>
      <c r="F7" s="81">
        <f t="shared" si="0"/>
        <v>226712.20519868404</v>
      </c>
      <c r="G7" s="81">
        <f t="shared" si="1"/>
        <v>1360273.2311921043</v>
      </c>
      <c r="H7" s="81">
        <f t="shared" si="2"/>
        <v>5441092.9247684171</v>
      </c>
    </row>
    <row r="8" spans="1:10" ht="28.75" customHeight="1">
      <c r="A8" s="75">
        <v>7</v>
      </c>
      <c r="B8" s="53" t="s">
        <v>22</v>
      </c>
      <c r="C8" s="44" t="s">
        <v>110</v>
      </c>
      <c r="D8" s="76">
        <f>('Vlr m3 Jun Jul 26'!D21+'Vlr m3 Jun Jul 26'!D47)/2</f>
        <v>375.25</v>
      </c>
      <c r="E8" s="77">
        <f>'Vlr m3 Jun Jul 26'!J47</f>
        <v>24.670237179920274</v>
      </c>
      <c r="F8" s="81">
        <f t="shared" si="0"/>
        <v>9257.5065017650832</v>
      </c>
      <c r="G8" s="81">
        <f t="shared" si="1"/>
        <v>55545.039010590495</v>
      </c>
      <c r="H8" s="81">
        <f t="shared" si="2"/>
        <v>222180.15604236198</v>
      </c>
    </row>
    <row r="9" spans="1:10" ht="28.75" customHeight="1">
      <c r="A9" s="75">
        <v>8</v>
      </c>
      <c r="B9" s="53" t="s">
        <v>23</v>
      </c>
      <c r="C9" s="44" t="s">
        <v>110</v>
      </c>
      <c r="D9" s="76">
        <f>('Vlr m3 Jun Jul 26'!D22+'Vlr m3 Jun Jul 26'!D48)/2</f>
        <v>14148.15</v>
      </c>
      <c r="E9" s="77">
        <f>'Vlr m3 Jun Jul 26'!J48</f>
        <v>73.090747989066713</v>
      </c>
      <c r="F9" s="81">
        <f t="shared" si="0"/>
        <v>1034098.8661615142</v>
      </c>
      <c r="G9" s="81">
        <f t="shared" si="1"/>
        <v>6204593.1969690854</v>
      </c>
      <c r="H9" s="81">
        <f t="shared" si="2"/>
        <v>24818372.787876341</v>
      </c>
    </row>
    <row r="10" spans="1:10" ht="28.75" customHeight="1">
      <c r="A10" s="75">
        <v>9</v>
      </c>
      <c r="B10" s="53" t="s">
        <v>24</v>
      </c>
      <c r="C10" s="44" t="s">
        <v>110</v>
      </c>
      <c r="D10" s="76">
        <f>('Vlr m3 Jun Jul 26'!D23+'Vlr m3 Jun Jul 26'!D49)/2</f>
        <v>4698</v>
      </c>
      <c r="E10" s="77">
        <f>'Vlr m3 Jun Jul 26'!J49</f>
        <v>127.44025985570306</v>
      </c>
      <c r="F10" s="81">
        <f t="shared" si="0"/>
        <v>598714.34080209304</v>
      </c>
      <c r="G10" s="81">
        <f t="shared" si="1"/>
        <v>3592286.0448125582</v>
      </c>
      <c r="H10" s="81">
        <f t="shared" si="2"/>
        <v>14369144.179250233</v>
      </c>
    </row>
    <row r="11" spans="1:10" ht="28.75" customHeight="1">
      <c r="A11" s="75">
        <v>10</v>
      </c>
      <c r="B11" s="53" t="s">
        <v>25</v>
      </c>
      <c r="C11" s="44" t="s">
        <v>110</v>
      </c>
      <c r="D11" s="76">
        <f>('Vlr m3 Jun Jul 26'!D24+'Vlr m3 Jun Jul 26'!D50)/2</f>
        <v>7869.2</v>
      </c>
      <c r="E11" s="77">
        <f>'Vlr m3 Jun Jul 26'!J50</f>
        <v>52.667705638100109</v>
      </c>
      <c r="F11" s="81">
        <f t="shared" si="0"/>
        <v>414452.70920733735</v>
      </c>
      <c r="G11" s="81">
        <f t="shared" si="1"/>
        <v>2486716.2552440241</v>
      </c>
      <c r="H11" s="81">
        <f t="shared" si="2"/>
        <v>9946865.0209760964</v>
      </c>
      <c r="J11" s="83"/>
    </row>
    <row r="12" spans="1:10" ht="28.75" customHeight="1">
      <c r="A12" s="75">
        <v>11</v>
      </c>
      <c r="B12" s="53" t="s">
        <v>26</v>
      </c>
      <c r="C12" s="44" t="s">
        <v>110</v>
      </c>
      <c r="D12" s="76">
        <f>('Vlr m3 Jun Jul 26'!D25+'Vlr m3 Jun Jul 26'!D51)/2</f>
        <v>5410.6149999999998</v>
      </c>
      <c r="E12" s="77">
        <f>'Vlr m3 Jun Jul 26'!J51</f>
        <v>125.5599152202419</v>
      </c>
      <c r="F12" s="81">
        <f t="shared" si="0"/>
        <v>679356.36068936915</v>
      </c>
      <c r="G12" s="81">
        <f t="shared" si="1"/>
        <v>4076138.1641362151</v>
      </c>
      <c r="H12" s="81">
        <f t="shared" si="2"/>
        <v>16304552.65654486</v>
      </c>
      <c r="J12" s="78"/>
    </row>
    <row r="13" spans="1:10" ht="28.75" customHeight="1">
      <c r="A13" s="75">
        <v>12</v>
      </c>
      <c r="B13" s="53" t="s">
        <v>27</v>
      </c>
      <c r="C13" s="44" t="s">
        <v>110</v>
      </c>
      <c r="D13" s="76">
        <f>('Vlr m3 Jun Jul 26'!D26+'Vlr m3 Jun Jul 26'!D52)/2</f>
        <v>6749.4</v>
      </c>
      <c r="E13" s="77">
        <f>'Vlr m3 Jun Jul 26'!J52</f>
        <v>149.88936266650632</v>
      </c>
      <c r="F13" s="81">
        <f t="shared" si="0"/>
        <v>1011663.2643813177</v>
      </c>
      <c r="G13" s="81">
        <f t="shared" si="1"/>
        <v>6069979.5862879064</v>
      </c>
      <c r="H13" s="81">
        <f t="shared" si="2"/>
        <v>24279918.345151626</v>
      </c>
    </row>
    <row r="14" spans="1:10" ht="28.75" customHeight="1">
      <c r="A14" s="75">
        <v>13</v>
      </c>
      <c r="B14" s="53" t="s">
        <v>28</v>
      </c>
      <c r="C14" s="44" t="s">
        <v>110</v>
      </c>
      <c r="D14" s="76">
        <f>('Vlr m3 Jun Jul 26'!D27+'Vlr m3 Jun Jul 26'!D53)/2</f>
        <v>1756.75</v>
      </c>
      <c r="E14" s="77">
        <f>'Vlr m3 Jun Jul 26'!J53</f>
        <v>39.807009525189315</v>
      </c>
      <c r="F14" s="81">
        <f t="shared" si="0"/>
        <v>69930.963983376336</v>
      </c>
      <c r="G14" s="81">
        <f t="shared" si="1"/>
        <v>419585.78390025801</v>
      </c>
      <c r="H14" s="81">
        <f t="shared" si="2"/>
        <v>1678343.1356010321</v>
      </c>
    </row>
    <row r="15" spans="1:10" ht="28.75" customHeight="1">
      <c r="A15" s="75">
        <v>14</v>
      </c>
      <c r="B15" s="53" t="s">
        <v>29</v>
      </c>
      <c r="C15" s="44" t="s">
        <v>110</v>
      </c>
      <c r="D15" s="76">
        <f>('Vlr m3 Jun Jul 26'!D28+'Vlr m3 Jun Jul 26'!D54)/2</f>
        <v>1343</v>
      </c>
      <c r="E15" s="77">
        <f>'Vlr m3 Jun Jul 26'!J54</f>
        <v>76.039726153352902</v>
      </c>
      <c r="F15" s="81">
        <f t="shared" si="0"/>
        <v>102121.35222395294</v>
      </c>
      <c r="G15" s="81">
        <f t="shared" si="1"/>
        <v>612728.11334371765</v>
      </c>
      <c r="H15" s="81">
        <f t="shared" si="2"/>
        <v>2450912.4533748706</v>
      </c>
      <c r="J15" s="84"/>
    </row>
    <row r="16" spans="1:10" ht="39.65" customHeight="1">
      <c r="A16" s="75">
        <v>15</v>
      </c>
      <c r="B16" s="53" t="s">
        <v>30</v>
      </c>
      <c r="C16" s="44" t="s">
        <v>111</v>
      </c>
      <c r="D16" s="76">
        <f>('Vlr m3 Jun Jul 26'!D29+'Vlr m3 Jun Jul 26'!D55)/2</f>
        <v>10164.15</v>
      </c>
      <c r="E16" s="77">
        <f>'Vlr m3 Jun Jul 26'!J55</f>
        <v>158.37622407485446</v>
      </c>
      <c r="F16" s="81">
        <f t="shared" si="0"/>
        <v>1609759.6979304319</v>
      </c>
      <c r="G16" s="81">
        <f t="shared" si="1"/>
        <v>9658558.1875825915</v>
      </c>
      <c r="H16" s="81">
        <f t="shared" si="2"/>
        <v>38634232.750330366</v>
      </c>
      <c r="J16" s="85"/>
    </row>
    <row r="17" spans="1:10" ht="28.75" customHeight="1">
      <c r="A17" s="75">
        <v>16</v>
      </c>
      <c r="B17" s="53" t="s">
        <v>31</v>
      </c>
      <c r="C17" s="44" t="s">
        <v>111</v>
      </c>
      <c r="D17" s="76">
        <f>('Vlr m3 Jun Jul 26'!D30+'Vlr m3 Jun Jul 26'!D56)/2</f>
        <v>23542</v>
      </c>
      <c r="E17" s="77">
        <f>'Vlr m3 Jun Jul 26'!J56</f>
        <v>55.069049636464491</v>
      </c>
      <c r="F17" s="81">
        <f t="shared" si="0"/>
        <v>1296435.5665416471</v>
      </c>
      <c r="G17" s="81">
        <f t="shared" si="1"/>
        <v>7778613.3992498824</v>
      </c>
      <c r="H17" s="81">
        <f t="shared" si="2"/>
        <v>31114453.59699953</v>
      </c>
    </row>
    <row r="18" spans="1:10" ht="28.75" customHeight="1">
      <c r="A18" s="75">
        <v>17</v>
      </c>
      <c r="B18" s="53" t="s">
        <v>32</v>
      </c>
      <c r="C18" s="44" t="s">
        <v>111</v>
      </c>
      <c r="D18" s="76">
        <f>('Vlr m3 Jun Jul 26'!D31+'Vlr m3 Jun Jul 26'!D57)/2</f>
        <v>2254.8000000000002</v>
      </c>
      <c r="E18" s="77">
        <f>'Vlr m3 Jun Jul 26'!J57</f>
        <v>73.01389972444791</v>
      </c>
      <c r="F18" s="81">
        <f t="shared" si="0"/>
        <v>164631.74109868516</v>
      </c>
      <c r="G18" s="81">
        <f t="shared" si="1"/>
        <v>987790.44659211091</v>
      </c>
      <c r="H18" s="81">
        <f t="shared" si="2"/>
        <v>3951161.7863684436</v>
      </c>
    </row>
    <row r="19" spans="1:10" ht="28.75" customHeight="1">
      <c r="A19" s="75">
        <v>18</v>
      </c>
      <c r="B19" s="53" t="s">
        <v>33</v>
      </c>
      <c r="C19" s="44" t="s">
        <v>111</v>
      </c>
      <c r="D19" s="76">
        <f>('Vlr m3 Jun Jul 26'!D32+'Vlr m3 Jun Jul 26'!D58)/2</f>
        <v>7871.45</v>
      </c>
      <c r="E19" s="77">
        <f>'Vlr m3 Jun Jul 26'!J58</f>
        <v>48.001942673388051</v>
      </c>
      <c r="F19" s="81">
        <f t="shared" si="0"/>
        <v>377844.89165644039</v>
      </c>
      <c r="G19" s="81">
        <f t="shared" si="1"/>
        <v>2267069.3499386422</v>
      </c>
      <c r="H19" s="81">
        <f t="shared" si="2"/>
        <v>9068277.3997545689</v>
      </c>
      <c r="J19" s="83"/>
    </row>
    <row r="20" spans="1:10" ht="28.75" customHeight="1">
      <c r="A20" s="75">
        <v>19</v>
      </c>
      <c r="B20" s="53" t="s">
        <v>34</v>
      </c>
      <c r="C20" s="44" t="s">
        <v>111</v>
      </c>
      <c r="D20" s="76">
        <f>('Vlr m3 Jun Jul 26'!D33+'Vlr m3 Jun Jul 26'!D59)/2</f>
        <v>10898.349999999999</v>
      </c>
      <c r="E20" s="77">
        <f>'Vlr m3 Jun Jul 26'!J59</f>
        <v>90.086414486829284</v>
      </c>
      <c r="F20" s="81">
        <f t="shared" si="0"/>
        <v>981793.27532253577</v>
      </c>
      <c r="G20" s="81">
        <f t="shared" si="1"/>
        <v>5890759.6519352142</v>
      </c>
      <c r="H20" s="81">
        <f t="shared" si="2"/>
        <v>23563038.607740857</v>
      </c>
    </row>
    <row r="21" spans="1:10" ht="28.75" customHeight="1">
      <c r="A21" s="75">
        <v>20</v>
      </c>
      <c r="B21" s="53" t="s">
        <v>35</v>
      </c>
      <c r="C21" s="44" t="s">
        <v>111</v>
      </c>
      <c r="D21" s="76">
        <f>('Vlr m3 Jun Jul 26'!D34+'Vlr m3 Jun Jul 26'!D60)/2</f>
        <v>12870.4</v>
      </c>
      <c r="E21" s="77">
        <f>'Vlr m3 Jun Jul 26'!J60</f>
        <v>49.553080166253856</v>
      </c>
      <c r="F21" s="81">
        <f t="shared" si="0"/>
        <v>637767.96297175367</v>
      </c>
      <c r="G21" s="81">
        <f t="shared" si="1"/>
        <v>3826607.777830522</v>
      </c>
      <c r="H21" s="81">
        <f t="shared" si="2"/>
        <v>15306431.111322088</v>
      </c>
    </row>
    <row r="22" spans="1:10" ht="28.75" customHeight="1">
      <c r="A22" s="75">
        <v>21</v>
      </c>
      <c r="B22" s="53" t="s">
        <v>36</v>
      </c>
      <c r="C22" s="44" t="s">
        <v>111</v>
      </c>
      <c r="D22" s="76">
        <f>('Vlr m3 Jun Jul 26'!D35+'Vlr m3 Jun Jul 26'!D61)/2</f>
        <v>1646.4</v>
      </c>
      <c r="E22" s="77">
        <f>'Vlr m3 Jun Jul 26'!J61</f>
        <v>107.87120192655377</v>
      </c>
      <c r="F22" s="81">
        <f t="shared" si="0"/>
        <v>177599.14685187812</v>
      </c>
      <c r="G22" s="81">
        <f t="shared" si="1"/>
        <v>1065594.8811112687</v>
      </c>
      <c r="H22" s="81">
        <f t="shared" si="2"/>
        <v>4262379.5244450746</v>
      </c>
    </row>
    <row r="23" spans="1:10" ht="28.75" customHeight="1">
      <c r="A23" s="124" t="s">
        <v>37</v>
      </c>
      <c r="B23" s="124"/>
      <c r="C23" s="79"/>
      <c r="D23" s="80">
        <f>SUM(D2:D22)</f>
        <v>134640.86499999999</v>
      </c>
      <c r="E23" s="77">
        <f>F23/D23</f>
        <v>81.771133631785929</v>
      </c>
      <c r="F23" s="81">
        <f>SUM(F2:F22)</f>
        <v>11009736.164214248</v>
      </c>
      <c r="G23" s="81">
        <f>SUM(G2:G22)</f>
        <v>66058416.985285483</v>
      </c>
      <c r="H23" s="81">
        <f>ROUND(G23,2)*4</f>
        <v>264233667.96000001</v>
      </c>
    </row>
    <row r="24" spans="1:10">
      <c r="A24" s="123" t="s">
        <v>122</v>
      </c>
      <c r="B24" s="123"/>
      <c r="C24" s="123"/>
      <c r="D24" s="123"/>
      <c r="E24" s="123"/>
      <c r="F24" s="123"/>
      <c r="G24" s="123"/>
      <c r="H24" s="123"/>
    </row>
    <row r="25" spans="1:10">
      <c r="A25" s="123" t="s">
        <v>123</v>
      </c>
      <c r="B25" s="123"/>
      <c r="C25" s="123"/>
      <c r="D25" s="123"/>
      <c r="E25" s="123"/>
      <c r="F25" s="123"/>
      <c r="G25" s="123"/>
      <c r="H25" s="123"/>
    </row>
    <row r="26" spans="1:10">
      <c r="A26" s="123" t="s">
        <v>124</v>
      </c>
      <c r="B26" s="123"/>
      <c r="C26" s="123"/>
      <c r="D26" s="123"/>
      <c r="E26" s="123"/>
      <c r="F26" s="123"/>
      <c r="G26" s="123"/>
      <c r="H26" s="123"/>
    </row>
    <row r="27" spans="1:10">
      <c r="A27" s="123" t="s">
        <v>125</v>
      </c>
      <c r="B27" s="123"/>
      <c r="C27" s="123"/>
      <c r="D27" s="123"/>
      <c r="E27" s="123"/>
      <c r="F27" s="123"/>
      <c r="G27" s="123"/>
      <c r="H27" s="123"/>
    </row>
    <row r="28" spans="1:10">
      <c r="H28" s="86"/>
    </row>
    <row r="29" spans="1:10">
      <c r="E29" s="87"/>
      <c r="G29" s="87"/>
    </row>
  </sheetData>
  <mergeCells count="5">
    <mergeCell ref="A25:H25"/>
    <mergeCell ref="A26:H26"/>
    <mergeCell ref="A27:H27"/>
    <mergeCell ref="A23:B23"/>
    <mergeCell ref="A24:H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Vlr m3 Jun Jul 26</vt:lpstr>
      <vt:lpstr>RELATORIO PLANILHA COTER</vt:lpstr>
      <vt:lpstr>ESTIMATIVA DAS QUANTIDADES</vt:lpstr>
      <vt:lpstr>ESTIMATIVA VALOR DA CONTRATAÇÃO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rafael sodre lima</cp:lastModifiedBy>
  <dcterms:modified xsi:type="dcterms:W3CDTF">2026-10-01T02:10:36Z</dcterms:modified>
</cp:coreProperties>
</file>