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DATEN\Documents\Dispensa Limpeza Emergencial\"/>
    </mc:Choice>
  </mc:AlternateContent>
  <xr:revisionPtr revIDLastSave="0" documentId="13_ncr:1_{F3396240-DC79-4A7E-88F1-066496417802}" xr6:coauthVersionLast="47" xr6:coauthVersionMax="47" xr10:uidLastSave="{00000000-0000-0000-0000-000000000000}"/>
  <bookViews>
    <workbookView xWindow="-110" yWindow="-110" windowWidth="19420" windowHeight="10300" tabRatio="748" xr2:uid="{00000000-000D-0000-FFFF-FFFF00000000}"/>
  </bookViews>
  <sheets>
    <sheet name="Áreas físicas" sheetId="21" r:id="rId1"/>
    <sheet name="Informações Relevantes" sheetId="24" r:id="rId2"/>
    <sheet name="Locais-Endereços" sheetId="9" r:id="rId3"/>
    <sheet name="Histórico_materiais" sheetId="37" r:id="rId4"/>
    <sheet name="Cálculo Postos (por Unidade)" sheetId="28" r:id="rId5"/>
  </sheets>
  <definedNames>
    <definedName name="_xlnm._FilterDatabase" localSheetId="2" hidden="1">'Locais-Endereços'!$D$4:$G$15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9" i="37" l="1"/>
  <c r="I89" i="37"/>
  <c r="H89" i="37"/>
  <c r="F89" i="37"/>
  <c r="E89" i="37"/>
  <c r="D89" i="37"/>
  <c r="C89" i="37"/>
  <c r="R71" i="37"/>
  <c r="R70" i="37"/>
  <c r="R69" i="37"/>
  <c r="R68" i="37"/>
  <c r="R67" i="37"/>
  <c r="R66" i="37"/>
  <c r="R65" i="37"/>
  <c r="R64" i="37"/>
  <c r="R63" i="37"/>
  <c r="R62" i="37"/>
  <c r="R61" i="37"/>
  <c r="R60" i="37"/>
  <c r="R59" i="37"/>
  <c r="R58" i="37"/>
  <c r="R57" i="37"/>
  <c r="R56" i="37"/>
  <c r="R55" i="37"/>
  <c r="R54" i="37"/>
  <c r="R53" i="37"/>
  <c r="R52" i="37"/>
  <c r="R51" i="37"/>
  <c r="R50" i="37"/>
  <c r="R49" i="37"/>
  <c r="R48" i="37"/>
  <c r="R47" i="37"/>
  <c r="R46" i="37"/>
  <c r="R45" i="37"/>
  <c r="R44" i="37"/>
  <c r="R43" i="37"/>
  <c r="R42" i="37"/>
  <c r="R41" i="37"/>
  <c r="R40" i="37"/>
  <c r="R39" i="37"/>
  <c r="R38" i="37"/>
  <c r="R37" i="37"/>
  <c r="R36" i="37"/>
  <c r="R35" i="37"/>
  <c r="R34" i="37"/>
  <c r="R33" i="37"/>
  <c r="R32" i="37"/>
  <c r="R31" i="37"/>
  <c r="R30" i="37"/>
  <c r="R29" i="37"/>
  <c r="R28" i="37"/>
  <c r="R27" i="37"/>
  <c r="R26" i="37"/>
  <c r="R25" i="37"/>
  <c r="R24" i="37"/>
  <c r="R23" i="37"/>
  <c r="R22" i="37"/>
  <c r="R21" i="37"/>
  <c r="R20" i="37"/>
  <c r="R19" i="37"/>
  <c r="R18" i="37"/>
  <c r="R17" i="37"/>
  <c r="R16" i="37"/>
  <c r="R15" i="37"/>
  <c r="R14" i="37"/>
  <c r="R13" i="37"/>
  <c r="R12" i="37"/>
  <c r="R11" i="37"/>
  <c r="R10" i="37"/>
  <c r="R9" i="37"/>
  <c r="R8" i="37"/>
  <c r="R7" i="37"/>
  <c r="L8" i="24" l="1"/>
  <c r="K8" i="24"/>
  <c r="H39" i="28" l="1"/>
  <c r="I7" i="28"/>
  <c r="I10" i="28"/>
  <c r="I19" i="28" l="1"/>
  <c r="I18" i="28" s="1"/>
  <c r="J19" i="28"/>
  <c r="J18" i="28" s="1"/>
  <c r="K19" i="28"/>
  <c r="K18" i="28" s="1"/>
  <c r="L19" i="28"/>
  <c r="L18" i="28" s="1"/>
  <c r="M19" i="28"/>
  <c r="M18" i="28" s="1"/>
  <c r="N19" i="28"/>
  <c r="N18" i="28" s="1"/>
  <c r="O19" i="28"/>
  <c r="O18" i="28" s="1"/>
  <c r="P19" i="28"/>
  <c r="P18" i="28" s="1"/>
  <c r="Q19" i="28"/>
  <c r="Q18" i="28" s="1"/>
  <c r="R19" i="28"/>
  <c r="R18" i="28" s="1"/>
  <c r="S19" i="28"/>
  <c r="S18" i="28" s="1"/>
  <c r="T19" i="28"/>
  <c r="T18" i="28" s="1"/>
  <c r="U19" i="28"/>
  <c r="U18" i="28" s="1"/>
  <c r="V19" i="28"/>
  <c r="V18" i="28" s="1"/>
  <c r="W19" i="28"/>
  <c r="W18" i="28" s="1"/>
  <c r="X19" i="28"/>
  <c r="X18" i="28" s="1"/>
  <c r="Y19" i="28"/>
  <c r="Y18" i="28" s="1"/>
  <c r="Y9" i="28"/>
  <c r="X9" i="28"/>
  <c r="W9" i="28"/>
  <c r="V9" i="28"/>
  <c r="U9" i="28"/>
  <c r="T9" i="28"/>
  <c r="S9" i="28"/>
  <c r="R9" i="28"/>
  <c r="Q9" i="28"/>
  <c r="P9" i="28"/>
  <c r="O9" i="28"/>
  <c r="N9" i="28"/>
  <c r="M9" i="28"/>
  <c r="L9" i="28"/>
  <c r="K9" i="28"/>
  <c r="J9" i="28"/>
  <c r="J37" i="28"/>
  <c r="J36" i="28" s="1"/>
  <c r="K37" i="28"/>
  <c r="K36" i="28" s="1"/>
  <c r="L37" i="28"/>
  <c r="L36" i="28" s="1"/>
  <c r="M37" i="28"/>
  <c r="M36" i="28" s="1"/>
  <c r="N37" i="28"/>
  <c r="N36" i="28" s="1"/>
  <c r="O37" i="28"/>
  <c r="O36" i="28" s="1"/>
  <c r="P37" i="28"/>
  <c r="P36" i="28" s="1"/>
  <c r="Q37" i="28"/>
  <c r="Q36" i="28" s="1"/>
  <c r="R37" i="28"/>
  <c r="R36" i="28" s="1"/>
  <c r="S37" i="28"/>
  <c r="S36" i="28" s="1"/>
  <c r="T37" i="28"/>
  <c r="T36" i="28" s="1"/>
  <c r="U37" i="28"/>
  <c r="U36" i="28" s="1"/>
  <c r="V37" i="28"/>
  <c r="V36" i="28" s="1"/>
  <c r="W37" i="28"/>
  <c r="W36" i="28" s="1"/>
  <c r="X37" i="28"/>
  <c r="X36" i="28" s="1"/>
  <c r="Y37" i="28"/>
  <c r="Y36" i="28" s="1"/>
  <c r="J34" i="28"/>
  <c r="J33" i="28" s="1"/>
  <c r="K34" i="28"/>
  <c r="K33" i="28" s="1"/>
  <c r="L34" i="28"/>
  <c r="L33" i="28" s="1"/>
  <c r="M34" i="28"/>
  <c r="M33" i="28" s="1"/>
  <c r="N34" i="28"/>
  <c r="N33" i="28" s="1"/>
  <c r="O34" i="28"/>
  <c r="O33" i="28" s="1"/>
  <c r="P34" i="28"/>
  <c r="P33" i="28" s="1"/>
  <c r="Q34" i="28"/>
  <c r="Q33" i="28" s="1"/>
  <c r="R34" i="28"/>
  <c r="R33" i="28" s="1"/>
  <c r="S34" i="28"/>
  <c r="S33" i="28" s="1"/>
  <c r="T34" i="28"/>
  <c r="T33" i="28" s="1"/>
  <c r="U34" i="28"/>
  <c r="U33" i="28" s="1"/>
  <c r="V34" i="28"/>
  <c r="V33" i="28" s="1"/>
  <c r="W34" i="28"/>
  <c r="W33" i="28" s="1"/>
  <c r="X34" i="28"/>
  <c r="X33" i="28" s="1"/>
  <c r="Y34" i="28"/>
  <c r="Y33" i="28" s="1"/>
  <c r="J31" i="28"/>
  <c r="J30" i="28" s="1"/>
  <c r="K31" i="28"/>
  <c r="K30" i="28" s="1"/>
  <c r="L31" i="28"/>
  <c r="L30" i="28" s="1"/>
  <c r="M31" i="28"/>
  <c r="M30" i="28" s="1"/>
  <c r="N31" i="28"/>
  <c r="N30" i="28" s="1"/>
  <c r="O31" i="28"/>
  <c r="O30" i="28" s="1"/>
  <c r="P31" i="28"/>
  <c r="P30" i="28" s="1"/>
  <c r="Q31" i="28"/>
  <c r="Q30" i="28" s="1"/>
  <c r="R31" i="28"/>
  <c r="R30" i="28" s="1"/>
  <c r="S31" i="28"/>
  <c r="S30" i="28" s="1"/>
  <c r="T31" i="28"/>
  <c r="T30" i="28" s="1"/>
  <c r="U31" i="28"/>
  <c r="U30" i="28" s="1"/>
  <c r="V31" i="28"/>
  <c r="V30" i="28" s="1"/>
  <c r="W31" i="28"/>
  <c r="W30" i="28" s="1"/>
  <c r="X31" i="28"/>
  <c r="X30" i="28" s="1"/>
  <c r="Y31" i="28"/>
  <c r="Y30" i="28" s="1"/>
  <c r="J28" i="28"/>
  <c r="J27" i="28" s="1"/>
  <c r="K28" i="28"/>
  <c r="K27" i="28" s="1"/>
  <c r="L28" i="28"/>
  <c r="L27" i="28" s="1"/>
  <c r="M28" i="28"/>
  <c r="M27" i="28" s="1"/>
  <c r="N28" i="28"/>
  <c r="N27" i="28" s="1"/>
  <c r="O28" i="28"/>
  <c r="O27" i="28" s="1"/>
  <c r="P28" i="28"/>
  <c r="P27" i="28" s="1"/>
  <c r="Q28" i="28"/>
  <c r="Q27" i="28" s="1"/>
  <c r="R28" i="28"/>
  <c r="R27" i="28" s="1"/>
  <c r="S28" i="28"/>
  <c r="S27" i="28" s="1"/>
  <c r="T28" i="28"/>
  <c r="T27" i="28" s="1"/>
  <c r="U28" i="28"/>
  <c r="U27" i="28" s="1"/>
  <c r="V28" i="28"/>
  <c r="V27" i="28" s="1"/>
  <c r="W28" i="28"/>
  <c r="W27" i="28" s="1"/>
  <c r="X28" i="28"/>
  <c r="X27" i="28" s="1"/>
  <c r="Y28" i="28"/>
  <c r="Y27" i="28" s="1"/>
  <c r="J25" i="28"/>
  <c r="J24" i="28" s="1"/>
  <c r="K25" i="28"/>
  <c r="K24" i="28" s="1"/>
  <c r="L25" i="28"/>
  <c r="L24" i="28" s="1"/>
  <c r="M25" i="28"/>
  <c r="M24" i="28" s="1"/>
  <c r="N25" i="28"/>
  <c r="N24" i="28" s="1"/>
  <c r="O25" i="28"/>
  <c r="O24" i="28" s="1"/>
  <c r="P25" i="28"/>
  <c r="P24" i="28" s="1"/>
  <c r="Q25" i="28"/>
  <c r="Q24" i="28" s="1"/>
  <c r="R25" i="28"/>
  <c r="R24" i="28" s="1"/>
  <c r="S25" i="28"/>
  <c r="S24" i="28" s="1"/>
  <c r="T25" i="28"/>
  <c r="T24" i="28" s="1"/>
  <c r="U25" i="28"/>
  <c r="U24" i="28" s="1"/>
  <c r="V25" i="28"/>
  <c r="V24" i="28" s="1"/>
  <c r="W25" i="28"/>
  <c r="W24" i="28" s="1"/>
  <c r="X25" i="28"/>
  <c r="X24" i="28" s="1"/>
  <c r="Y25" i="28"/>
  <c r="Y24" i="28" s="1"/>
  <c r="J22" i="28"/>
  <c r="J21" i="28" s="1"/>
  <c r="K22" i="28"/>
  <c r="K21" i="28" s="1"/>
  <c r="L22" i="28"/>
  <c r="L21" i="28" s="1"/>
  <c r="M22" i="28"/>
  <c r="M21" i="28" s="1"/>
  <c r="N22" i="28"/>
  <c r="N21" i="28" s="1"/>
  <c r="O22" i="28"/>
  <c r="O21" i="28" s="1"/>
  <c r="P22" i="28"/>
  <c r="P21" i="28" s="1"/>
  <c r="Q22" i="28"/>
  <c r="Q21" i="28" s="1"/>
  <c r="R22" i="28"/>
  <c r="R21" i="28" s="1"/>
  <c r="S22" i="28"/>
  <c r="S21" i="28" s="1"/>
  <c r="T22" i="28"/>
  <c r="T21" i="28" s="1"/>
  <c r="U22" i="28"/>
  <c r="U21" i="28" s="1"/>
  <c r="V22" i="28"/>
  <c r="V21" i="28" s="1"/>
  <c r="W22" i="28"/>
  <c r="W21" i="28" s="1"/>
  <c r="X22" i="28"/>
  <c r="X21" i="28" s="1"/>
  <c r="Y22" i="28"/>
  <c r="Y21" i="28" s="1"/>
  <c r="J16" i="28"/>
  <c r="J15" i="28" s="1"/>
  <c r="K16" i="28"/>
  <c r="K15" i="28" s="1"/>
  <c r="L16" i="28"/>
  <c r="L15" i="28" s="1"/>
  <c r="M16" i="28"/>
  <c r="M15" i="28" s="1"/>
  <c r="N16" i="28"/>
  <c r="N15" i="28" s="1"/>
  <c r="O16" i="28"/>
  <c r="O15" i="28" s="1"/>
  <c r="P16" i="28"/>
  <c r="P15" i="28" s="1"/>
  <c r="Q16" i="28"/>
  <c r="Q15" i="28" s="1"/>
  <c r="R16" i="28"/>
  <c r="R15" i="28" s="1"/>
  <c r="S16" i="28"/>
  <c r="S15" i="28" s="1"/>
  <c r="T16" i="28"/>
  <c r="T15" i="28" s="1"/>
  <c r="U16" i="28"/>
  <c r="U15" i="28" s="1"/>
  <c r="V16" i="28"/>
  <c r="V15" i="28" s="1"/>
  <c r="W16" i="28"/>
  <c r="W15" i="28" s="1"/>
  <c r="X16" i="28"/>
  <c r="X15" i="28" s="1"/>
  <c r="Y16" i="28"/>
  <c r="Y15" i="28" s="1"/>
  <c r="J13" i="28"/>
  <c r="J12" i="28" s="1"/>
  <c r="K13" i="28"/>
  <c r="K12" i="28" s="1"/>
  <c r="L13" i="28"/>
  <c r="L12" i="28" s="1"/>
  <c r="M13" i="28"/>
  <c r="M12" i="28" s="1"/>
  <c r="N13" i="28"/>
  <c r="N12" i="28" s="1"/>
  <c r="O13" i="28"/>
  <c r="O12" i="28" s="1"/>
  <c r="P13" i="28"/>
  <c r="P12" i="28" s="1"/>
  <c r="Q13" i="28"/>
  <c r="Q12" i="28" s="1"/>
  <c r="R13" i="28"/>
  <c r="R12" i="28" s="1"/>
  <c r="S13" i="28"/>
  <c r="S12" i="28" s="1"/>
  <c r="T13" i="28"/>
  <c r="T12" i="28" s="1"/>
  <c r="U13" i="28"/>
  <c r="U12" i="28" s="1"/>
  <c r="V13" i="28"/>
  <c r="V12" i="28" s="1"/>
  <c r="W13" i="28"/>
  <c r="W12" i="28" s="1"/>
  <c r="X13" i="28"/>
  <c r="X12" i="28" s="1"/>
  <c r="Y13" i="28"/>
  <c r="Y12" i="28" s="1"/>
  <c r="I37" i="28"/>
  <c r="I36" i="28" s="1"/>
  <c r="I34" i="28"/>
  <c r="I33" i="28" s="1"/>
  <c r="I31" i="28"/>
  <c r="I30" i="28" s="1"/>
  <c r="I28" i="28"/>
  <c r="I27" i="28" s="1"/>
  <c r="I25" i="28"/>
  <c r="I24" i="28" s="1"/>
  <c r="I22" i="28"/>
  <c r="I21" i="28" s="1"/>
  <c r="I16" i="28"/>
  <c r="I15" i="28" s="1"/>
  <c r="I13" i="28"/>
  <c r="I12" i="28" s="1"/>
  <c r="I9" i="28"/>
  <c r="I6" i="28"/>
  <c r="Y6" i="28"/>
  <c r="V6" i="28"/>
  <c r="U6" i="28"/>
  <c r="T6" i="28"/>
  <c r="X6" i="28"/>
  <c r="W6" i="28"/>
  <c r="S6" i="28"/>
  <c r="J6" i="28"/>
  <c r="K6" i="28"/>
  <c r="L6" i="28"/>
  <c r="M6" i="28"/>
  <c r="N6" i="28"/>
  <c r="O6" i="28"/>
  <c r="P6" i="28"/>
  <c r="Q6" i="28"/>
  <c r="R6" i="28"/>
  <c r="G12" i="28" l="1"/>
  <c r="G6" i="28"/>
  <c r="M102" i="28"/>
  <c r="K102" i="28"/>
  <c r="G33" i="28" l="1"/>
  <c r="G30" i="28"/>
  <c r="G21" i="28"/>
  <c r="G27" i="28"/>
  <c r="G24" i="28"/>
  <c r="G36" i="28"/>
  <c r="G15" i="28"/>
  <c r="G9" i="28"/>
  <c r="G18" i="28"/>
</calcChain>
</file>

<file path=xl/sharedStrings.xml><?xml version="1.0" encoding="utf-8"?>
<sst xmlns="http://schemas.openxmlformats.org/spreadsheetml/2006/main" count="559" uniqueCount="303">
  <si>
    <t>Descrição Resumida</t>
  </si>
  <si>
    <t>SRA/SC</t>
  </si>
  <si>
    <t>Luvas de borracha em tamanho adequado (P, M ou G)</t>
  </si>
  <si>
    <t>Toalha de papel, interfolhado, folhas de 20 x 20 cm</t>
  </si>
  <si>
    <t>embalagem com 1000 folhas</t>
  </si>
  <si>
    <t>embalagem com 64 rolos</t>
  </si>
  <si>
    <t>5 litros</t>
  </si>
  <si>
    <t>Desinfetante líquido</t>
  </si>
  <si>
    <t>500 ml</t>
  </si>
  <si>
    <t>Álcool gel 70%</t>
  </si>
  <si>
    <t>500 gramas</t>
  </si>
  <si>
    <t>Álcool líquido hospitalar 70%</t>
  </si>
  <si>
    <t>1 litro</t>
  </si>
  <si>
    <t>Sabão em barra</t>
  </si>
  <si>
    <t>Sabonete Líquido  Cremoso REFIL</t>
  </si>
  <si>
    <t>Unidade de 300 ml</t>
  </si>
  <si>
    <t>Lustra móveis à base de cera e silicone</t>
  </si>
  <si>
    <t>Lustra móveis à base de óleo (tipo Óleo de Peroba)</t>
  </si>
  <si>
    <t>Pedras sanitárias</t>
  </si>
  <si>
    <t>Saco para lixo preto 30 litros</t>
  </si>
  <si>
    <t>embalagem com 100 unidades</t>
  </si>
  <si>
    <t>Saco para lixo preto 50 litros</t>
  </si>
  <si>
    <t>Saco para lixo azul 100 litros</t>
  </si>
  <si>
    <t>Pano de chão alvejado, branco tamanho aproximado 58x78cm, 100% algodão</t>
  </si>
  <si>
    <t>Esponja de louça dupla face, Manta verde utilizada na limpeza de alumínio e ferro. Espuma amarela utilizada para limpeza de superfícies delicadas, vidros, louças, pias e talheres. Padrão – 75x110x20 mm.</t>
  </si>
  <si>
    <t>Flanela branca tamanho aproximado 40x60 cm</t>
  </si>
  <si>
    <t>Limpa vidros</t>
  </si>
  <si>
    <t>Pano de prato, tamanho aproximado de 70x45 cm</t>
  </si>
  <si>
    <t>Máscara de proteção com filtro</t>
  </si>
  <si>
    <t>Cera líquida incolor com brilho</t>
  </si>
  <si>
    <t>Esponja de lã de aço</t>
  </si>
  <si>
    <t>60g</t>
  </si>
  <si>
    <t>Silicone líquido incolor para limpeza e brilho (aplicação interna dos elevadores)</t>
  </si>
  <si>
    <t>250ml</t>
  </si>
  <si>
    <t>Borrifador</t>
  </si>
  <si>
    <t>Espanador</t>
  </si>
  <si>
    <t>Inseticida aerosol 380ml (eliminação de baratas, mosquitos, moscas e aranhas)</t>
  </si>
  <si>
    <t>Limpa carpete</t>
  </si>
  <si>
    <t>Escova de vaso sanitário</t>
  </si>
  <si>
    <t>Pá de lixo com cabo longo de 1 metro</t>
  </si>
  <si>
    <t>Rodo para limpeza de pisos</t>
  </si>
  <si>
    <t>Balde plástico de 20 litros alça de metal</t>
  </si>
  <si>
    <t>Desentupidor de vaso sanitário</t>
  </si>
  <si>
    <t>Desentupidor de pia</t>
  </si>
  <si>
    <t>Saco para lixo preto 40 litros</t>
  </si>
  <si>
    <t>Saco para lixo preto 60 litros</t>
  </si>
  <si>
    <t>Saco para lixo preto 100 litros</t>
  </si>
  <si>
    <t>Álcool Etílico 92°</t>
  </si>
  <si>
    <t>Álcool aromatizado 46°, 500ml</t>
  </si>
  <si>
    <t>Fibra macia, cor branca</t>
  </si>
  <si>
    <t>Papel higiênico, rolo de 300 metros x 10cm, embalagem com 8 unidades</t>
  </si>
  <si>
    <t>Rodo limpa vidro</t>
  </si>
  <si>
    <t>Sabão líquido, embalagem 5 litros</t>
  </si>
  <si>
    <t>Saco para lixo preto 20 litros</t>
  </si>
  <si>
    <t>Saco para lixo azul 40 litros</t>
  </si>
  <si>
    <t>Saco para lixo azul 60 litros</t>
  </si>
  <si>
    <t>CGU-R/SC</t>
  </si>
  <si>
    <t>SPU/SC</t>
  </si>
  <si>
    <t>PFN/SC</t>
  </si>
  <si>
    <t>PSFN/Chapecó</t>
  </si>
  <si>
    <t>PSFN/Criciúma</t>
  </si>
  <si>
    <t>PSFN/Joaçaba</t>
  </si>
  <si>
    <t>Unidade</t>
  </si>
  <si>
    <t>Órgão</t>
  </si>
  <si>
    <t>-</t>
  </si>
  <si>
    <t>I - Áreas Internas</t>
  </si>
  <si>
    <t>a) Pisos acarpetados</t>
  </si>
  <si>
    <t>b) Pisos frios</t>
  </si>
  <si>
    <t>II - Áreas Externas</t>
  </si>
  <si>
    <t>b) Varrição de passeios e arruamentos</t>
  </si>
  <si>
    <t>f) Coleta de detritos em pátios e áreas verdes com frequência diária</t>
  </si>
  <si>
    <t>III - Esquadrias Externas</t>
  </si>
  <si>
    <t>a) Face externa com exposição à situação de risco</t>
  </si>
  <si>
    <t>b) Face externa sem exposição à situação de risco</t>
  </si>
  <si>
    <t xml:space="preserve">c) Face interna </t>
  </si>
  <si>
    <t>IV - Fachadas Envidraçadas</t>
  </si>
  <si>
    <t>Aquelas cujo acesso para limpeza exija equipamento especial</t>
  </si>
  <si>
    <t>Item</t>
  </si>
  <si>
    <t>Local de Prestação dos Serviços</t>
  </si>
  <si>
    <t>Sede da CGU-R/SC, localizada na Rua Conselheiro Mafra, 784 – Ático – Centro, Florianópolis, CEP 88010-102</t>
  </si>
  <si>
    <t>Sede da SPU/SC, localizada na Praça XV de Novembro, nº 336 - Centro - Florianópolis/SC - CEP: 88.010-400</t>
  </si>
  <si>
    <t>Sede da PFN/SC, Rua Arcipreste Paiva, 107, Centro, Florianópolis, SC, CEP 88010-530.</t>
  </si>
  <si>
    <t>Sede da SRTb/SC, localizada na Rua Victor Meirelles, 192, Centro, Florianópolis, CEP 88010-440</t>
  </si>
  <si>
    <t>Gerência Regional do Trabalho em Chapecó, localizada na Rua Minas Gerais, 707 - E - Presidente Médici, Chapecó/SC, CEP 89801-200</t>
  </si>
  <si>
    <t>Gerência Regional do Trabalho em Joinville, localizada na Rua Princesa Isabel, 95, Centro, Joinville/SC, CEP 89201-270</t>
  </si>
  <si>
    <t>Agência Regional do Trabalho em Blumenau, localizada na Rua Sete de Setembro, 933 - Centro, Blumenau/SC, CEP 89010-203</t>
  </si>
  <si>
    <t>Produtividade padrão¹</t>
  </si>
  <si>
    <t>Servente</t>
  </si>
  <si>
    <t>800 m2 a 1200 m2</t>
  </si>
  <si>
    <t>800 m² a 1200 m2</t>
  </si>
  <si>
    <t>1500 m² a 2500 m2</t>
  </si>
  <si>
    <t>1000 m² a 1500 m2</t>
  </si>
  <si>
    <t>200 m² a 300 m²</t>
  </si>
  <si>
    <t>1800 m² a 2700 m2</t>
  </si>
  <si>
    <t>6000 m² a 9000 m2</t>
  </si>
  <si>
    <t xml:space="preserve"> 1800 m² a 2700 m2</t>
  </si>
  <si>
    <t>100.000 m2</t>
  </si>
  <si>
    <t>130 m² a 160 m²</t>
  </si>
  <si>
    <t>300 m² a 380 m²</t>
  </si>
  <si>
    <t>130 m2 a 160 m²</t>
  </si>
  <si>
    <t>Florianópolis</t>
  </si>
  <si>
    <t>Blumenau</t>
  </si>
  <si>
    <t>Chapecó</t>
  </si>
  <si>
    <t>Criciúma</t>
  </si>
  <si>
    <t>Itajaí</t>
  </si>
  <si>
    <t>Joinville</t>
  </si>
  <si>
    <t>Lages</t>
  </si>
  <si>
    <t>Serviço</t>
  </si>
  <si>
    <t>Sede da SRA/SC, localizada na Rua Nunes Machado, 198, Centro, Florianópolis, CEP 88010-460</t>
  </si>
  <si>
    <t>Nos casos em que a área física a ser contratada é menor que a estabelecida para a produtividade mínima de referência estabelecida neste anexo, esta foi considerada para efeito da contratação (Item 9, Anexo VI-B, IN MPDG Nº 5/2017 ).</t>
  </si>
  <si>
    <t>c) Laboratórios</t>
  </si>
  <si>
    <t>d) Almoxarifados/ galpões / garagem</t>
  </si>
  <si>
    <t>e) Oficinas</t>
  </si>
  <si>
    <t>360 m² a 450 m2</t>
  </si>
  <si>
    <t>1200 m² a 1800 m2</t>
  </si>
  <si>
    <t>g) Banheiros</t>
  </si>
  <si>
    <t>¹ Faixa aceitável de produtividade. IN MPDG Nº 5/2017.</t>
  </si>
  <si>
    <t>c) Pátios e áreas verdes com alta frequência (diária)</t>
  </si>
  <si>
    <t>d) Pátios e áreas verdes com média frequência (quinzenal)</t>
  </si>
  <si>
    <t>e) Pátios e áreas verdes com baixa frequência (mensal)</t>
  </si>
  <si>
    <t>ESQUADRIAS EXTERNAS – CARACTERÍSTICAS</t>
  </si>
  <si>
    <t xml:space="preserve">Consideram-se esquadrias externas aquelas áreas compostas de vidros. As esquadrias compõem-se de face interna e externa com ou sem exposição à situação de risco. </t>
  </si>
  <si>
    <t>Considera-se exposição à situação de risco aquela situação que necessita para execução dos serviços de limpeza, a utilização de equipamento especial tais como balancins manuais ou mecânicos, ou andaimes.</t>
  </si>
  <si>
    <t>FACHADAS ENVIDRAÇADAS</t>
  </si>
  <si>
    <t xml:space="preserve">Considera-se limpeza de fachadas envidraçadas, externamente, somente para aquelas
cujo acesso para limpeza exija equipamento especial tais como plataforma elevatória ou similar, cabendo ao dirigente do órgão/entidade decidir quanto à oportunidade e conveniência desta contratação. </t>
  </si>
  <si>
    <t>Frequência: Semestral</t>
  </si>
  <si>
    <t>Frequência: Quinzenal para face interna e externa sem exposição à situação de risco.</t>
  </si>
  <si>
    <t>Frequência: Quinzenal para face externa com exposição à situação de risco.</t>
  </si>
  <si>
    <t>Frequência: Semestral para face externa com exposição à situação de risco.</t>
  </si>
  <si>
    <t>Áreas físicas das Unidades</t>
  </si>
  <si>
    <t>Grupo</t>
  </si>
  <si>
    <t>Tipo de Serviço - Categoria Profissional</t>
  </si>
  <si>
    <t>Jornada de Trabalho Semanal - horas</t>
  </si>
  <si>
    <t>Postos de Trabalho</t>
  </si>
  <si>
    <t>Caixas d'água e capacidades</t>
  </si>
  <si>
    <t>01 caixa de 5.000 litros e outra de alvenaria de 24.000 litros.</t>
  </si>
  <si>
    <t>02 caixas de 2.000 litros.</t>
  </si>
  <si>
    <t>05 caixas de 1.000 litros e 02 caixas de 5.000 litros</t>
  </si>
  <si>
    <t>01 caixa de 10.000 litros e 01 caixa de 2.000 litros.</t>
  </si>
  <si>
    <t>01 caixa de 5.000 litros.</t>
  </si>
  <si>
    <t>02 caixas de 750 litros e 01 caixa de alvenaria de 12.000 litros.</t>
  </si>
  <si>
    <t>Oficial de Manutenção Predial</t>
  </si>
  <si>
    <t>Limpeza Fachada - 363,15m²</t>
  </si>
  <si>
    <t xml:space="preserve">a) Pisos pavimentados adjacentes/ contíguos às edificações </t>
  </si>
  <si>
    <t>ÁREAS INTERNAS</t>
  </si>
  <si>
    <t>Consideram-se áreas internas aquelas áreas edificadas integrantes do imóvel.</t>
  </si>
  <si>
    <t>Compreendem as áreas internas as áreas de pisos (acarpetados, frios), laboratórios,
almoxarifados/galpões, oficinas, áreas com espaços livres (saguão, hall e salão).</t>
  </si>
  <si>
    <t>a) Pisos acarpetados: Características – aquelas áreas revestidas de forração ou carpete. Considera-se carpete um tipo específico de tapete que reveste o piso.</t>
  </si>
  <si>
    <t>b) Pisos frios: Características – aquelas constituídas/revestidas de paviflex, cerâmica, mármore, marmorite, porcelanato, plurigoma, madeira, inclusive sanitários.</t>
  </si>
  <si>
    <t>c) Laboratórios: Características – aquelas destinadas exclusivamente para atividades de pesquisa e/ou análises laboratoriais.</t>
  </si>
  <si>
    <t>d) Almoxarifados/galpões: Características – aquelas utilizadas para depósitos/estoque/guarda de materiais diversos.</t>
  </si>
  <si>
    <t>e) Oficinas: Características – aquelas destinadas a executar serviços de reparos, manutenção de máquinas, equipamentos, materiais, etc.</t>
  </si>
  <si>
    <t>f) Áreas com espaços livres - saguão, hall e salão</t>
  </si>
  <si>
    <t>f) Áreas com espaços livres: Características – compreendem as áreas como saguão, hall e salão, revestidos com
pisos ou acarpetados.</t>
  </si>
  <si>
    <t>ÁREAS EXTERNAS</t>
  </si>
  <si>
    <t>Consideram-se áreas externas a aquelas áreas não edificadas, mas integrante do imóvel.</t>
  </si>
  <si>
    <t xml:space="preserve">a) pisos pavimentados adjacentes/ contíguos às edificações: Características – aquelas áreas circundantes aos prédios administrativos revestidas de cimento, lajota, cerâmica, etc. revestidas de forração ou carpete. </t>
  </si>
  <si>
    <t>b) Varrição de passeios e arruamentos: Características – aquelas destinadas a estacionamentos (inclusive garagens cobertas), passeios, alamedas, arruamento e demais áreas circunscritas nas dependências do contratante.</t>
  </si>
  <si>
    <t>c) pátios e áreas verdes – alta frequência (diária): Características – áreas externas nas dependências do contratante que necessitam de limpeza semanal. Considera-se alta frequência aquela em que a limpeza ocorrerá uma vez por semana.</t>
  </si>
  <si>
    <t>d) pátios e áreas verdes – média frequência(quinzenal): Características – áreas externas nas dependências do contratante que necessitam de limpeza quinzenal. Considera-se média frequência aquela em que a limpeza ocorrerá uma vez por quinzena.</t>
  </si>
  <si>
    <t>e) pátios e áreas verdes – baixa frequência (mensal): Características – áreas externas nas dependências do contratante que necessitam de limpeza mensal. Considera-se média frequência aquela em que a limpeza ocorrerá uma vez por mês.</t>
  </si>
  <si>
    <t>f) – coleta de detritos em pátios e áreas verdes com frequência diária: Características – áreas externas com e sem pavimentos, pedregulhos, jardins e gramados.</t>
  </si>
  <si>
    <t>Frequência/ periodicidade: Diária, semanal, mensal e anual conforme descrito na metodologia de referência da Descrição dos serviços.</t>
  </si>
  <si>
    <t>Frequência/ periodicidade: Diária, semanal, mensal conforme descrito na metodologia de referência da descrição dos serviços.</t>
  </si>
  <si>
    <t>Serviço por demanda semestral</t>
  </si>
  <si>
    <t>SRTE/SC</t>
  </si>
  <si>
    <t>Cálculo dos postos</t>
  </si>
  <si>
    <t>Categoria</t>
  </si>
  <si>
    <t>Código</t>
  </si>
  <si>
    <t>Limpeza e conservação</t>
  </si>
  <si>
    <t>Limpador de vidros</t>
  </si>
  <si>
    <t>5143-20</t>
  </si>
  <si>
    <t>6220-20</t>
  </si>
  <si>
    <t>5143-05</t>
  </si>
  <si>
    <t>5143-25</t>
  </si>
  <si>
    <t>Capinador</t>
  </si>
  <si>
    <t>GRTE/Chapecó</t>
  </si>
  <si>
    <t>GRTE/Joinville</t>
  </si>
  <si>
    <t>GRTE/Itajaí</t>
  </si>
  <si>
    <t>GRTE/Lages</t>
  </si>
  <si>
    <t>GRTE/Criciúma</t>
  </si>
  <si>
    <t>ARTE/Blumenau</t>
  </si>
  <si>
    <t>Compreendem as áreas externas os pisos pavimentados adjacentes/contíguos às edificações, as áreas de passeios e arruamentos, pátios e áreas verdes classificados de acordo
com a frequência.</t>
  </si>
  <si>
    <t>Endereço</t>
  </si>
  <si>
    <t>Nº de banheiros</t>
  </si>
  <si>
    <t>Número de mesas com computador</t>
  </si>
  <si>
    <t>prédio</t>
  </si>
  <si>
    <t>Tipo de imóvel (prédio, casa, loja)</t>
  </si>
  <si>
    <t>Rua Nunes Machado, 198, Centro, Florianópolis, CEP 88010-460.</t>
  </si>
  <si>
    <t>Rua Conselheiro Mafra, 784 – Ático – Centro, Florianópolis, CEP 88010-102.</t>
  </si>
  <si>
    <t>Praça XV de Novembro, nº 336 - Centro - Florianópolis/SC - CEP: 88.010-400.</t>
  </si>
  <si>
    <t>Rua Arcipreste Paiva, 107, Centro, Florianópolis, SC, CEP 88010-530.</t>
  </si>
  <si>
    <t>Rua Victor Meirelles, 192, Centro, Florianópolis, CEP 88010-440.</t>
  </si>
  <si>
    <t>Rua Minas Gerais, 707 - E - Presidente Médici, Chapecó/SC, CEP 89801-200.</t>
  </si>
  <si>
    <t>Rua Princesa Isabel, 95, Centro, Joinville/SC, CEP 89201-270.</t>
  </si>
  <si>
    <t>Rua Sete de Setembro, 933 - Centro, Blumenau/SC, CEP 89010-203.</t>
  </si>
  <si>
    <t>Relação Área física / produtividade</t>
  </si>
  <si>
    <t>Jornada Semanal do Servente</t>
  </si>
  <si>
    <t>44h</t>
  </si>
  <si>
    <t>40h</t>
  </si>
  <si>
    <t>30h</t>
  </si>
  <si>
    <t>20h</t>
  </si>
  <si>
    <t>Jornada diária em horas - Segunda a Sexta-feira.</t>
  </si>
  <si>
    <t>prédios</t>
  </si>
  <si>
    <t>Elevador para limpeza</t>
  </si>
  <si>
    <t>Nº de vasos sanitários e mictórios</t>
  </si>
  <si>
    <t>População fixa (servidores, terceirizados, estagiários)</t>
  </si>
  <si>
    <t>População flutuante estimada (visitantes,  usuários, público em geral)</t>
  </si>
  <si>
    <t>Bloca A (3 pavimentos), Bloco B (2 pavimentos) e Bloco C (3 pavimentos)</t>
  </si>
  <si>
    <t>Pavimento</t>
  </si>
  <si>
    <t>5º pavimento</t>
  </si>
  <si>
    <t>Térreo e 2º pavimento</t>
  </si>
  <si>
    <t>Subsolo 2, térreo, sobreloja, 3º e 4º pavimentos</t>
  </si>
  <si>
    <t>Subsolo, térreo e 3º pavimento</t>
  </si>
  <si>
    <t>Subsolo, térreo, 3º, 4º, 5º e 6º pavimentos</t>
  </si>
  <si>
    <t>Térreo</t>
  </si>
  <si>
    <t>Produtividade mínima considerada para o cálculo do número de postos para esta contratação.</t>
  </si>
  <si>
    <t>Produtividade máxima considerada para o cálculo do número de postos para esta contratação.</t>
  </si>
  <si>
    <t>Postos de Trabalho Sugerido 8h</t>
  </si>
  <si>
    <t>DFD (SEI 42199413)</t>
  </si>
  <si>
    <t>Produtividade para o cálculo dos postos</t>
  </si>
  <si>
    <t>Produtividade média considerada para o cálculo do número de postos para esta contratação.</t>
  </si>
  <si>
    <t>Aquelas cujo acesso para limpeza exija equipamento especial (semestral)</t>
  </si>
  <si>
    <t>a) Face externa com exposição à situação de risco (semestral)</t>
  </si>
  <si>
    <t>b) Face externa sem exposição à situação de risco (quinzenal)</t>
  </si>
  <si>
    <t>c) Face interna (quinzenal)</t>
  </si>
  <si>
    <t>Rua Alberto Werner, 655.  Vila Operária. Itajaí/SC. Cep: 88303-160</t>
  </si>
  <si>
    <t>Rua Cel. Córdova, 423 - Centro, Lages - SC, 88502-001</t>
  </si>
  <si>
    <t>Rua Anita Garibaldi, esquina com a Rua São José, n.º 250. Edifício Trentino. Centro - Criciúma/SC. CEP 88801-520</t>
  </si>
  <si>
    <t>Produtividade por área</t>
  </si>
  <si>
    <t>Área da Unidade</t>
  </si>
  <si>
    <t>L 88 é a produtividade</t>
  </si>
  <si>
    <t>Produtividade por área considerada</t>
  </si>
  <si>
    <t>Produtividade personalidada (dentro dos limites da IN 5/2017)</t>
  </si>
  <si>
    <t>Município</t>
  </si>
  <si>
    <t>Informações relevantes para a elaboração de Proposta.</t>
  </si>
  <si>
    <t>Áreas físicas das Unidades da SRA/SC, SPU/SC, CGU-R/SC, SRTE/SC e suas Gerências e Agência e PFN/SC e suas Seccionais.</t>
  </si>
  <si>
    <t>1-SRA/SC</t>
  </si>
  <si>
    <t>3-SPU/SC</t>
  </si>
  <si>
    <t>4-PFN/SC</t>
  </si>
  <si>
    <t>5-PSFN/CHAPECÓ</t>
  </si>
  <si>
    <t>6-PSFN/CRICIÚMA</t>
  </si>
  <si>
    <t>7-PSFN/JOAÇABA</t>
  </si>
  <si>
    <t>2-CGU-R/SC</t>
  </si>
  <si>
    <t>8-SRTb/SC</t>
  </si>
  <si>
    <t>11 e 12/23</t>
  </si>
  <si>
    <t>01 e 02/24</t>
  </si>
  <si>
    <t>03 e 04/24</t>
  </si>
  <si>
    <t>05 e 06/23</t>
  </si>
  <si>
    <t>07 e 08/23</t>
  </si>
  <si>
    <t>média</t>
  </si>
  <si>
    <t>média por posto</t>
  </si>
  <si>
    <t>LISTA DE MATERIAIS DE CONSUMO SUGERIDA, INCLUÍDO PAPEL HIGIÊNICO E PAPEL TOALHA, E HISTÓRICO DE CONSUMO</t>
  </si>
  <si>
    <t xml:space="preserve">INSUMOS NÃO DEPRECIÁVEIS </t>
  </si>
  <si>
    <t>Lista de materiais sugeriddos. Histórico de consumo mensal por Localidade</t>
  </si>
  <si>
    <t>Unidade de MEDIDA</t>
  </si>
  <si>
    <t>SRTE/ Florianópolis</t>
  </si>
  <si>
    <t>GRTE/ Chapeco</t>
  </si>
  <si>
    <t>GRTE/ Criciuma</t>
  </si>
  <si>
    <t>GRTE/ Joinville</t>
  </si>
  <si>
    <t>GRTE/ Itajaí</t>
  </si>
  <si>
    <t>GRTE/ Lages</t>
  </si>
  <si>
    <t>ARTE/ Blumenau</t>
  </si>
  <si>
    <t>Quantidade estimada mensal</t>
  </si>
  <si>
    <t>Alvejante - Água sanitária</t>
  </si>
  <si>
    <t xml:space="preserve">Balde plástico de 10 litros </t>
  </si>
  <si>
    <t>DESINCRUSTANTE 750ml CONC. ACIDO - REMOVIC BECKER</t>
  </si>
  <si>
    <t>DISPENSER P/ ALCOOL GEL/SAB. LIQ. 800ml BR/BR
C/RESERV -</t>
  </si>
  <si>
    <t>DISPENSER P/ PAPEL HIG. ROLAO 300/600m BR/BR -
FORTCOM LMPR500EX</t>
  </si>
  <si>
    <t>DISPENSER P/ TOALHA INTERF. BR/BR</t>
  </si>
  <si>
    <t>ESCOVA NYLON OVAL PLASTICA - BETAJEANS BETTANIN</t>
  </si>
  <si>
    <t>ESCOVA PLAST. LIMPA TETO C/CABO DE 2,4m -</t>
  </si>
  <si>
    <t>Limpador - Solução de limpeza multi uso. Marca referência Veja, Ajax, Limpol.</t>
  </si>
  <si>
    <t>Unidade 500 ml</t>
  </si>
  <si>
    <t>MOP PO ACRILICO 60cm PTA CORTADA - EURO BRALIMPIA</t>
  </si>
  <si>
    <t>MOP UMIDO ALGODAO C/ROSCA 190g PTA CORTADA -
MARLY 101</t>
  </si>
  <si>
    <t>Embalagem com 8 unidades</t>
  </si>
  <si>
    <t>Purificador de ar - Aromatizante de ambientes. Marca referência Bom Ar (Air Wick), Glade (Johnson), Ultra Fresh.</t>
  </si>
  <si>
    <t>Frasco 360 ml</t>
  </si>
  <si>
    <t>RODO FIBRA LIMPA PISO C/CABO -</t>
  </si>
  <si>
    <t>Saco alvejado - Pano de chão alvejado, branco tamanho aproximado 58x78cm, 100% algodão</t>
  </si>
  <si>
    <t xml:space="preserve">SAPONACEO PO 300g </t>
  </si>
  <si>
    <t>Vassoura</t>
  </si>
  <si>
    <t>Detergente neutro lava louças. Marca referência Limpol, Ypê, Cif.</t>
  </si>
  <si>
    <t>Frasco 500 ml</t>
  </si>
  <si>
    <t>Aromatizante de ambientes. Marca referência Bom Ar (Air Wick), Glade (Johnson), Ultra Fresh.</t>
  </si>
  <si>
    <t>Saponáceo cremoso. Marca referência Cif, Ypê, Bombril.</t>
  </si>
  <si>
    <t>Frasco 5 litros</t>
  </si>
  <si>
    <t>Par</t>
  </si>
  <si>
    <t>Litro</t>
  </si>
  <si>
    <t>Papel higiênico Rolos de 30 m x 10 cm folha dupla. Marca referência Neve, Fofinho ou Personal Vip.</t>
  </si>
  <si>
    <t>Frasco 200 ml</t>
  </si>
  <si>
    <t>Sabão em pó. Marca referência OMO, Ypê, Brilhante.</t>
  </si>
  <si>
    <t>Pacote 1 kg</t>
  </si>
  <si>
    <t>Frasco200 ml</t>
  </si>
  <si>
    <t>Frasco 380 ml</t>
  </si>
  <si>
    <t>200g</t>
  </si>
  <si>
    <t>A indicação de marcas dos materiais de consumo, insumos e utensílios é utilizada pela Administração como meio de aferir a qualidade mínima dos itens fornecidos pela Contratada. Caso a licitante informe em sua proposta de preços uma marca diferente daquelas indicadas nesta planilha, parte integrante do Edital, o produto deverá possuir padrões de qualidade no mínimo igual, ou superior, aos indicados. A Contratada deverá trocar a marca sempre que a Administração entender necessário durante a execução do contrato, de forma a garantir a qualidade da prestação dos serviços.</t>
  </si>
  <si>
    <t>Os tipos e quantitativos de materiais são sugestões e estimativos, devendo a contratada fornecer todo e qualquer material, equipamentos, ferramentas e utencílios necessários para a execução dos serviços, sem quaisquer ônus adicionais à Cotratante, conforme previsto no Termo de Referência.</t>
  </si>
  <si>
    <t>Histórico de valor com insumos não depreciáveis - Meses nos exercício 2023 e 2024 ( Processo SEI 10983.100120/2022-67, em 07/11/2024)</t>
  </si>
  <si>
    <t>1 caixa de água e 1 cisterna</t>
  </si>
  <si>
    <t>Locais de prestação dos serviços de limpeza, asseio e conservação - Grupo 1</t>
  </si>
  <si>
    <t>* Quantidade sugerida para estimativa, que deverá compor a cesta de dados para a decisão.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</si>
</sst>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R$&quot;#,##0.00;[Red]\-&quot;R$&quot;#,##0.00"/>
    <numFmt numFmtId="166" formatCode="#,##0.00\ &quot;m²&quot;"/>
    <numFmt numFmtId="167" formatCode="_(&quot;R$ &quot;* #,##0.00_);_(&quot;R$ &quot;* \(#,##0.00\);_(&quot;R$ &quot;* \-??_);_(@_)"/>
    <numFmt numFmtId="168" formatCode="_-&quot;R$&quot;* #,##0.00_-;&quot;-R$&quot;* #,##0.00_-;_-&quot;R$&quot;* \-??_-;_-@_-"/>
    <numFmt numFmtId="169" formatCode="_-&quot;R$ &quot;* #,##0.00_-;&quot;-R$ &quot;* #,##0.00_-;_-&quot;R$ &quot;* \-??_-;_-@_-"/>
  </numFmts>
  <fonts count="1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u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9"/>
      <name val="Arial"/>
      <family val="2"/>
    </font>
    <font>
      <sz val="11"/>
      <color theme="1" tint="0.34998626667073579"/>
      <name val="Arial"/>
      <family val="2"/>
    </font>
    <font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43" fontId="3" fillId="0" borderId="0" applyFont="0" applyFill="0" applyBorder="0" applyAlignment="0" applyProtection="0"/>
    <xf numFmtId="0" fontId="9" fillId="0" borderId="0"/>
    <xf numFmtId="167" fontId="10" fillId="0" borderId="0" applyBorder="0" applyProtection="0"/>
    <xf numFmtId="168" fontId="9" fillId="0" borderId="0" applyBorder="0" applyProtection="0"/>
    <xf numFmtId="169" fontId="9" fillId="0" borderId="0" applyBorder="0" applyProtection="0"/>
    <xf numFmtId="0" fontId="10" fillId="0" borderId="0"/>
    <xf numFmtId="0" fontId="9" fillId="0" borderId="0"/>
    <xf numFmtId="0" fontId="11" fillId="7" borderId="0">
      <alignment horizontal="left" vertical="top"/>
    </xf>
    <xf numFmtId="0" fontId="12" fillId="7" borderId="0">
      <alignment horizontal="left" vertical="top"/>
    </xf>
    <xf numFmtId="0" fontId="12" fillId="7" borderId="0">
      <alignment horizontal="left"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0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9" xfId="0" applyBorder="1"/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6" fontId="0" fillId="5" borderId="11" xfId="0" applyNumberForma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1" fontId="0" fillId="0" borderId="14" xfId="0" applyNumberFormat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 vertical="center" wrapText="1"/>
    </xf>
    <xf numFmtId="0" fontId="0" fillId="4" borderId="32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0" borderId="11" xfId="0" applyBorder="1" applyAlignment="1">
      <alignment horizontal="center"/>
    </xf>
    <xf numFmtId="0" fontId="7" fillId="0" borderId="27" xfId="0" applyFont="1" applyBorder="1"/>
    <xf numFmtId="166" fontId="7" fillId="0" borderId="13" xfId="0" applyNumberFormat="1" applyFont="1" applyBorder="1" applyAlignment="1">
      <alignment horizontal="center" vertical="center"/>
    </xf>
    <xf numFmtId="166" fontId="7" fillId="0" borderId="11" xfId="0" applyNumberFormat="1" applyFont="1" applyBorder="1" applyAlignment="1">
      <alignment horizontal="center" vertical="center"/>
    </xf>
    <xf numFmtId="166" fontId="7" fillId="0" borderId="27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right"/>
    </xf>
    <xf numFmtId="0" fontId="0" fillId="0" borderId="19" xfId="0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0" fillId="4" borderId="1" xfId="0" applyFill="1" applyBorder="1" applyAlignment="1">
      <alignment horizontal="left" vertical="center" wrapText="1"/>
    </xf>
    <xf numFmtId="166" fontId="7" fillId="0" borderId="19" xfId="0" applyNumberFormat="1" applyFon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28" xfId="0" applyBorder="1"/>
    <xf numFmtId="166" fontId="7" fillId="0" borderId="15" xfId="0" applyNumberFormat="1" applyFont="1" applyBorder="1" applyAlignment="1">
      <alignment horizontal="center"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 wrapText="1"/>
    </xf>
    <xf numFmtId="166" fontId="0" fillId="5" borderId="13" xfId="0" applyNumberFormat="1" applyFill="1" applyBorder="1" applyAlignment="1">
      <alignment horizontal="center" vertical="center"/>
    </xf>
    <xf numFmtId="166" fontId="0" fillId="5" borderId="14" xfId="0" applyNumberFormat="1" applyFill="1" applyBorder="1" applyAlignment="1">
      <alignment horizontal="center" vertical="center"/>
    </xf>
    <xf numFmtId="0" fontId="0" fillId="6" borderId="11" xfId="0" applyFill="1" applyBorder="1" applyAlignment="1">
      <alignment horizontal="center"/>
    </xf>
    <xf numFmtId="0" fontId="0" fillId="6" borderId="11" xfId="0" applyFill="1" applyBorder="1"/>
    <xf numFmtId="166" fontId="7" fillId="6" borderId="13" xfId="0" applyNumberFormat="1" applyFont="1" applyFill="1" applyBorder="1" applyAlignment="1">
      <alignment horizontal="center" vertical="center"/>
    </xf>
    <xf numFmtId="166" fontId="7" fillId="6" borderId="11" xfId="0" applyNumberFormat="1" applyFont="1" applyFill="1" applyBorder="1" applyAlignment="1">
      <alignment horizontal="center" vertical="center"/>
    </xf>
    <xf numFmtId="166" fontId="7" fillId="6" borderId="27" xfId="0" applyNumberFormat="1" applyFont="1" applyFill="1" applyBorder="1" applyAlignment="1">
      <alignment horizontal="center" vertical="center"/>
    </xf>
    <xf numFmtId="166" fontId="7" fillId="6" borderId="14" xfId="0" applyNumberFormat="1" applyFont="1" applyFill="1" applyBorder="1" applyAlignment="1">
      <alignment horizontal="center" vertical="center"/>
    </xf>
    <xf numFmtId="0" fontId="0" fillId="6" borderId="28" xfId="0" applyFill="1" applyBorder="1"/>
    <xf numFmtId="0" fontId="0" fillId="6" borderId="14" xfId="0" applyFill="1" applyBorder="1"/>
    <xf numFmtId="3" fontId="7" fillId="0" borderId="13" xfId="0" applyNumberFormat="1" applyFont="1" applyBorder="1" applyAlignment="1">
      <alignment horizontal="center" vertical="center"/>
    </xf>
    <xf numFmtId="3" fontId="7" fillId="6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 wrapText="1"/>
    </xf>
    <xf numFmtId="20" fontId="0" fillId="0" borderId="11" xfId="0" applyNumberFormat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/>
    </xf>
    <xf numFmtId="3" fontId="7" fillId="6" borderId="11" xfId="0" applyNumberFormat="1" applyFont="1" applyFill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3" fontId="7" fillId="6" borderId="28" xfId="0" applyNumberFormat="1" applyFont="1" applyFill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 wrapText="1"/>
    </xf>
    <xf numFmtId="3" fontId="7" fillId="6" borderId="13" xfId="0" applyNumberFormat="1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7" fillId="0" borderId="42" xfId="0" applyFont="1" applyBorder="1"/>
    <xf numFmtId="0" fontId="7" fillId="0" borderId="42" xfId="0" applyFont="1" applyBorder="1" applyAlignment="1">
      <alignment horizontal="right"/>
    </xf>
    <xf numFmtId="0" fontId="8" fillId="0" borderId="16" xfId="0" applyFont="1" applyBorder="1" applyAlignment="1">
      <alignment horizontal="center"/>
    </xf>
    <xf numFmtId="4" fontId="5" fillId="0" borderId="11" xfId="0" applyNumberFormat="1" applyFont="1" applyBorder="1"/>
    <xf numFmtId="0" fontId="4" fillId="4" borderId="47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left" vertical="top"/>
    </xf>
    <xf numFmtId="0" fontId="7" fillId="0" borderId="11" xfId="0" applyFont="1" applyBorder="1"/>
    <xf numFmtId="4" fontId="7" fillId="0" borderId="11" xfId="0" applyNumberFormat="1" applyFont="1" applyBorder="1"/>
    <xf numFmtId="4" fontId="0" fillId="0" borderId="11" xfId="0" applyNumberFormat="1" applyBorder="1"/>
    <xf numFmtId="0" fontId="0" fillId="0" borderId="0" xfId="0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4" fontId="0" fillId="0" borderId="0" xfId="0" applyNumberFormat="1"/>
    <xf numFmtId="0" fontId="0" fillId="6" borderId="28" xfId="0" applyFill="1" applyBorder="1" applyAlignment="1">
      <alignment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38" xfId="0" applyBorder="1"/>
    <xf numFmtId="3" fontId="7" fillId="0" borderId="1" xfId="0" applyNumberFormat="1" applyFont="1" applyBorder="1" applyAlignment="1">
      <alignment horizontal="center" vertical="center"/>
    </xf>
    <xf numFmtId="3" fontId="7" fillId="0" borderId="38" xfId="0" applyNumberFormat="1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/>
    </xf>
    <xf numFmtId="0" fontId="0" fillId="0" borderId="8" xfId="0" applyBorder="1"/>
    <xf numFmtId="0" fontId="0" fillId="5" borderId="11" xfId="0" applyFill="1" applyBorder="1"/>
    <xf numFmtId="0" fontId="0" fillId="8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4" fontId="7" fillId="0" borderId="0" xfId="0" applyNumberFormat="1" applyFont="1" applyAlignment="1">
      <alignment horizontal="right"/>
    </xf>
    <xf numFmtId="4" fontId="7" fillId="0" borderId="0" xfId="0" applyNumberFormat="1" applyFont="1" applyAlignment="1">
      <alignment horizontal="center" vertical="center"/>
    </xf>
    <xf numFmtId="4" fontId="7" fillId="0" borderId="11" xfId="0" applyNumberFormat="1" applyFont="1" applyBorder="1" applyAlignment="1">
      <alignment horizontal="center" vertical="center"/>
    </xf>
    <xf numFmtId="4" fontId="7" fillId="0" borderId="14" xfId="0" applyNumberFormat="1" applyFont="1" applyBorder="1" applyAlignment="1">
      <alignment horizontal="center" vertical="center"/>
    </xf>
    <xf numFmtId="0" fontId="0" fillId="5" borderId="19" xfId="0" applyFill="1" applyBorder="1"/>
    <xf numFmtId="0" fontId="4" fillId="5" borderId="4" xfId="0" applyFont="1" applyFill="1" applyBorder="1" applyAlignment="1">
      <alignment horizontal="center" vertical="center" wrapText="1"/>
    </xf>
    <xf numFmtId="166" fontId="0" fillId="5" borderId="7" xfId="0" applyNumberFormat="1" applyFill="1" applyBorder="1" applyAlignment="1">
      <alignment horizontal="center" vertical="center" wrapText="1"/>
    </xf>
    <xf numFmtId="166" fontId="0" fillId="5" borderId="10" xfId="0" applyNumberFormat="1" applyFill="1" applyBorder="1" applyAlignment="1">
      <alignment horizontal="center" vertical="center" wrapText="1"/>
    </xf>
    <xf numFmtId="0" fontId="4" fillId="4" borderId="49" xfId="0" applyFont="1" applyFill="1" applyBorder="1" applyAlignment="1">
      <alignment horizontal="center" vertical="center" wrapText="1"/>
    </xf>
    <xf numFmtId="0" fontId="4" fillId="4" borderId="50" xfId="0" applyFon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20" fontId="0" fillId="0" borderId="0" xfId="0" applyNumberFormat="1"/>
    <xf numFmtId="4" fontId="5" fillId="9" borderId="11" xfId="0" applyNumberFormat="1" applyFont="1" applyFill="1" applyBorder="1"/>
    <xf numFmtId="4" fontId="5" fillId="10" borderId="11" xfId="0" applyNumberFormat="1" applyFont="1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left"/>
    </xf>
    <xf numFmtId="17" fontId="0" fillId="4" borderId="11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3" fillId="11" borderId="0" xfId="0" applyFont="1" applyFill="1" applyProtection="1">
      <protection locked="0"/>
    </xf>
    <xf numFmtId="0" fontId="1" fillId="4" borderId="27" xfId="0" applyFont="1" applyFill="1" applyBorder="1" applyAlignment="1" applyProtection="1">
      <alignment horizontal="center" vertical="center"/>
      <protection locked="0"/>
    </xf>
    <xf numFmtId="0" fontId="1" fillId="4" borderId="42" xfId="0" applyFont="1" applyFill="1" applyBorder="1" applyAlignment="1" applyProtection="1">
      <alignment horizontal="center" vertical="center"/>
      <protection locked="0"/>
    </xf>
    <xf numFmtId="0" fontId="1" fillId="4" borderId="42" xfId="0" applyFont="1" applyFill="1" applyBorder="1" applyAlignment="1" applyProtection="1">
      <alignment horizontal="center" vertical="center" wrapText="1"/>
      <protection locked="0"/>
    </xf>
    <xf numFmtId="0" fontId="1" fillId="4" borderId="28" xfId="0" applyFont="1" applyFill="1" applyBorder="1" applyAlignment="1" applyProtection="1">
      <alignment horizontal="center" vertical="center" wrapText="1"/>
      <protection locked="0"/>
    </xf>
    <xf numFmtId="0" fontId="2" fillId="11" borderId="0" xfId="0" applyFont="1" applyFill="1" applyAlignment="1" applyProtection="1">
      <alignment horizontal="center" wrapText="1"/>
      <protection locked="0"/>
    </xf>
    <xf numFmtId="0" fontId="14" fillId="11" borderId="0" xfId="0" applyFont="1" applyFill="1" applyProtection="1">
      <protection hidden="1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4" borderId="27" xfId="0" applyFont="1" applyFill="1" applyBorder="1" applyAlignment="1">
      <alignment horizontal="left" vertical="center"/>
    </xf>
    <xf numFmtId="0" fontId="0" fillId="4" borderId="42" xfId="0" applyFill="1" applyBorder="1" applyAlignment="1">
      <alignment horizontal="center"/>
    </xf>
    <xf numFmtId="0" fontId="1" fillId="4" borderId="42" xfId="0" applyFont="1" applyFill="1" applyBorder="1" applyAlignment="1">
      <alignment horizontal="center" vertical="center" wrapText="1"/>
    </xf>
    <xf numFmtId="0" fontId="1" fillId="4" borderId="42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4" fontId="15" fillId="3" borderId="11" xfId="0" applyNumberFormat="1" applyFont="1" applyFill="1" applyBorder="1" applyAlignment="1">
      <alignment horizontal="center" vertical="center" wrapText="1"/>
    </xf>
    <xf numFmtId="0" fontId="13" fillId="11" borderId="11" xfId="0" applyFont="1" applyFill="1" applyBorder="1" applyProtection="1"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2" fillId="2" borderId="11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Protection="1">
      <protection locked="0"/>
    </xf>
    <xf numFmtId="0" fontId="2" fillId="11" borderId="11" xfId="0" applyFont="1" applyFill="1" applyBorder="1" applyAlignment="1">
      <alignment vertical="center"/>
    </xf>
    <xf numFmtId="0" fontId="2" fillId="12" borderId="11" xfId="0" applyFont="1" applyFill="1" applyBorder="1" applyAlignment="1">
      <alignment horizontal="center" vertical="center"/>
    </xf>
    <xf numFmtId="0" fontId="13" fillId="0" borderId="0" xfId="0" applyFont="1" applyAlignment="1" applyProtection="1">
      <alignment horizontal="center" vertical="center"/>
      <protection locked="0"/>
    </xf>
    <xf numFmtId="0" fontId="16" fillId="11" borderId="0" xfId="0" applyFont="1" applyFill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7" fillId="11" borderId="11" xfId="0" applyFont="1" applyFill="1" applyBorder="1" applyAlignment="1" applyProtection="1">
      <alignment vertical="center" wrapText="1"/>
      <protection locked="0"/>
    </xf>
    <xf numFmtId="0" fontId="17" fillId="11" borderId="11" xfId="0" applyFont="1" applyFill="1" applyBorder="1" applyAlignment="1" applyProtection="1">
      <alignment horizontal="left" vertical="center" wrapText="1"/>
      <protection locked="0"/>
    </xf>
    <xf numFmtId="0" fontId="1" fillId="4" borderId="27" xfId="0" applyFont="1" applyFill="1" applyBorder="1" applyAlignment="1" applyProtection="1">
      <alignment horizontal="left" vertical="center"/>
      <protection locked="0"/>
    </xf>
    <xf numFmtId="164" fontId="1" fillId="2" borderId="0" xfId="0" applyNumberFormat="1" applyFont="1" applyFill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4" borderId="46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11" xfId="0" applyFill="1" applyBorder="1"/>
    <xf numFmtId="166" fontId="7" fillId="0" borderId="13" xfId="0" applyNumberFormat="1" applyFont="1" applyFill="1" applyBorder="1" applyAlignment="1">
      <alignment horizontal="center" vertical="center"/>
    </xf>
    <xf numFmtId="166" fontId="7" fillId="0" borderId="11" xfId="0" applyNumberFormat="1" applyFont="1" applyFill="1" applyBorder="1" applyAlignment="1">
      <alignment horizontal="center" vertical="center"/>
    </xf>
    <xf numFmtId="166" fontId="7" fillId="0" borderId="27" xfId="0" applyNumberFormat="1" applyFont="1" applyFill="1" applyBorder="1" applyAlignment="1">
      <alignment horizontal="center" vertical="center"/>
    </xf>
    <xf numFmtId="166" fontId="7" fillId="0" borderId="14" xfId="0" applyNumberFormat="1" applyFont="1" applyFill="1" applyBorder="1" applyAlignment="1">
      <alignment horizontal="center" vertical="center"/>
    </xf>
    <xf numFmtId="0" fontId="0" fillId="0" borderId="19" xfId="0" applyFill="1" applyBorder="1"/>
    <xf numFmtId="166" fontId="7" fillId="0" borderId="19" xfId="0" applyNumberFormat="1" applyFont="1" applyFill="1" applyBorder="1" applyAlignment="1">
      <alignment horizontal="center" vertical="center"/>
    </xf>
    <xf numFmtId="166" fontId="7" fillId="0" borderId="35" xfId="0" applyNumberFormat="1" applyFont="1" applyFill="1" applyBorder="1" applyAlignment="1">
      <alignment horizontal="center" vertical="center"/>
    </xf>
    <xf numFmtId="166" fontId="7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8" xfId="0" applyFill="1" applyBorder="1"/>
    <xf numFmtId="3" fontId="7" fillId="0" borderId="13" xfId="0" applyNumberFormat="1" applyFont="1" applyFill="1" applyBorder="1" applyAlignment="1">
      <alignment horizontal="center" vertical="center"/>
    </xf>
    <xf numFmtId="3" fontId="7" fillId="0" borderId="28" xfId="0" applyNumberFormat="1" applyFont="1" applyFill="1" applyBorder="1" applyAlignment="1">
      <alignment horizontal="center" vertical="center"/>
    </xf>
    <xf numFmtId="3" fontId="7" fillId="0" borderId="13" xfId="0" applyNumberFormat="1" applyFont="1" applyFill="1" applyBorder="1" applyAlignment="1">
      <alignment horizontal="center" vertical="center" wrapText="1"/>
    </xf>
    <xf numFmtId="3" fontId="7" fillId="0" borderId="11" xfId="0" applyNumberFormat="1" applyFont="1" applyFill="1" applyBorder="1" applyAlignment="1">
      <alignment horizontal="center" vertical="center"/>
    </xf>
    <xf numFmtId="0" fontId="0" fillId="0" borderId="14" xfId="0" applyFill="1" applyBorder="1"/>
    <xf numFmtId="0" fontId="0" fillId="0" borderId="28" xfId="0" applyFill="1" applyBorder="1" applyAlignment="1">
      <alignment wrapText="1"/>
    </xf>
    <xf numFmtId="0" fontId="0" fillId="0" borderId="17" xfId="0" applyFill="1" applyBorder="1"/>
    <xf numFmtId="3" fontId="7" fillId="0" borderId="15" xfId="0" applyNumberFormat="1" applyFont="1" applyFill="1" applyBorder="1" applyAlignment="1">
      <alignment horizontal="center" vertical="center"/>
    </xf>
    <xf numFmtId="3" fontId="7" fillId="0" borderId="17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 wrapText="1"/>
    </xf>
    <xf numFmtId="3" fontId="7" fillId="0" borderId="19" xfId="0" applyNumberFormat="1" applyFont="1" applyFill="1" applyBorder="1" applyAlignment="1">
      <alignment horizontal="center" vertical="center"/>
    </xf>
    <xf numFmtId="0" fontId="0" fillId="0" borderId="18" xfId="0" applyFill="1" applyBorder="1"/>
    <xf numFmtId="0" fontId="4" fillId="4" borderId="8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4" fontId="5" fillId="0" borderId="19" xfId="0" applyNumberFormat="1" applyFont="1" applyBorder="1"/>
    <xf numFmtId="4" fontId="7" fillId="0" borderId="19" xfId="0" applyNumberFormat="1" applyFont="1" applyBorder="1"/>
    <xf numFmtId="166" fontId="0" fillId="5" borderId="52" xfId="0" applyNumberFormat="1" applyFill="1" applyBorder="1" applyAlignment="1">
      <alignment horizontal="center" vertical="center" wrapText="1"/>
    </xf>
    <xf numFmtId="166" fontId="0" fillId="5" borderId="53" xfId="0" applyNumberFormat="1" applyFill="1" applyBorder="1" applyAlignment="1">
      <alignment horizontal="center" vertical="center" wrapText="1"/>
    </xf>
  </cellXfs>
  <cellStyles count="13">
    <cellStyle name="Moeda 2" xfId="3" xr:uid="{9D43F9D9-2355-4490-805C-2F88E15EA2AB}"/>
    <cellStyle name="Moeda 3" xfId="4" xr:uid="{BBDEA663-8E80-4785-AD54-B06CAAD01356}"/>
    <cellStyle name="Moeda 4" xfId="5" xr:uid="{28E9C9A7-E196-4EC4-8446-B51DC36CA019}"/>
    <cellStyle name="Normal" xfId="0" builtinId="0"/>
    <cellStyle name="Normal 2" xfId="6" xr:uid="{1D81073E-17A7-4A75-9CBA-E3105595576F}"/>
    <cellStyle name="Normal 3" xfId="7" xr:uid="{C4B2E6C6-5D51-48F4-811E-2E025982B3BA}"/>
    <cellStyle name="Normal 4" xfId="2" xr:uid="{0A7BD162-1FD5-45F4-9A18-3523B7871F0E}"/>
    <cellStyle name="S0" xfId="8" xr:uid="{AE348342-8017-4418-B277-DE6DB0444ABC}"/>
    <cellStyle name="S1" xfId="9" xr:uid="{047EAD46-7A63-44DC-AD92-18E19687BF37}"/>
    <cellStyle name="S1 2" xfId="10" xr:uid="{42516186-06CF-4E18-A698-676ECA274F23}"/>
    <cellStyle name="Vírgula 2" xfId="1" xr:uid="{77D7A519-A15F-485C-ADBD-51AB76881621}"/>
    <cellStyle name="Vírgula 2 2" xfId="11" xr:uid="{2B1DD6C3-2206-4EED-B45A-4F1B4C24B421}"/>
    <cellStyle name="Vírgula 2 3" xfId="12" xr:uid="{A2726DA8-3A49-4B92-B741-C340895639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9C910-0589-4764-B563-0D8CC9B6C060}">
  <dimension ref="B1:U53"/>
  <sheetViews>
    <sheetView tabSelected="1" zoomScale="55" zoomScaleNormal="55" workbookViewId="0">
      <selection activeCell="G11" sqref="G11"/>
    </sheetView>
  </sheetViews>
  <sheetFormatPr defaultRowHeight="14.5" x14ac:dyDescent="0.35"/>
  <cols>
    <col min="1" max="1" width="3.1796875" customWidth="1"/>
    <col min="2" max="2" width="6.1796875" bestFit="1" customWidth="1"/>
    <col min="3" max="3" width="4.7265625" bestFit="1" customWidth="1"/>
    <col min="4" max="4" width="14.81640625" customWidth="1"/>
    <col min="5" max="5" width="10.54296875" customWidth="1"/>
    <col min="6" max="6" width="12" customWidth="1"/>
    <col min="7" max="7" width="7.1796875" customWidth="1"/>
    <col min="8" max="8" width="14.1796875" customWidth="1"/>
    <col min="10" max="10" width="14.1796875" customWidth="1"/>
    <col min="11" max="11" width="10.81640625" customWidth="1"/>
    <col min="12" max="12" width="18.54296875" customWidth="1"/>
    <col min="13" max="13" width="13.81640625" customWidth="1"/>
    <col min="14" max="14" width="17.1796875" customWidth="1"/>
    <col min="15" max="15" width="18.453125" customWidth="1"/>
    <col min="16" max="16" width="15.7265625" customWidth="1"/>
    <col min="17" max="17" width="19.453125" customWidth="1"/>
    <col min="18" max="18" width="15.81640625" customWidth="1"/>
    <col min="19" max="19" width="15.54296875" customWidth="1"/>
    <col min="20" max="20" width="12.54296875" customWidth="1"/>
    <col min="21" max="21" width="19.7265625" customWidth="1"/>
  </cols>
  <sheetData>
    <row r="1" spans="2:21" x14ac:dyDescent="0.35">
      <c r="D1" t="s">
        <v>236</v>
      </c>
    </row>
    <row r="2" spans="2:21" ht="15" thickBot="1" x14ac:dyDescent="0.4"/>
    <row r="3" spans="2:21" ht="15" thickBot="1" x14ac:dyDescent="0.4">
      <c r="E3" s="152" t="s">
        <v>129</v>
      </c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4"/>
    </row>
    <row r="4" spans="2:21" ht="29.5" customHeight="1" thickBot="1" x14ac:dyDescent="0.4">
      <c r="E4" s="155" t="s">
        <v>65</v>
      </c>
      <c r="F4" s="156"/>
      <c r="G4" s="156"/>
      <c r="H4" s="156"/>
      <c r="I4" s="156"/>
      <c r="J4" s="156"/>
      <c r="K4" s="157"/>
      <c r="L4" s="158" t="s">
        <v>68</v>
      </c>
      <c r="M4" s="153"/>
      <c r="N4" s="153"/>
      <c r="O4" s="153"/>
      <c r="P4" s="153"/>
      <c r="Q4" s="153"/>
      <c r="R4" s="152" t="s">
        <v>71</v>
      </c>
      <c r="S4" s="153"/>
      <c r="T4" s="154"/>
      <c r="U4" s="19" t="s">
        <v>75</v>
      </c>
    </row>
    <row r="5" spans="2:21" ht="72.5" x14ac:dyDescent="0.35">
      <c r="B5" s="12" t="s">
        <v>130</v>
      </c>
      <c r="C5" s="11" t="s">
        <v>77</v>
      </c>
      <c r="D5" s="11" t="s">
        <v>63</v>
      </c>
      <c r="E5" s="32" t="s">
        <v>66</v>
      </c>
      <c r="F5" s="21" t="s">
        <v>67</v>
      </c>
      <c r="G5" s="21" t="s">
        <v>110</v>
      </c>
      <c r="H5" s="21" t="s">
        <v>111</v>
      </c>
      <c r="I5" s="21" t="s">
        <v>112</v>
      </c>
      <c r="J5" s="21" t="s">
        <v>152</v>
      </c>
      <c r="K5" s="21" t="s">
        <v>115</v>
      </c>
      <c r="L5" s="21" t="s">
        <v>143</v>
      </c>
      <c r="M5" s="21" t="s">
        <v>69</v>
      </c>
      <c r="N5" s="21" t="s">
        <v>117</v>
      </c>
      <c r="O5" s="21" t="s">
        <v>118</v>
      </c>
      <c r="P5" s="21" t="s">
        <v>119</v>
      </c>
      <c r="Q5" s="21" t="s">
        <v>70</v>
      </c>
      <c r="R5" s="21" t="s">
        <v>223</v>
      </c>
      <c r="S5" s="21" t="s">
        <v>224</v>
      </c>
      <c r="T5" s="22" t="s">
        <v>225</v>
      </c>
      <c r="U5" s="23" t="s">
        <v>222</v>
      </c>
    </row>
    <row r="6" spans="2:21" x14ac:dyDescent="0.35">
      <c r="B6" s="159">
        <v>1</v>
      </c>
      <c r="C6" s="24">
        <v>1</v>
      </c>
      <c r="D6" s="5" t="s">
        <v>1</v>
      </c>
      <c r="E6" s="26">
        <v>137.16999999999999</v>
      </c>
      <c r="F6" s="27">
        <v>2091.35</v>
      </c>
      <c r="G6" s="27">
        <v>0</v>
      </c>
      <c r="H6" s="27">
        <v>273.38</v>
      </c>
      <c r="I6" s="27">
        <v>0</v>
      </c>
      <c r="J6" s="27">
        <v>0</v>
      </c>
      <c r="K6" s="27">
        <v>147</v>
      </c>
      <c r="L6" s="27">
        <v>0</v>
      </c>
      <c r="M6" s="27">
        <v>1454.16</v>
      </c>
      <c r="N6" s="27">
        <v>145</v>
      </c>
      <c r="O6" s="27">
        <v>0</v>
      </c>
      <c r="P6" s="27">
        <v>0</v>
      </c>
      <c r="Q6" s="27">
        <v>0</v>
      </c>
      <c r="R6" s="27">
        <v>0</v>
      </c>
      <c r="S6" s="27">
        <v>520.69000000000005</v>
      </c>
      <c r="T6" s="28">
        <v>520.69000000000005</v>
      </c>
      <c r="U6" s="41">
        <v>0</v>
      </c>
    </row>
    <row r="7" spans="2:21" x14ac:dyDescent="0.35">
      <c r="B7" s="160"/>
      <c r="C7" s="46">
        <v>2</v>
      </c>
      <c r="D7" s="47" t="s">
        <v>56</v>
      </c>
      <c r="E7" s="48">
        <v>0</v>
      </c>
      <c r="F7" s="49">
        <v>982.32</v>
      </c>
      <c r="G7" s="49">
        <v>0</v>
      </c>
      <c r="H7" s="49">
        <v>0</v>
      </c>
      <c r="I7" s="49">
        <v>0</v>
      </c>
      <c r="J7" s="49">
        <v>0</v>
      </c>
      <c r="K7" s="49">
        <v>42.87</v>
      </c>
      <c r="L7" s="49">
        <v>70.75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39.75</v>
      </c>
      <c r="T7" s="50">
        <v>132.36000000000001</v>
      </c>
      <c r="U7" s="51">
        <v>0</v>
      </c>
    </row>
    <row r="8" spans="2:21" x14ac:dyDescent="0.35">
      <c r="B8" s="160"/>
      <c r="C8" s="24">
        <v>3</v>
      </c>
      <c r="D8" s="5" t="s">
        <v>57</v>
      </c>
      <c r="E8" s="26">
        <v>0</v>
      </c>
      <c r="F8" s="27">
        <v>962.32</v>
      </c>
      <c r="G8" s="27">
        <v>0</v>
      </c>
      <c r="H8" s="27">
        <v>0</v>
      </c>
      <c r="I8" s="27">
        <v>0</v>
      </c>
      <c r="J8" s="27">
        <v>0</v>
      </c>
      <c r="K8" s="27">
        <v>45.64</v>
      </c>
      <c r="L8" s="27">
        <v>230</v>
      </c>
      <c r="M8" s="27">
        <v>48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110</v>
      </c>
      <c r="T8" s="28">
        <v>110</v>
      </c>
      <c r="U8" s="41">
        <v>0</v>
      </c>
    </row>
    <row r="9" spans="2:21" x14ac:dyDescent="0.35">
      <c r="B9" s="160"/>
      <c r="C9" s="46">
        <v>4</v>
      </c>
      <c r="D9" s="47" t="s">
        <v>58</v>
      </c>
      <c r="E9" s="48">
        <v>315</v>
      </c>
      <c r="F9" s="49">
        <v>2924.04</v>
      </c>
      <c r="G9" s="49">
        <v>0</v>
      </c>
      <c r="H9" s="49">
        <v>917.94</v>
      </c>
      <c r="I9" s="49">
        <v>0</v>
      </c>
      <c r="J9" s="49">
        <v>0</v>
      </c>
      <c r="K9" s="49">
        <v>124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431.1</v>
      </c>
      <c r="T9" s="50">
        <v>538.88</v>
      </c>
      <c r="U9" s="51">
        <v>0</v>
      </c>
    </row>
    <row r="10" spans="2:21" x14ac:dyDescent="0.35">
      <c r="B10" s="160"/>
      <c r="C10" s="175">
        <v>5</v>
      </c>
      <c r="D10" s="176" t="s">
        <v>165</v>
      </c>
      <c r="E10" s="177">
        <v>0</v>
      </c>
      <c r="F10" s="178">
        <v>2871</v>
      </c>
      <c r="G10" s="178">
        <v>0</v>
      </c>
      <c r="H10" s="178">
        <v>180</v>
      </c>
      <c r="I10" s="178">
        <v>0</v>
      </c>
      <c r="J10" s="178">
        <v>0</v>
      </c>
      <c r="K10" s="178">
        <v>100.02</v>
      </c>
      <c r="L10" s="178">
        <v>0</v>
      </c>
      <c r="M10" s="178">
        <v>96</v>
      </c>
      <c r="N10" s="178">
        <v>0</v>
      </c>
      <c r="O10" s="178">
        <v>0</v>
      </c>
      <c r="P10" s="178">
        <v>0</v>
      </c>
      <c r="Q10" s="178">
        <v>0</v>
      </c>
      <c r="R10" s="178">
        <v>0</v>
      </c>
      <c r="S10" s="178">
        <v>320</v>
      </c>
      <c r="T10" s="179">
        <v>320</v>
      </c>
      <c r="U10" s="180">
        <v>363.15</v>
      </c>
    </row>
    <row r="11" spans="2:21" x14ac:dyDescent="0.35">
      <c r="B11" s="160"/>
      <c r="C11" s="46">
        <v>6</v>
      </c>
      <c r="D11" s="47" t="s">
        <v>176</v>
      </c>
      <c r="E11" s="48">
        <v>0</v>
      </c>
      <c r="F11" s="49">
        <v>748.6</v>
      </c>
      <c r="G11" s="49">
        <v>0</v>
      </c>
      <c r="H11" s="49">
        <v>0</v>
      </c>
      <c r="I11" s="49">
        <v>0</v>
      </c>
      <c r="J11" s="49">
        <v>0</v>
      </c>
      <c r="K11" s="49">
        <v>25.2</v>
      </c>
      <c r="L11" s="49">
        <v>200</v>
      </c>
      <c r="M11" s="49">
        <v>48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105</v>
      </c>
      <c r="T11" s="50">
        <v>105</v>
      </c>
      <c r="U11" s="51">
        <v>0</v>
      </c>
    </row>
    <row r="12" spans="2:21" x14ac:dyDescent="0.35">
      <c r="B12" s="160"/>
      <c r="C12" s="175">
        <v>7</v>
      </c>
      <c r="D12" s="176" t="s">
        <v>177</v>
      </c>
      <c r="E12" s="177">
        <v>0</v>
      </c>
      <c r="F12" s="178">
        <v>1488.25</v>
      </c>
      <c r="G12" s="178">
        <v>0</v>
      </c>
      <c r="H12" s="178">
        <v>0</v>
      </c>
      <c r="I12" s="178">
        <v>0</v>
      </c>
      <c r="J12" s="178">
        <v>0</v>
      </c>
      <c r="K12" s="178">
        <v>61.2</v>
      </c>
      <c r="L12" s="178">
        <v>0</v>
      </c>
      <c r="M12" s="178">
        <v>48</v>
      </c>
      <c r="N12" s="178">
        <v>0</v>
      </c>
      <c r="O12" s="178">
        <v>0</v>
      </c>
      <c r="P12" s="178">
        <v>0</v>
      </c>
      <c r="Q12" s="178">
        <v>0</v>
      </c>
      <c r="R12" s="178">
        <v>0</v>
      </c>
      <c r="S12" s="178">
        <v>140</v>
      </c>
      <c r="T12" s="179">
        <v>140</v>
      </c>
      <c r="U12" s="180">
        <v>0</v>
      </c>
    </row>
    <row r="13" spans="2:21" x14ac:dyDescent="0.35">
      <c r="B13" s="160"/>
      <c r="C13" s="46">
        <v>8</v>
      </c>
      <c r="D13" s="47" t="s">
        <v>178</v>
      </c>
      <c r="E13" s="48">
        <v>0</v>
      </c>
      <c r="F13" s="49">
        <v>344.68</v>
      </c>
      <c r="G13" s="49">
        <v>0</v>
      </c>
      <c r="H13" s="49">
        <v>0</v>
      </c>
      <c r="I13" s="49">
        <v>0</v>
      </c>
      <c r="J13" s="49">
        <v>0</v>
      </c>
      <c r="K13" s="49">
        <v>24.53</v>
      </c>
      <c r="L13" s="49">
        <v>0</v>
      </c>
      <c r="M13" s="49">
        <v>148</v>
      </c>
      <c r="N13" s="49">
        <v>0</v>
      </c>
      <c r="O13" s="49">
        <v>148</v>
      </c>
      <c r="P13" s="49">
        <v>0</v>
      </c>
      <c r="Q13" s="49">
        <v>0</v>
      </c>
      <c r="R13" s="49">
        <v>10</v>
      </c>
      <c r="S13" s="49">
        <v>17.11</v>
      </c>
      <c r="T13" s="50">
        <v>27</v>
      </c>
      <c r="U13" s="51">
        <v>0</v>
      </c>
    </row>
    <row r="14" spans="2:21" x14ac:dyDescent="0.35">
      <c r="B14" s="160"/>
      <c r="C14" s="175">
        <v>9</v>
      </c>
      <c r="D14" s="176" t="s">
        <v>179</v>
      </c>
      <c r="E14" s="177">
        <v>0</v>
      </c>
      <c r="F14" s="178">
        <v>261.41000000000003</v>
      </c>
      <c r="G14" s="178">
        <v>0</v>
      </c>
      <c r="H14" s="178">
        <v>0</v>
      </c>
      <c r="I14" s="178">
        <v>0</v>
      </c>
      <c r="J14" s="178">
        <v>45.47</v>
      </c>
      <c r="K14" s="178">
        <v>14.25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99.82</v>
      </c>
      <c r="S14" s="178">
        <v>0</v>
      </c>
      <c r="T14" s="179">
        <v>99.82</v>
      </c>
      <c r="U14" s="180">
        <v>0</v>
      </c>
    </row>
    <row r="15" spans="2:21" x14ac:dyDescent="0.35">
      <c r="B15" s="160"/>
      <c r="C15" s="46">
        <v>10</v>
      </c>
      <c r="D15" s="47" t="s">
        <v>180</v>
      </c>
      <c r="E15" s="48">
        <v>0</v>
      </c>
      <c r="F15" s="49">
        <v>180.2</v>
      </c>
      <c r="G15" s="49">
        <v>0</v>
      </c>
      <c r="H15" s="49">
        <v>0</v>
      </c>
      <c r="I15" s="49">
        <v>0</v>
      </c>
      <c r="J15" s="49">
        <v>0</v>
      </c>
      <c r="K15" s="49">
        <v>9.68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60.29</v>
      </c>
      <c r="T15" s="50">
        <v>60.29</v>
      </c>
      <c r="U15" s="51">
        <v>0</v>
      </c>
    </row>
    <row r="16" spans="2:21" ht="15" thickBot="1" x14ac:dyDescent="0.4">
      <c r="B16" s="161"/>
      <c r="C16" s="185">
        <v>11</v>
      </c>
      <c r="D16" s="181" t="s">
        <v>181</v>
      </c>
      <c r="E16" s="182">
        <v>0</v>
      </c>
      <c r="F16" s="182">
        <v>987.54</v>
      </c>
      <c r="G16" s="182">
        <v>0</v>
      </c>
      <c r="H16" s="182">
        <v>0</v>
      </c>
      <c r="I16" s="182">
        <v>0</v>
      </c>
      <c r="J16" s="182">
        <v>0</v>
      </c>
      <c r="K16" s="182">
        <v>14.4</v>
      </c>
      <c r="L16" s="182">
        <v>0</v>
      </c>
      <c r="M16" s="182">
        <v>48</v>
      </c>
      <c r="N16" s="182">
        <v>0</v>
      </c>
      <c r="O16" s="182">
        <v>0</v>
      </c>
      <c r="P16" s="182">
        <v>0</v>
      </c>
      <c r="Q16" s="182">
        <v>0</v>
      </c>
      <c r="R16" s="182">
        <v>0</v>
      </c>
      <c r="S16" s="182">
        <v>122</v>
      </c>
      <c r="T16" s="183">
        <v>122</v>
      </c>
      <c r="U16" s="184">
        <v>0</v>
      </c>
    </row>
    <row r="19" spans="2:2" x14ac:dyDescent="0.35">
      <c r="B19" s="7" t="s">
        <v>144</v>
      </c>
    </row>
    <row r="20" spans="2:2" x14ac:dyDescent="0.35">
      <c r="B20" t="s">
        <v>145</v>
      </c>
    </row>
    <row r="21" spans="2:2" x14ac:dyDescent="0.35">
      <c r="B21" t="s">
        <v>146</v>
      </c>
    </row>
    <row r="22" spans="2:2" x14ac:dyDescent="0.35">
      <c r="B22" t="s">
        <v>147</v>
      </c>
    </row>
    <row r="23" spans="2:2" x14ac:dyDescent="0.35">
      <c r="B23" t="s">
        <v>148</v>
      </c>
    </row>
    <row r="24" spans="2:2" x14ac:dyDescent="0.35">
      <c r="B24" t="s">
        <v>149</v>
      </c>
    </row>
    <row r="25" spans="2:2" x14ac:dyDescent="0.35">
      <c r="B25" t="s">
        <v>150</v>
      </c>
    </row>
    <row r="26" spans="2:2" x14ac:dyDescent="0.35">
      <c r="B26" t="s">
        <v>151</v>
      </c>
    </row>
    <row r="27" spans="2:2" x14ac:dyDescent="0.35">
      <c r="B27" t="s">
        <v>153</v>
      </c>
    </row>
    <row r="29" spans="2:2" x14ac:dyDescent="0.35">
      <c r="B29" t="s">
        <v>162</v>
      </c>
    </row>
    <row r="31" spans="2:2" x14ac:dyDescent="0.35">
      <c r="B31" s="7" t="s">
        <v>154</v>
      </c>
    </row>
    <row r="32" spans="2:2" x14ac:dyDescent="0.35">
      <c r="B32" t="s">
        <v>155</v>
      </c>
    </row>
    <row r="33" spans="2:2" x14ac:dyDescent="0.35">
      <c r="B33" t="s">
        <v>182</v>
      </c>
    </row>
    <row r="34" spans="2:2" x14ac:dyDescent="0.35">
      <c r="B34" t="s">
        <v>156</v>
      </c>
    </row>
    <row r="35" spans="2:2" x14ac:dyDescent="0.35">
      <c r="B35" t="s">
        <v>157</v>
      </c>
    </row>
    <row r="36" spans="2:2" x14ac:dyDescent="0.35">
      <c r="B36" t="s">
        <v>158</v>
      </c>
    </row>
    <row r="37" spans="2:2" x14ac:dyDescent="0.35">
      <c r="B37" t="s">
        <v>159</v>
      </c>
    </row>
    <row r="38" spans="2:2" x14ac:dyDescent="0.35">
      <c r="B38" t="s">
        <v>160</v>
      </c>
    </row>
    <row r="39" spans="2:2" x14ac:dyDescent="0.35">
      <c r="B39" t="s">
        <v>161</v>
      </c>
    </row>
    <row r="41" spans="2:2" x14ac:dyDescent="0.35">
      <c r="B41" t="s">
        <v>163</v>
      </c>
    </row>
    <row r="43" spans="2:2" x14ac:dyDescent="0.35">
      <c r="B43" s="7" t="s">
        <v>120</v>
      </c>
    </row>
    <row r="44" spans="2:2" x14ac:dyDescent="0.35">
      <c r="B44" t="s">
        <v>121</v>
      </c>
    </row>
    <row r="45" spans="2:2" x14ac:dyDescent="0.35">
      <c r="B45" t="s">
        <v>126</v>
      </c>
    </row>
    <row r="47" spans="2:2" x14ac:dyDescent="0.35">
      <c r="B47" t="s">
        <v>122</v>
      </c>
    </row>
    <row r="48" spans="2:2" x14ac:dyDescent="0.35">
      <c r="B48" s="17" t="s">
        <v>127</v>
      </c>
    </row>
    <row r="49" spans="2:2" x14ac:dyDescent="0.35">
      <c r="B49" s="18" t="s">
        <v>128</v>
      </c>
    </row>
    <row r="51" spans="2:2" x14ac:dyDescent="0.35">
      <c r="B51" s="7" t="s">
        <v>123</v>
      </c>
    </row>
    <row r="52" spans="2:2" x14ac:dyDescent="0.35">
      <c r="B52" t="s">
        <v>124</v>
      </c>
    </row>
    <row r="53" spans="2:2" x14ac:dyDescent="0.35">
      <c r="B53" t="s">
        <v>125</v>
      </c>
    </row>
  </sheetData>
  <mergeCells count="5">
    <mergeCell ref="E3:U3"/>
    <mergeCell ref="E4:K4"/>
    <mergeCell ref="L4:Q4"/>
    <mergeCell ref="R4:T4"/>
    <mergeCell ref="B6:B16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09EC8-0231-4BF9-819F-924B146EE267}">
  <dimension ref="B1:N15"/>
  <sheetViews>
    <sheetView zoomScale="55" zoomScaleNormal="55" workbookViewId="0">
      <selection activeCell="E17" sqref="E17"/>
    </sheetView>
  </sheetViews>
  <sheetFormatPr defaultRowHeight="14.5" x14ac:dyDescent="0.35"/>
  <cols>
    <col min="1" max="1" width="3.1796875" customWidth="1"/>
    <col min="2" max="2" width="6.1796875" bestFit="1" customWidth="1"/>
    <col min="3" max="3" width="4.7265625" bestFit="1" customWidth="1"/>
    <col min="4" max="4" width="14.81640625" customWidth="1"/>
    <col min="5" max="5" width="66.453125" customWidth="1"/>
    <col min="6" max="7" width="18.7265625" customWidth="1"/>
    <col min="8" max="8" width="12" customWidth="1"/>
    <col min="9" max="9" width="23.81640625" style="8" customWidth="1"/>
    <col min="10" max="10" width="10.453125" customWidth="1"/>
    <col min="11" max="11" width="15.54296875" customWidth="1"/>
    <col min="12" max="12" width="14.1796875" customWidth="1"/>
    <col min="13" max="13" width="13.81640625" customWidth="1"/>
    <col min="14" max="14" width="57.81640625" customWidth="1"/>
  </cols>
  <sheetData>
    <row r="1" spans="2:14" x14ac:dyDescent="0.35">
      <c r="B1" t="s">
        <v>235</v>
      </c>
    </row>
    <row r="3" spans="2:14" ht="15" thickBot="1" x14ac:dyDescent="0.4"/>
    <row r="4" spans="2:14" ht="76" customHeight="1" thickBot="1" x14ac:dyDescent="0.4">
      <c r="B4" s="80" t="s">
        <v>130</v>
      </c>
      <c r="C4" s="81" t="s">
        <v>77</v>
      </c>
      <c r="D4" s="81" t="s">
        <v>63</v>
      </c>
      <c r="E4" s="82" t="s">
        <v>183</v>
      </c>
      <c r="F4" s="83" t="s">
        <v>206</v>
      </c>
      <c r="G4" s="83" t="s">
        <v>207</v>
      </c>
      <c r="H4" s="84" t="s">
        <v>187</v>
      </c>
      <c r="I4" s="84" t="s">
        <v>209</v>
      </c>
      <c r="J4" s="84" t="s">
        <v>204</v>
      </c>
      <c r="K4" s="84" t="s">
        <v>184</v>
      </c>
      <c r="L4" s="84" t="s">
        <v>205</v>
      </c>
      <c r="M4" s="84" t="s">
        <v>185</v>
      </c>
      <c r="N4" s="85" t="s">
        <v>134</v>
      </c>
    </row>
    <row r="5" spans="2:14" ht="43.5" x14ac:dyDescent="0.35">
      <c r="B5" s="162">
        <v>1</v>
      </c>
      <c r="C5" s="86">
        <v>1</v>
      </c>
      <c r="D5" s="87" t="s">
        <v>1</v>
      </c>
      <c r="E5" s="88" t="s">
        <v>188</v>
      </c>
      <c r="F5" s="89">
        <v>35</v>
      </c>
      <c r="G5" s="90">
        <v>20</v>
      </c>
      <c r="H5" s="91" t="s">
        <v>203</v>
      </c>
      <c r="I5" s="92" t="s">
        <v>208</v>
      </c>
      <c r="J5" s="93">
        <v>1</v>
      </c>
      <c r="K5" s="89">
        <v>15</v>
      </c>
      <c r="L5" s="89">
        <v>30</v>
      </c>
      <c r="M5" s="89">
        <v>60</v>
      </c>
      <c r="N5" s="94" t="s">
        <v>64</v>
      </c>
    </row>
    <row r="6" spans="2:14" x14ac:dyDescent="0.35">
      <c r="B6" s="160"/>
      <c r="C6" s="46">
        <v>2</v>
      </c>
      <c r="D6" s="47" t="s">
        <v>56</v>
      </c>
      <c r="E6" s="52" t="s">
        <v>189</v>
      </c>
      <c r="F6" s="55">
        <v>12</v>
      </c>
      <c r="G6" s="62">
        <v>6</v>
      </c>
      <c r="H6" s="49" t="s">
        <v>186</v>
      </c>
      <c r="I6" s="64" t="s">
        <v>210</v>
      </c>
      <c r="J6" s="60">
        <v>1</v>
      </c>
      <c r="K6" s="55">
        <v>10</v>
      </c>
      <c r="L6" s="55">
        <v>11</v>
      </c>
      <c r="M6" s="55">
        <v>55</v>
      </c>
      <c r="N6" s="53" t="s">
        <v>64</v>
      </c>
    </row>
    <row r="7" spans="2:14" x14ac:dyDescent="0.35">
      <c r="B7" s="160"/>
      <c r="C7" s="24">
        <v>3</v>
      </c>
      <c r="D7" s="5" t="s">
        <v>57</v>
      </c>
      <c r="E7" s="39" t="s">
        <v>190</v>
      </c>
      <c r="F7" s="54">
        <v>23</v>
      </c>
      <c r="G7" s="61">
        <v>80</v>
      </c>
      <c r="H7" s="27" t="s">
        <v>186</v>
      </c>
      <c r="I7" s="63" t="s">
        <v>211</v>
      </c>
      <c r="J7" s="59">
        <v>0</v>
      </c>
      <c r="K7" s="54">
        <v>4</v>
      </c>
      <c r="L7" s="54">
        <v>4</v>
      </c>
      <c r="M7" s="54">
        <v>50</v>
      </c>
      <c r="N7" s="116" t="s">
        <v>300</v>
      </c>
    </row>
    <row r="8" spans="2:14" ht="43.5" x14ac:dyDescent="0.35">
      <c r="B8" s="160"/>
      <c r="C8" s="46">
        <v>4</v>
      </c>
      <c r="D8" s="47" t="s">
        <v>58</v>
      </c>
      <c r="E8" s="52" t="s">
        <v>191</v>
      </c>
      <c r="F8" s="55">
        <v>30</v>
      </c>
      <c r="G8" s="62">
        <v>25</v>
      </c>
      <c r="H8" s="49" t="s">
        <v>186</v>
      </c>
      <c r="I8" s="64" t="s">
        <v>212</v>
      </c>
      <c r="J8" s="60">
        <v>0</v>
      </c>
      <c r="K8" s="55">
        <f>27+6+16+2</f>
        <v>51</v>
      </c>
      <c r="L8" s="55">
        <f>40+8+16+5</f>
        <v>69</v>
      </c>
      <c r="M8" s="55">
        <v>75</v>
      </c>
      <c r="N8" s="53" t="s">
        <v>64</v>
      </c>
    </row>
    <row r="9" spans="2:14" ht="29" x14ac:dyDescent="0.35">
      <c r="B9" s="160"/>
      <c r="C9" s="175">
        <v>5</v>
      </c>
      <c r="D9" s="176" t="s">
        <v>165</v>
      </c>
      <c r="E9" s="186" t="s">
        <v>192</v>
      </c>
      <c r="F9" s="187">
        <v>50</v>
      </c>
      <c r="G9" s="188">
        <v>100</v>
      </c>
      <c r="H9" s="178" t="s">
        <v>186</v>
      </c>
      <c r="I9" s="189" t="s">
        <v>214</v>
      </c>
      <c r="J9" s="190">
        <v>2</v>
      </c>
      <c r="K9" s="187">
        <v>19</v>
      </c>
      <c r="L9" s="187">
        <v>28</v>
      </c>
      <c r="M9" s="187">
        <v>46</v>
      </c>
      <c r="N9" s="191" t="s">
        <v>135</v>
      </c>
    </row>
    <row r="10" spans="2:14" ht="29" x14ac:dyDescent="0.35">
      <c r="B10" s="160"/>
      <c r="C10" s="46">
        <v>6</v>
      </c>
      <c r="D10" s="47" t="s">
        <v>176</v>
      </c>
      <c r="E10" s="52" t="s">
        <v>193</v>
      </c>
      <c r="F10" s="55">
        <v>12</v>
      </c>
      <c r="G10" s="62">
        <v>60</v>
      </c>
      <c r="H10" s="49" t="s">
        <v>186</v>
      </c>
      <c r="I10" s="64" t="s">
        <v>213</v>
      </c>
      <c r="J10" s="60">
        <v>1</v>
      </c>
      <c r="K10" s="55">
        <v>6</v>
      </c>
      <c r="L10" s="55">
        <v>10</v>
      </c>
      <c r="M10" s="55">
        <v>8</v>
      </c>
      <c r="N10" s="53" t="s">
        <v>136</v>
      </c>
    </row>
    <row r="11" spans="2:14" x14ac:dyDescent="0.35">
      <c r="B11" s="160"/>
      <c r="C11" s="175">
        <v>7</v>
      </c>
      <c r="D11" s="176" t="s">
        <v>177</v>
      </c>
      <c r="E11" s="186" t="s">
        <v>194</v>
      </c>
      <c r="F11" s="187">
        <v>17</v>
      </c>
      <c r="G11" s="188">
        <v>80</v>
      </c>
      <c r="H11" s="178" t="s">
        <v>186</v>
      </c>
      <c r="I11" s="189" t="s">
        <v>211</v>
      </c>
      <c r="J11" s="190">
        <v>2</v>
      </c>
      <c r="K11" s="187">
        <v>5</v>
      </c>
      <c r="L11" s="187">
        <v>19</v>
      </c>
      <c r="M11" s="187">
        <v>14</v>
      </c>
      <c r="N11" s="191" t="s">
        <v>137</v>
      </c>
    </row>
    <row r="12" spans="2:14" x14ac:dyDescent="0.35">
      <c r="B12" s="160"/>
      <c r="C12" s="46">
        <v>8</v>
      </c>
      <c r="D12" s="47" t="s">
        <v>178</v>
      </c>
      <c r="E12" s="79" t="s">
        <v>226</v>
      </c>
      <c r="F12" s="55">
        <v>15</v>
      </c>
      <c r="G12" s="62">
        <v>60</v>
      </c>
      <c r="H12" s="49" t="s">
        <v>186</v>
      </c>
      <c r="I12" s="64" t="s">
        <v>211</v>
      </c>
      <c r="J12" s="60">
        <v>0</v>
      </c>
      <c r="K12" s="55">
        <v>5</v>
      </c>
      <c r="L12" s="55">
        <v>5</v>
      </c>
      <c r="M12" s="55">
        <v>16</v>
      </c>
      <c r="N12" s="53" t="s">
        <v>138</v>
      </c>
    </row>
    <row r="13" spans="2:14" x14ac:dyDescent="0.35">
      <c r="B13" s="160"/>
      <c r="C13" s="175">
        <v>9</v>
      </c>
      <c r="D13" s="176" t="s">
        <v>179</v>
      </c>
      <c r="E13" s="192" t="s">
        <v>227</v>
      </c>
      <c r="F13" s="187">
        <v>5</v>
      </c>
      <c r="G13" s="188">
        <v>30</v>
      </c>
      <c r="H13" s="178" t="s">
        <v>186</v>
      </c>
      <c r="I13" s="189" t="s">
        <v>211</v>
      </c>
      <c r="J13" s="190">
        <v>0</v>
      </c>
      <c r="K13" s="187">
        <v>4</v>
      </c>
      <c r="L13" s="187">
        <v>4</v>
      </c>
      <c r="M13" s="187">
        <v>9</v>
      </c>
      <c r="N13" s="191" t="s">
        <v>64</v>
      </c>
    </row>
    <row r="14" spans="2:14" ht="29" x14ac:dyDescent="0.35">
      <c r="B14" s="160"/>
      <c r="C14" s="46">
        <v>10</v>
      </c>
      <c r="D14" s="47" t="s">
        <v>180</v>
      </c>
      <c r="E14" s="79" t="s">
        <v>228</v>
      </c>
      <c r="F14" s="55">
        <v>9</v>
      </c>
      <c r="G14" s="62">
        <v>25</v>
      </c>
      <c r="H14" s="49" t="s">
        <v>186</v>
      </c>
      <c r="I14" s="64" t="s">
        <v>215</v>
      </c>
      <c r="J14" s="60">
        <v>0</v>
      </c>
      <c r="K14" s="55">
        <v>4</v>
      </c>
      <c r="L14" s="55">
        <v>4</v>
      </c>
      <c r="M14" s="55">
        <v>8</v>
      </c>
      <c r="N14" s="53" t="s">
        <v>139</v>
      </c>
    </row>
    <row r="15" spans="2:14" ht="15" thickBot="1" x14ac:dyDescent="0.4">
      <c r="B15" s="161"/>
      <c r="C15" s="185">
        <v>11</v>
      </c>
      <c r="D15" s="181" t="s">
        <v>181</v>
      </c>
      <c r="E15" s="193" t="s">
        <v>195</v>
      </c>
      <c r="F15" s="194">
        <v>33</v>
      </c>
      <c r="G15" s="195">
        <v>40</v>
      </c>
      <c r="H15" s="182" t="s">
        <v>186</v>
      </c>
      <c r="I15" s="196" t="s">
        <v>211</v>
      </c>
      <c r="J15" s="197">
        <v>0</v>
      </c>
      <c r="K15" s="194">
        <v>6</v>
      </c>
      <c r="L15" s="194">
        <v>11</v>
      </c>
      <c r="M15" s="194">
        <v>18</v>
      </c>
      <c r="N15" s="198" t="s">
        <v>140</v>
      </c>
    </row>
  </sheetData>
  <mergeCells count="1">
    <mergeCell ref="B5:B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D2:K15"/>
  <sheetViews>
    <sheetView topLeftCell="B1" zoomScale="70" zoomScaleNormal="70" workbookViewId="0">
      <selection activeCell="B6" sqref="B6"/>
    </sheetView>
  </sheetViews>
  <sheetFormatPr defaultRowHeight="14.5" x14ac:dyDescent="0.35"/>
  <cols>
    <col min="4" max="4" width="17.453125" customWidth="1"/>
    <col min="6" max="6" width="27.81640625" customWidth="1"/>
    <col min="7" max="7" width="65.1796875" customWidth="1"/>
    <col min="8" max="8" width="12.54296875" bestFit="1" customWidth="1"/>
    <col min="9" max="9" width="12.54296875" customWidth="1"/>
    <col min="10" max="10" width="13.81640625" customWidth="1"/>
    <col min="11" max="11" width="60.453125" style="9" customWidth="1"/>
    <col min="12" max="12" width="43.7265625" bestFit="1" customWidth="1"/>
  </cols>
  <sheetData>
    <row r="2" spans="4:11" x14ac:dyDescent="0.35">
      <c r="D2" t="s">
        <v>301</v>
      </c>
    </row>
    <row r="3" spans="4:11" ht="15" thickBot="1" x14ac:dyDescent="0.4"/>
    <row r="4" spans="4:11" x14ac:dyDescent="0.35">
      <c r="D4" s="12" t="s">
        <v>234</v>
      </c>
      <c r="E4" s="12" t="s">
        <v>77</v>
      </c>
      <c r="F4" s="11" t="s">
        <v>63</v>
      </c>
      <c r="G4" s="199" t="s">
        <v>78</v>
      </c>
    </row>
    <row r="5" spans="4:11" ht="29" x14ac:dyDescent="0.35">
      <c r="D5" s="115" t="s">
        <v>100</v>
      </c>
      <c r="E5" s="115">
        <v>1</v>
      </c>
      <c r="F5" s="5" t="s">
        <v>1</v>
      </c>
      <c r="G5" s="13" t="s">
        <v>108</v>
      </c>
    </row>
    <row r="6" spans="4:11" ht="29" x14ac:dyDescent="0.35">
      <c r="D6" s="115" t="s">
        <v>100</v>
      </c>
      <c r="E6" s="115">
        <v>2</v>
      </c>
      <c r="F6" s="5" t="s">
        <v>56</v>
      </c>
      <c r="G6" s="13" t="s">
        <v>79</v>
      </c>
    </row>
    <row r="7" spans="4:11" ht="29" x14ac:dyDescent="0.35">
      <c r="D7" s="115" t="s">
        <v>100</v>
      </c>
      <c r="E7" s="115">
        <v>3</v>
      </c>
      <c r="F7" s="5" t="s">
        <v>57</v>
      </c>
      <c r="G7" s="14" t="s">
        <v>80</v>
      </c>
    </row>
    <row r="8" spans="4:11" ht="29" x14ac:dyDescent="0.35">
      <c r="D8" s="115" t="s">
        <v>100</v>
      </c>
      <c r="E8" s="115">
        <v>4</v>
      </c>
      <c r="F8" s="5" t="s">
        <v>58</v>
      </c>
      <c r="G8" s="13" t="s">
        <v>81</v>
      </c>
    </row>
    <row r="9" spans="4:11" ht="29" x14ac:dyDescent="0.35">
      <c r="D9" s="115" t="s">
        <v>100</v>
      </c>
      <c r="E9" s="115">
        <v>5</v>
      </c>
      <c r="F9" s="5" t="s">
        <v>165</v>
      </c>
      <c r="G9" s="13" t="s">
        <v>82</v>
      </c>
    </row>
    <row r="10" spans="4:11" ht="29" x14ac:dyDescent="0.35">
      <c r="D10" s="115" t="s">
        <v>102</v>
      </c>
      <c r="E10" s="115">
        <v>6</v>
      </c>
      <c r="F10" s="5" t="s">
        <v>176</v>
      </c>
      <c r="G10" s="13" t="s">
        <v>83</v>
      </c>
      <c r="K10" s="8"/>
    </row>
    <row r="11" spans="4:11" ht="29" x14ac:dyDescent="0.35">
      <c r="D11" s="115" t="s">
        <v>105</v>
      </c>
      <c r="E11" s="115">
        <v>7</v>
      </c>
      <c r="F11" s="5" t="s">
        <v>177</v>
      </c>
      <c r="G11" s="13" t="s">
        <v>84</v>
      </c>
    </row>
    <row r="12" spans="4:11" x14ac:dyDescent="0.35">
      <c r="D12" s="115" t="s">
        <v>104</v>
      </c>
      <c r="E12" s="115">
        <v>8</v>
      </c>
      <c r="F12" s="5" t="s">
        <v>178</v>
      </c>
      <c r="G12" s="13" t="s">
        <v>226</v>
      </c>
    </row>
    <row r="13" spans="4:11" x14ac:dyDescent="0.35">
      <c r="D13" s="115" t="s">
        <v>106</v>
      </c>
      <c r="E13" s="115">
        <v>9</v>
      </c>
      <c r="F13" s="5" t="s">
        <v>179</v>
      </c>
      <c r="G13" s="13" t="s">
        <v>227</v>
      </c>
    </row>
    <row r="14" spans="4:11" ht="29" x14ac:dyDescent="0.35">
      <c r="D14" s="115" t="s">
        <v>103</v>
      </c>
      <c r="E14" s="115">
        <v>10</v>
      </c>
      <c r="F14" s="5" t="s">
        <v>180</v>
      </c>
      <c r="G14" s="13" t="s">
        <v>228</v>
      </c>
    </row>
    <row r="15" spans="4:11" ht="29.5" thickBot="1" x14ac:dyDescent="0.4">
      <c r="D15" s="200" t="s">
        <v>101</v>
      </c>
      <c r="E15" s="200">
        <v>11</v>
      </c>
      <c r="F15" s="6" t="s">
        <v>181</v>
      </c>
      <c r="G15" s="15" t="s">
        <v>85</v>
      </c>
    </row>
  </sheetData>
  <sortState xmlns:xlrd2="http://schemas.microsoft.com/office/spreadsheetml/2017/richdata2" ref="D5:G15">
    <sortCondition ref="E5:E15"/>
  </sortState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DA145-0E73-4D34-888D-FA49B1D125DD}">
  <dimension ref="B2:R90"/>
  <sheetViews>
    <sheetView zoomScale="70" zoomScaleNormal="70" workbookViewId="0"/>
  </sheetViews>
  <sheetFormatPr defaultRowHeight="14.5" x14ac:dyDescent="0.35"/>
  <cols>
    <col min="2" max="2" width="77.1796875" customWidth="1"/>
    <col min="3" max="3" width="27.36328125" customWidth="1"/>
    <col min="8" max="8" width="9.54296875" bestFit="1" customWidth="1"/>
  </cols>
  <sheetData>
    <row r="2" spans="2:18" s="119" customFormat="1" ht="14" x14ac:dyDescent="0.3">
      <c r="B2" s="120"/>
      <c r="C2" s="121" t="s">
        <v>252</v>
      </c>
      <c r="D2" s="122"/>
      <c r="E2" s="122"/>
      <c r="F2" s="122"/>
      <c r="G2" s="123"/>
      <c r="H2" s="124"/>
      <c r="I2" s="124"/>
      <c r="J2" s="125"/>
      <c r="K2" s="125"/>
      <c r="L2" s="125"/>
    </row>
    <row r="3" spans="2:18" x14ac:dyDescent="0.35">
      <c r="B3" s="126" t="s">
        <v>253</v>
      </c>
      <c r="C3" s="149"/>
      <c r="D3" s="1"/>
      <c r="E3" s="1"/>
      <c r="F3" s="1"/>
      <c r="G3" s="1"/>
      <c r="H3" s="2"/>
      <c r="I3" s="2"/>
      <c r="J3" s="3"/>
      <c r="K3" s="3"/>
      <c r="L3" s="3"/>
      <c r="M3" s="3"/>
      <c r="N3" s="3"/>
      <c r="O3" s="3"/>
      <c r="P3" s="3"/>
      <c r="Q3" s="3"/>
      <c r="R3" s="3"/>
    </row>
    <row r="4" spans="2:18" x14ac:dyDescent="0.35">
      <c r="B4" s="127"/>
      <c r="C4" s="149"/>
      <c r="D4" s="1"/>
      <c r="E4" s="1"/>
      <c r="F4" s="1"/>
      <c r="G4" s="1"/>
      <c r="H4" s="2"/>
      <c r="I4" s="2"/>
      <c r="J4" s="3"/>
      <c r="K4" s="3"/>
      <c r="L4" s="3"/>
      <c r="M4" s="3"/>
      <c r="N4" s="3"/>
      <c r="O4" s="3"/>
      <c r="P4" s="3"/>
      <c r="Q4" s="3"/>
      <c r="R4" s="3"/>
    </row>
    <row r="5" spans="2:18" x14ac:dyDescent="0.35">
      <c r="B5" s="128" t="s">
        <v>254</v>
      </c>
      <c r="C5" s="129"/>
      <c r="D5" s="130"/>
      <c r="E5" s="130"/>
      <c r="F5" s="130"/>
      <c r="G5" s="130"/>
      <c r="H5" s="130"/>
      <c r="I5" s="130"/>
      <c r="J5" s="131"/>
      <c r="K5" s="130"/>
      <c r="L5" s="130"/>
      <c r="M5" s="130"/>
      <c r="N5" s="130"/>
      <c r="O5" s="130"/>
      <c r="P5" s="130"/>
      <c r="Q5" s="130"/>
      <c r="R5" s="132"/>
    </row>
    <row r="6" spans="2:18" ht="46" x14ac:dyDescent="0.35">
      <c r="B6" s="4" t="s">
        <v>0</v>
      </c>
      <c r="C6" s="150" t="s">
        <v>255</v>
      </c>
      <c r="D6" s="133" t="s">
        <v>1</v>
      </c>
      <c r="E6" s="133" t="s">
        <v>58</v>
      </c>
      <c r="F6" s="133" t="s">
        <v>56</v>
      </c>
      <c r="G6" s="134" t="s">
        <v>57</v>
      </c>
      <c r="H6" s="134" t="s">
        <v>59</v>
      </c>
      <c r="I6" s="134" t="s">
        <v>60</v>
      </c>
      <c r="J6" s="134" t="s">
        <v>61</v>
      </c>
      <c r="K6" s="133" t="s">
        <v>256</v>
      </c>
      <c r="L6" s="133" t="s">
        <v>257</v>
      </c>
      <c r="M6" s="133" t="s">
        <v>258</v>
      </c>
      <c r="N6" s="133" t="s">
        <v>259</v>
      </c>
      <c r="O6" s="133" t="s">
        <v>260</v>
      </c>
      <c r="P6" s="133" t="s">
        <v>261</v>
      </c>
      <c r="Q6" s="133" t="s">
        <v>262</v>
      </c>
      <c r="R6" s="133" t="s">
        <v>263</v>
      </c>
    </row>
    <row r="7" spans="2:18" x14ac:dyDescent="0.35">
      <c r="B7" s="135" t="s">
        <v>48</v>
      </c>
      <c r="C7" s="136" t="s">
        <v>8</v>
      </c>
      <c r="D7" s="75">
        <v>0</v>
      </c>
      <c r="E7" s="75">
        <v>0</v>
      </c>
      <c r="F7" s="75">
        <v>0</v>
      </c>
      <c r="G7" s="75">
        <v>0</v>
      </c>
      <c r="H7" s="75">
        <v>0</v>
      </c>
      <c r="I7" s="75">
        <v>0</v>
      </c>
      <c r="J7" s="75">
        <v>0</v>
      </c>
      <c r="K7" s="75">
        <v>0</v>
      </c>
      <c r="L7" s="75">
        <v>0</v>
      </c>
      <c r="M7" s="75">
        <v>0</v>
      </c>
      <c r="N7" s="75">
        <v>0.36</v>
      </c>
      <c r="O7" s="75">
        <v>0.55000000000000004</v>
      </c>
      <c r="P7" s="75">
        <v>0</v>
      </c>
      <c r="Q7" s="75">
        <v>0</v>
      </c>
      <c r="R7" s="75">
        <f>SUM(D7:Q7)</f>
        <v>0.91</v>
      </c>
    </row>
    <row r="8" spans="2:18" x14ac:dyDescent="0.35">
      <c r="B8" s="135" t="s">
        <v>47</v>
      </c>
      <c r="C8" s="136" t="s">
        <v>12</v>
      </c>
      <c r="D8" s="75">
        <v>0</v>
      </c>
      <c r="E8" s="75">
        <v>0</v>
      </c>
      <c r="F8" s="75">
        <v>2.73</v>
      </c>
      <c r="G8" s="75">
        <v>1.0900000000000001</v>
      </c>
      <c r="H8" s="75">
        <v>0.36</v>
      </c>
      <c r="I8" s="75">
        <v>0</v>
      </c>
      <c r="J8" s="75">
        <v>0</v>
      </c>
      <c r="K8" s="75">
        <v>0</v>
      </c>
      <c r="L8" s="75">
        <v>0.45</v>
      </c>
      <c r="M8" s="75">
        <v>0</v>
      </c>
      <c r="N8" s="75">
        <v>0</v>
      </c>
      <c r="O8" s="75">
        <v>3.18</v>
      </c>
      <c r="P8" s="75">
        <v>0</v>
      </c>
      <c r="Q8" s="75">
        <v>2.5499999999999998</v>
      </c>
      <c r="R8" s="75">
        <f t="shared" ref="R8:R71" si="0">SUM(D8:Q8)</f>
        <v>10.36</v>
      </c>
    </row>
    <row r="9" spans="2:18" x14ac:dyDescent="0.35">
      <c r="B9" s="135" t="s">
        <v>264</v>
      </c>
      <c r="C9" s="136" t="s">
        <v>6</v>
      </c>
      <c r="D9" s="75">
        <v>5.36</v>
      </c>
      <c r="E9" s="75">
        <v>5.55</v>
      </c>
      <c r="F9" s="75">
        <v>2.1800000000000002</v>
      </c>
      <c r="G9" s="75">
        <v>3.45</v>
      </c>
      <c r="H9" s="75">
        <v>2.27</v>
      </c>
      <c r="I9" s="75">
        <v>0.73</v>
      </c>
      <c r="J9" s="75">
        <v>0.45</v>
      </c>
      <c r="K9" s="75">
        <v>9</v>
      </c>
      <c r="L9" s="75">
        <v>0.91</v>
      </c>
      <c r="M9" s="75">
        <v>1.73</v>
      </c>
      <c r="N9" s="75">
        <v>2.1800000000000002</v>
      </c>
      <c r="O9" s="75">
        <v>3.91</v>
      </c>
      <c r="P9" s="75">
        <v>1.0900000000000001</v>
      </c>
      <c r="Q9" s="75">
        <v>1.55</v>
      </c>
      <c r="R9" s="75">
        <f t="shared" si="0"/>
        <v>40.36</v>
      </c>
    </row>
    <row r="10" spans="2:18" s="137" customFormat="1" x14ac:dyDescent="0.35">
      <c r="B10" s="135" t="s">
        <v>265</v>
      </c>
      <c r="C10" s="136" t="s">
        <v>62</v>
      </c>
      <c r="D10" s="75">
        <v>0</v>
      </c>
      <c r="E10" s="75">
        <v>0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0.36</v>
      </c>
      <c r="L10" s="75">
        <v>0</v>
      </c>
      <c r="M10" s="75">
        <v>0</v>
      </c>
      <c r="N10" s="75">
        <v>0</v>
      </c>
      <c r="O10" s="75">
        <v>0</v>
      </c>
      <c r="P10" s="75">
        <v>0</v>
      </c>
      <c r="Q10" s="75">
        <v>0</v>
      </c>
      <c r="R10" s="75">
        <f t="shared" si="0"/>
        <v>0.36</v>
      </c>
    </row>
    <row r="11" spans="2:18" s="137" customFormat="1" x14ac:dyDescent="0.35">
      <c r="B11" s="135" t="s">
        <v>41</v>
      </c>
      <c r="C11" s="136" t="s">
        <v>62</v>
      </c>
      <c r="D11" s="75">
        <v>0</v>
      </c>
      <c r="E11" s="75">
        <v>0</v>
      </c>
      <c r="F11" s="75">
        <v>0</v>
      </c>
      <c r="G11" s="75">
        <v>0</v>
      </c>
      <c r="H11" s="75">
        <v>0</v>
      </c>
      <c r="I11" s="75">
        <v>0</v>
      </c>
      <c r="J11" s="75">
        <v>0</v>
      </c>
      <c r="K11" s="75">
        <v>0.73</v>
      </c>
      <c r="L11" s="75">
        <v>0.18</v>
      </c>
      <c r="M11" s="75">
        <v>0.18</v>
      </c>
      <c r="N11" s="75">
        <v>0.18</v>
      </c>
      <c r="O11" s="75">
        <v>0.73</v>
      </c>
      <c r="P11" s="75">
        <v>0.18</v>
      </c>
      <c r="Q11" s="75">
        <v>0.18</v>
      </c>
      <c r="R11" s="75">
        <f t="shared" si="0"/>
        <v>2.36</v>
      </c>
    </row>
    <row r="12" spans="2:18" s="137" customFormat="1" x14ac:dyDescent="0.35">
      <c r="B12" s="135" t="s">
        <v>43</v>
      </c>
      <c r="C12" s="136" t="s">
        <v>62</v>
      </c>
      <c r="D12" s="75">
        <v>0</v>
      </c>
      <c r="E12" s="75">
        <v>0</v>
      </c>
      <c r="F12" s="75">
        <v>0</v>
      </c>
      <c r="G12" s="75">
        <v>0</v>
      </c>
      <c r="H12" s="75">
        <v>0</v>
      </c>
      <c r="I12" s="75">
        <v>0</v>
      </c>
      <c r="J12" s="75">
        <v>0</v>
      </c>
      <c r="K12" s="75">
        <v>0.09</v>
      </c>
      <c r="L12" s="75">
        <v>0.09</v>
      </c>
      <c r="M12" s="75">
        <v>0.09</v>
      </c>
      <c r="N12" s="75">
        <v>0.09</v>
      </c>
      <c r="O12" s="75">
        <v>0.18</v>
      </c>
      <c r="P12" s="75">
        <v>0.09</v>
      </c>
      <c r="Q12" s="75">
        <v>0.09</v>
      </c>
      <c r="R12" s="75">
        <f t="shared" si="0"/>
        <v>0.72</v>
      </c>
    </row>
    <row r="13" spans="2:18" s="137" customFormat="1" x14ac:dyDescent="0.35">
      <c r="B13" s="135" t="s">
        <v>42</v>
      </c>
      <c r="C13" s="136" t="s">
        <v>62</v>
      </c>
      <c r="D13" s="75">
        <v>0</v>
      </c>
      <c r="E13" s="75">
        <v>0</v>
      </c>
      <c r="F13" s="75">
        <v>0</v>
      </c>
      <c r="G13" s="75">
        <v>0</v>
      </c>
      <c r="H13" s="75">
        <v>0</v>
      </c>
      <c r="I13" s="75">
        <v>0</v>
      </c>
      <c r="J13" s="75">
        <v>0</v>
      </c>
      <c r="K13" s="75">
        <v>0.09</v>
      </c>
      <c r="L13" s="75">
        <v>0.09</v>
      </c>
      <c r="M13" s="75">
        <v>0.09</v>
      </c>
      <c r="N13" s="75">
        <v>0.09</v>
      </c>
      <c r="O13" s="75">
        <v>0.18</v>
      </c>
      <c r="P13" s="75">
        <v>0.09</v>
      </c>
      <c r="Q13" s="75">
        <v>0.09</v>
      </c>
      <c r="R13" s="75">
        <f t="shared" si="0"/>
        <v>0.72</v>
      </c>
    </row>
    <row r="14" spans="2:18" s="137" customFormat="1" x14ac:dyDescent="0.35">
      <c r="B14" s="135" t="s">
        <v>266</v>
      </c>
      <c r="C14" s="136" t="s">
        <v>62</v>
      </c>
      <c r="D14" s="75">
        <v>0</v>
      </c>
      <c r="E14" s="75">
        <v>0</v>
      </c>
      <c r="F14" s="75">
        <v>0</v>
      </c>
      <c r="G14" s="75">
        <v>0</v>
      </c>
      <c r="H14" s="75">
        <v>0</v>
      </c>
      <c r="I14" s="75">
        <v>0</v>
      </c>
      <c r="J14" s="75">
        <v>0</v>
      </c>
      <c r="K14" s="75">
        <v>0</v>
      </c>
      <c r="L14" s="75">
        <v>0.09</v>
      </c>
      <c r="M14" s="75">
        <v>0</v>
      </c>
      <c r="N14" s="75">
        <v>0.09</v>
      </c>
      <c r="O14" s="75">
        <v>0.27</v>
      </c>
      <c r="P14" s="75">
        <v>0</v>
      </c>
      <c r="Q14" s="75">
        <v>0</v>
      </c>
      <c r="R14" s="75">
        <f t="shared" si="0"/>
        <v>0.45</v>
      </c>
    </row>
    <row r="15" spans="2:18" s="137" customFormat="1" x14ac:dyDescent="0.35">
      <c r="B15" s="135" t="s">
        <v>267</v>
      </c>
      <c r="C15" s="136" t="s">
        <v>62</v>
      </c>
      <c r="D15" s="75">
        <v>0</v>
      </c>
      <c r="E15" s="75">
        <v>0</v>
      </c>
      <c r="F15" s="75">
        <v>0</v>
      </c>
      <c r="G15" s="75">
        <v>0</v>
      </c>
      <c r="H15" s="75">
        <v>0</v>
      </c>
      <c r="I15" s="75">
        <v>0</v>
      </c>
      <c r="J15" s="75">
        <v>0</v>
      </c>
      <c r="K15" s="75">
        <v>0</v>
      </c>
      <c r="L15" s="75">
        <v>0</v>
      </c>
      <c r="M15" s="75">
        <v>0</v>
      </c>
      <c r="N15" s="75">
        <v>0</v>
      </c>
      <c r="O15" s="75">
        <v>0</v>
      </c>
      <c r="P15" s="75">
        <v>0.18</v>
      </c>
      <c r="Q15" s="75">
        <v>0.09</v>
      </c>
      <c r="R15" s="75">
        <f t="shared" si="0"/>
        <v>0.27</v>
      </c>
    </row>
    <row r="16" spans="2:18" s="137" customFormat="1" x14ac:dyDescent="0.35">
      <c r="B16" s="135" t="s">
        <v>268</v>
      </c>
      <c r="C16" s="136" t="s">
        <v>62</v>
      </c>
      <c r="D16" s="75">
        <v>0</v>
      </c>
      <c r="E16" s="75">
        <v>0</v>
      </c>
      <c r="F16" s="75">
        <v>0</v>
      </c>
      <c r="G16" s="75">
        <v>0</v>
      </c>
      <c r="H16" s="75">
        <v>0</v>
      </c>
      <c r="I16" s="75">
        <v>0</v>
      </c>
      <c r="J16" s="75">
        <v>0</v>
      </c>
      <c r="K16" s="75">
        <v>0</v>
      </c>
      <c r="L16" s="75">
        <v>0</v>
      </c>
      <c r="M16" s="75">
        <v>0</v>
      </c>
      <c r="N16" s="75">
        <v>0</v>
      </c>
      <c r="O16" s="75">
        <v>0</v>
      </c>
      <c r="P16" s="75">
        <v>0.09</v>
      </c>
      <c r="Q16" s="75">
        <v>0.09</v>
      </c>
      <c r="R16" s="75">
        <f t="shared" si="0"/>
        <v>0.18</v>
      </c>
    </row>
    <row r="17" spans="2:18" s="137" customFormat="1" x14ac:dyDescent="0.35">
      <c r="B17" s="135" t="s">
        <v>269</v>
      </c>
      <c r="C17" s="136" t="s">
        <v>62</v>
      </c>
      <c r="D17" s="75">
        <v>0</v>
      </c>
      <c r="E17" s="75">
        <v>0</v>
      </c>
      <c r="F17" s="75">
        <v>0</v>
      </c>
      <c r="G17" s="75">
        <v>0</v>
      </c>
      <c r="H17" s="75">
        <v>0</v>
      </c>
      <c r="I17" s="75">
        <v>0</v>
      </c>
      <c r="J17" s="75">
        <v>0</v>
      </c>
      <c r="K17" s="75">
        <v>0</v>
      </c>
      <c r="L17" s="75">
        <v>0</v>
      </c>
      <c r="M17" s="75">
        <v>0</v>
      </c>
      <c r="N17" s="75">
        <v>0</v>
      </c>
      <c r="O17" s="75">
        <v>0</v>
      </c>
      <c r="P17" s="75">
        <v>0.27</v>
      </c>
      <c r="Q17" s="75">
        <v>0</v>
      </c>
      <c r="R17" s="75">
        <f t="shared" si="0"/>
        <v>0.27</v>
      </c>
    </row>
    <row r="18" spans="2:18" s="137" customFormat="1" x14ac:dyDescent="0.35">
      <c r="B18" s="138" t="s">
        <v>38</v>
      </c>
      <c r="C18" s="136" t="s">
        <v>62</v>
      </c>
      <c r="D18" s="75">
        <v>0</v>
      </c>
      <c r="E18" s="75">
        <v>0</v>
      </c>
      <c r="F18" s="75">
        <v>0</v>
      </c>
      <c r="G18" s="75">
        <v>0</v>
      </c>
      <c r="H18" s="75">
        <v>0</v>
      </c>
      <c r="I18" s="75">
        <v>0</v>
      </c>
      <c r="J18" s="75">
        <v>0</v>
      </c>
      <c r="K18" s="75">
        <v>0.91</v>
      </c>
      <c r="L18" s="75">
        <v>0.09</v>
      </c>
      <c r="M18" s="75">
        <v>1</v>
      </c>
      <c r="N18" s="75">
        <v>0.09</v>
      </c>
      <c r="O18" s="75">
        <v>0.55000000000000004</v>
      </c>
      <c r="P18" s="75">
        <v>0.09</v>
      </c>
      <c r="Q18" s="75">
        <v>0.09</v>
      </c>
      <c r="R18" s="75">
        <f t="shared" si="0"/>
        <v>2.82</v>
      </c>
    </row>
    <row r="19" spans="2:18" s="137" customFormat="1" x14ac:dyDescent="0.35">
      <c r="B19" s="135" t="s">
        <v>270</v>
      </c>
      <c r="C19" s="136" t="s">
        <v>62</v>
      </c>
      <c r="D19" s="75">
        <v>0</v>
      </c>
      <c r="E19" s="75">
        <v>0</v>
      </c>
      <c r="F19" s="75">
        <v>0</v>
      </c>
      <c r="G19" s="75">
        <v>0</v>
      </c>
      <c r="H19" s="75">
        <v>0</v>
      </c>
      <c r="I19" s="75">
        <v>0</v>
      </c>
      <c r="J19" s="75">
        <v>0</v>
      </c>
      <c r="K19" s="75">
        <v>0.45</v>
      </c>
      <c r="L19" s="75">
        <v>0</v>
      </c>
      <c r="M19" s="75">
        <v>0</v>
      </c>
      <c r="N19" s="75">
        <v>0</v>
      </c>
      <c r="O19" s="75">
        <v>0</v>
      </c>
      <c r="P19" s="75">
        <v>0</v>
      </c>
      <c r="Q19" s="75">
        <v>0</v>
      </c>
      <c r="R19" s="75">
        <f t="shared" si="0"/>
        <v>0.45</v>
      </c>
    </row>
    <row r="20" spans="2:18" s="137" customFormat="1" x14ac:dyDescent="0.35">
      <c r="B20" s="135" t="s">
        <v>271</v>
      </c>
      <c r="C20" s="136" t="s">
        <v>62</v>
      </c>
      <c r="D20" s="75">
        <v>0</v>
      </c>
      <c r="E20" s="75">
        <v>0</v>
      </c>
      <c r="F20" s="75">
        <v>0</v>
      </c>
      <c r="G20" s="75">
        <v>0</v>
      </c>
      <c r="H20" s="75">
        <v>0</v>
      </c>
      <c r="I20" s="75">
        <v>0</v>
      </c>
      <c r="J20" s="75">
        <v>0</v>
      </c>
      <c r="K20" s="75">
        <v>0</v>
      </c>
      <c r="L20" s="75">
        <v>0</v>
      </c>
      <c r="M20" s="75">
        <v>0</v>
      </c>
      <c r="N20" s="75">
        <v>0</v>
      </c>
      <c r="O20" s="75">
        <v>0</v>
      </c>
      <c r="P20" s="75">
        <v>0.09</v>
      </c>
      <c r="Q20" s="75">
        <v>0</v>
      </c>
      <c r="R20" s="75">
        <f t="shared" si="0"/>
        <v>0.09</v>
      </c>
    </row>
    <row r="21" spans="2:18" s="137" customFormat="1" x14ac:dyDescent="0.35">
      <c r="B21" s="135" t="s">
        <v>49</v>
      </c>
      <c r="C21" s="136" t="s">
        <v>62</v>
      </c>
      <c r="D21" s="75">
        <v>0</v>
      </c>
      <c r="E21" s="75">
        <v>0</v>
      </c>
      <c r="F21" s="75">
        <v>0</v>
      </c>
      <c r="G21" s="75">
        <v>0</v>
      </c>
      <c r="H21" s="75">
        <v>0</v>
      </c>
      <c r="I21" s="75">
        <v>0</v>
      </c>
      <c r="J21" s="75">
        <v>0</v>
      </c>
      <c r="K21" s="75">
        <v>0</v>
      </c>
      <c r="L21" s="75">
        <v>0</v>
      </c>
      <c r="M21" s="75">
        <v>0</v>
      </c>
      <c r="N21" s="75">
        <v>0.18</v>
      </c>
      <c r="O21" s="75">
        <v>0</v>
      </c>
      <c r="P21" s="75">
        <v>0</v>
      </c>
      <c r="Q21" s="75">
        <v>0.73</v>
      </c>
      <c r="R21" s="75">
        <f t="shared" si="0"/>
        <v>0.91</v>
      </c>
    </row>
    <row r="22" spans="2:18" s="137" customFormat="1" x14ac:dyDescent="0.35">
      <c r="B22" s="135" t="s">
        <v>272</v>
      </c>
      <c r="C22" s="136" t="s">
        <v>273</v>
      </c>
      <c r="D22" s="75">
        <v>9.5500000000000007</v>
      </c>
      <c r="E22" s="75">
        <v>12.36</v>
      </c>
      <c r="F22" s="75">
        <v>3.18</v>
      </c>
      <c r="G22" s="75">
        <v>6.45</v>
      </c>
      <c r="H22" s="75">
        <v>3.18</v>
      </c>
      <c r="I22" s="75">
        <v>0.91</v>
      </c>
      <c r="J22" s="75">
        <v>2.09</v>
      </c>
      <c r="K22" s="75">
        <v>8.91</v>
      </c>
      <c r="L22" s="75">
        <v>5.91</v>
      </c>
      <c r="M22" s="75">
        <v>2.1800000000000002</v>
      </c>
      <c r="N22" s="75">
        <v>3.09</v>
      </c>
      <c r="O22" s="75">
        <v>3.36</v>
      </c>
      <c r="P22" s="75">
        <v>3</v>
      </c>
      <c r="Q22" s="75">
        <v>3.36</v>
      </c>
      <c r="R22" s="75">
        <f t="shared" si="0"/>
        <v>67.53</v>
      </c>
    </row>
    <row r="23" spans="2:18" s="137" customFormat="1" x14ac:dyDescent="0.35">
      <c r="B23" s="135" t="s">
        <v>274</v>
      </c>
      <c r="C23" s="136" t="s">
        <v>62</v>
      </c>
      <c r="D23" s="75">
        <v>0</v>
      </c>
      <c r="E23" s="75">
        <v>0</v>
      </c>
      <c r="F23" s="75">
        <v>0</v>
      </c>
      <c r="G23" s="75">
        <v>0</v>
      </c>
      <c r="H23" s="75">
        <v>0</v>
      </c>
      <c r="I23" s="75">
        <v>0</v>
      </c>
      <c r="J23" s="75">
        <v>0</v>
      </c>
      <c r="K23" s="75">
        <v>0.36</v>
      </c>
      <c r="L23" s="75">
        <v>0</v>
      </c>
      <c r="M23" s="75">
        <v>0</v>
      </c>
      <c r="N23" s="75">
        <v>0</v>
      </c>
      <c r="O23" s="75">
        <v>0.09</v>
      </c>
      <c r="P23" s="75">
        <v>0</v>
      </c>
      <c r="Q23" s="75">
        <v>0.18</v>
      </c>
      <c r="R23" s="75">
        <f t="shared" si="0"/>
        <v>0.63</v>
      </c>
    </row>
    <row r="24" spans="2:18" s="137" customFormat="1" x14ac:dyDescent="0.35">
      <c r="B24" s="135" t="s">
        <v>275</v>
      </c>
      <c r="C24" s="151" t="s">
        <v>62</v>
      </c>
      <c r="D24" s="75">
        <v>0</v>
      </c>
      <c r="E24" s="75">
        <v>0</v>
      </c>
      <c r="F24" s="75">
        <v>0</v>
      </c>
      <c r="G24" s="75">
        <v>0</v>
      </c>
      <c r="H24" s="75">
        <v>0</v>
      </c>
      <c r="I24" s="75">
        <v>0</v>
      </c>
      <c r="J24" s="75">
        <v>0</v>
      </c>
      <c r="K24" s="75">
        <v>0</v>
      </c>
      <c r="L24" s="75">
        <v>0</v>
      </c>
      <c r="M24" s="75">
        <v>0</v>
      </c>
      <c r="N24" s="75">
        <v>0</v>
      </c>
      <c r="O24" s="75">
        <v>0</v>
      </c>
      <c r="P24" s="75">
        <v>0.45</v>
      </c>
      <c r="Q24" s="75">
        <v>0</v>
      </c>
      <c r="R24" s="75">
        <f t="shared" si="0"/>
        <v>0.45</v>
      </c>
    </row>
    <row r="25" spans="2:18" s="137" customFormat="1" x14ac:dyDescent="0.35">
      <c r="B25" s="138" t="s">
        <v>39</v>
      </c>
      <c r="C25" s="151" t="s">
        <v>62</v>
      </c>
      <c r="D25" s="75">
        <v>0</v>
      </c>
      <c r="E25" s="75">
        <v>0</v>
      </c>
      <c r="F25" s="75">
        <v>0</v>
      </c>
      <c r="G25" s="75">
        <v>0</v>
      </c>
      <c r="H25" s="75">
        <v>0</v>
      </c>
      <c r="I25" s="75">
        <v>0</v>
      </c>
      <c r="J25" s="75">
        <v>0</v>
      </c>
      <c r="K25" s="75">
        <v>1.0900000000000001</v>
      </c>
      <c r="L25" s="75">
        <v>0.09</v>
      </c>
      <c r="M25" s="75">
        <v>0.09</v>
      </c>
      <c r="N25" s="75">
        <v>0.09</v>
      </c>
      <c r="O25" s="75">
        <v>0.45</v>
      </c>
      <c r="P25" s="75">
        <v>0.09</v>
      </c>
      <c r="Q25" s="75">
        <v>0.09</v>
      </c>
      <c r="R25" s="75">
        <f t="shared" si="0"/>
        <v>1.99</v>
      </c>
    </row>
    <row r="26" spans="2:18" s="137" customFormat="1" x14ac:dyDescent="0.35">
      <c r="B26" s="135" t="s">
        <v>50</v>
      </c>
      <c r="C26" s="136" t="s">
        <v>276</v>
      </c>
      <c r="D26" s="75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5">
        <v>0</v>
      </c>
      <c r="K26" s="75">
        <v>4.09</v>
      </c>
      <c r="L26" s="75">
        <v>0</v>
      </c>
      <c r="M26" s="75">
        <v>0</v>
      </c>
      <c r="N26" s="75">
        <v>1.64</v>
      </c>
      <c r="O26" s="75">
        <v>0</v>
      </c>
      <c r="P26" s="75">
        <v>0.09</v>
      </c>
      <c r="Q26" s="75">
        <v>0.18</v>
      </c>
      <c r="R26" s="75">
        <f t="shared" si="0"/>
        <v>6</v>
      </c>
    </row>
    <row r="27" spans="2:18" s="137" customFormat="1" x14ac:dyDescent="0.35">
      <c r="B27" s="135" t="s">
        <v>277</v>
      </c>
      <c r="C27" s="136" t="s">
        <v>278</v>
      </c>
      <c r="D27" s="75">
        <v>0</v>
      </c>
      <c r="E27" s="75">
        <v>0</v>
      </c>
      <c r="F27" s="75">
        <v>0</v>
      </c>
      <c r="G27" s="75">
        <v>0</v>
      </c>
      <c r="H27" s="75">
        <v>0</v>
      </c>
      <c r="I27" s="75">
        <v>0</v>
      </c>
      <c r="J27" s="75">
        <v>0</v>
      </c>
      <c r="K27" s="75">
        <v>8.73</v>
      </c>
      <c r="L27" s="75">
        <v>0.91</v>
      </c>
      <c r="M27" s="75">
        <v>2.73</v>
      </c>
      <c r="N27" s="75">
        <v>2.1800000000000002</v>
      </c>
      <c r="O27" s="75">
        <v>3.64</v>
      </c>
      <c r="P27" s="75">
        <v>2.91</v>
      </c>
      <c r="Q27" s="75">
        <v>1.73</v>
      </c>
      <c r="R27" s="75">
        <f t="shared" si="0"/>
        <v>22.83</v>
      </c>
    </row>
    <row r="28" spans="2:18" s="137" customFormat="1" x14ac:dyDescent="0.35">
      <c r="B28" s="135" t="s">
        <v>279</v>
      </c>
      <c r="C28" s="136" t="s">
        <v>62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5">
        <v>0</v>
      </c>
      <c r="J28" s="75">
        <v>0</v>
      </c>
      <c r="K28" s="75">
        <v>1.36</v>
      </c>
      <c r="L28" s="75">
        <v>0</v>
      </c>
      <c r="M28" s="75">
        <v>0</v>
      </c>
      <c r="N28" s="75">
        <v>0</v>
      </c>
      <c r="O28" s="75">
        <v>0</v>
      </c>
      <c r="P28" s="75">
        <v>0</v>
      </c>
      <c r="Q28" s="75">
        <v>0</v>
      </c>
      <c r="R28" s="75">
        <f t="shared" si="0"/>
        <v>1.36</v>
      </c>
    </row>
    <row r="29" spans="2:18" s="137" customFormat="1" x14ac:dyDescent="0.35">
      <c r="B29" s="135" t="s">
        <v>51</v>
      </c>
      <c r="C29" s="136" t="s">
        <v>62</v>
      </c>
      <c r="D29" s="75">
        <v>0</v>
      </c>
      <c r="E29" s="75">
        <v>0</v>
      </c>
      <c r="F29" s="75">
        <v>0</v>
      </c>
      <c r="G29" s="75">
        <v>0</v>
      </c>
      <c r="H29" s="75">
        <v>0</v>
      </c>
      <c r="I29" s="75">
        <v>0</v>
      </c>
      <c r="J29" s="75">
        <v>0</v>
      </c>
      <c r="K29" s="75">
        <v>0</v>
      </c>
      <c r="L29" s="75">
        <v>0.09</v>
      </c>
      <c r="M29" s="75">
        <v>0</v>
      </c>
      <c r="N29" s="75">
        <v>0</v>
      </c>
      <c r="O29" s="75">
        <v>0.09</v>
      </c>
      <c r="P29" s="75">
        <v>0.09</v>
      </c>
      <c r="Q29" s="75">
        <v>0.18</v>
      </c>
      <c r="R29" s="75">
        <f t="shared" si="0"/>
        <v>0.45</v>
      </c>
    </row>
    <row r="30" spans="2:18" s="137" customFormat="1" x14ac:dyDescent="0.35">
      <c r="B30" s="138" t="s">
        <v>40</v>
      </c>
      <c r="C30" s="151" t="s">
        <v>62</v>
      </c>
      <c r="D30" s="75">
        <v>0</v>
      </c>
      <c r="E30" s="75">
        <v>0</v>
      </c>
      <c r="F30" s="75">
        <v>0</v>
      </c>
      <c r="G30" s="75">
        <v>0</v>
      </c>
      <c r="H30" s="75">
        <v>0</v>
      </c>
      <c r="I30" s="75">
        <v>0</v>
      </c>
      <c r="J30" s="75">
        <v>0</v>
      </c>
      <c r="K30" s="75">
        <v>1.64</v>
      </c>
      <c r="L30" s="75">
        <v>0.36</v>
      </c>
      <c r="M30" s="75">
        <v>0.18</v>
      </c>
      <c r="N30" s="75">
        <v>0.18</v>
      </c>
      <c r="O30" s="75">
        <v>0.55000000000000004</v>
      </c>
      <c r="P30" s="75">
        <v>0.18</v>
      </c>
      <c r="Q30" s="75">
        <v>0.18</v>
      </c>
      <c r="R30" s="75">
        <f t="shared" si="0"/>
        <v>3.27</v>
      </c>
    </row>
    <row r="31" spans="2:18" s="137" customFormat="1" x14ac:dyDescent="0.35">
      <c r="B31" s="135" t="s">
        <v>52</v>
      </c>
      <c r="C31" s="136" t="s">
        <v>6</v>
      </c>
      <c r="D31" s="75">
        <v>0</v>
      </c>
      <c r="E31" s="75">
        <v>0</v>
      </c>
      <c r="F31" s="75">
        <v>0</v>
      </c>
      <c r="G31" s="75">
        <v>0</v>
      </c>
      <c r="H31" s="75">
        <v>0</v>
      </c>
      <c r="I31" s="75">
        <v>0</v>
      </c>
      <c r="J31" s="75">
        <v>0</v>
      </c>
      <c r="K31" s="75">
        <v>0</v>
      </c>
      <c r="L31" s="75">
        <v>0</v>
      </c>
      <c r="M31" s="75">
        <v>0</v>
      </c>
      <c r="N31" s="75">
        <v>0.36</v>
      </c>
      <c r="O31" s="75">
        <v>0</v>
      </c>
      <c r="P31" s="75">
        <v>0</v>
      </c>
      <c r="Q31" s="75">
        <v>0</v>
      </c>
      <c r="R31" s="75">
        <f t="shared" si="0"/>
        <v>0.36</v>
      </c>
    </row>
    <row r="32" spans="2:18" s="137" customFormat="1" x14ac:dyDescent="0.35">
      <c r="B32" s="135" t="s">
        <v>280</v>
      </c>
      <c r="C32" s="136" t="s">
        <v>62</v>
      </c>
      <c r="D32" s="75">
        <v>0</v>
      </c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5">
        <v>0</v>
      </c>
      <c r="K32" s="75">
        <v>7</v>
      </c>
      <c r="L32" s="75">
        <v>1.36</v>
      </c>
      <c r="M32" s="75">
        <v>5.09</v>
      </c>
      <c r="N32" s="75">
        <v>2.73</v>
      </c>
      <c r="O32" s="75">
        <v>7.73</v>
      </c>
      <c r="P32" s="75">
        <v>2.27</v>
      </c>
      <c r="Q32" s="75">
        <v>0.91</v>
      </c>
      <c r="R32" s="75">
        <f t="shared" si="0"/>
        <v>27.09</v>
      </c>
    </row>
    <row r="33" spans="2:18" s="137" customFormat="1" x14ac:dyDescent="0.35">
      <c r="B33" s="135" t="s">
        <v>54</v>
      </c>
      <c r="C33" s="136" t="s">
        <v>20</v>
      </c>
      <c r="D33" s="75">
        <v>0</v>
      </c>
      <c r="E33" s="75">
        <v>0</v>
      </c>
      <c r="F33" s="75">
        <v>0</v>
      </c>
      <c r="G33" s="75">
        <v>0</v>
      </c>
      <c r="H33" s="75">
        <v>0</v>
      </c>
      <c r="I33" s="75">
        <v>0</v>
      </c>
      <c r="J33" s="75">
        <v>0</v>
      </c>
      <c r="K33" s="75">
        <v>0</v>
      </c>
      <c r="L33" s="75">
        <v>0</v>
      </c>
      <c r="M33" s="75">
        <v>0</v>
      </c>
      <c r="N33" s="75">
        <v>0.09</v>
      </c>
      <c r="O33" s="75">
        <v>0.64</v>
      </c>
      <c r="P33" s="75">
        <v>0</v>
      </c>
      <c r="Q33" s="75">
        <v>0</v>
      </c>
      <c r="R33" s="75">
        <f t="shared" si="0"/>
        <v>0.73</v>
      </c>
    </row>
    <row r="34" spans="2:18" s="137" customFormat="1" x14ac:dyDescent="0.35">
      <c r="B34" s="135" t="s">
        <v>55</v>
      </c>
      <c r="C34" s="136" t="s">
        <v>20</v>
      </c>
      <c r="D34" s="75">
        <v>0</v>
      </c>
      <c r="E34" s="75">
        <v>0</v>
      </c>
      <c r="F34" s="75">
        <v>0</v>
      </c>
      <c r="G34" s="75">
        <v>0</v>
      </c>
      <c r="H34" s="75">
        <v>0</v>
      </c>
      <c r="I34" s="75">
        <v>0</v>
      </c>
      <c r="J34" s="75">
        <v>0</v>
      </c>
      <c r="K34" s="75">
        <v>0</v>
      </c>
      <c r="L34" s="75">
        <v>0.09</v>
      </c>
      <c r="M34" s="75">
        <v>0</v>
      </c>
      <c r="N34" s="75">
        <v>0</v>
      </c>
      <c r="O34" s="75">
        <v>0.91</v>
      </c>
      <c r="P34" s="75">
        <v>0</v>
      </c>
      <c r="Q34" s="75">
        <v>0</v>
      </c>
      <c r="R34" s="75">
        <f t="shared" si="0"/>
        <v>1</v>
      </c>
    </row>
    <row r="35" spans="2:18" s="137" customFormat="1" x14ac:dyDescent="0.35">
      <c r="B35" s="135" t="s">
        <v>46</v>
      </c>
      <c r="C35" s="136" t="s">
        <v>20</v>
      </c>
      <c r="D35" s="75">
        <v>0</v>
      </c>
      <c r="E35" s="75">
        <v>0.27</v>
      </c>
      <c r="F35" s="75">
        <v>0.45</v>
      </c>
      <c r="G35" s="75">
        <v>1.82</v>
      </c>
      <c r="H35" s="75">
        <v>0</v>
      </c>
      <c r="I35" s="75">
        <v>0.36</v>
      </c>
      <c r="J35" s="75">
        <v>0.55000000000000004</v>
      </c>
      <c r="K35" s="75">
        <v>2</v>
      </c>
      <c r="L35" s="75">
        <v>0.36</v>
      </c>
      <c r="M35" s="75">
        <v>0.09</v>
      </c>
      <c r="N35" s="75">
        <v>0.27</v>
      </c>
      <c r="O35" s="75">
        <v>0.91</v>
      </c>
      <c r="P35" s="75">
        <v>0.18</v>
      </c>
      <c r="Q35" s="75">
        <v>0.18</v>
      </c>
      <c r="R35" s="75">
        <f t="shared" si="0"/>
        <v>7.44</v>
      </c>
    </row>
    <row r="36" spans="2:18" s="137" customFormat="1" x14ac:dyDescent="0.35">
      <c r="B36" s="135" t="s">
        <v>53</v>
      </c>
      <c r="C36" s="136" t="s">
        <v>20</v>
      </c>
      <c r="D36" s="75">
        <v>0</v>
      </c>
      <c r="E36" s="75">
        <v>0</v>
      </c>
      <c r="F36" s="75">
        <v>0</v>
      </c>
      <c r="G36" s="75">
        <v>0</v>
      </c>
      <c r="H36" s="75">
        <v>0</v>
      </c>
      <c r="I36" s="75">
        <v>0</v>
      </c>
      <c r="J36" s="75">
        <v>0</v>
      </c>
      <c r="K36" s="75">
        <v>0.55000000000000004</v>
      </c>
      <c r="L36" s="75">
        <v>0</v>
      </c>
      <c r="M36" s="75">
        <v>0</v>
      </c>
      <c r="N36" s="75">
        <v>0</v>
      </c>
      <c r="O36" s="75">
        <v>1.73</v>
      </c>
      <c r="P36" s="75">
        <v>0</v>
      </c>
      <c r="Q36" s="75">
        <v>0.36</v>
      </c>
      <c r="R36" s="75">
        <f t="shared" si="0"/>
        <v>2.64</v>
      </c>
    </row>
    <row r="37" spans="2:18" s="137" customFormat="1" x14ac:dyDescent="0.35">
      <c r="B37" s="138" t="s">
        <v>44</v>
      </c>
      <c r="C37" s="151" t="s">
        <v>20</v>
      </c>
      <c r="D37" s="75">
        <v>0</v>
      </c>
      <c r="E37" s="75">
        <v>1</v>
      </c>
      <c r="F37" s="75">
        <v>0.36</v>
      </c>
      <c r="G37" s="75">
        <v>0</v>
      </c>
      <c r="H37" s="75">
        <v>0.27</v>
      </c>
      <c r="I37" s="75">
        <v>0</v>
      </c>
      <c r="J37" s="75">
        <v>0.64</v>
      </c>
      <c r="K37" s="75">
        <v>0.64</v>
      </c>
      <c r="L37" s="75">
        <v>0.18</v>
      </c>
      <c r="M37" s="75">
        <v>0.18</v>
      </c>
      <c r="N37" s="75">
        <v>0.27</v>
      </c>
      <c r="O37" s="75">
        <v>1.45</v>
      </c>
      <c r="P37" s="75">
        <v>0.55000000000000004</v>
      </c>
      <c r="Q37" s="75">
        <v>0.55000000000000004</v>
      </c>
      <c r="R37" s="75">
        <f t="shared" si="0"/>
        <v>6.09</v>
      </c>
    </row>
    <row r="38" spans="2:18" s="137" customFormat="1" x14ac:dyDescent="0.35">
      <c r="B38" s="138" t="s">
        <v>45</v>
      </c>
      <c r="C38" s="151" t="s">
        <v>20</v>
      </c>
      <c r="D38" s="75">
        <v>0</v>
      </c>
      <c r="E38" s="75">
        <v>0.82</v>
      </c>
      <c r="F38" s="75">
        <v>0.45</v>
      </c>
      <c r="G38" s="75">
        <v>1.18</v>
      </c>
      <c r="H38" s="75">
        <v>0.36</v>
      </c>
      <c r="I38" s="75">
        <v>0.45</v>
      </c>
      <c r="J38" s="75">
        <v>0</v>
      </c>
      <c r="K38" s="75">
        <v>0.45</v>
      </c>
      <c r="L38" s="75">
        <v>0</v>
      </c>
      <c r="M38" s="75">
        <v>0.09</v>
      </c>
      <c r="N38" s="75">
        <v>0</v>
      </c>
      <c r="O38" s="75">
        <v>1.27</v>
      </c>
      <c r="P38" s="75">
        <v>0.64</v>
      </c>
      <c r="Q38" s="75">
        <v>0.64</v>
      </c>
      <c r="R38" s="75">
        <f t="shared" si="0"/>
        <v>6.35</v>
      </c>
    </row>
    <row r="39" spans="2:18" s="137" customFormat="1" x14ac:dyDescent="0.35">
      <c r="B39" s="135" t="s">
        <v>281</v>
      </c>
      <c r="C39" s="136" t="s">
        <v>62</v>
      </c>
      <c r="D39" s="75">
        <v>0</v>
      </c>
      <c r="E39" s="75">
        <v>0</v>
      </c>
      <c r="F39" s="75">
        <v>0</v>
      </c>
      <c r="G39" s="75">
        <v>0</v>
      </c>
      <c r="H39" s="75">
        <v>0</v>
      </c>
      <c r="I39" s="75">
        <v>0</v>
      </c>
      <c r="J39" s="75">
        <v>0</v>
      </c>
      <c r="K39" s="75">
        <v>1.64</v>
      </c>
      <c r="L39" s="75">
        <v>0</v>
      </c>
      <c r="M39" s="75">
        <v>0</v>
      </c>
      <c r="N39" s="75">
        <v>0</v>
      </c>
      <c r="O39" s="75">
        <v>0</v>
      </c>
      <c r="P39" s="75">
        <v>0</v>
      </c>
      <c r="Q39" s="75">
        <v>0</v>
      </c>
      <c r="R39" s="75">
        <f t="shared" si="0"/>
        <v>1.64</v>
      </c>
    </row>
    <row r="40" spans="2:18" s="137" customFormat="1" x14ac:dyDescent="0.35">
      <c r="B40" s="138" t="s">
        <v>282</v>
      </c>
      <c r="C40" s="151" t="s">
        <v>62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3.82</v>
      </c>
      <c r="L40" s="75">
        <v>0.18</v>
      </c>
      <c r="M40" s="75">
        <v>0.09</v>
      </c>
      <c r="N40" s="75">
        <v>0.09</v>
      </c>
      <c r="O40" s="75">
        <v>1</v>
      </c>
      <c r="P40" s="75">
        <v>1.0900000000000001</v>
      </c>
      <c r="Q40" s="75">
        <v>0.27</v>
      </c>
      <c r="R40" s="75">
        <f t="shared" si="0"/>
        <v>6.54</v>
      </c>
    </row>
    <row r="41" spans="2:18" s="137" customFormat="1" x14ac:dyDescent="0.35">
      <c r="B41" s="138" t="s">
        <v>18</v>
      </c>
      <c r="C41" s="151" t="s">
        <v>62</v>
      </c>
      <c r="D41" s="75">
        <v>36.18</v>
      </c>
      <c r="E41" s="75">
        <v>23.27</v>
      </c>
      <c r="F41" s="75">
        <v>10</v>
      </c>
      <c r="G41" s="75">
        <v>27.09</v>
      </c>
      <c r="H41" s="75">
        <v>1.64</v>
      </c>
      <c r="I41" s="75">
        <v>3.64</v>
      </c>
      <c r="J41" s="75">
        <v>4.09</v>
      </c>
      <c r="K41" s="75">
        <v>20.45</v>
      </c>
      <c r="L41" s="75">
        <v>9.73</v>
      </c>
      <c r="M41" s="75">
        <v>1.0900000000000001</v>
      </c>
      <c r="N41" s="75">
        <v>1.0900000000000001</v>
      </c>
      <c r="O41" s="75">
        <v>9.27</v>
      </c>
      <c r="P41" s="75">
        <v>1.0900000000000001</v>
      </c>
      <c r="Q41" s="75">
        <v>12.64</v>
      </c>
      <c r="R41" s="75">
        <f t="shared" si="0"/>
        <v>161.27000000000001</v>
      </c>
    </row>
    <row r="42" spans="2:18" s="137" customFormat="1" x14ac:dyDescent="0.35">
      <c r="B42" s="139" t="s">
        <v>3</v>
      </c>
      <c r="C42" s="151" t="s">
        <v>4</v>
      </c>
      <c r="D42" s="75">
        <v>27.73</v>
      </c>
      <c r="E42" s="75">
        <v>24.55</v>
      </c>
      <c r="F42" s="75">
        <v>14.09</v>
      </c>
      <c r="G42" s="75">
        <v>30.91</v>
      </c>
      <c r="H42" s="75">
        <v>8.5500000000000007</v>
      </c>
      <c r="I42" s="75">
        <v>1.64</v>
      </c>
      <c r="J42" s="75">
        <v>5.09</v>
      </c>
      <c r="K42" s="75">
        <v>70</v>
      </c>
      <c r="L42" s="75">
        <v>5.18</v>
      </c>
      <c r="M42" s="75">
        <v>2.73</v>
      </c>
      <c r="N42" s="75">
        <v>8.18</v>
      </c>
      <c r="O42" s="75">
        <v>7.64</v>
      </c>
      <c r="P42" s="75">
        <v>4.91</v>
      </c>
      <c r="Q42" s="75">
        <v>8.64</v>
      </c>
      <c r="R42" s="75">
        <f t="shared" si="0"/>
        <v>219.84</v>
      </c>
    </row>
    <row r="43" spans="2:18" s="137" customFormat="1" x14ac:dyDescent="0.35">
      <c r="B43" s="138" t="s">
        <v>25</v>
      </c>
      <c r="C43" s="151" t="s">
        <v>62</v>
      </c>
      <c r="D43" s="75">
        <v>11.82</v>
      </c>
      <c r="E43" s="75">
        <v>7.73</v>
      </c>
      <c r="F43" s="75">
        <v>7.18</v>
      </c>
      <c r="G43" s="75">
        <v>5.82</v>
      </c>
      <c r="H43" s="75">
        <v>3.45</v>
      </c>
      <c r="I43" s="75">
        <v>1.82</v>
      </c>
      <c r="J43" s="75">
        <v>1.55</v>
      </c>
      <c r="K43" s="75">
        <v>11.09</v>
      </c>
      <c r="L43" s="75">
        <v>2.4500000000000002</v>
      </c>
      <c r="M43" s="75">
        <v>1.82</v>
      </c>
      <c r="N43" s="75">
        <v>3.09</v>
      </c>
      <c r="O43" s="75">
        <v>7.27</v>
      </c>
      <c r="P43" s="75">
        <v>1</v>
      </c>
      <c r="Q43" s="75">
        <v>1.73</v>
      </c>
      <c r="R43" s="75">
        <f t="shared" si="0"/>
        <v>67.819999999999993</v>
      </c>
    </row>
    <row r="44" spans="2:18" s="137" customFormat="1" x14ac:dyDescent="0.35">
      <c r="B44" s="138" t="s">
        <v>283</v>
      </c>
      <c r="C44" s="151" t="s">
        <v>284</v>
      </c>
      <c r="D44" s="75">
        <v>11.45</v>
      </c>
      <c r="E44" s="75">
        <v>7.09</v>
      </c>
      <c r="F44" s="75">
        <v>2</v>
      </c>
      <c r="G44" s="75">
        <v>1.45</v>
      </c>
      <c r="H44" s="75">
        <v>0.91</v>
      </c>
      <c r="I44" s="75">
        <v>1.82</v>
      </c>
      <c r="J44" s="75">
        <v>2.27</v>
      </c>
      <c r="K44" s="75">
        <v>3.82</v>
      </c>
      <c r="L44" s="75">
        <v>5.82</v>
      </c>
      <c r="M44" s="75">
        <v>2.91</v>
      </c>
      <c r="N44" s="75">
        <v>2.73</v>
      </c>
      <c r="O44" s="75">
        <v>7.73</v>
      </c>
      <c r="P44" s="75">
        <v>1.82</v>
      </c>
      <c r="Q44" s="75">
        <v>0.36</v>
      </c>
      <c r="R44" s="75">
        <f t="shared" si="0"/>
        <v>52.18</v>
      </c>
    </row>
    <row r="45" spans="2:18" s="137" customFormat="1" ht="28" x14ac:dyDescent="0.35">
      <c r="B45" s="138" t="s">
        <v>285</v>
      </c>
      <c r="C45" s="151" t="s">
        <v>278</v>
      </c>
      <c r="D45" s="75">
        <v>10</v>
      </c>
      <c r="E45" s="75">
        <v>11.91</v>
      </c>
      <c r="F45" s="75">
        <v>4.09</v>
      </c>
      <c r="G45" s="75">
        <v>6</v>
      </c>
      <c r="H45" s="75">
        <v>1.0900000000000001</v>
      </c>
      <c r="I45" s="75">
        <v>1.36</v>
      </c>
      <c r="J45" s="75">
        <v>0.82</v>
      </c>
      <c r="K45" s="75">
        <v>0</v>
      </c>
      <c r="L45" s="75">
        <v>0</v>
      </c>
      <c r="M45" s="75">
        <v>0</v>
      </c>
      <c r="N45" s="75">
        <v>0</v>
      </c>
      <c r="O45" s="75">
        <v>0</v>
      </c>
      <c r="P45" s="75">
        <v>0</v>
      </c>
      <c r="Q45" s="75">
        <v>0</v>
      </c>
      <c r="R45" s="75">
        <f t="shared" si="0"/>
        <v>35.270000000000003</v>
      </c>
    </row>
    <row r="46" spans="2:18" s="137" customFormat="1" ht="42" x14ac:dyDescent="0.35">
      <c r="B46" s="138" t="s">
        <v>24</v>
      </c>
      <c r="C46" s="151" t="s">
        <v>62</v>
      </c>
      <c r="D46" s="75">
        <v>9.18</v>
      </c>
      <c r="E46" s="75">
        <v>10.18</v>
      </c>
      <c r="F46" s="75">
        <v>0.55000000000000004</v>
      </c>
      <c r="G46" s="75">
        <v>15.36</v>
      </c>
      <c r="H46" s="75">
        <v>4.45</v>
      </c>
      <c r="I46" s="75">
        <v>3.27</v>
      </c>
      <c r="J46" s="75">
        <v>5.55</v>
      </c>
      <c r="K46" s="75">
        <v>14.64</v>
      </c>
      <c r="L46" s="75">
        <v>9.09</v>
      </c>
      <c r="M46" s="75">
        <v>5.09</v>
      </c>
      <c r="N46" s="75">
        <v>2.73</v>
      </c>
      <c r="O46" s="75">
        <v>16.36</v>
      </c>
      <c r="P46" s="75">
        <v>2.5499999999999998</v>
      </c>
      <c r="Q46" s="75">
        <v>3.64</v>
      </c>
      <c r="R46" s="75">
        <f t="shared" si="0"/>
        <v>102.64</v>
      </c>
    </row>
    <row r="47" spans="2:18" s="137" customFormat="1" x14ac:dyDescent="0.35">
      <c r="B47" s="138" t="s">
        <v>286</v>
      </c>
      <c r="C47" s="151" t="s">
        <v>15</v>
      </c>
      <c r="D47" s="75">
        <v>8.91</v>
      </c>
      <c r="E47" s="75">
        <v>4.55</v>
      </c>
      <c r="F47" s="75">
        <v>3.64</v>
      </c>
      <c r="G47" s="75">
        <v>5.45</v>
      </c>
      <c r="H47" s="75">
        <v>3</v>
      </c>
      <c r="I47" s="75">
        <v>1.64</v>
      </c>
      <c r="J47" s="75">
        <v>0.55000000000000004</v>
      </c>
      <c r="K47" s="75">
        <v>7</v>
      </c>
      <c r="L47" s="75">
        <v>1.27</v>
      </c>
      <c r="M47" s="75">
        <v>1</v>
      </c>
      <c r="N47" s="75">
        <v>0.36</v>
      </c>
      <c r="O47" s="75">
        <v>2.1800000000000002</v>
      </c>
      <c r="P47" s="75">
        <v>2.5499999999999998</v>
      </c>
      <c r="Q47" s="75">
        <v>0.55000000000000004</v>
      </c>
      <c r="R47" s="75">
        <f t="shared" si="0"/>
        <v>42.65</v>
      </c>
    </row>
    <row r="48" spans="2:18" s="137" customFormat="1" x14ac:dyDescent="0.35">
      <c r="B48" s="135" t="s">
        <v>7</v>
      </c>
      <c r="C48" s="136" t="s">
        <v>287</v>
      </c>
      <c r="D48" s="75">
        <v>7.36</v>
      </c>
      <c r="E48" s="75">
        <v>9.5500000000000007</v>
      </c>
      <c r="F48" s="75">
        <v>2.27</v>
      </c>
      <c r="G48" s="75">
        <v>3.91</v>
      </c>
      <c r="H48" s="75">
        <v>2.27</v>
      </c>
      <c r="I48" s="75">
        <v>0.36</v>
      </c>
      <c r="J48" s="75">
        <v>0.45</v>
      </c>
      <c r="K48" s="75">
        <v>7.18</v>
      </c>
      <c r="L48" s="75">
        <v>1.45</v>
      </c>
      <c r="M48" s="75">
        <v>1.36</v>
      </c>
      <c r="N48" s="75">
        <v>2</v>
      </c>
      <c r="O48" s="75">
        <v>3.36</v>
      </c>
      <c r="P48" s="75">
        <v>3.09</v>
      </c>
      <c r="Q48" s="75">
        <v>2</v>
      </c>
      <c r="R48" s="75">
        <f t="shared" si="0"/>
        <v>46.61</v>
      </c>
    </row>
    <row r="49" spans="2:18" s="137" customFormat="1" x14ac:dyDescent="0.35">
      <c r="B49" s="138" t="s">
        <v>23</v>
      </c>
      <c r="C49" s="151" t="s">
        <v>62</v>
      </c>
      <c r="D49" s="75">
        <v>7.27</v>
      </c>
      <c r="E49" s="75">
        <v>7.73</v>
      </c>
      <c r="F49" s="75">
        <v>0.27</v>
      </c>
      <c r="G49" s="75">
        <v>4</v>
      </c>
      <c r="H49" s="75">
        <v>2.36</v>
      </c>
      <c r="I49" s="75">
        <v>1.36</v>
      </c>
      <c r="J49" s="75">
        <v>0</v>
      </c>
      <c r="K49" s="75">
        <v>0</v>
      </c>
      <c r="L49" s="75">
        <v>0</v>
      </c>
      <c r="M49" s="75">
        <v>0</v>
      </c>
      <c r="N49" s="75">
        <v>0</v>
      </c>
      <c r="O49" s="75">
        <v>0</v>
      </c>
      <c r="P49" s="75">
        <v>0</v>
      </c>
      <c r="Q49" s="75">
        <v>0</v>
      </c>
      <c r="R49" s="75">
        <f t="shared" si="0"/>
        <v>22.99</v>
      </c>
    </row>
    <row r="50" spans="2:18" s="137" customFormat="1" x14ac:dyDescent="0.35">
      <c r="B50" s="138" t="s">
        <v>2</v>
      </c>
      <c r="C50" s="151" t="s">
        <v>288</v>
      </c>
      <c r="D50" s="75">
        <v>6</v>
      </c>
      <c r="E50" s="75">
        <v>2.91</v>
      </c>
      <c r="F50" s="75">
        <v>1.27</v>
      </c>
      <c r="G50" s="75">
        <v>2.1800000000000002</v>
      </c>
      <c r="H50" s="75">
        <v>1.27</v>
      </c>
      <c r="I50" s="75">
        <v>1.36</v>
      </c>
      <c r="J50" s="75">
        <v>2.73</v>
      </c>
      <c r="K50" s="75">
        <v>5.45</v>
      </c>
      <c r="L50" s="75">
        <v>2.64</v>
      </c>
      <c r="M50" s="75">
        <v>2.73</v>
      </c>
      <c r="N50" s="75">
        <v>0</v>
      </c>
      <c r="O50" s="75">
        <v>3.64</v>
      </c>
      <c r="P50" s="75">
        <v>0.91</v>
      </c>
      <c r="Q50" s="75">
        <v>1.36</v>
      </c>
      <c r="R50" s="75">
        <f t="shared" si="0"/>
        <v>34.450000000000003</v>
      </c>
    </row>
    <row r="51" spans="2:18" s="137" customFormat="1" x14ac:dyDescent="0.35">
      <c r="B51" s="135" t="s">
        <v>11</v>
      </c>
      <c r="C51" s="136" t="s">
        <v>289</v>
      </c>
      <c r="D51" s="75">
        <v>5.91</v>
      </c>
      <c r="E51" s="75">
        <v>8.18</v>
      </c>
      <c r="F51" s="75">
        <v>1.0900000000000001</v>
      </c>
      <c r="G51" s="75">
        <v>4.55</v>
      </c>
      <c r="H51" s="75">
        <v>1.36</v>
      </c>
      <c r="I51" s="75">
        <v>1.18</v>
      </c>
      <c r="J51" s="75">
        <v>2.36</v>
      </c>
      <c r="K51" s="75">
        <v>15.18</v>
      </c>
      <c r="L51" s="75">
        <v>1.18</v>
      </c>
      <c r="M51" s="75">
        <v>2.64</v>
      </c>
      <c r="N51" s="75">
        <v>2.64</v>
      </c>
      <c r="O51" s="75">
        <v>3.45</v>
      </c>
      <c r="P51" s="75">
        <v>1.18</v>
      </c>
      <c r="Q51" s="75">
        <v>0.55000000000000004</v>
      </c>
      <c r="R51" s="75">
        <f t="shared" si="0"/>
        <v>51.45</v>
      </c>
    </row>
    <row r="52" spans="2:18" s="137" customFormat="1" ht="28" x14ac:dyDescent="0.35">
      <c r="B52" s="139" t="s">
        <v>290</v>
      </c>
      <c r="C52" s="151" t="s">
        <v>5</v>
      </c>
      <c r="D52" s="75">
        <v>4.55</v>
      </c>
      <c r="E52" s="75">
        <v>2.64</v>
      </c>
      <c r="F52" s="75">
        <v>0.55000000000000004</v>
      </c>
      <c r="G52" s="75">
        <v>2.73</v>
      </c>
      <c r="H52" s="75">
        <v>1.55</v>
      </c>
      <c r="I52" s="75">
        <v>0.45</v>
      </c>
      <c r="J52" s="75">
        <v>1</v>
      </c>
      <c r="K52" s="75">
        <v>1.27</v>
      </c>
      <c r="L52" s="75">
        <v>0.82</v>
      </c>
      <c r="M52" s="75">
        <v>0.27</v>
      </c>
      <c r="N52" s="75">
        <v>0.55000000000000004</v>
      </c>
      <c r="O52" s="75">
        <v>1.45</v>
      </c>
      <c r="P52" s="75">
        <v>0.55000000000000004</v>
      </c>
      <c r="Q52" s="75">
        <v>0.36</v>
      </c>
      <c r="R52" s="75">
        <f>SUM(D52:Q52)</f>
        <v>18.739999999999998</v>
      </c>
    </row>
    <row r="53" spans="2:18" s="137" customFormat="1" x14ac:dyDescent="0.35">
      <c r="B53" s="139" t="s">
        <v>16</v>
      </c>
      <c r="C53" s="151" t="s">
        <v>291</v>
      </c>
      <c r="D53" s="75">
        <v>4.09</v>
      </c>
      <c r="E53" s="75">
        <v>1.82</v>
      </c>
      <c r="F53" s="75">
        <v>0.55000000000000004</v>
      </c>
      <c r="G53" s="75">
        <v>1.27</v>
      </c>
      <c r="H53" s="75">
        <v>0</v>
      </c>
      <c r="I53" s="75">
        <v>0</v>
      </c>
      <c r="J53" s="75">
        <v>0</v>
      </c>
      <c r="K53" s="75">
        <v>2.91</v>
      </c>
      <c r="L53" s="75">
        <v>0.18</v>
      </c>
      <c r="M53" s="75">
        <v>0.18</v>
      </c>
      <c r="N53" s="75">
        <v>0.18</v>
      </c>
      <c r="O53" s="75">
        <v>1.0900000000000001</v>
      </c>
      <c r="P53" s="75">
        <v>0.18</v>
      </c>
      <c r="Q53" s="75">
        <v>0.64</v>
      </c>
      <c r="R53" s="75">
        <f t="shared" si="0"/>
        <v>13.09</v>
      </c>
    </row>
    <row r="54" spans="2:18" s="137" customFormat="1" x14ac:dyDescent="0.35">
      <c r="B54" s="139" t="s">
        <v>26</v>
      </c>
      <c r="C54" s="151" t="s">
        <v>284</v>
      </c>
      <c r="D54" s="75">
        <v>3.18</v>
      </c>
      <c r="E54" s="75">
        <v>0.55000000000000004</v>
      </c>
      <c r="F54" s="75">
        <v>0</v>
      </c>
      <c r="G54" s="75">
        <v>0</v>
      </c>
      <c r="H54" s="75">
        <v>0.55000000000000004</v>
      </c>
      <c r="I54" s="75">
        <v>0.27</v>
      </c>
      <c r="J54" s="75">
        <v>0</v>
      </c>
      <c r="K54" s="75">
        <v>1.18</v>
      </c>
      <c r="L54" s="75">
        <v>0.82</v>
      </c>
      <c r="M54" s="75">
        <v>1.64</v>
      </c>
      <c r="N54" s="75">
        <v>0.27</v>
      </c>
      <c r="O54" s="75">
        <v>1.45</v>
      </c>
      <c r="P54" s="75">
        <v>1</v>
      </c>
      <c r="Q54" s="75">
        <v>0.27</v>
      </c>
      <c r="R54" s="75">
        <f t="shared" si="0"/>
        <v>11.18</v>
      </c>
    </row>
    <row r="55" spans="2:18" s="137" customFormat="1" x14ac:dyDescent="0.35">
      <c r="B55" s="139" t="s">
        <v>21</v>
      </c>
      <c r="C55" s="151" t="s">
        <v>20</v>
      </c>
      <c r="D55" s="75">
        <v>3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5">
        <v>0</v>
      </c>
      <c r="K55" s="75">
        <v>0</v>
      </c>
      <c r="L55" s="75">
        <v>0</v>
      </c>
      <c r="M55" s="75">
        <v>0</v>
      </c>
      <c r="N55" s="75">
        <v>0</v>
      </c>
      <c r="O55" s="75">
        <v>0</v>
      </c>
      <c r="P55" s="75">
        <v>0</v>
      </c>
      <c r="Q55" s="75">
        <v>0</v>
      </c>
      <c r="R55" s="75">
        <f t="shared" si="0"/>
        <v>3</v>
      </c>
    </row>
    <row r="56" spans="2:18" s="137" customFormat="1" x14ac:dyDescent="0.35">
      <c r="B56" s="139" t="s">
        <v>34</v>
      </c>
      <c r="C56" s="151" t="s">
        <v>284</v>
      </c>
      <c r="D56" s="75">
        <v>2.82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5">
        <v>0</v>
      </c>
      <c r="O56" s="75">
        <v>0</v>
      </c>
      <c r="P56" s="75">
        <v>0</v>
      </c>
      <c r="Q56" s="75">
        <v>0</v>
      </c>
      <c r="R56" s="75">
        <f t="shared" si="0"/>
        <v>2.82</v>
      </c>
    </row>
    <row r="57" spans="2:18" s="137" customFormat="1" x14ac:dyDescent="0.35">
      <c r="B57" s="139" t="s">
        <v>27</v>
      </c>
      <c r="C57" s="151" t="s">
        <v>62</v>
      </c>
      <c r="D57" s="75">
        <v>2.82</v>
      </c>
      <c r="E57" s="75">
        <v>1.27</v>
      </c>
      <c r="F57" s="75">
        <v>7.36</v>
      </c>
      <c r="G57" s="75">
        <v>3.64</v>
      </c>
      <c r="H57" s="75">
        <v>1.36</v>
      </c>
      <c r="I57" s="75">
        <v>1.82</v>
      </c>
      <c r="J57" s="75">
        <v>1.55</v>
      </c>
      <c r="K57" s="75">
        <v>3.09</v>
      </c>
      <c r="L57" s="75">
        <v>1.73</v>
      </c>
      <c r="M57" s="75">
        <v>1.64</v>
      </c>
      <c r="N57" s="75">
        <v>1</v>
      </c>
      <c r="O57" s="75">
        <v>5.55</v>
      </c>
      <c r="P57" s="75">
        <v>1.73</v>
      </c>
      <c r="Q57" s="75">
        <v>0.73</v>
      </c>
      <c r="R57" s="75">
        <f t="shared" si="0"/>
        <v>35.29</v>
      </c>
    </row>
    <row r="58" spans="2:18" s="137" customFormat="1" x14ac:dyDescent="0.35">
      <c r="B58" s="140" t="s">
        <v>9</v>
      </c>
      <c r="C58" s="136" t="s">
        <v>10</v>
      </c>
      <c r="D58" s="75">
        <v>2.5499999999999998</v>
      </c>
      <c r="E58" s="75">
        <v>1.27</v>
      </c>
      <c r="F58" s="75">
        <v>0.18</v>
      </c>
      <c r="G58" s="75">
        <v>1.82</v>
      </c>
      <c r="H58" s="75">
        <v>1</v>
      </c>
      <c r="I58" s="75">
        <v>0.27</v>
      </c>
      <c r="J58" s="75">
        <v>0</v>
      </c>
      <c r="K58" s="75">
        <v>0.27</v>
      </c>
      <c r="L58" s="75">
        <v>0.27</v>
      </c>
      <c r="M58" s="75">
        <v>0.64</v>
      </c>
      <c r="N58" s="75">
        <v>0.27</v>
      </c>
      <c r="O58" s="75">
        <v>1</v>
      </c>
      <c r="P58" s="75">
        <v>0.27</v>
      </c>
      <c r="Q58" s="75">
        <v>0.64</v>
      </c>
      <c r="R58" s="75">
        <f t="shared" si="0"/>
        <v>10.45</v>
      </c>
    </row>
    <row r="59" spans="2:18" s="137" customFormat="1" x14ac:dyDescent="0.35">
      <c r="B59" s="139" t="s">
        <v>292</v>
      </c>
      <c r="C59" s="151" t="s">
        <v>293</v>
      </c>
      <c r="D59" s="75">
        <v>2.5499999999999998</v>
      </c>
      <c r="E59" s="75">
        <v>5</v>
      </c>
      <c r="F59" s="75">
        <v>5.73</v>
      </c>
      <c r="G59" s="75">
        <v>2.4500000000000002</v>
      </c>
      <c r="H59" s="75">
        <v>0.45</v>
      </c>
      <c r="I59" s="75">
        <v>0.27</v>
      </c>
      <c r="J59" s="75">
        <v>0.27</v>
      </c>
      <c r="K59" s="75">
        <v>3.82</v>
      </c>
      <c r="L59" s="75">
        <v>0.73</v>
      </c>
      <c r="M59" s="75">
        <v>0.18</v>
      </c>
      <c r="N59" s="75">
        <v>0.18</v>
      </c>
      <c r="O59" s="75">
        <v>0.91</v>
      </c>
      <c r="P59" s="75">
        <v>0.18</v>
      </c>
      <c r="Q59" s="75">
        <v>0.27</v>
      </c>
      <c r="R59" s="75">
        <f t="shared" si="0"/>
        <v>22.99</v>
      </c>
    </row>
    <row r="60" spans="2:18" s="137" customFormat="1" x14ac:dyDescent="0.35">
      <c r="B60" s="139" t="s">
        <v>17</v>
      </c>
      <c r="C60" s="151" t="s">
        <v>294</v>
      </c>
      <c r="D60" s="75">
        <v>2.36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5">
        <v>0</v>
      </c>
      <c r="O60" s="75">
        <v>0</v>
      </c>
      <c r="P60" s="75">
        <v>0</v>
      </c>
      <c r="Q60" s="75">
        <v>0</v>
      </c>
      <c r="R60" s="75">
        <f t="shared" si="0"/>
        <v>2.36</v>
      </c>
    </row>
    <row r="61" spans="2:18" s="137" customFormat="1" x14ac:dyDescent="0.35">
      <c r="B61" s="139" t="s">
        <v>36</v>
      </c>
      <c r="C61" s="151" t="s">
        <v>295</v>
      </c>
      <c r="D61" s="75">
        <v>1.82</v>
      </c>
      <c r="E61" s="75">
        <v>0</v>
      </c>
      <c r="F61" s="75">
        <v>0</v>
      </c>
      <c r="G61" s="75">
        <v>0</v>
      </c>
      <c r="H61" s="75">
        <v>0</v>
      </c>
      <c r="I61" s="75">
        <v>0</v>
      </c>
      <c r="J61" s="75">
        <v>0</v>
      </c>
      <c r="K61" s="75">
        <v>0.55000000000000004</v>
      </c>
      <c r="L61" s="75">
        <v>0.27</v>
      </c>
      <c r="M61" s="75">
        <v>0.27</v>
      </c>
      <c r="N61" s="75">
        <v>0.27</v>
      </c>
      <c r="O61" s="75">
        <v>2.09</v>
      </c>
      <c r="P61" s="75">
        <v>0.27</v>
      </c>
      <c r="Q61" s="75">
        <v>0</v>
      </c>
      <c r="R61" s="75">
        <f t="shared" si="0"/>
        <v>5.54</v>
      </c>
    </row>
    <row r="62" spans="2:18" s="137" customFormat="1" x14ac:dyDescent="0.35">
      <c r="B62" s="138" t="s">
        <v>28</v>
      </c>
      <c r="C62" s="151" t="s">
        <v>62</v>
      </c>
      <c r="D62" s="75">
        <v>1.82</v>
      </c>
      <c r="E62" s="75">
        <v>0.91</v>
      </c>
      <c r="F62" s="75">
        <v>0.18</v>
      </c>
      <c r="G62" s="75">
        <v>0</v>
      </c>
      <c r="H62" s="75">
        <v>0.36</v>
      </c>
      <c r="I62" s="75">
        <v>0</v>
      </c>
      <c r="J62" s="75">
        <v>0</v>
      </c>
      <c r="K62" s="75">
        <v>0</v>
      </c>
      <c r="L62" s="75">
        <v>0</v>
      </c>
      <c r="M62" s="75">
        <v>0</v>
      </c>
      <c r="N62" s="75">
        <v>0</v>
      </c>
      <c r="O62" s="75">
        <v>0.18</v>
      </c>
      <c r="P62" s="75">
        <v>0</v>
      </c>
      <c r="Q62" s="75">
        <v>0</v>
      </c>
      <c r="R62" s="75">
        <f t="shared" si="0"/>
        <v>3.45</v>
      </c>
    </row>
    <row r="63" spans="2:18" s="137" customFormat="1" x14ac:dyDescent="0.35">
      <c r="B63" s="138" t="s">
        <v>22</v>
      </c>
      <c r="C63" s="151" t="s">
        <v>20</v>
      </c>
      <c r="D63" s="75">
        <v>1.45</v>
      </c>
      <c r="E63" s="75">
        <v>0.27</v>
      </c>
      <c r="F63" s="75">
        <v>0.18</v>
      </c>
      <c r="G63" s="75">
        <v>0.27</v>
      </c>
      <c r="H63" s="75">
        <v>0.27</v>
      </c>
      <c r="I63" s="75">
        <v>0</v>
      </c>
      <c r="J63" s="75">
        <v>0</v>
      </c>
      <c r="K63" s="75">
        <v>0</v>
      </c>
      <c r="L63" s="75">
        <v>0</v>
      </c>
      <c r="M63" s="75">
        <v>0</v>
      </c>
      <c r="N63" s="75">
        <v>0.09</v>
      </c>
      <c r="O63" s="75">
        <v>0</v>
      </c>
      <c r="P63" s="75">
        <v>0</v>
      </c>
      <c r="Q63" s="75">
        <v>0</v>
      </c>
      <c r="R63" s="75">
        <f t="shared" si="0"/>
        <v>2.5299999999999998</v>
      </c>
    </row>
    <row r="64" spans="2:18" s="137" customFormat="1" x14ac:dyDescent="0.35">
      <c r="B64" s="135" t="s">
        <v>29</v>
      </c>
      <c r="C64" s="136" t="s">
        <v>6</v>
      </c>
      <c r="D64" s="75">
        <v>1.36</v>
      </c>
      <c r="E64" s="75">
        <v>0</v>
      </c>
      <c r="F64" s="75">
        <v>0</v>
      </c>
      <c r="G64" s="75">
        <v>1.82</v>
      </c>
      <c r="H64" s="75">
        <v>0</v>
      </c>
      <c r="I64" s="75">
        <v>0</v>
      </c>
      <c r="J64" s="75">
        <v>0</v>
      </c>
      <c r="K64" s="75">
        <v>0.09</v>
      </c>
      <c r="L64" s="75">
        <v>0.09</v>
      </c>
      <c r="M64" s="75">
        <v>0.09</v>
      </c>
      <c r="N64" s="75">
        <v>0.09</v>
      </c>
      <c r="O64" s="75">
        <v>0.09</v>
      </c>
      <c r="P64" s="75">
        <v>0.09</v>
      </c>
      <c r="Q64" s="75">
        <v>0.27</v>
      </c>
      <c r="R64" s="75">
        <f t="shared" si="0"/>
        <v>3.99</v>
      </c>
    </row>
    <row r="65" spans="2:18" s="137" customFormat="1" x14ac:dyDescent="0.35">
      <c r="B65" s="138" t="s">
        <v>14</v>
      </c>
      <c r="C65" s="151" t="s">
        <v>6</v>
      </c>
      <c r="D65" s="75">
        <v>1.27</v>
      </c>
      <c r="E65" s="75">
        <v>3.27</v>
      </c>
      <c r="F65" s="75">
        <v>0.45</v>
      </c>
      <c r="G65" s="75">
        <v>2.09</v>
      </c>
      <c r="H65" s="75">
        <v>0.27</v>
      </c>
      <c r="I65" s="75">
        <v>0.36</v>
      </c>
      <c r="J65" s="75">
        <v>0.27</v>
      </c>
      <c r="K65" s="75">
        <v>3.09</v>
      </c>
      <c r="L65" s="75">
        <v>0.27</v>
      </c>
      <c r="M65" s="75">
        <v>0.18</v>
      </c>
      <c r="N65" s="75">
        <v>0.18</v>
      </c>
      <c r="O65" s="75">
        <v>2.36</v>
      </c>
      <c r="P65" s="75">
        <v>0.36</v>
      </c>
      <c r="Q65" s="75">
        <v>0.18</v>
      </c>
      <c r="R65" s="75">
        <f t="shared" si="0"/>
        <v>14.6</v>
      </c>
    </row>
    <row r="66" spans="2:18" s="137" customFormat="1" x14ac:dyDescent="0.35">
      <c r="B66" s="135" t="s">
        <v>35</v>
      </c>
      <c r="C66" s="136" t="s">
        <v>62</v>
      </c>
      <c r="D66" s="75">
        <v>1</v>
      </c>
      <c r="E66" s="75">
        <v>0</v>
      </c>
      <c r="F66" s="75">
        <v>0</v>
      </c>
      <c r="G66" s="75">
        <v>0</v>
      </c>
      <c r="H66" s="75">
        <v>0</v>
      </c>
      <c r="I66" s="75">
        <v>0</v>
      </c>
      <c r="J66" s="75">
        <v>0</v>
      </c>
      <c r="K66" s="75">
        <v>0.09</v>
      </c>
      <c r="L66" s="75">
        <v>0.09</v>
      </c>
      <c r="M66" s="75">
        <v>0.09</v>
      </c>
      <c r="N66" s="75">
        <v>0.09</v>
      </c>
      <c r="O66" s="75">
        <v>0.36</v>
      </c>
      <c r="P66" s="75">
        <v>0.09</v>
      </c>
      <c r="Q66" s="75">
        <v>0.09</v>
      </c>
      <c r="R66" s="75">
        <f t="shared" si="0"/>
        <v>1.9</v>
      </c>
    </row>
    <row r="67" spans="2:18" s="137" customFormat="1" x14ac:dyDescent="0.35">
      <c r="B67" s="138" t="s">
        <v>30</v>
      </c>
      <c r="C67" s="151" t="s">
        <v>31</v>
      </c>
      <c r="D67" s="75">
        <v>0.91</v>
      </c>
      <c r="E67" s="75">
        <v>0</v>
      </c>
      <c r="F67" s="75">
        <v>0</v>
      </c>
      <c r="G67" s="75">
        <v>1.55</v>
      </c>
      <c r="H67" s="75">
        <v>0.82</v>
      </c>
      <c r="I67" s="75">
        <v>0</v>
      </c>
      <c r="J67" s="75">
        <v>0</v>
      </c>
      <c r="K67" s="75">
        <v>1.0900000000000001</v>
      </c>
      <c r="L67" s="75">
        <v>0.82</v>
      </c>
      <c r="M67" s="75">
        <v>0.18</v>
      </c>
      <c r="N67" s="75">
        <v>0.18</v>
      </c>
      <c r="O67" s="75">
        <v>1.55</v>
      </c>
      <c r="P67" s="75">
        <v>0.18</v>
      </c>
      <c r="Q67" s="75">
        <v>0.55000000000000004</v>
      </c>
      <c r="R67" s="75">
        <f t="shared" si="0"/>
        <v>7.83</v>
      </c>
    </row>
    <row r="68" spans="2:18" s="137" customFormat="1" x14ac:dyDescent="0.35">
      <c r="B68" s="138" t="s">
        <v>13</v>
      </c>
      <c r="C68" s="151" t="s">
        <v>296</v>
      </c>
      <c r="D68" s="75">
        <v>0.91</v>
      </c>
      <c r="E68" s="75">
        <v>2.5499999999999998</v>
      </c>
      <c r="F68" s="75">
        <v>0.18</v>
      </c>
      <c r="G68" s="75">
        <v>2.1800000000000002</v>
      </c>
      <c r="H68" s="75">
        <v>1.64</v>
      </c>
      <c r="I68" s="75">
        <v>0</v>
      </c>
      <c r="J68" s="75">
        <v>0</v>
      </c>
      <c r="K68" s="75">
        <v>3.09</v>
      </c>
      <c r="L68" s="75">
        <v>1.18</v>
      </c>
      <c r="M68" s="75">
        <v>0.45</v>
      </c>
      <c r="N68" s="75">
        <v>1.27</v>
      </c>
      <c r="O68" s="75">
        <v>0.73</v>
      </c>
      <c r="P68" s="75">
        <v>0.55000000000000004</v>
      </c>
      <c r="Q68" s="75">
        <v>1.36</v>
      </c>
      <c r="R68" s="75">
        <f t="shared" si="0"/>
        <v>16.09</v>
      </c>
    </row>
    <row r="69" spans="2:18" s="137" customFormat="1" x14ac:dyDescent="0.35">
      <c r="B69" s="138" t="s">
        <v>32</v>
      </c>
      <c r="C69" s="151" t="s">
        <v>33</v>
      </c>
      <c r="D69" s="75">
        <v>0.82</v>
      </c>
      <c r="E69" s="75">
        <v>0.64</v>
      </c>
      <c r="F69" s="75">
        <v>0</v>
      </c>
      <c r="G69" s="75">
        <v>0</v>
      </c>
      <c r="H69" s="75">
        <v>0.55000000000000004</v>
      </c>
      <c r="I69" s="75">
        <v>0</v>
      </c>
      <c r="J69" s="75">
        <v>0</v>
      </c>
      <c r="K69" s="75">
        <v>0.09</v>
      </c>
      <c r="L69" s="75">
        <v>0.09</v>
      </c>
      <c r="M69" s="75">
        <v>0.09</v>
      </c>
      <c r="N69" s="75">
        <v>0.27</v>
      </c>
      <c r="O69" s="75">
        <v>0.09</v>
      </c>
      <c r="P69" s="75">
        <v>0.27</v>
      </c>
      <c r="Q69" s="75">
        <v>0.09</v>
      </c>
      <c r="R69" s="75">
        <f t="shared" si="0"/>
        <v>3</v>
      </c>
    </row>
    <row r="70" spans="2:18" s="137" customFormat="1" x14ac:dyDescent="0.35">
      <c r="B70" s="141" t="s">
        <v>37</v>
      </c>
      <c r="C70" s="142" t="s">
        <v>284</v>
      </c>
      <c r="D70" s="75">
        <v>0.55000000000000004</v>
      </c>
      <c r="E70" s="75">
        <v>0.82</v>
      </c>
      <c r="F70" s="75">
        <v>0</v>
      </c>
      <c r="G70" s="75">
        <v>0</v>
      </c>
      <c r="H70" s="75">
        <v>0.27</v>
      </c>
      <c r="I70" s="75">
        <v>0</v>
      </c>
      <c r="J70" s="75">
        <v>0</v>
      </c>
      <c r="K70" s="75">
        <v>0</v>
      </c>
      <c r="L70" s="75">
        <v>0</v>
      </c>
      <c r="M70" s="75">
        <v>0</v>
      </c>
      <c r="N70" s="75">
        <v>0.09</v>
      </c>
      <c r="O70" s="75">
        <v>0.36</v>
      </c>
      <c r="P70" s="75">
        <v>0</v>
      </c>
      <c r="Q70" s="75">
        <v>0</v>
      </c>
      <c r="R70" s="75">
        <f t="shared" si="0"/>
        <v>2.09</v>
      </c>
    </row>
    <row r="71" spans="2:18" s="137" customFormat="1" x14ac:dyDescent="0.35">
      <c r="B71" s="138" t="s">
        <v>19</v>
      </c>
      <c r="C71" s="151" t="s">
        <v>20</v>
      </c>
      <c r="D71" s="75">
        <v>0.45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5">
        <v>0</v>
      </c>
      <c r="O71" s="75">
        <v>0</v>
      </c>
      <c r="P71" s="75">
        <v>0</v>
      </c>
      <c r="Q71" s="75">
        <v>0</v>
      </c>
      <c r="R71" s="75">
        <f t="shared" si="0"/>
        <v>0.45</v>
      </c>
    </row>
    <row r="72" spans="2:18" s="137" customFormat="1" ht="14" x14ac:dyDescent="0.3">
      <c r="B72" s="127"/>
      <c r="C72" s="149"/>
      <c r="D72" s="1"/>
      <c r="E72" s="1"/>
      <c r="F72" s="1"/>
      <c r="G72" s="1"/>
      <c r="H72" s="2"/>
      <c r="I72" s="2"/>
      <c r="J72" s="3"/>
      <c r="K72" s="3"/>
      <c r="L72" s="3"/>
      <c r="M72" s="3"/>
      <c r="N72" s="3"/>
      <c r="O72" s="3"/>
      <c r="P72" s="3"/>
      <c r="Q72" s="3"/>
      <c r="R72" s="3"/>
    </row>
    <row r="73" spans="2:18" s="137" customFormat="1" ht="14" x14ac:dyDescent="0.3">
      <c r="B73" s="119"/>
      <c r="D73" s="143"/>
      <c r="I73" s="144"/>
      <c r="J73" s="145"/>
      <c r="K73" s="145"/>
      <c r="L73" s="145"/>
    </row>
    <row r="74" spans="2:18" s="137" customFormat="1" ht="139.5" x14ac:dyDescent="0.3">
      <c r="B74" s="146" t="s">
        <v>297</v>
      </c>
      <c r="D74" s="143"/>
      <c r="I74" s="144"/>
      <c r="J74" s="145"/>
      <c r="K74" s="145"/>
      <c r="L74" s="145"/>
    </row>
    <row r="75" spans="2:18" s="137" customFormat="1" ht="62" x14ac:dyDescent="0.3">
      <c r="B75" s="147" t="s">
        <v>298</v>
      </c>
      <c r="D75" s="143"/>
      <c r="I75" s="144"/>
      <c r="J75" s="145"/>
      <c r="K75" s="145"/>
      <c r="L75" s="145"/>
    </row>
    <row r="76" spans="2:18" s="137" customFormat="1" ht="14" x14ac:dyDescent="0.3">
      <c r="B76" s="119"/>
      <c r="D76" s="143"/>
      <c r="I76" s="144"/>
      <c r="J76" s="145"/>
      <c r="K76" s="145"/>
      <c r="L76" s="145"/>
    </row>
    <row r="77" spans="2:18" s="137" customFormat="1" ht="14" x14ac:dyDescent="0.3">
      <c r="B77" s="119"/>
      <c r="D77" s="143"/>
      <c r="I77" s="144"/>
      <c r="J77" s="145"/>
      <c r="K77" s="145"/>
      <c r="L77" s="145"/>
    </row>
    <row r="78" spans="2:18" s="137" customFormat="1" ht="14" x14ac:dyDescent="0.3">
      <c r="B78" s="148" t="s">
        <v>299</v>
      </c>
      <c r="C78" s="121"/>
      <c r="D78" s="122"/>
      <c r="E78" s="122"/>
      <c r="F78" s="122"/>
      <c r="G78" s="123"/>
      <c r="I78" s="144"/>
      <c r="J78" s="145"/>
      <c r="K78" s="145"/>
      <c r="L78" s="145"/>
    </row>
    <row r="79" spans="2:18" s="137" customFormat="1" ht="14" x14ac:dyDescent="0.3">
      <c r="B79" s="119"/>
      <c r="C79" s="149"/>
      <c r="D79" s="1"/>
      <c r="E79" s="1"/>
      <c r="F79" s="1"/>
      <c r="G79" s="1"/>
      <c r="I79" s="144"/>
      <c r="J79" s="145"/>
      <c r="K79" s="145"/>
      <c r="L79" s="145"/>
    </row>
    <row r="80" spans="2:18" s="137" customFormat="1" x14ac:dyDescent="0.3">
      <c r="B80" s="77" t="s">
        <v>63</v>
      </c>
      <c r="C80" s="118" t="s">
        <v>251</v>
      </c>
      <c r="D80" s="118" t="s">
        <v>250</v>
      </c>
      <c r="E80" s="117">
        <v>45200</v>
      </c>
      <c r="F80" s="118" t="s">
        <v>245</v>
      </c>
      <c r="G80" s="118" t="s">
        <v>246</v>
      </c>
      <c r="H80" s="118" t="s">
        <v>247</v>
      </c>
      <c r="I80" s="118" t="s">
        <v>248</v>
      </c>
      <c r="J80" s="118" t="s">
        <v>249</v>
      </c>
      <c r="K80" s="145"/>
      <c r="L80" s="145"/>
    </row>
    <row r="81" spans="2:12" s="137" customFormat="1" x14ac:dyDescent="0.35">
      <c r="B81" s="5" t="s">
        <v>237</v>
      </c>
      <c r="C81" s="75">
        <v>682.44</v>
      </c>
      <c r="D81" s="75">
        <v>2047.31</v>
      </c>
      <c r="E81" s="75">
        <v>2328.9499999999998</v>
      </c>
      <c r="F81" s="75">
        <v>5685.12</v>
      </c>
      <c r="G81" s="75">
        <v>6484.61</v>
      </c>
      <c r="H81" s="75">
        <v>1994.33</v>
      </c>
      <c r="I81" s="75">
        <v>2884.14</v>
      </c>
      <c r="J81" s="75">
        <v>3143.26</v>
      </c>
      <c r="K81" s="145"/>
      <c r="L81" s="145"/>
    </row>
    <row r="82" spans="2:12" s="137" customFormat="1" x14ac:dyDescent="0.35">
      <c r="B82" s="5" t="s">
        <v>238</v>
      </c>
      <c r="C82" s="75">
        <v>836.67</v>
      </c>
      <c r="D82" s="75">
        <v>1673.33</v>
      </c>
      <c r="E82" s="75">
        <v>2692.89</v>
      </c>
      <c r="F82" s="75">
        <v>4558.38</v>
      </c>
      <c r="G82" s="75">
        <v>790.88</v>
      </c>
      <c r="H82" s="75">
        <v>1125.07</v>
      </c>
      <c r="I82" s="75">
        <v>2672.49</v>
      </c>
      <c r="J82" s="75">
        <v>6566.94</v>
      </c>
      <c r="K82" s="145"/>
      <c r="L82" s="145"/>
    </row>
    <row r="83" spans="2:12" s="137" customFormat="1" x14ac:dyDescent="0.35">
      <c r="B83" s="5" t="s">
        <v>239</v>
      </c>
      <c r="C83" s="75">
        <v>320.64999999999998</v>
      </c>
      <c r="D83" s="75">
        <v>1603.24</v>
      </c>
      <c r="E83" s="75">
        <v>2323.79</v>
      </c>
      <c r="F83" s="75">
        <v>4161.21</v>
      </c>
      <c r="G83" s="75">
        <v>1288.67</v>
      </c>
      <c r="H83" s="75">
        <v>3180.61</v>
      </c>
      <c r="I83" s="75">
        <v>3406.58</v>
      </c>
      <c r="J83" s="75">
        <v>3274.82</v>
      </c>
      <c r="K83" s="145"/>
      <c r="L83" s="145"/>
    </row>
    <row r="84" spans="2:12" s="137" customFormat="1" x14ac:dyDescent="0.35">
      <c r="B84" s="5" t="s">
        <v>240</v>
      </c>
      <c r="C84" s="75">
        <v>605.08000000000004</v>
      </c>
      <c r="D84" s="75">
        <v>605.08000000000004</v>
      </c>
      <c r="E84" s="75">
        <v>1125</v>
      </c>
      <c r="F84" s="75">
        <v>2089.0500000000002</v>
      </c>
      <c r="G84" s="75">
        <v>1434.35</v>
      </c>
      <c r="H84" s="75">
        <v>664.52</v>
      </c>
      <c r="I84" s="75">
        <v>552.29</v>
      </c>
      <c r="J84" s="75">
        <v>790.71</v>
      </c>
      <c r="K84" s="145"/>
      <c r="L84" s="145"/>
    </row>
    <row r="85" spans="2:12" s="137" customFormat="1" x14ac:dyDescent="0.35">
      <c r="B85" s="5" t="s">
        <v>241</v>
      </c>
      <c r="C85" s="75">
        <v>222.02</v>
      </c>
      <c r="D85" s="75">
        <v>222.02</v>
      </c>
      <c r="E85" s="75">
        <v>749.64</v>
      </c>
      <c r="F85" s="75">
        <v>1030.56</v>
      </c>
      <c r="G85" s="75"/>
      <c r="H85" s="75"/>
      <c r="I85" s="75">
        <v>417.56</v>
      </c>
      <c r="J85" s="75">
        <v>244.47</v>
      </c>
      <c r="K85" s="145"/>
      <c r="L85" s="145"/>
    </row>
    <row r="86" spans="2:12" s="137" customFormat="1" x14ac:dyDescent="0.35">
      <c r="B86" s="5" t="s">
        <v>242</v>
      </c>
      <c r="C86" s="75">
        <v>347.92</v>
      </c>
      <c r="D86" s="75">
        <v>347.92</v>
      </c>
      <c r="E86" s="75">
        <v>733.54</v>
      </c>
      <c r="F86" s="75">
        <v>1140.21</v>
      </c>
      <c r="G86" s="75"/>
      <c r="H86" s="75">
        <v>850.66</v>
      </c>
      <c r="I86" s="75">
        <v>708.08</v>
      </c>
      <c r="J86" s="75">
        <v>394.59</v>
      </c>
      <c r="K86" s="145"/>
      <c r="L86" s="145"/>
    </row>
    <row r="87" spans="2:12" s="137" customFormat="1" x14ac:dyDescent="0.35">
      <c r="B87" s="5" t="s">
        <v>243</v>
      </c>
      <c r="C87" s="75">
        <v>761.3</v>
      </c>
      <c r="D87" s="75">
        <v>761.3</v>
      </c>
      <c r="E87" s="75">
        <v>1191.47</v>
      </c>
      <c r="F87" s="75">
        <v>1954.3</v>
      </c>
      <c r="G87" s="75">
        <v>657.57</v>
      </c>
      <c r="H87" s="75">
        <v>1624.98</v>
      </c>
      <c r="I87" s="75">
        <v>1664.77</v>
      </c>
      <c r="J87" s="75">
        <v>1281.1600000000001</v>
      </c>
      <c r="K87" s="145"/>
      <c r="L87" s="145"/>
    </row>
    <row r="88" spans="2:12" s="137" customFormat="1" x14ac:dyDescent="0.35">
      <c r="B88" s="5" t="s">
        <v>244</v>
      </c>
      <c r="C88" s="75">
        <v>649.04</v>
      </c>
      <c r="D88" s="75">
        <v>6490.37</v>
      </c>
      <c r="E88" s="75">
        <v>9296</v>
      </c>
      <c r="F88" s="75">
        <v>13196.88</v>
      </c>
      <c r="G88" s="75">
        <v>12494.28</v>
      </c>
      <c r="H88" s="75">
        <v>12887.39</v>
      </c>
      <c r="I88" s="75">
        <v>13610.42</v>
      </c>
      <c r="J88" s="75">
        <v>9909.1299999999992</v>
      </c>
      <c r="K88" s="145"/>
      <c r="L88" s="145"/>
    </row>
    <row r="89" spans="2:12" s="137" customFormat="1" x14ac:dyDescent="0.35">
      <c r="B89" s="5"/>
      <c r="C89" s="75">
        <f>SUM(C81:C88)</f>
        <v>4425.12</v>
      </c>
      <c r="D89" s="75">
        <f>SUM(D81:D88)</f>
        <v>13750.57</v>
      </c>
      <c r="E89" s="75">
        <f>SUM(E81:E88)</f>
        <v>20441.28</v>
      </c>
      <c r="F89" s="75">
        <f>SUM(F81:F88)</f>
        <v>33815.71</v>
      </c>
      <c r="G89" s="5">
        <v>23150.36</v>
      </c>
      <c r="H89" s="75">
        <f>SUM(H81:H88)</f>
        <v>22327.56</v>
      </c>
      <c r="I89" s="75">
        <f>SUM(I81:I88)</f>
        <v>25916.33</v>
      </c>
      <c r="J89" s="75">
        <f>SUM(J81:J88)</f>
        <v>25605.08</v>
      </c>
      <c r="K89" s="145"/>
      <c r="L89" s="145"/>
    </row>
    <row r="90" spans="2:12" s="137" customFormat="1" ht="14" x14ac:dyDescent="0.3">
      <c r="B90" s="119"/>
      <c r="D90" s="143"/>
      <c r="I90" s="144"/>
      <c r="J90" s="145"/>
      <c r="K90" s="145"/>
      <c r="L90" s="145"/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66180-8DED-4571-803F-DA378AA393BB}">
  <dimension ref="B1:Y119"/>
  <sheetViews>
    <sheetView zoomScale="70" zoomScaleNormal="70" workbookViewId="0">
      <selection activeCell="J26" sqref="J26"/>
    </sheetView>
  </sheetViews>
  <sheetFormatPr defaultRowHeight="14.5" x14ac:dyDescent="0.35"/>
  <cols>
    <col min="1" max="1" width="3.1796875" customWidth="1"/>
    <col min="2" max="2" width="6.1796875" bestFit="1" customWidth="1"/>
    <col min="3" max="3" width="4.7265625" bestFit="1" customWidth="1"/>
    <col min="4" max="4" width="14.81640625" customWidth="1"/>
    <col min="5" max="5" width="13.54296875" customWidth="1"/>
    <col min="6" max="7" width="12.81640625" customWidth="1"/>
    <col min="8" max="8" width="14.453125" customWidth="1"/>
    <col min="9" max="10" width="12" customWidth="1"/>
    <col min="11" max="11" width="12.81640625" customWidth="1"/>
    <col min="12" max="12" width="18.54296875" customWidth="1"/>
    <col min="13" max="13" width="11.1796875" customWidth="1"/>
    <col min="14" max="14" width="18.81640625" customWidth="1"/>
    <col min="15" max="15" width="10.81640625" customWidth="1"/>
    <col min="16" max="16" width="21.453125" customWidth="1"/>
    <col min="17" max="17" width="18.7265625" customWidth="1"/>
    <col min="18" max="18" width="18.81640625" customWidth="1"/>
    <col min="19" max="19" width="22.54296875" customWidth="1"/>
    <col min="20" max="20" width="22.1796875" customWidth="1"/>
    <col min="21" max="21" width="24.1796875" customWidth="1"/>
    <col min="22" max="22" width="19.81640625" customWidth="1"/>
    <col min="23" max="23" width="21.453125" customWidth="1"/>
    <col min="24" max="24" width="14.1796875" customWidth="1"/>
    <col min="25" max="25" width="25.54296875" customWidth="1"/>
  </cols>
  <sheetData>
    <row r="1" spans="2:25" ht="15" thickBot="1" x14ac:dyDescent="0.4">
      <c r="T1" s="96" t="s">
        <v>231</v>
      </c>
    </row>
    <row r="2" spans="2:25" ht="15" thickBot="1" x14ac:dyDescent="0.4">
      <c r="I2" s="163" t="s">
        <v>166</v>
      </c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5"/>
    </row>
    <row r="3" spans="2:25" ht="15" thickBot="1" x14ac:dyDescent="0.4">
      <c r="I3" s="166" t="s">
        <v>65</v>
      </c>
      <c r="J3" s="167"/>
      <c r="K3" s="167"/>
      <c r="L3" s="167"/>
      <c r="M3" s="167"/>
      <c r="N3" s="167"/>
      <c r="O3" s="168"/>
      <c r="P3" s="169" t="s">
        <v>68</v>
      </c>
      <c r="Q3" s="170"/>
      <c r="R3" s="170"/>
      <c r="S3" s="170"/>
      <c r="T3" s="170"/>
      <c r="U3" s="170"/>
      <c r="V3" s="171" t="s">
        <v>71</v>
      </c>
      <c r="W3" s="170"/>
      <c r="X3" s="172"/>
      <c r="Y3" s="71" t="s">
        <v>75</v>
      </c>
    </row>
    <row r="4" spans="2:25" ht="58.5" thickBot="1" x14ac:dyDescent="0.4">
      <c r="B4" s="108" t="s">
        <v>130</v>
      </c>
      <c r="C4" s="109" t="s">
        <v>77</v>
      </c>
      <c r="D4" s="109" t="s">
        <v>63</v>
      </c>
      <c r="E4" s="109" t="s">
        <v>131</v>
      </c>
      <c r="F4" s="109" t="s">
        <v>132</v>
      </c>
      <c r="G4" s="109" t="s">
        <v>218</v>
      </c>
      <c r="H4" s="109"/>
      <c r="I4" s="110" t="s">
        <v>66</v>
      </c>
      <c r="J4" s="110" t="s">
        <v>67</v>
      </c>
      <c r="K4" s="110" t="s">
        <v>110</v>
      </c>
      <c r="L4" s="110" t="s">
        <v>111</v>
      </c>
      <c r="M4" s="110" t="s">
        <v>112</v>
      </c>
      <c r="N4" s="110" t="s">
        <v>152</v>
      </c>
      <c r="O4" s="110" t="s">
        <v>115</v>
      </c>
      <c r="P4" s="110" t="s">
        <v>143</v>
      </c>
      <c r="Q4" s="110" t="s">
        <v>69</v>
      </c>
      <c r="R4" s="110" t="s">
        <v>117</v>
      </c>
      <c r="S4" s="110" t="s">
        <v>118</v>
      </c>
      <c r="T4" s="110" t="s">
        <v>119</v>
      </c>
      <c r="U4" s="110" t="s">
        <v>70</v>
      </c>
      <c r="V4" s="110" t="s">
        <v>223</v>
      </c>
      <c r="W4" s="110" t="s">
        <v>224</v>
      </c>
      <c r="X4" s="110" t="s">
        <v>225</v>
      </c>
      <c r="Y4" s="111" t="s">
        <v>222</v>
      </c>
    </row>
    <row r="5" spans="2:25" s="56" customFormat="1" ht="25.5" customHeight="1" x14ac:dyDescent="0.35">
      <c r="B5" s="105"/>
      <c r="C5" s="35"/>
      <c r="D5" s="35"/>
      <c r="E5" s="35" t="s">
        <v>86</v>
      </c>
      <c r="F5" s="35"/>
      <c r="G5" s="35" t="s">
        <v>233</v>
      </c>
      <c r="H5" s="35" t="s">
        <v>219</v>
      </c>
      <c r="I5" s="106" t="s">
        <v>88</v>
      </c>
      <c r="J5" s="106" t="s">
        <v>89</v>
      </c>
      <c r="K5" s="106" t="s">
        <v>113</v>
      </c>
      <c r="L5" s="106" t="s">
        <v>90</v>
      </c>
      <c r="M5" s="106" t="s">
        <v>114</v>
      </c>
      <c r="N5" s="106" t="s">
        <v>91</v>
      </c>
      <c r="O5" s="106" t="s">
        <v>92</v>
      </c>
      <c r="P5" s="106" t="s">
        <v>93</v>
      </c>
      <c r="Q5" s="106" t="s">
        <v>94</v>
      </c>
      <c r="R5" s="106" t="s">
        <v>93</v>
      </c>
      <c r="S5" s="106" t="s">
        <v>95</v>
      </c>
      <c r="T5" s="106" t="s">
        <v>93</v>
      </c>
      <c r="U5" s="106" t="s">
        <v>96</v>
      </c>
      <c r="V5" s="106" t="s">
        <v>97</v>
      </c>
      <c r="W5" s="106" t="s">
        <v>98</v>
      </c>
      <c r="X5" s="106" t="s">
        <v>98</v>
      </c>
      <c r="Y5" s="107" t="s">
        <v>99</v>
      </c>
    </row>
    <row r="6" spans="2:25" x14ac:dyDescent="0.35">
      <c r="B6" s="173">
        <v>1</v>
      </c>
      <c r="C6" s="24">
        <v>1</v>
      </c>
      <c r="D6" s="5" t="s">
        <v>1</v>
      </c>
      <c r="E6" s="5" t="s">
        <v>87</v>
      </c>
      <c r="F6" s="5">
        <v>44</v>
      </c>
      <c r="G6" s="114">
        <f>SUM(I6:Y6)</f>
        <v>3</v>
      </c>
      <c r="H6" s="74">
        <v>3</v>
      </c>
      <c r="I6" s="102">
        <f>IF(I7&lt;&gt;0,((I7/I8)*(188.76/188.76)),"-")</f>
        <v>0.11</v>
      </c>
      <c r="J6" s="102">
        <f t="shared" ref="J6:R6" si="0">IF(J7&lt;&gt;0,((J7/J8)*(188.76/188.76)),"-")</f>
        <v>1.74</v>
      </c>
      <c r="K6" s="102" t="str">
        <f t="shared" si="0"/>
        <v>-</v>
      </c>
      <c r="L6" s="102">
        <f t="shared" si="0"/>
        <v>0.11</v>
      </c>
      <c r="M6" s="102" t="str">
        <f t="shared" si="0"/>
        <v>-</v>
      </c>
      <c r="N6" s="102" t="str">
        <f t="shared" si="0"/>
        <v>-</v>
      </c>
      <c r="O6" s="102">
        <f t="shared" si="0"/>
        <v>0.53</v>
      </c>
      <c r="P6" s="102" t="str">
        <f t="shared" si="0"/>
        <v>-</v>
      </c>
      <c r="Q6" s="102">
        <f t="shared" si="0"/>
        <v>0.19</v>
      </c>
      <c r="R6" s="102">
        <f t="shared" si="0"/>
        <v>0.06</v>
      </c>
      <c r="S6" s="102" t="str">
        <f>IF(S7&lt;&gt;0,((S7/S8)*(16/188.76)),"-")</f>
        <v>-</v>
      </c>
      <c r="T6" s="102" t="str">
        <f>IF(T7&lt;&gt;0,((T7/T8)*(8/188.76)),"-")</f>
        <v>-</v>
      </c>
      <c r="U6" s="102" t="str">
        <f>IF(U7&lt;&gt;0,((U7/U8)*(188.76/188.76)),"-")</f>
        <v>-</v>
      </c>
      <c r="V6" s="102" t="str">
        <f>IF(V7&lt;&gt;0,((V7/V8)*(8/188.76*6)),"-")</f>
        <v>-</v>
      </c>
      <c r="W6" s="102">
        <f>IF(W7&lt;&gt;0,((W7/W8)*(16/188.76)),"-")</f>
        <v>0.13</v>
      </c>
      <c r="X6" s="102">
        <f>IF(X7&lt;&gt;0,((X7/X8)*(16/188.76)),"-")</f>
        <v>0.13</v>
      </c>
      <c r="Y6" s="103" t="str">
        <f>IF(Y7&lt;&gt;0,((Y7/Y8)*(8/188.76*6)),"-")</f>
        <v>-</v>
      </c>
    </row>
    <row r="7" spans="2:25" x14ac:dyDescent="0.35">
      <c r="B7" s="173"/>
      <c r="C7" s="24"/>
      <c r="D7" s="95" t="s">
        <v>230</v>
      </c>
      <c r="E7" s="95"/>
      <c r="F7" s="5"/>
      <c r="G7" s="70"/>
      <c r="H7" s="74"/>
      <c r="I7" s="27">
        <f>I103</f>
        <v>137.16999999999999</v>
      </c>
      <c r="J7" s="27">
        <v>2091.35</v>
      </c>
      <c r="K7" s="27">
        <v>0</v>
      </c>
      <c r="L7" s="27">
        <v>273.38</v>
      </c>
      <c r="M7" s="27">
        <v>0</v>
      </c>
      <c r="N7" s="27">
        <v>0</v>
      </c>
      <c r="O7" s="27">
        <v>147</v>
      </c>
      <c r="P7" s="27">
        <v>0</v>
      </c>
      <c r="Q7" s="27">
        <v>1454.16</v>
      </c>
      <c r="R7" s="27">
        <v>145</v>
      </c>
      <c r="S7" s="27">
        <v>0</v>
      </c>
      <c r="T7" s="27">
        <v>0</v>
      </c>
      <c r="U7" s="27">
        <v>0</v>
      </c>
      <c r="V7" s="27">
        <v>0</v>
      </c>
      <c r="W7" s="27">
        <v>520.69000000000005</v>
      </c>
      <c r="X7" s="27">
        <v>520.69000000000005</v>
      </c>
      <c r="Y7" s="41">
        <v>0</v>
      </c>
    </row>
    <row r="8" spans="2:25" x14ac:dyDescent="0.35">
      <c r="B8" s="173"/>
      <c r="C8" s="24"/>
      <c r="D8" s="95" t="s">
        <v>232</v>
      </c>
      <c r="E8" s="95"/>
      <c r="F8" s="5"/>
      <c r="G8" s="70"/>
      <c r="H8" s="74"/>
      <c r="I8" s="10">
        <v>1200</v>
      </c>
      <c r="J8" s="10">
        <v>1200</v>
      </c>
      <c r="K8" s="10">
        <v>405</v>
      </c>
      <c r="L8" s="10">
        <v>2500</v>
      </c>
      <c r="M8" s="10">
        <v>1500</v>
      </c>
      <c r="N8" s="10">
        <v>1250</v>
      </c>
      <c r="O8" s="10">
        <v>275</v>
      </c>
      <c r="P8" s="10">
        <v>2250</v>
      </c>
      <c r="Q8" s="10">
        <v>7500</v>
      </c>
      <c r="R8" s="10">
        <v>2250</v>
      </c>
      <c r="S8" s="10">
        <v>2250</v>
      </c>
      <c r="T8" s="10">
        <v>2250</v>
      </c>
      <c r="U8" s="10">
        <v>100000</v>
      </c>
      <c r="V8" s="10">
        <v>145</v>
      </c>
      <c r="W8" s="10">
        <v>340</v>
      </c>
      <c r="X8" s="10">
        <v>340</v>
      </c>
      <c r="Y8" s="45">
        <v>145</v>
      </c>
    </row>
    <row r="9" spans="2:25" x14ac:dyDescent="0.35">
      <c r="B9" s="173"/>
      <c r="C9" s="24">
        <v>2</v>
      </c>
      <c r="D9" s="5" t="s">
        <v>56</v>
      </c>
      <c r="E9" s="5" t="s">
        <v>87</v>
      </c>
      <c r="F9" s="5">
        <v>44</v>
      </c>
      <c r="G9" s="114">
        <f t="shared" ref="G9:G36" si="1">SUM(I9:Y9)</f>
        <v>1</v>
      </c>
      <c r="H9" s="74">
        <v>1</v>
      </c>
      <c r="I9" s="102" t="str">
        <f>IF(I10&lt;&gt;0,((I10/I11)*(188.76/188.76)),"-")</f>
        <v>-</v>
      </c>
      <c r="J9" s="102">
        <f t="shared" ref="J9" si="2">IF(J10&lt;&gt;0,((J10/J11)*(188.76/188.76)),"-")</f>
        <v>0.77</v>
      </c>
      <c r="K9" s="102" t="str">
        <f t="shared" ref="K9" si="3">IF(K10&lt;&gt;0,((K10/K11)*(188.76/188.76)),"-")</f>
        <v>-</v>
      </c>
      <c r="L9" s="102" t="str">
        <f t="shared" ref="L9" si="4">IF(L10&lt;&gt;0,((L10/L11)*(188.76/188.76)),"-")</f>
        <v>-</v>
      </c>
      <c r="M9" s="102" t="str">
        <f t="shared" ref="M9" si="5">IF(M10&lt;&gt;0,((M10/M11)*(188.76/188.76)),"-")</f>
        <v>-</v>
      </c>
      <c r="N9" s="102" t="str">
        <f t="shared" ref="N9" si="6">IF(N10&lt;&gt;0,((N10/N11)*(188.76/188.76)),"-")</f>
        <v>-</v>
      </c>
      <c r="O9" s="102">
        <f t="shared" ref="O9" si="7">IF(O10&lt;&gt;0,((O10/O11)*(188.76/188.76)),"-")</f>
        <v>0.14000000000000001</v>
      </c>
      <c r="P9" s="102">
        <f t="shared" ref="P9" si="8">IF(P10&lt;&gt;0,((P10/P11)*(188.76/188.76)),"-")</f>
        <v>0.03</v>
      </c>
      <c r="Q9" s="102" t="str">
        <f t="shared" ref="Q9" si="9">IF(Q10&lt;&gt;0,((Q10/Q11)*(188.76/188.76)),"-")</f>
        <v>-</v>
      </c>
      <c r="R9" s="102" t="str">
        <f t="shared" ref="R9" si="10">IF(R10&lt;&gt;0,((R10/R11)*(188.76/188.76)),"-")</f>
        <v>-</v>
      </c>
      <c r="S9" s="102" t="str">
        <f>IF(S10&lt;&gt;0,((S10/S11)*(16/188.76)),"-")</f>
        <v>-</v>
      </c>
      <c r="T9" s="102" t="str">
        <f>IF(T10&lt;&gt;0,((T10/T11)*(8/188.76)),"-")</f>
        <v>-</v>
      </c>
      <c r="U9" s="102" t="str">
        <f>IF(U10&lt;&gt;0,((U10/U11)*(188.76/188.76)),"-")</f>
        <v>-</v>
      </c>
      <c r="V9" s="102" t="str">
        <f>IF(V10&lt;&gt;0,((V10/V11)*(8/188.76*6)),"-")</f>
        <v>-</v>
      </c>
      <c r="W9" s="102">
        <f>IF(W10&lt;&gt;0,((W10/W11)*(16/188.76)),"-")</f>
        <v>0.03</v>
      </c>
      <c r="X9" s="102">
        <f>IF(X10&lt;&gt;0,((X10/X11)*(16/188.76)),"-")</f>
        <v>0.03</v>
      </c>
      <c r="Y9" s="103" t="str">
        <f>IF(Y10&lt;&gt;0,((Y10/Y11)*(8/188.76*6)),"-")</f>
        <v>-</v>
      </c>
    </row>
    <row r="10" spans="2:25" x14ac:dyDescent="0.35">
      <c r="B10" s="173"/>
      <c r="C10" s="24"/>
      <c r="D10" s="95" t="s">
        <v>230</v>
      </c>
      <c r="E10" s="95"/>
      <c r="F10" s="5"/>
      <c r="G10" s="70"/>
      <c r="H10" s="74"/>
      <c r="I10" s="27">
        <f>I104</f>
        <v>0</v>
      </c>
      <c r="J10" s="27">
        <v>982.32</v>
      </c>
      <c r="K10" s="27">
        <v>0</v>
      </c>
      <c r="L10" s="27">
        <v>0</v>
      </c>
      <c r="M10" s="27">
        <v>0</v>
      </c>
      <c r="N10" s="27">
        <v>0</v>
      </c>
      <c r="O10" s="27">
        <v>42.87</v>
      </c>
      <c r="P10" s="27">
        <v>70.75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128.97</v>
      </c>
      <c r="X10" s="27">
        <v>128.97</v>
      </c>
      <c r="Y10" s="41">
        <v>0</v>
      </c>
    </row>
    <row r="11" spans="2:25" x14ac:dyDescent="0.35">
      <c r="B11" s="173"/>
      <c r="C11" s="24"/>
      <c r="D11" s="95" t="s">
        <v>232</v>
      </c>
      <c r="E11" s="95"/>
      <c r="F11" s="5"/>
      <c r="G11" s="70"/>
      <c r="H11" s="74"/>
      <c r="I11" s="10">
        <v>1200</v>
      </c>
      <c r="J11" s="10">
        <v>1280</v>
      </c>
      <c r="K11" s="10">
        <v>450</v>
      </c>
      <c r="L11" s="10">
        <v>2500</v>
      </c>
      <c r="M11" s="10">
        <v>1500</v>
      </c>
      <c r="N11" s="10">
        <v>1250</v>
      </c>
      <c r="O11" s="10">
        <v>300</v>
      </c>
      <c r="P11" s="10">
        <v>2700</v>
      </c>
      <c r="Q11" s="10">
        <v>7500</v>
      </c>
      <c r="R11" s="10">
        <v>2250</v>
      </c>
      <c r="S11" s="10">
        <v>2250</v>
      </c>
      <c r="T11" s="10">
        <v>2250</v>
      </c>
      <c r="U11" s="10">
        <v>100000</v>
      </c>
      <c r="V11" s="10">
        <v>145</v>
      </c>
      <c r="W11" s="10">
        <v>380</v>
      </c>
      <c r="X11" s="10">
        <v>380</v>
      </c>
      <c r="Y11" s="45">
        <v>160</v>
      </c>
    </row>
    <row r="12" spans="2:25" x14ac:dyDescent="0.35">
      <c r="B12" s="173"/>
      <c r="C12" s="24">
        <v>3</v>
      </c>
      <c r="D12" s="5" t="s">
        <v>57</v>
      </c>
      <c r="E12" s="5" t="s">
        <v>87</v>
      </c>
      <c r="F12" s="5">
        <v>44</v>
      </c>
      <c r="G12" s="113">
        <f>SUM(I12:Y12)</f>
        <v>1.63</v>
      </c>
      <c r="H12" s="74">
        <v>2</v>
      </c>
      <c r="I12" s="102" t="str">
        <f>IF(I13&lt;&gt;0,((I13/I14)*(188.76/188.76)),"-")</f>
        <v>-</v>
      </c>
      <c r="J12" s="102">
        <f t="shared" ref="J12" si="11">IF(J13&lt;&gt;0,((J13/J14)*(188.76/188.76)),"-")</f>
        <v>1.2</v>
      </c>
      <c r="K12" s="102" t="str">
        <f t="shared" ref="K12" si="12">IF(K13&lt;&gt;0,((K13/K14)*(188.76/188.76)),"-")</f>
        <v>-</v>
      </c>
      <c r="L12" s="102" t="str">
        <f t="shared" ref="L12" si="13">IF(L13&lt;&gt;0,((L13/L14)*(188.76/188.76)),"-")</f>
        <v>-</v>
      </c>
      <c r="M12" s="102" t="str">
        <f t="shared" ref="M12" si="14">IF(M13&lt;&gt;0,((M13/M14)*(188.76/188.76)),"-")</f>
        <v>-</v>
      </c>
      <c r="N12" s="102" t="str">
        <f t="shared" ref="N12" si="15">IF(N13&lt;&gt;0,((N13/N14)*(188.76/188.76)),"-")</f>
        <v>-</v>
      </c>
      <c r="O12" s="102">
        <f t="shared" ref="O12" si="16">IF(O13&lt;&gt;0,((O13/O14)*(188.76/188.76)),"-")</f>
        <v>0.23</v>
      </c>
      <c r="P12" s="102">
        <f t="shared" ref="P12" si="17">IF(P13&lt;&gt;0,((P13/P14)*(188.76/188.76)),"-")</f>
        <v>0.13</v>
      </c>
      <c r="Q12" s="102">
        <f t="shared" ref="Q12" si="18">IF(Q13&lt;&gt;0,((Q13/Q14)*(188.76/188.76)),"-")</f>
        <v>0.01</v>
      </c>
      <c r="R12" s="102" t="str">
        <f t="shared" ref="R12" si="19">IF(R13&lt;&gt;0,((R13/R14)*(188.76/188.76)),"-")</f>
        <v>-</v>
      </c>
      <c r="S12" s="102" t="str">
        <f>IF(S13&lt;&gt;0,((S13/S14)*(16/188.76)),"-")</f>
        <v>-</v>
      </c>
      <c r="T12" s="102" t="str">
        <f>IF(T13&lt;&gt;0,((T13/T14)*(8/188.76)),"-")</f>
        <v>-</v>
      </c>
      <c r="U12" s="102" t="str">
        <f>IF(U13&lt;&gt;0,((U13/U14)*(188.76/188.76)),"-")</f>
        <v>-</v>
      </c>
      <c r="V12" s="102" t="str">
        <f>IF(V13&lt;&gt;0,((V13/V14)*(8/188.76*6)),"-")</f>
        <v>-</v>
      </c>
      <c r="W12" s="102">
        <f>IF(W13&lt;&gt;0,((W13/W14)*(16/188.76)),"-")</f>
        <v>0.03</v>
      </c>
      <c r="X12" s="102">
        <f>IF(X13&lt;&gt;0,((X13/X14)*(16/188.76)),"-")</f>
        <v>0.03</v>
      </c>
      <c r="Y12" s="103" t="str">
        <f>IF(Y13&lt;&gt;0,((Y13/Y14)*(8/188.76*6)),"-")</f>
        <v>-</v>
      </c>
    </row>
    <row r="13" spans="2:25" x14ac:dyDescent="0.35">
      <c r="B13" s="173"/>
      <c r="C13" s="24"/>
      <c r="D13" s="95" t="s">
        <v>230</v>
      </c>
      <c r="E13" s="95"/>
      <c r="F13" s="5"/>
      <c r="G13" s="70"/>
      <c r="H13" s="74"/>
      <c r="I13" s="102">
        <f>I105</f>
        <v>0</v>
      </c>
      <c r="J13" s="102">
        <f t="shared" ref="J13:Y13" si="20">J105</f>
        <v>962.32</v>
      </c>
      <c r="K13" s="102">
        <f t="shared" si="20"/>
        <v>0</v>
      </c>
      <c r="L13" s="102">
        <f t="shared" si="20"/>
        <v>0</v>
      </c>
      <c r="M13" s="102">
        <f t="shared" si="20"/>
        <v>0</v>
      </c>
      <c r="N13" s="102">
        <f t="shared" si="20"/>
        <v>0</v>
      </c>
      <c r="O13" s="102">
        <f t="shared" si="20"/>
        <v>45.64</v>
      </c>
      <c r="P13" s="102">
        <f t="shared" si="20"/>
        <v>230</v>
      </c>
      <c r="Q13" s="102">
        <f t="shared" si="20"/>
        <v>48</v>
      </c>
      <c r="R13" s="102">
        <f t="shared" si="20"/>
        <v>0</v>
      </c>
      <c r="S13" s="102">
        <f t="shared" si="20"/>
        <v>0</v>
      </c>
      <c r="T13" s="102">
        <f t="shared" si="20"/>
        <v>0</v>
      </c>
      <c r="U13" s="102">
        <f t="shared" si="20"/>
        <v>0</v>
      </c>
      <c r="V13" s="102">
        <f t="shared" si="20"/>
        <v>0</v>
      </c>
      <c r="W13" s="102">
        <f t="shared" si="20"/>
        <v>110</v>
      </c>
      <c r="X13" s="102">
        <f t="shared" si="20"/>
        <v>110</v>
      </c>
      <c r="Y13" s="103">
        <f t="shared" si="20"/>
        <v>0</v>
      </c>
    </row>
    <row r="14" spans="2:25" x14ac:dyDescent="0.35">
      <c r="B14" s="173"/>
      <c r="C14" s="24"/>
      <c r="D14" s="95" t="s">
        <v>229</v>
      </c>
      <c r="E14" s="95"/>
      <c r="F14" s="5"/>
      <c r="G14" s="70"/>
      <c r="H14" s="74"/>
      <c r="I14" s="10">
        <v>1000</v>
      </c>
      <c r="J14" s="10">
        <v>800</v>
      </c>
      <c r="K14" s="10">
        <v>400</v>
      </c>
      <c r="L14" s="10">
        <v>2000</v>
      </c>
      <c r="M14" s="10">
        <v>1500</v>
      </c>
      <c r="N14" s="10">
        <v>1250</v>
      </c>
      <c r="O14" s="10">
        <v>200</v>
      </c>
      <c r="P14" s="10">
        <v>1800</v>
      </c>
      <c r="Q14" s="10">
        <v>6000</v>
      </c>
      <c r="R14" s="10">
        <v>2250</v>
      </c>
      <c r="S14" s="10">
        <v>2250</v>
      </c>
      <c r="T14" s="10">
        <v>2250</v>
      </c>
      <c r="U14" s="10">
        <v>100000</v>
      </c>
      <c r="V14" s="10">
        <v>145</v>
      </c>
      <c r="W14" s="10">
        <v>300</v>
      </c>
      <c r="X14" s="10">
        <v>300</v>
      </c>
      <c r="Y14" s="45">
        <v>130</v>
      </c>
    </row>
    <row r="15" spans="2:25" x14ac:dyDescent="0.35">
      <c r="B15" s="173"/>
      <c r="C15" s="24">
        <v>4</v>
      </c>
      <c r="D15" s="73" t="s">
        <v>58</v>
      </c>
      <c r="E15" s="73" t="s">
        <v>87</v>
      </c>
      <c r="F15" s="73">
        <v>44</v>
      </c>
      <c r="G15" s="113">
        <f t="shared" si="1"/>
        <v>4</v>
      </c>
      <c r="H15" s="74">
        <v>5</v>
      </c>
      <c r="I15" s="102">
        <f>IF(I16&lt;&gt;0,((I16/I17)*(188.76/188.76)),"-")</f>
        <v>0.39</v>
      </c>
      <c r="J15" s="102">
        <f t="shared" ref="J15" si="21">IF(J16&lt;&gt;0,((J16/J17)*(188.76/188.76)),"-")</f>
        <v>2.5499999999999998</v>
      </c>
      <c r="K15" s="102" t="str">
        <f t="shared" ref="K15" si="22">IF(K16&lt;&gt;0,((K16/K17)*(188.76/188.76)),"-")</f>
        <v>-</v>
      </c>
      <c r="L15" s="102">
        <f t="shared" ref="L15" si="23">IF(L16&lt;&gt;0,((L16/L17)*(188.76/188.76)),"-")</f>
        <v>0.37</v>
      </c>
      <c r="M15" s="102" t="str">
        <f t="shared" ref="M15" si="24">IF(M16&lt;&gt;0,((M16/M17)*(188.76/188.76)),"-")</f>
        <v>-</v>
      </c>
      <c r="N15" s="102" t="str">
        <f t="shared" ref="N15" si="25">IF(N16&lt;&gt;0,((N16/N17)*(188.76/188.76)),"-")</f>
        <v>-</v>
      </c>
      <c r="O15" s="102">
        <f t="shared" ref="O15" si="26">IF(O16&lt;&gt;0,((O16/O17)*(188.76/188.76)),"-")</f>
        <v>0.45</v>
      </c>
      <c r="P15" s="102" t="str">
        <f t="shared" ref="P15" si="27">IF(P16&lt;&gt;0,((P16/P17)*(188.76/188.76)),"-")</f>
        <v>-</v>
      </c>
      <c r="Q15" s="102" t="str">
        <f t="shared" ref="Q15" si="28">IF(Q16&lt;&gt;0,((Q16/Q17)*(188.76/188.76)),"-")</f>
        <v>-</v>
      </c>
      <c r="R15" s="102" t="str">
        <f t="shared" ref="R15" si="29">IF(R16&lt;&gt;0,((R16/R17)*(188.76/188.76)),"-")</f>
        <v>-</v>
      </c>
      <c r="S15" s="102" t="str">
        <f>IF(S16&lt;&gt;0,((S16/S17)*(16/188.76)),"-")</f>
        <v>-</v>
      </c>
      <c r="T15" s="102" t="str">
        <f>IF(T16&lt;&gt;0,((T16/T17)*(8/188.76)),"-")</f>
        <v>-</v>
      </c>
      <c r="U15" s="102" t="str">
        <f>IF(U16&lt;&gt;0,((U16/U17)*(188.76/188.76)),"-")</f>
        <v>-</v>
      </c>
      <c r="V15" s="102" t="str">
        <f>IF(V16&lt;&gt;0,((V16/V17)*(8/188.76*6)),"-")</f>
        <v>-</v>
      </c>
      <c r="W15" s="102">
        <f>IF(W16&lt;&gt;0,((W16/W17)*(16/188.76)),"-")</f>
        <v>0.11</v>
      </c>
      <c r="X15" s="102">
        <f>IF(X16&lt;&gt;0,((X16/X17)*(16/188.76)),"-")</f>
        <v>0.13</v>
      </c>
      <c r="Y15" s="103" t="str">
        <f>IF(Y16&lt;&gt;0,((Y16/Y17)*(8/188.76*6)),"-")</f>
        <v>-</v>
      </c>
    </row>
    <row r="16" spans="2:25" x14ac:dyDescent="0.35">
      <c r="B16" s="173"/>
      <c r="C16" s="24"/>
      <c r="D16" s="95" t="s">
        <v>230</v>
      </c>
      <c r="E16" s="95"/>
      <c r="F16" s="73"/>
      <c r="G16" s="70"/>
      <c r="H16" s="74"/>
      <c r="I16" s="102">
        <f>I106</f>
        <v>315</v>
      </c>
      <c r="J16" s="102">
        <f t="shared" ref="J16:Y16" si="30">J106</f>
        <v>2924.04</v>
      </c>
      <c r="K16" s="102">
        <f t="shared" si="30"/>
        <v>0</v>
      </c>
      <c r="L16" s="102">
        <f t="shared" si="30"/>
        <v>917.94</v>
      </c>
      <c r="M16" s="102">
        <f t="shared" si="30"/>
        <v>0</v>
      </c>
      <c r="N16" s="102">
        <f t="shared" si="30"/>
        <v>0</v>
      </c>
      <c r="O16" s="102">
        <f t="shared" si="30"/>
        <v>124</v>
      </c>
      <c r="P16" s="102">
        <f t="shared" si="30"/>
        <v>0</v>
      </c>
      <c r="Q16" s="102">
        <f t="shared" si="30"/>
        <v>0</v>
      </c>
      <c r="R16" s="102">
        <f t="shared" si="30"/>
        <v>0</v>
      </c>
      <c r="S16" s="102">
        <f t="shared" si="30"/>
        <v>0</v>
      </c>
      <c r="T16" s="102">
        <f t="shared" si="30"/>
        <v>0</v>
      </c>
      <c r="U16" s="102">
        <f t="shared" si="30"/>
        <v>0</v>
      </c>
      <c r="V16" s="102">
        <f t="shared" si="30"/>
        <v>0</v>
      </c>
      <c r="W16" s="102">
        <f t="shared" si="30"/>
        <v>431.1</v>
      </c>
      <c r="X16" s="102">
        <f t="shared" si="30"/>
        <v>538.88</v>
      </c>
      <c r="Y16" s="103">
        <f t="shared" si="30"/>
        <v>0</v>
      </c>
    </row>
    <row r="17" spans="2:25" x14ac:dyDescent="0.35">
      <c r="B17" s="173"/>
      <c r="C17" s="24"/>
      <c r="D17" s="95" t="s">
        <v>232</v>
      </c>
      <c r="E17" s="95"/>
      <c r="F17" s="73"/>
      <c r="G17" s="70"/>
      <c r="H17" s="74"/>
      <c r="I17" s="10">
        <v>800</v>
      </c>
      <c r="J17" s="10">
        <v>1145</v>
      </c>
      <c r="K17" s="10">
        <v>405</v>
      </c>
      <c r="L17" s="10">
        <v>2500</v>
      </c>
      <c r="M17" s="10">
        <v>1500</v>
      </c>
      <c r="N17" s="10">
        <v>1250</v>
      </c>
      <c r="O17" s="10">
        <v>275</v>
      </c>
      <c r="P17" s="10">
        <v>2250</v>
      </c>
      <c r="Q17" s="10">
        <v>7500</v>
      </c>
      <c r="R17" s="10">
        <v>2250</v>
      </c>
      <c r="S17" s="10">
        <v>2250</v>
      </c>
      <c r="T17" s="10">
        <v>2250</v>
      </c>
      <c r="U17" s="10">
        <v>100000</v>
      </c>
      <c r="V17" s="10">
        <v>145</v>
      </c>
      <c r="W17" s="10">
        <v>340</v>
      </c>
      <c r="X17" s="10">
        <v>340</v>
      </c>
      <c r="Y17" s="45">
        <v>145</v>
      </c>
    </row>
    <row r="18" spans="2:25" x14ac:dyDescent="0.35">
      <c r="B18" s="173"/>
      <c r="C18" s="24">
        <v>5</v>
      </c>
      <c r="D18" s="5" t="s">
        <v>165</v>
      </c>
      <c r="E18" s="5" t="s">
        <v>87</v>
      </c>
      <c r="F18" s="5">
        <v>44</v>
      </c>
      <c r="G18" s="114">
        <f t="shared" si="1"/>
        <v>4</v>
      </c>
      <c r="H18" s="74">
        <v>4</v>
      </c>
      <c r="I18" s="102" t="str">
        <f>IF(I19&lt;&gt;0,((I19/I20)*(188.76/188.76)),"-")</f>
        <v>-</v>
      </c>
      <c r="J18" s="102">
        <f t="shared" ref="J18" si="31">IF(J19&lt;&gt;0,((J19/J20)*(188.76/188.76)),"-")</f>
        <v>2.76</v>
      </c>
      <c r="K18" s="102" t="str">
        <f t="shared" ref="K18" si="32">IF(K19&lt;&gt;0,((K19/K20)*(188.76/188.76)),"-")</f>
        <v>-</v>
      </c>
      <c r="L18" s="102">
        <f t="shared" ref="L18" si="33">IF(L19&lt;&gt;0,((L19/L20)*(188.76/188.76)),"-")</f>
        <v>7.0000000000000007E-2</v>
      </c>
      <c r="M18" s="102" t="str">
        <f t="shared" ref="M18" si="34">IF(M19&lt;&gt;0,((M19/M20)*(188.76/188.76)),"-")</f>
        <v>-</v>
      </c>
      <c r="N18" s="102" t="str">
        <f t="shared" ref="N18" si="35">IF(N19&lt;&gt;0,((N19/N20)*(188.76/188.76)),"-")</f>
        <v>-</v>
      </c>
      <c r="O18" s="102">
        <f t="shared" ref="O18" si="36">IF(O19&lt;&gt;0,((O19/O20)*(188.76/188.76)),"-")</f>
        <v>0.36</v>
      </c>
      <c r="P18" s="102" t="str">
        <f t="shared" ref="P18" si="37">IF(P19&lt;&gt;0,((P19/P20)*(188.76/188.76)),"-")</f>
        <v>-</v>
      </c>
      <c r="Q18" s="102">
        <f t="shared" ref="Q18" si="38">IF(Q19&lt;&gt;0,((Q19/Q20)*(188.76/188.76)),"-")</f>
        <v>0.01</v>
      </c>
      <c r="R18" s="102" t="str">
        <f t="shared" ref="R18" si="39">IF(R19&lt;&gt;0,((R19/R20)*(188.76/188.76)),"-")</f>
        <v>-</v>
      </c>
      <c r="S18" s="102" t="str">
        <f>IF(S19&lt;&gt;0,((S19/S20)*(16/188.76)),"-")</f>
        <v>-</v>
      </c>
      <c r="T18" s="102" t="str">
        <f>IF(T19&lt;&gt;0,((T19/T20)*(8/188.76)),"-")</f>
        <v>-</v>
      </c>
      <c r="U18" s="102" t="str">
        <f>IF(U19&lt;&gt;0,((U19/U20)*(188.76/188.76)),"-")</f>
        <v>-</v>
      </c>
      <c r="V18" s="102" t="str">
        <f>IF(V19&lt;&gt;0,((V19/V20)*(8/188.76*6)),"-")</f>
        <v>-</v>
      </c>
      <c r="W18" s="102">
        <f>IF(W19&lt;&gt;0,((W19/W20)*(16/188.76)),"-")</f>
        <v>0.08</v>
      </c>
      <c r="X18" s="102">
        <f>IF(X19&lt;&gt;0,((X19/X20)*(16/188.76)),"-")</f>
        <v>0.08</v>
      </c>
      <c r="Y18" s="103">
        <f>IF(Y19&lt;&gt;0,((Y19/Y20)*(8/188.76*6)),"-")</f>
        <v>0.64</v>
      </c>
    </row>
    <row r="19" spans="2:25" x14ac:dyDescent="0.35">
      <c r="B19" s="173"/>
      <c r="C19" s="24"/>
      <c r="D19" s="95" t="s">
        <v>230</v>
      </c>
      <c r="E19" s="95"/>
      <c r="F19" s="5"/>
      <c r="G19" s="70"/>
      <c r="H19" s="74"/>
      <c r="I19" s="102">
        <f>I110</f>
        <v>0</v>
      </c>
      <c r="J19" s="102">
        <f t="shared" ref="J19:Y19" si="40">J110</f>
        <v>2871</v>
      </c>
      <c r="K19" s="102">
        <f t="shared" si="40"/>
        <v>0</v>
      </c>
      <c r="L19" s="102">
        <f t="shared" si="40"/>
        <v>180</v>
      </c>
      <c r="M19" s="102">
        <f t="shared" si="40"/>
        <v>0</v>
      </c>
      <c r="N19" s="102">
        <f t="shared" si="40"/>
        <v>0</v>
      </c>
      <c r="O19" s="102">
        <f t="shared" si="40"/>
        <v>100.02</v>
      </c>
      <c r="P19" s="102">
        <f t="shared" si="40"/>
        <v>0</v>
      </c>
      <c r="Q19" s="102">
        <f t="shared" si="40"/>
        <v>96</v>
      </c>
      <c r="R19" s="102">
        <f t="shared" si="40"/>
        <v>0</v>
      </c>
      <c r="S19" s="102">
        <f t="shared" si="40"/>
        <v>0</v>
      </c>
      <c r="T19" s="102">
        <f t="shared" si="40"/>
        <v>0</v>
      </c>
      <c r="U19" s="102">
        <f t="shared" si="40"/>
        <v>0</v>
      </c>
      <c r="V19" s="102">
        <f t="shared" si="40"/>
        <v>0</v>
      </c>
      <c r="W19" s="102">
        <f t="shared" si="40"/>
        <v>320</v>
      </c>
      <c r="X19" s="102">
        <f t="shared" si="40"/>
        <v>320</v>
      </c>
      <c r="Y19" s="103">
        <f t="shared" si="40"/>
        <v>363.15</v>
      </c>
    </row>
    <row r="20" spans="2:25" x14ac:dyDescent="0.35">
      <c r="B20" s="173"/>
      <c r="C20" s="24"/>
      <c r="D20" s="95" t="s">
        <v>232</v>
      </c>
      <c r="E20" s="95"/>
      <c r="F20" s="5"/>
      <c r="G20" s="70"/>
      <c r="H20" s="74"/>
      <c r="I20" s="10">
        <v>1200</v>
      </c>
      <c r="J20" s="10">
        <v>1040</v>
      </c>
      <c r="K20" s="10">
        <v>405</v>
      </c>
      <c r="L20" s="10">
        <v>2500</v>
      </c>
      <c r="M20" s="10">
        <v>1500</v>
      </c>
      <c r="N20" s="10">
        <v>1250</v>
      </c>
      <c r="O20" s="10">
        <v>275</v>
      </c>
      <c r="P20" s="10">
        <v>2250</v>
      </c>
      <c r="Q20" s="10">
        <v>7500</v>
      </c>
      <c r="R20" s="10">
        <v>2250</v>
      </c>
      <c r="S20" s="10">
        <v>2250</v>
      </c>
      <c r="T20" s="10">
        <v>2250</v>
      </c>
      <c r="U20" s="10">
        <v>100000</v>
      </c>
      <c r="V20" s="10">
        <v>145</v>
      </c>
      <c r="W20" s="10">
        <v>340</v>
      </c>
      <c r="X20" s="10">
        <v>340</v>
      </c>
      <c r="Y20" s="45">
        <v>145</v>
      </c>
    </row>
    <row r="21" spans="2:25" x14ac:dyDescent="0.35">
      <c r="B21" s="173"/>
      <c r="C21" s="24">
        <v>6</v>
      </c>
      <c r="D21" s="5" t="s">
        <v>176</v>
      </c>
      <c r="E21" s="5" t="s">
        <v>87</v>
      </c>
      <c r="F21" s="5">
        <v>44</v>
      </c>
      <c r="G21" s="114">
        <f t="shared" si="1"/>
        <v>1</v>
      </c>
      <c r="H21" s="74">
        <v>1</v>
      </c>
      <c r="I21" s="102" t="str">
        <f>IF(I22&lt;&gt;0,((I22/I23)*(188.76/188.76)),"-")</f>
        <v>-</v>
      </c>
      <c r="J21" s="102">
        <f t="shared" ref="J21" si="41">IF(J22&lt;&gt;0,((J22/J23)*(188.76/188.76)),"-")</f>
        <v>0.69</v>
      </c>
      <c r="K21" s="102" t="str">
        <f t="shared" ref="K21" si="42">IF(K22&lt;&gt;0,((K22/K23)*(188.76/188.76)),"-")</f>
        <v>-</v>
      </c>
      <c r="L21" s="102" t="str">
        <f t="shared" ref="L21" si="43">IF(L22&lt;&gt;0,((L22/L23)*(188.76/188.76)),"-")</f>
        <v>-</v>
      </c>
      <c r="M21" s="102" t="str">
        <f t="shared" ref="M21" si="44">IF(M22&lt;&gt;0,((M22/M23)*(188.76/188.76)),"-")</f>
        <v>-</v>
      </c>
      <c r="N21" s="102" t="str">
        <f t="shared" ref="N21" si="45">IF(N22&lt;&gt;0,((N22/N23)*(188.76/188.76)),"-")</f>
        <v>-</v>
      </c>
      <c r="O21" s="102">
        <f t="shared" ref="O21" si="46">IF(O22&lt;&gt;0,((O22/O23)*(188.76/188.76)),"-")</f>
        <v>0.13</v>
      </c>
      <c r="P21" s="102">
        <f t="shared" ref="P21" si="47">IF(P22&lt;&gt;0,((P22/P23)*(188.76/188.76)),"-")</f>
        <v>0.11</v>
      </c>
      <c r="Q21" s="102">
        <f t="shared" ref="Q21" si="48">IF(Q22&lt;&gt;0,((Q22/Q23)*(188.76/188.76)),"-")</f>
        <v>0.01</v>
      </c>
      <c r="R21" s="102" t="str">
        <f t="shared" ref="R21" si="49">IF(R22&lt;&gt;0,((R22/R23)*(188.76/188.76)),"-")</f>
        <v>-</v>
      </c>
      <c r="S21" s="102" t="str">
        <f>IF(S22&lt;&gt;0,((S22/S23)*(16/188.76)),"-")</f>
        <v>-</v>
      </c>
      <c r="T21" s="102" t="str">
        <f>IF(T22&lt;&gt;0,((T22/T23)*(8/188.76)),"-")</f>
        <v>-</v>
      </c>
      <c r="U21" s="102" t="str">
        <f>IF(U22&lt;&gt;0,((U22/U23)*(188.76/188.76)),"-")</f>
        <v>-</v>
      </c>
      <c r="V21" s="102" t="str">
        <f>IF(V22&lt;&gt;0,((V22/V23)*(8/188.76*6)),"-")</f>
        <v>-</v>
      </c>
      <c r="W21" s="102">
        <f>IF(W22&lt;&gt;0,((W22/W23)*(16/188.76)),"-")</f>
        <v>0.03</v>
      </c>
      <c r="X21" s="102">
        <f>IF(X22&lt;&gt;0,((X22/X23)*(16/188.76)),"-")</f>
        <v>0.03</v>
      </c>
      <c r="Y21" s="103" t="str">
        <f>IF(Y22&lt;&gt;0,((Y22/Y23)*(8/188.76*6)),"-")</f>
        <v>-</v>
      </c>
    </row>
    <row r="22" spans="2:25" x14ac:dyDescent="0.35">
      <c r="B22" s="173"/>
      <c r="C22" s="24"/>
      <c r="D22" s="95" t="s">
        <v>230</v>
      </c>
      <c r="E22" s="95"/>
      <c r="F22" s="5"/>
      <c r="G22" s="70"/>
      <c r="H22" s="74"/>
      <c r="I22" s="102">
        <f>I111</f>
        <v>0</v>
      </c>
      <c r="J22" s="102">
        <f t="shared" ref="J22:Y22" si="50">J111</f>
        <v>748.6</v>
      </c>
      <c r="K22" s="102">
        <f t="shared" si="50"/>
        <v>0</v>
      </c>
      <c r="L22" s="102">
        <f t="shared" si="50"/>
        <v>0</v>
      </c>
      <c r="M22" s="102">
        <f t="shared" si="50"/>
        <v>0</v>
      </c>
      <c r="N22" s="102">
        <f t="shared" si="50"/>
        <v>0</v>
      </c>
      <c r="O22" s="102">
        <f t="shared" si="50"/>
        <v>25.2</v>
      </c>
      <c r="P22" s="102">
        <f t="shared" si="50"/>
        <v>200</v>
      </c>
      <c r="Q22" s="102">
        <f t="shared" si="50"/>
        <v>48</v>
      </c>
      <c r="R22" s="102">
        <f t="shared" si="50"/>
        <v>0</v>
      </c>
      <c r="S22" s="102">
        <f t="shared" si="50"/>
        <v>0</v>
      </c>
      <c r="T22" s="102">
        <f t="shared" si="50"/>
        <v>0</v>
      </c>
      <c r="U22" s="102">
        <f t="shared" si="50"/>
        <v>0</v>
      </c>
      <c r="V22" s="102">
        <f t="shared" si="50"/>
        <v>0</v>
      </c>
      <c r="W22" s="102">
        <f t="shared" si="50"/>
        <v>105</v>
      </c>
      <c r="X22" s="102">
        <f t="shared" si="50"/>
        <v>105</v>
      </c>
      <c r="Y22" s="103">
        <f t="shared" si="50"/>
        <v>0</v>
      </c>
    </row>
    <row r="23" spans="2:25" x14ac:dyDescent="0.35">
      <c r="B23" s="173"/>
      <c r="C23" s="24"/>
      <c r="D23" s="95" t="s">
        <v>232</v>
      </c>
      <c r="E23" s="95"/>
      <c r="F23" s="5"/>
      <c r="G23" s="70"/>
      <c r="H23" s="74"/>
      <c r="I23" s="10">
        <v>1000</v>
      </c>
      <c r="J23" s="10">
        <v>1090</v>
      </c>
      <c r="K23" s="10">
        <v>405</v>
      </c>
      <c r="L23" s="10">
        <v>2500</v>
      </c>
      <c r="M23" s="10">
        <v>1500</v>
      </c>
      <c r="N23" s="10">
        <v>1250</v>
      </c>
      <c r="O23" s="10">
        <v>200</v>
      </c>
      <c r="P23" s="10">
        <v>1800</v>
      </c>
      <c r="Q23" s="10">
        <v>7500</v>
      </c>
      <c r="R23" s="10">
        <v>2250</v>
      </c>
      <c r="S23" s="10">
        <v>2250</v>
      </c>
      <c r="T23" s="10">
        <v>2250</v>
      </c>
      <c r="U23" s="10">
        <v>100000</v>
      </c>
      <c r="V23" s="10">
        <v>145</v>
      </c>
      <c r="W23" s="10">
        <v>340</v>
      </c>
      <c r="X23" s="10">
        <v>340</v>
      </c>
      <c r="Y23" s="45">
        <v>145</v>
      </c>
    </row>
    <row r="24" spans="2:25" x14ac:dyDescent="0.35">
      <c r="B24" s="173"/>
      <c r="C24" s="24">
        <v>7</v>
      </c>
      <c r="D24" s="5" t="s">
        <v>177</v>
      </c>
      <c r="E24" s="5" t="s">
        <v>87</v>
      </c>
      <c r="F24" s="5">
        <v>44</v>
      </c>
      <c r="G24" s="113">
        <f t="shared" si="1"/>
        <v>1.51</v>
      </c>
      <c r="H24" s="74">
        <v>1</v>
      </c>
      <c r="I24" s="102" t="str">
        <f>IF(I25&lt;&gt;0,((I25/I26)*(188.76/188.76)),"-")</f>
        <v>-</v>
      </c>
      <c r="J24" s="102">
        <f t="shared" ref="J24" si="51">IF(J25&lt;&gt;0,((J25/J26)*(188.76/188.76)),"-")</f>
        <v>1.24</v>
      </c>
      <c r="K24" s="102" t="str">
        <f t="shared" ref="K24" si="52">IF(K25&lt;&gt;0,((K25/K26)*(188.76/188.76)),"-")</f>
        <v>-</v>
      </c>
      <c r="L24" s="102" t="str">
        <f t="shared" ref="L24" si="53">IF(L25&lt;&gt;0,((L25/L26)*(188.76/188.76)),"-")</f>
        <v>-</v>
      </c>
      <c r="M24" s="102" t="str">
        <f t="shared" ref="M24" si="54">IF(M25&lt;&gt;0,((M25/M26)*(188.76/188.76)),"-")</f>
        <v>-</v>
      </c>
      <c r="N24" s="102" t="str">
        <f t="shared" ref="N24" si="55">IF(N25&lt;&gt;0,((N25/N26)*(188.76/188.76)),"-")</f>
        <v>-</v>
      </c>
      <c r="O24" s="102">
        <f t="shared" ref="O24" si="56">IF(O25&lt;&gt;0,((O25/O26)*(188.76/188.76)),"-")</f>
        <v>0.2</v>
      </c>
      <c r="P24" s="102" t="str">
        <f t="shared" ref="P24" si="57">IF(P25&lt;&gt;0,((P25/P26)*(188.76/188.76)),"-")</f>
        <v>-</v>
      </c>
      <c r="Q24" s="102">
        <f t="shared" ref="Q24" si="58">IF(Q25&lt;&gt;0,((Q25/Q26)*(188.76/188.76)),"-")</f>
        <v>0.01</v>
      </c>
      <c r="R24" s="102" t="str">
        <f t="shared" ref="R24" si="59">IF(R25&lt;&gt;0,((R25/R26)*(188.76/188.76)),"-")</f>
        <v>-</v>
      </c>
      <c r="S24" s="102" t="str">
        <f>IF(S25&lt;&gt;0,((S25/S26)*(16/188.76)),"-")</f>
        <v>-</v>
      </c>
      <c r="T24" s="102" t="str">
        <f>IF(T25&lt;&gt;0,((T25/T26)*(8/188.76)),"-")</f>
        <v>-</v>
      </c>
      <c r="U24" s="102" t="str">
        <f>IF(U25&lt;&gt;0,((U25/U26)*(188.76/188.76)),"-")</f>
        <v>-</v>
      </c>
      <c r="V24" s="102" t="str">
        <f>IF(V25&lt;&gt;0,((V25/V26)*(8/188.76*6)),"-")</f>
        <v>-</v>
      </c>
      <c r="W24" s="102">
        <f>IF(W25&lt;&gt;0,((W25/W26)*(16/188.76)),"-")</f>
        <v>0.03</v>
      </c>
      <c r="X24" s="102">
        <f>IF(X25&lt;&gt;0,((X25/X26)*(16/188.76)),"-")</f>
        <v>0.03</v>
      </c>
      <c r="Y24" s="103" t="str">
        <f>IF(Y25&lt;&gt;0,((Y25/Y26)*(8/188.76*6)),"-")</f>
        <v>-</v>
      </c>
    </row>
    <row r="25" spans="2:25" x14ac:dyDescent="0.35">
      <c r="B25" s="173"/>
      <c r="C25" s="24"/>
      <c r="D25" s="95" t="s">
        <v>230</v>
      </c>
      <c r="E25" s="95"/>
      <c r="F25" s="5"/>
      <c r="G25" s="70"/>
      <c r="H25" s="74"/>
      <c r="I25" s="102">
        <f>I112</f>
        <v>0</v>
      </c>
      <c r="J25" s="102">
        <f t="shared" ref="J25:Y25" si="60">J112</f>
        <v>1488.25</v>
      </c>
      <c r="K25" s="102">
        <f t="shared" si="60"/>
        <v>0</v>
      </c>
      <c r="L25" s="102">
        <f t="shared" si="60"/>
        <v>0</v>
      </c>
      <c r="M25" s="102">
        <f t="shared" si="60"/>
        <v>0</v>
      </c>
      <c r="N25" s="102">
        <f t="shared" si="60"/>
        <v>0</v>
      </c>
      <c r="O25" s="102">
        <f t="shared" si="60"/>
        <v>61.2</v>
      </c>
      <c r="P25" s="102">
        <f t="shared" si="60"/>
        <v>0</v>
      </c>
      <c r="Q25" s="102">
        <f t="shared" si="60"/>
        <v>48</v>
      </c>
      <c r="R25" s="102">
        <f t="shared" si="60"/>
        <v>0</v>
      </c>
      <c r="S25" s="102">
        <f t="shared" si="60"/>
        <v>0</v>
      </c>
      <c r="T25" s="102">
        <f t="shared" si="60"/>
        <v>0</v>
      </c>
      <c r="U25" s="102">
        <f t="shared" si="60"/>
        <v>0</v>
      </c>
      <c r="V25" s="102">
        <f t="shared" si="60"/>
        <v>0</v>
      </c>
      <c r="W25" s="102">
        <f t="shared" si="60"/>
        <v>140</v>
      </c>
      <c r="X25" s="102">
        <f t="shared" si="60"/>
        <v>140</v>
      </c>
      <c r="Y25" s="103">
        <f t="shared" si="60"/>
        <v>0</v>
      </c>
    </row>
    <row r="26" spans="2:25" x14ac:dyDescent="0.35">
      <c r="B26" s="173"/>
      <c r="C26" s="24"/>
      <c r="D26" s="95" t="s">
        <v>232</v>
      </c>
      <c r="E26" s="95"/>
      <c r="F26" s="5"/>
      <c r="G26" s="70"/>
      <c r="H26" s="74"/>
      <c r="I26" s="10">
        <v>1200</v>
      </c>
      <c r="J26" s="10">
        <v>1200</v>
      </c>
      <c r="K26" s="10">
        <v>405</v>
      </c>
      <c r="L26" s="10">
        <v>2500</v>
      </c>
      <c r="M26" s="10">
        <v>1500</v>
      </c>
      <c r="N26" s="10">
        <v>1250</v>
      </c>
      <c r="O26" s="10">
        <v>300</v>
      </c>
      <c r="P26" s="10">
        <v>2250</v>
      </c>
      <c r="Q26" s="10">
        <v>9000</v>
      </c>
      <c r="R26" s="10">
        <v>2250</v>
      </c>
      <c r="S26" s="10">
        <v>2250</v>
      </c>
      <c r="T26" s="10">
        <v>2250</v>
      </c>
      <c r="U26" s="10">
        <v>100000</v>
      </c>
      <c r="V26" s="10">
        <v>145</v>
      </c>
      <c r="W26" s="10">
        <v>380</v>
      </c>
      <c r="X26" s="10">
        <v>380</v>
      </c>
      <c r="Y26" s="45">
        <v>160</v>
      </c>
    </row>
    <row r="27" spans="2:25" x14ac:dyDescent="0.35">
      <c r="B27" s="173"/>
      <c r="C27" s="24">
        <v>8</v>
      </c>
      <c r="D27" s="5" t="s">
        <v>178</v>
      </c>
      <c r="E27" s="5" t="s">
        <v>87</v>
      </c>
      <c r="F27" s="5">
        <v>44</v>
      </c>
      <c r="G27" s="114">
        <f t="shared" si="1"/>
        <v>0.5</v>
      </c>
      <c r="H27" s="74">
        <v>1</v>
      </c>
      <c r="I27" s="102" t="str">
        <f>IF(I28&lt;&gt;0,((I28/I29)*(188.76/188.76)),"-")</f>
        <v>-</v>
      </c>
      <c r="J27" s="102">
        <f t="shared" ref="J27" si="61">IF(J28&lt;&gt;0,((J28/J29)*(188.76/188.76)),"-")</f>
        <v>0.35</v>
      </c>
      <c r="K27" s="102" t="str">
        <f t="shared" ref="K27" si="62">IF(K28&lt;&gt;0,((K28/K29)*(188.76/188.76)),"-")</f>
        <v>-</v>
      </c>
      <c r="L27" s="102" t="str">
        <f t="shared" ref="L27" si="63">IF(L28&lt;&gt;0,((L28/L29)*(188.76/188.76)),"-")</f>
        <v>-</v>
      </c>
      <c r="M27" s="102" t="str">
        <f t="shared" ref="M27" si="64">IF(M28&lt;&gt;0,((M28/M29)*(188.76/188.76)),"-")</f>
        <v>-</v>
      </c>
      <c r="N27" s="102" t="str">
        <f t="shared" ref="N27" si="65">IF(N28&lt;&gt;0,((N28/N29)*(188.76/188.76)),"-")</f>
        <v>-</v>
      </c>
      <c r="O27" s="102">
        <f t="shared" ref="O27" si="66">IF(O28&lt;&gt;0,((O28/O29)*(188.76/188.76)),"-")</f>
        <v>0.09</v>
      </c>
      <c r="P27" s="102" t="str">
        <f t="shared" ref="P27" si="67">IF(P28&lt;&gt;0,((P28/P29)*(188.76/188.76)),"-")</f>
        <v>-</v>
      </c>
      <c r="Q27" s="102">
        <f t="shared" ref="Q27" si="68">IF(Q28&lt;&gt;0,((Q28/Q29)*(188.76/188.76)),"-")</f>
        <v>0.02</v>
      </c>
      <c r="R27" s="102" t="str">
        <f t="shared" ref="R27" si="69">IF(R28&lt;&gt;0,((R28/R29)*(188.76/188.76)),"-")</f>
        <v>-</v>
      </c>
      <c r="S27" s="102">
        <f>IF(S28&lt;&gt;0,((S28/S29)*(16/188.76)),"-")</f>
        <v>0.01</v>
      </c>
      <c r="T27" s="102" t="str">
        <f>IF(T28&lt;&gt;0,((T28/T29)*(8/188.76)),"-")</f>
        <v>-</v>
      </c>
      <c r="U27" s="102" t="str">
        <f>IF(U28&lt;&gt;0,((U28/U29)*(188.76/188.76)),"-")</f>
        <v>-</v>
      </c>
      <c r="V27" s="102">
        <f>IF(V28&lt;&gt;0,((V28/V29)*(8/188.76*6)),"-")</f>
        <v>0.02</v>
      </c>
      <c r="W27" s="102">
        <f>IF(W28&lt;&gt;0,((W28/W29)*(16/188.76)),"-")</f>
        <v>0</v>
      </c>
      <c r="X27" s="102">
        <f>IF(X28&lt;&gt;0,((X28/X29)*(16/188.76)),"-")</f>
        <v>0.01</v>
      </c>
      <c r="Y27" s="103" t="str">
        <f>IF(Y28&lt;&gt;0,((Y28/Y29)*(8/188.76*6)),"-")</f>
        <v>-</v>
      </c>
    </row>
    <row r="28" spans="2:25" x14ac:dyDescent="0.35">
      <c r="B28" s="173"/>
      <c r="C28" s="24"/>
      <c r="D28" s="95" t="s">
        <v>230</v>
      </c>
      <c r="E28" s="95"/>
      <c r="F28" s="5"/>
      <c r="G28" s="70"/>
      <c r="H28" s="74"/>
      <c r="I28" s="102">
        <f>I113</f>
        <v>0</v>
      </c>
      <c r="J28" s="102">
        <f t="shared" ref="J28:Y28" si="70">J113</f>
        <v>344.68</v>
      </c>
      <c r="K28" s="102">
        <f t="shared" si="70"/>
        <v>0</v>
      </c>
      <c r="L28" s="102">
        <f t="shared" si="70"/>
        <v>0</v>
      </c>
      <c r="M28" s="102">
        <f t="shared" si="70"/>
        <v>0</v>
      </c>
      <c r="N28" s="102">
        <f t="shared" si="70"/>
        <v>0</v>
      </c>
      <c r="O28" s="102">
        <f t="shared" si="70"/>
        <v>24.53</v>
      </c>
      <c r="P28" s="102">
        <f t="shared" si="70"/>
        <v>0</v>
      </c>
      <c r="Q28" s="102">
        <f t="shared" si="70"/>
        <v>148</v>
      </c>
      <c r="R28" s="102">
        <f t="shared" si="70"/>
        <v>0</v>
      </c>
      <c r="S28" s="102">
        <f t="shared" si="70"/>
        <v>148</v>
      </c>
      <c r="T28" s="102">
        <f t="shared" si="70"/>
        <v>0</v>
      </c>
      <c r="U28" s="102">
        <f t="shared" si="70"/>
        <v>0</v>
      </c>
      <c r="V28" s="102">
        <f t="shared" si="70"/>
        <v>10</v>
      </c>
      <c r="W28" s="102">
        <f t="shared" si="70"/>
        <v>17.11</v>
      </c>
      <c r="X28" s="102">
        <f t="shared" si="70"/>
        <v>27</v>
      </c>
      <c r="Y28" s="103">
        <f t="shared" si="70"/>
        <v>0</v>
      </c>
    </row>
    <row r="29" spans="2:25" x14ac:dyDescent="0.35">
      <c r="B29" s="173"/>
      <c r="C29" s="24"/>
      <c r="D29" s="95" t="s">
        <v>232</v>
      </c>
      <c r="E29" s="95"/>
      <c r="F29" s="5"/>
      <c r="G29" s="70"/>
      <c r="H29" s="74"/>
      <c r="I29" s="10">
        <v>1200</v>
      </c>
      <c r="J29" s="10">
        <v>980</v>
      </c>
      <c r="K29" s="10">
        <v>405</v>
      </c>
      <c r="L29" s="10">
        <v>2500</v>
      </c>
      <c r="M29" s="10">
        <v>1500</v>
      </c>
      <c r="N29" s="10">
        <v>1250</v>
      </c>
      <c r="O29" s="10">
        <v>275</v>
      </c>
      <c r="P29" s="10">
        <v>2250</v>
      </c>
      <c r="Q29" s="10">
        <v>7500</v>
      </c>
      <c r="R29" s="10">
        <v>2250</v>
      </c>
      <c r="S29" s="10">
        <v>2250</v>
      </c>
      <c r="T29" s="10">
        <v>2250</v>
      </c>
      <c r="U29" s="10">
        <v>100000</v>
      </c>
      <c r="V29" s="10">
        <v>145</v>
      </c>
      <c r="W29" s="10">
        <v>340</v>
      </c>
      <c r="X29" s="10">
        <v>340</v>
      </c>
      <c r="Y29" s="45">
        <v>145</v>
      </c>
    </row>
    <row r="30" spans="2:25" x14ac:dyDescent="0.35">
      <c r="B30" s="173"/>
      <c r="C30" s="24">
        <v>9</v>
      </c>
      <c r="D30" s="5" t="s">
        <v>179</v>
      </c>
      <c r="E30" s="5" t="s">
        <v>87</v>
      </c>
      <c r="F30" s="5">
        <v>44</v>
      </c>
      <c r="G30" s="113">
        <f t="shared" si="1"/>
        <v>0.68</v>
      </c>
      <c r="H30" s="74">
        <v>1</v>
      </c>
      <c r="I30" s="102" t="str">
        <f>IF(I31&lt;&gt;0,((I31/I32)*(188.76/188.76)),"-")</f>
        <v>-</v>
      </c>
      <c r="J30" s="102">
        <f t="shared" ref="J30" si="71">IF(J31&lt;&gt;0,((J31/J32)*(188.76/188.76)),"-")</f>
        <v>0.33</v>
      </c>
      <c r="K30" s="102" t="str">
        <f t="shared" ref="K30" si="72">IF(K31&lt;&gt;0,((K31/K32)*(188.76/188.76)),"-")</f>
        <v>-</v>
      </c>
      <c r="L30" s="102" t="str">
        <f t="shared" ref="L30" si="73">IF(L31&lt;&gt;0,((L31/L32)*(188.76/188.76)),"-")</f>
        <v>-</v>
      </c>
      <c r="M30" s="102" t="str">
        <f t="shared" ref="M30" si="74">IF(M31&lt;&gt;0,((M31/M32)*(188.76/188.76)),"-")</f>
        <v>-</v>
      </c>
      <c r="N30" s="102">
        <f t="shared" ref="N30" si="75">IF(N31&lt;&gt;0,((N31/N32)*(188.76/188.76)),"-")</f>
        <v>0.05</v>
      </c>
      <c r="O30" s="102">
        <f t="shared" ref="O30" si="76">IF(O31&lt;&gt;0,((O31/O32)*(188.76/188.76)),"-")</f>
        <v>7.0000000000000007E-2</v>
      </c>
      <c r="P30" s="102" t="str">
        <f t="shared" ref="P30" si="77">IF(P31&lt;&gt;0,((P31/P32)*(188.76/188.76)),"-")</f>
        <v>-</v>
      </c>
      <c r="Q30" s="102" t="str">
        <f t="shared" ref="Q30" si="78">IF(Q31&lt;&gt;0,((Q31/Q32)*(188.76/188.76)),"-")</f>
        <v>-</v>
      </c>
      <c r="R30" s="102" t="str">
        <f t="shared" ref="R30" si="79">IF(R31&lt;&gt;0,((R31/R32)*(188.76/188.76)),"-")</f>
        <v>-</v>
      </c>
      <c r="S30" s="102" t="str">
        <f>IF(S31&lt;&gt;0,((S31/S32)*(16/188.76)),"-")</f>
        <v>-</v>
      </c>
      <c r="T30" s="102" t="str">
        <f>IF(T31&lt;&gt;0,((T31/T32)*(8/188.76)),"-")</f>
        <v>-</v>
      </c>
      <c r="U30" s="102" t="str">
        <f>IF(U31&lt;&gt;0,((U31/U32)*(188.76/188.76)),"-")</f>
        <v>-</v>
      </c>
      <c r="V30" s="102">
        <f>IF(V31&lt;&gt;0,((V31/V32)*(8/188.76*6)),"-")</f>
        <v>0.2</v>
      </c>
      <c r="W30" s="102" t="str">
        <f>IF(W31&lt;&gt;0,((W31/W32)*(16/188.76)),"-")</f>
        <v>-</v>
      </c>
      <c r="X30" s="102">
        <f>IF(X31&lt;&gt;0,((X31/X32)*(16/188.76)),"-")</f>
        <v>0.03</v>
      </c>
      <c r="Y30" s="103" t="str">
        <f>IF(Y31&lt;&gt;0,((Y31/Y32)*(8/188.76*6)),"-")</f>
        <v>-</v>
      </c>
    </row>
    <row r="31" spans="2:25" x14ac:dyDescent="0.35">
      <c r="B31" s="173"/>
      <c r="C31" s="24"/>
      <c r="D31" s="95" t="s">
        <v>230</v>
      </c>
      <c r="E31" s="95"/>
      <c r="F31" s="5"/>
      <c r="G31" s="70"/>
      <c r="H31" s="74"/>
      <c r="I31" s="102">
        <f>I114</f>
        <v>0</v>
      </c>
      <c r="J31" s="102">
        <f t="shared" ref="J31:Y31" si="80">J114</f>
        <v>261.41000000000003</v>
      </c>
      <c r="K31" s="102">
        <f t="shared" si="80"/>
        <v>0</v>
      </c>
      <c r="L31" s="102">
        <f t="shared" si="80"/>
        <v>0</v>
      </c>
      <c r="M31" s="102">
        <f t="shared" si="80"/>
        <v>0</v>
      </c>
      <c r="N31" s="102">
        <f t="shared" si="80"/>
        <v>45.47</v>
      </c>
      <c r="O31" s="102">
        <f t="shared" si="80"/>
        <v>14.25</v>
      </c>
      <c r="P31" s="102">
        <f t="shared" si="80"/>
        <v>0</v>
      </c>
      <c r="Q31" s="102">
        <f t="shared" si="80"/>
        <v>0</v>
      </c>
      <c r="R31" s="102">
        <f t="shared" si="80"/>
        <v>0</v>
      </c>
      <c r="S31" s="102">
        <f t="shared" si="80"/>
        <v>0</v>
      </c>
      <c r="T31" s="102">
        <f t="shared" si="80"/>
        <v>0</v>
      </c>
      <c r="U31" s="102">
        <f t="shared" si="80"/>
        <v>0</v>
      </c>
      <c r="V31" s="102">
        <f t="shared" si="80"/>
        <v>99.82</v>
      </c>
      <c r="W31" s="102">
        <f t="shared" si="80"/>
        <v>0</v>
      </c>
      <c r="X31" s="102">
        <f t="shared" si="80"/>
        <v>99.82</v>
      </c>
      <c r="Y31" s="103">
        <f t="shared" si="80"/>
        <v>0</v>
      </c>
    </row>
    <row r="32" spans="2:25" x14ac:dyDescent="0.35">
      <c r="B32" s="173"/>
      <c r="C32" s="24"/>
      <c r="D32" s="95" t="s">
        <v>232</v>
      </c>
      <c r="E32" s="95"/>
      <c r="F32" s="5"/>
      <c r="G32" s="70"/>
      <c r="H32" s="74"/>
      <c r="I32" s="10">
        <v>800</v>
      </c>
      <c r="J32" s="10">
        <v>800</v>
      </c>
      <c r="K32" s="10">
        <v>405</v>
      </c>
      <c r="L32" s="10">
        <v>2500</v>
      </c>
      <c r="M32" s="10">
        <v>1500</v>
      </c>
      <c r="N32" s="10">
        <v>1000</v>
      </c>
      <c r="O32" s="10">
        <v>200</v>
      </c>
      <c r="P32" s="10">
        <v>2250</v>
      </c>
      <c r="Q32" s="10">
        <v>6000</v>
      </c>
      <c r="R32" s="10">
        <v>2250</v>
      </c>
      <c r="S32" s="10">
        <v>2250</v>
      </c>
      <c r="T32" s="10">
        <v>2250</v>
      </c>
      <c r="U32" s="10">
        <v>100000</v>
      </c>
      <c r="V32" s="10">
        <v>130</v>
      </c>
      <c r="W32" s="10">
        <v>300</v>
      </c>
      <c r="X32" s="10">
        <v>300</v>
      </c>
      <c r="Y32" s="45">
        <v>130</v>
      </c>
    </row>
    <row r="33" spans="2:25" x14ac:dyDescent="0.35">
      <c r="B33" s="173"/>
      <c r="C33" s="24">
        <v>10</v>
      </c>
      <c r="D33" s="5" t="s">
        <v>180</v>
      </c>
      <c r="E33" s="5" t="s">
        <v>87</v>
      </c>
      <c r="F33" s="5">
        <v>20</v>
      </c>
      <c r="G33" s="113">
        <f t="shared" si="1"/>
        <v>0.32</v>
      </c>
      <c r="H33" s="74">
        <v>1</v>
      </c>
      <c r="I33" s="102" t="str">
        <f>IF(I34&lt;&gt;0,((I34/I35)*(188.76/188.76)),"-")</f>
        <v>-</v>
      </c>
      <c r="J33" s="102">
        <f t="shared" ref="J33" si="81">IF(J34&lt;&gt;0,((J34/J35)*(188.76/188.76)),"-")</f>
        <v>0.23</v>
      </c>
      <c r="K33" s="102" t="str">
        <f t="shared" ref="K33" si="82">IF(K34&lt;&gt;0,((K34/K35)*(188.76/188.76)),"-")</f>
        <v>-</v>
      </c>
      <c r="L33" s="102" t="str">
        <f t="shared" ref="L33" si="83">IF(L34&lt;&gt;0,((L34/L35)*(188.76/188.76)),"-")</f>
        <v>-</v>
      </c>
      <c r="M33" s="102" t="str">
        <f t="shared" ref="M33" si="84">IF(M34&lt;&gt;0,((M34/M35)*(188.76/188.76)),"-")</f>
        <v>-</v>
      </c>
      <c r="N33" s="102" t="str">
        <f t="shared" ref="N33" si="85">IF(N34&lt;&gt;0,((N34/N35)*(188.76/188.76)),"-")</f>
        <v>-</v>
      </c>
      <c r="O33" s="102">
        <f t="shared" ref="O33" si="86">IF(O34&lt;&gt;0,((O34/O35)*(188.76/188.76)),"-")</f>
        <v>0.05</v>
      </c>
      <c r="P33" s="102" t="str">
        <f t="shared" ref="P33" si="87">IF(P34&lt;&gt;0,((P34/P35)*(188.76/188.76)),"-")</f>
        <v>-</v>
      </c>
      <c r="Q33" s="102" t="str">
        <f t="shared" ref="Q33" si="88">IF(Q34&lt;&gt;0,((Q34/Q35)*(188.76/188.76)),"-")</f>
        <v>-</v>
      </c>
      <c r="R33" s="102" t="str">
        <f t="shared" ref="R33" si="89">IF(R34&lt;&gt;0,((R34/R35)*(188.76/188.76)),"-")</f>
        <v>-</v>
      </c>
      <c r="S33" s="102" t="str">
        <f>IF(S34&lt;&gt;0,((S34/S35)*(16/188.76)),"-")</f>
        <v>-</v>
      </c>
      <c r="T33" s="102" t="str">
        <f>IF(T34&lt;&gt;0,((T34/T35)*(8/188.76)),"-")</f>
        <v>-</v>
      </c>
      <c r="U33" s="102" t="str">
        <f>IF(U34&lt;&gt;0,((U34/U35)*(188.76/188.76)),"-")</f>
        <v>-</v>
      </c>
      <c r="V33" s="102" t="str">
        <f>IF(V34&lt;&gt;0,((V34/V35)*(8/188.76*6)),"-")</f>
        <v>-</v>
      </c>
      <c r="W33" s="102">
        <f>IF(W34&lt;&gt;0,((W34/W35)*(16/188.76)),"-")</f>
        <v>0.02</v>
      </c>
      <c r="X33" s="102">
        <f>IF(X34&lt;&gt;0,((X34/X35)*(16/188.76)),"-")</f>
        <v>0.02</v>
      </c>
      <c r="Y33" s="103" t="str">
        <f>IF(Y34&lt;&gt;0,((Y34/Y35)*(8/188.76*6)),"-")</f>
        <v>-</v>
      </c>
    </row>
    <row r="34" spans="2:25" x14ac:dyDescent="0.35">
      <c r="B34" s="173"/>
      <c r="C34" s="24"/>
      <c r="D34" s="95" t="s">
        <v>230</v>
      </c>
      <c r="E34" s="95"/>
      <c r="F34" s="5"/>
      <c r="G34" s="70"/>
      <c r="H34" s="74"/>
      <c r="I34" s="102">
        <f>I115</f>
        <v>0</v>
      </c>
      <c r="J34" s="102">
        <f t="shared" ref="J34:Y34" si="90">J115</f>
        <v>180.2</v>
      </c>
      <c r="K34" s="102">
        <f t="shared" si="90"/>
        <v>0</v>
      </c>
      <c r="L34" s="102">
        <f t="shared" si="90"/>
        <v>0</v>
      </c>
      <c r="M34" s="102">
        <f t="shared" si="90"/>
        <v>0</v>
      </c>
      <c r="N34" s="102">
        <f t="shared" si="90"/>
        <v>0</v>
      </c>
      <c r="O34" s="102">
        <f t="shared" si="90"/>
        <v>9.68</v>
      </c>
      <c r="P34" s="102">
        <f t="shared" si="90"/>
        <v>0</v>
      </c>
      <c r="Q34" s="102">
        <f t="shared" si="90"/>
        <v>0</v>
      </c>
      <c r="R34" s="102">
        <f t="shared" si="90"/>
        <v>0</v>
      </c>
      <c r="S34" s="102">
        <f t="shared" si="90"/>
        <v>0</v>
      </c>
      <c r="T34" s="102">
        <f t="shared" si="90"/>
        <v>0</v>
      </c>
      <c r="U34" s="102">
        <f t="shared" si="90"/>
        <v>0</v>
      </c>
      <c r="V34" s="102">
        <f t="shared" si="90"/>
        <v>0</v>
      </c>
      <c r="W34" s="102">
        <f t="shared" si="90"/>
        <v>60.29</v>
      </c>
      <c r="X34" s="102">
        <f t="shared" si="90"/>
        <v>60.29</v>
      </c>
      <c r="Y34" s="103">
        <f t="shared" si="90"/>
        <v>0</v>
      </c>
    </row>
    <row r="35" spans="2:25" x14ac:dyDescent="0.35">
      <c r="B35" s="173"/>
      <c r="C35" s="24"/>
      <c r="D35" s="95" t="s">
        <v>232</v>
      </c>
      <c r="E35" s="95"/>
      <c r="F35" s="5"/>
      <c r="G35" s="70"/>
      <c r="H35" s="74"/>
      <c r="I35" s="106">
        <v>1000</v>
      </c>
      <c r="J35" s="106">
        <v>800</v>
      </c>
      <c r="K35" s="106">
        <v>400</v>
      </c>
      <c r="L35" s="106">
        <v>2000</v>
      </c>
      <c r="M35" s="106">
        <v>1400</v>
      </c>
      <c r="N35" s="106">
        <v>1250</v>
      </c>
      <c r="O35" s="106">
        <v>200</v>
      </c>
      <c r="P35" s="106">
        <v>1800</v>
      </c>
      <c r="Q35" s="106">
        <v>6000</v>
      </c>
      <c r="R35" s="106">
        <v>1800</v>
      </c>
      <c r="S35" s="106">
        <v>1800</v>
      </c>
      <c r="T35" s="106">
        <v>1800</v>
      </c>
      <c r="U35" s="106" t="s">
        <v>96</v>
      </c>
      <c r="V35" s="106">
        <v>130</v>
      </c>
      <c r="W35" s="106">
        <v>300</v>
      </c>
      <c r="X35" s="106">
        <v>300</v>
      </c>
      <c r="Y35" s="107">
        <v>130</v>
      </c>
    </row>
    <row r="36" spans="2:25" x14ac:dyDescent="0.35">
      <c r="B36" s="173"/>
      <c r="C36" s="24">
        <v>11</v>
      </c>
      <c r="D36" s="5" t="s">
        <v>181</v>
      </c>
      <c r="E36" s="5" t="s">
        <v>87</v>
      </c>
      <c r="F36" s="5">
        <v>44</v>
      </c>
      <c r="G36" s="114">
        <f t="shared" si="1"/>
        <v>1</v>
      </c>
      <c r="H36" s="74">
        <v>1</v>
      </c>
      <c r="I36" s="102" t="str">
        <f>IF(I37&lt;&gt;0,((I37/I38)*(188.76/188.76)),"-")</f>
        <v>-</v>
      </c>
      <c r="J36" s="102">
        <f t="shared" ref="J36" si="91">IF(J37&lt;&gt;0,((J37/J38)*(188.76/188.76)),"-")</f>
        <v>0.86</v>
      </c>
      <c r="K36" s="102" t="str">
        <f t="shared" ref="K36" si="92">IF(K37&lt;&gt;0,((K37/K38)*(188.76/188.76)),"-")</f>
        <v>-</v>
      </c>
      <c r="L36" s="102" t="str">
        <f t="shared" ref="L36" si="93">IF(L37&lt;&gt;0,((L37/L38)*(188.76/188.76)),"-")</f>
        <v>-</v>
      </c>
      <c r="M36" s="102" t="str">
        <f t="shared" ref="M36" si="94">IF(M37&lt;&gt;0,((M37/M38)*(188.76/188.76)),"-")</f>
        <v>-</v>
      </c>
      <c r="N36" s="102" t="str">
        <f t="shared" ref="N36" si="95">IF(N37&lt;&gt;0,((N37/N38)*(188.76/188.76)),"-")</f>
        <v>-</v>
      </c>
      <c r="O36" s="102">
        <f t="shared" ref="O36" si="96">IF(O37&lt;&gt;0,((O37/O38)*(188.76/188.76)),"-")</f>
        <v>7.0000000000000007E-2</v>
      </c>
      <c r="P36" s="102" t="str">
        <f t="shared" ref="P36" si="97">IF(P37&lt;&gt;0,((P37/P38)*(188.76/188.76)),"-")</f>
        <v>-</v>
      </c>
      <c r="Q36" s="102">
        <f t="shared" ref="Q36" si="98">IF(Q37&lt;&gt;0,((Q37/Q38)*(188.76/188.76)),"-")</f>
        <v>0.01</v>
      </c>
      <c r="R36" s="102" t="str">
        <f t="shared" ref="R36" si="99">IF(R37&lt;&gt;0,((R37/R38)*(188.76/188.76)),"-")</f>
        <v>-</v>
      </c>
      <c r="S36" s="102" t="str">
        <f>IF(S37&lt;&gt;0,((S37/S38)*(16/188.76)),"-")</f>
        <v>-</v>
      </c>
      <c r="T36" s="102" t="str">
        <f>IF(T37&lt;&gt;0,((T37/T38)*(8/188.76)),"-")</f>
        <v>-</v>
      </c>
      <c r="U36" s="102" t="str">
        <f>IF(U37&lt;&gt;0,((U37/U38)*(188.76/188.76)),"-")</f>
        <v>-</v>
      </c>
      <c r="V36" s="102" t="str">
        <f>IF(V37&lt;&gt;0,((V37/V38)*(8/188.76*6)),"-")</f>
        <v>-</v>
      </c>
      <c r="W36" s="102">
        <f>IF(W37&lt;&gt;0,((W37/W38)*(16/188.76)),"-")</f>
        <v>0.03</v>
      </c>
      <c r="X36" s="102">
        <f>IF(X37&lt;&gt;0,((X37/X38)*(16/188.76)),"-")</f>
        <v>0.03</v>
      </c>
      <c r="Y36" s="103" t="str">
        <f>IF(Y37&lt;&gt;0,((Y37/Y38)*(8/188.76*6)),"-")</f>
        <v>-</v>
      </c>
    </row>
    <row r="37" spans="2:25" x14ac:dyDescent="0.35">
      <c r="B37" s="173"/>
      <c r="C37" s="24"/>
      <c r="D37" s="95" t="s">
        <v>230</v>
      </c>
      <c r="E37" s="95"/>
      <c r="F37" s="5"/>
      <c r="G37" s="70"/>
      <c r="H37" s="74"/>
      <c r="I37" s="102">
        <f>I116</f>
        <v>0</v>
      </c>
      <c r="J37" s="102">
        <f t="shared" ref="J37:Y37" si="100">J116</f>
        <v>987.54</v>
      </c>
      <c r="K37" s="102">
        <f t="shared" si="100"/>
        <v>0</v>
      </c>
      <c r="L37" s="102">
        <f t="shared" si="100"/>
        <v>0</v>
      </c>
      <c r="M37" s="102">
        <f t="shared" si="100"/>
        <v>0</v>
      </c>
      <c r="N37" s="102">
        <f t="shared" si="100"/>
        <v>0</v>
      </c>
      <c r="O37" s="102">
        <f t="shared" si="100"/>
        <v>14.4</v>
      </c>
      <c r="P37" s="102">
        <f t="shared" si="100"/>
        <v>0</v>
      </c>
      <c r="Q37" s="102">
        <f t="shared" si="100"/>
        <v>48</v>
      </c>
      <c r="R37" s="102">
        <f t="shared" si="100"/>
        <v>0</v>
      </c>
      <c r="S37" s="102">
        <f t="shared" si="100"/>
        <v>0</v>
      </c>
      <c r="T37" s="102">
        <f t="shared" si="100"/>
        <v>0</v>
      </c>
      <c r="U37" s="102">
        <f t="shared" si="100"/>
        <v>0</v>
      </c>
      <c r="V37" s="102">
        <f t="shared" si="100"/>
        <v>0</v>
      </c>
      <c r="W37" s="102">
        <f t="shared" si="100"/>
        <v>122</v>
      </c>
      <c r="X37" s="102">
        <f t="shared" si="100"/>
        <v>122</v>
      </c>
      <c r="Y37" s="103">
        <f t="shared" si="100"/>
        <v>0</v>
      </c>
    </row>
    <row r="38" spans="2:25" ht="15" thickBot="1" x14ac:dyDescent="0.4">
      <c r="B38" s="201"/>
      <c r="C38" s="30"/>
      <c r="D38" s="104" t="s">
        <v>232</v>
      </c>
      <c r="E38" s="104"/>
      <c r="F38" s="6"/>
      <c r="G38" s="202"/>
      <c r="H38" s="203"/>
      <c r="I38" s="204">
        <v>1000</v>
      </c>
      <c r="J38" s="204">
        <v>1150</v>
      </c>
      <c r="K38" s="204">
        <v>400</v>
      </c>
      <c r="L38" s="204">
        <v>2000</v>
      </c>
      <c r="M38" s="204">
        <v>1400</v>
      </c>
      <c r="N38" s="204">
        <v>1250</v>
      </c>
      <c r="O38" s="204">
        <v>200</v>
      </c>
      <c r="P38" s="204">
        <v>2000</v>
      </c>
      <c r="Q38" s="204">
        <v>7500</v>
      </c>
      <c r="R38" s="204">
        <v>2250</v>
      </c>
      <c r="S38" s="204">
        <v>2250</v>
      </c>
      <c r="T38" s="204">
        <v>2250</v>
      </c>
      <c r="U38" s="204" t="s">
        <v>96</v>
      </c>
      <c r="V38" s="204">
        <v>130</v>
      </c>
      <c r="W38" s="204">
        <v>300</v>
      </c>
      <c r="X38" s="204">
        <v>300</v>
      </c>
      <c r="Y38" s="205">
        <v>130</v>
      </c>
    </row>
    <row r="39" spans="2:25" x14ac:dyDescent="0.35">
      <c r="B39" s="76"/>
      <c r="C39" s="97"/>
      <c r="F39" s="98"/>
      <c r="G39" s="99"/>
      <c r="H39" s="100">
        <f>SUM(H6:H38)</f>
        <v>21</v>
      </c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</row>
    <row r="40" spans="2:25" x14ac:dyDescent="0.35">
      <c r="B40" t="s">
        <v>116</v>
      </c>
      <c r="G40" s="78"/>
    </row>
    <row r="41" spans="2:25" x14ac:dyDescent="0.35">
      <c r="B41" t="s">
        <v>216</v>
      </c>
    </row>
    <row r="42" spans="2:25" x14ac:dyDescent="0.35">
      <c r="B42" t="s">
        <v>221</v>
      </c>
    </row>
    <row r="43" spans="2:25" x14ac:dyDescent="0.35">
      <c r="B43" t="s">
        <v>217</v>
      </c>
    </row>
    <row r="44" spans="2:25" x14ac:dyDescent="0.35">
      <c r="B44" t="s">
        <v>109</v>
      </c>
    </row>
    <row r="46" spans="2:25" x14ac:dyDescent="0.35">
      <c r="D46" s="5" t="s">
        <v>107</v>
      </c>
      <c r="E46" s="5" t="s">
        <v>167</v>
      </c>
      <c r="F46" s="5" t="s">
        <v>168</v>
      </c>
    </row>
    <row r="47" spans="2:25" x14ac:dyDescent="0.35">
      <c r="D47" s="5" t="s">
        <v>169</v>
      </c>
      <c r="E47" s="5" t="s">
        <v>87</v>
      </c>
      <c r="F47" s="5" t="s">
        <v>171</v>
      </c>
    </row>
    <row r="48" spans="2:25" x14ac:dyDescent="0.35">
      <c r="D48" s="5" t="s">
        <v>169</v>
      </c>
      <c r="E48" s="5" t="s">
        <v>141</v>
      </c>
      <c r="F48" s="5" t="s">
        <v>174</v>
      </c>
    </row>
    <row r="49" spans="2:9" x14ac:dyDescent="0.35">
      <c r="D49" s="5" t="s">
        <v>169</v>
      </c>
      <c r="E49" s="5" t="s">
        <v>170</v>
      </c>
      <c r="F49" s="5" t="s">
        <v>173</v>
      </c>
    </row>
    <row r="50" spans="2:9" x14ac:dyDescent="0.35">
      <c r="D50" s="5" t="s">
        <v>169</v>
      </c>
      <c r="E50" s="5" t="s">
        <v>175</v>
      </c>
      <c r="F50" s="5" t="s">
        <v>172</v>
      </c>
    </row>
    <row r="53" spans="2:9" ht="77.150000000000006" customHeight="1" x14ac:dyDescent="0.35">
      <c r="D53" s="16" t="s">
        <v>196</v>
      </c>
      <c r="E53" s="16" t="s">
        <v>197</v>
      </c>
      <c r="F53" s="16" t="s">
        <v>202</v>
      </c>
    </row>
    <row r="54" spans="2:9" x14ac:dyDescent="0.35">
      <c r="D54" s="57">
        <v>1</v>
      </c>
      <c r="E54" s="16" t="s">
        <v>198</v>
      </c>
      <c r="F54" s="58">
        <v>0.36666666666666697</v>
      </c>
      <c r="H54" s="112"/>
      <c r="I54" s="112"/>
    </row>
    <row r="55" spans="2:9" x14ac:dyDescent="0.35">
      <c r="D55" s="57">
        <v>0.9</v>
      </c>
      <c r="E55" s="16" t="s">
        <v>199</v>
      </c>
      <c r="F55" s="58">
        <v>0.33333333333333298</v>
      </c>
    </row>
    <row r="56" spans="2:9" x14ac:dyDescent="0.35">
      <c r="D56" s="57">
        <v>0.68</v>
      </c>
      <c r="E56" s="16" t="s">
        <v>200</v>
      </c>
      <c r="F56" s="58">
        <v>0.25</v>
      </c>
    </row>
    <row r="57" spans="2:9" x14ac:dyDescent="0.35">
      <c r="D57" s="57">
        <v>0.45</v>
      </c>
      <c r="E57" s="16" t="s">
        <v>201</v>
      </c>
      <c r="F57" s="58">
        <v>0.16666666666666699</v>
      </c>
    </row>
    <row r="58" spans="2:9" x14ac:dyDescent="0.35">
      <c r="D58" t="s">
        <v>302</v>
      </c>
    </row>
    <row r="63" spans="2:9" x14ac:dyDescent="0.35">
      <c r="B63" s="7" t="s">
        <v>144</v>
      </c>
    </row>
    <row r="64" spans="2:9" x14ac:dyDescent="0.35">
      <c r="B64" t="s">
        <v>145</v>
      </c>
    </row>
    <row r="65" spans="2:2" x14ac:dyDescent="0.35">
      <c r="B65" t="s">
        <v>146</v>
      </c>
    </row>
    <row r="66" spans="2:2" x14ac:dyDescent="0.35">
      <c r="B66" t="s">
        <v>147</v>
      </c>
    </row>
    <row r="67" spans="2:2" x14ac:dyDescent="0.35">
      <c r="B67" t="s">
        <v>148</v>
      </c>
    </row>
    <row r="68" spans="2:2" x14ac:dyDescent="0.35">
      <c r="B68" t="s">
        <v>149</v>
      </c>
    </row>
    <row r="69" spans="2:2" x14ac:dyDescent="0.35">
      <c r="B69" t="s">
        <v>150</v>
      </c>
    </row>
    <row r="70" spans="2:2" x14ac:dyDescent="0.35">
      <c r="B70" t="s">
        <v>151</v>
      </c>
    </row>
    <row r="71" spans="2:2" x14ac:dyDescent="0.35">
      <c r="B71" t="s">
        <v>153</v>
      </c>
    </row>
    <row r="73" spans="2:2" x14ac:dyDescent="0.35">
      <c r="B73" t="s">
        <v>162</v>
      </c>
    </row>
    <row r="75" spans="2:2" x14ac:dyDescent="0.35">
      <c r="B75" s="7" t="s">
        <v>154</v>
      </c>
    </row>
    <row r="76" spans="2:2" x14ac:dyDescent="0.35">
      <c r="B76" t="s">
        <v>155</v>
      </c>
    </row>
    <row r="77" spans="2:2" x14ac:dyDescent="0.35">
      <c r="B77" t="s">
        <v>182</v>
      </c>
    </row>
    <row r="78" spans="2:2" x14ac:dyDescent="0.35">
      <c r="B78" t="s">
        <v>156</v>
      </c>
    </row>
    <row r="79" spans="2:2" x14ac:dyDescent="0.35">
      <c r="B79" t="s">
        <v>157</v>
      </c>
    </row>
    <row r="80" spans="2:2" x14ac:dyDescent="0.35">
      <c r="B80" t="s">
        <v>158</v>
      </c>
    </row>
    <row r="81" spans="2:2" x14ac:dyDescent="0.35">
      <c r="B81" t="s">
        <v>159</v>
      </c>
    </row>
    <row r="82" spans="2:2" x14ac:dyDescent="0.35">
      <c r="B82" t="s">
        <v>160</v>
      </c>
    </row>
    <row r="83" spans="2:2" x14ac:dyDescent="0.35">
      <c r="B83" t="s">
        <v>161</v>
      </c>
    </row>
    <row r="85" spans="2:2" x14ac:dyDescent="0.35">
      <c r="B85" t="s">
        <v>163</v>
      </c>
    </row>
    <row r="87" spans="2:2" x14ac:dyDescent="0.35">
      <c r="B87" s="7" t="s">
        <v>120</v>
      </c>
    </row>
    <row r="88" spans="2:2" x14ac:dyDescent="0.35">
      <c r="B88" t="s">
        <v>121</v>
      </c>
    </row>
    <row r="89" spans="2:2" x14ac:dyDescent="0.35">
      <c r="B89" t="s">
        <v>126</v>
      </c>
    </row>
    <row r="91" spans="2:2" x14ac:dyDescent="0.35">
      <c r="B91" t="s">
        <v>122</v>
      </c>
    </row>
    <row r="92" spans="2:2" x14ac:dyDescent="0.35">
      <c r="B92" s="17" t="s">
        <v>127</v>
      </c>
    </row>
    <row r="93" spans="2:2" x14ac:dyDescent="0.35">
      <c r="B93" s="18" t="s">
        <v>128</v>
      </c>
    </row>
    <row r="95" spans="2:2" x14ac:dyDescent="0.35">
      <c r="B95" s="7" t="s">
        <v>123</v>
      </c>
    </row>
    <row r="96" spans="2:2" x14ac:dyDescent="0.35">
      <c r="B96" t="s">
        <v>124</v>
      </c>
    </row>
    <row r="97" spans="2:25" x14ac:dyDescent="0.35">
      <c r="B97" t="s">
        <v>125</v>
      </c>
    </row>
    <row r="98" spans="2:25" ht="15" thickBot="1" x14ac:dyDescent="0.4"/>
    <row r="99" spans="2:25" ht="15" thickBot="1" x14ac:dyDescent="0.4">
      <c r="I99" s="152" t="s">
        <v>129</v>
      </c>
      <c r="J99" s="153"/>
      <c r="K99" s="153"/>
      <c r="L99" s="153"/>
      <c r="M99" s="153"/>
      <c r="N99" s="153"/>
      <c r="O99" s="153"/>
      <c r="P99" s="153"/>
      <c r="Q99" s="153"/>
      <c r="R99" s="153"/>
      <c r="S99" s="153"/>
      <c r="T99" s="153"/>
      <c r="U99" s="153"/>
      <c r="V99" s="153"/>
      <c r="W99" s="153"/>
      <c r="X99" s="153"/>
      <c r="Y99" s="154"/>
    </row>
    <row r="100" spans="2:25" ht="29.5" customHeight="1" thickBot="1" x14ac:dyDescent="0.4">
      <c r="I100" s="152" t="s">
        <v>65</v>
      </c>
      <c r="J100" s="153"/>
      <c r="K100" s="153"/>
      <c r="L100" s="153"/>
      <c r="M100" s="153"/>
      <c r="N100" s="153"/>
      <c r="O100" s="174"/>
      <c r="P100" s="158" t="s">
        <v>68</v>
      </c>
      <c r="Q100" s="153"/>
      <c r="R100" s="153"/>
      <c r="S100" s="153"/>
      <c r="T100" s="153"/>
      <c r="U100" s="153"/>
      <c r="V100" s="153" t="s">
        <v>71</v>
      </c>
      <c r="W100" s="153"/>
      <c r="X100" s="154"/>
      <c r="Y100" s="43" t="s">
        <v>75</v>
      </c>
    </row>
    <row r="101" spans="2:25" ht="58.5" thickBot="1" x14ac:dyDescent="0.4">
      <c r="B101" s="12" t="s">
        <v>130</v>
      </c>
      <c r="C101" s="11" t="s">
        <v>77</v>
      </c>
      <c r="D101" s="11" t="s">
        <v>63</v>
      </c>
      <c r="E101" s="11" t="s">
        <v>131</v>
      </c>
      <c r="F101" s="11" t="s">
        <v>132</v>
      </c>
      <c r="G101" s="20" t="s">
        <v>133</v>
      </c>
      <c r="H101" s="65"/>
      <c r="I101" s="32" t="s">
        <v>66</v>
      </c>
      <c r="J101" s="21" t="s">
        <v>67</v>
      </c>
      <c r="K101" s="21" t="s">
        <v>110</v>
      </c>
      <c r="L101" s="21" t="s">
        <v>111</v>
      </c>
      <c r="M101" s="21" t="s">
        <v>112</v>
      </c>
      <c r="N101" s="21" t="s">
        <v>152</v>
      </c>
      <c r="O101" s="21" t="s">
        <v>115</v>
      </c>
      <c r="P101" s="21" t="s">
        <v>143</v>
      </c>
      <c r="Q101" s="21" t="s">
        <v>69</v>
      </c>
      <c r="R101" s="21" t="s">
        <v>117</v>
      </c>
      <c r="S101" s="21" t="s">
        <v>118</v>
      </c>
      <c r="T101" s="21" t="s">
        <v>119</v>
      </c>
      <c r="U101" s="21" t="s">
        <v>70</v>
      </c>
      <c r="V101" s="21" t="s">
        <v>72</v>
      </c>
      <c r="W101" s="21" t="s">
        <v>73</v>
      </c>
      <c r="X101" s="22" t="s">
        <v>74</v>
      </c>
      <c r="Y101" s="23" t="s">
        <v>76</v>
      </c>
    </row>
    <row r="102" spans="2:25" x14ac:dyDescent="0.35">
      <c r="B102" s="34"/>
      <c r="C102" s="35"/>
      <c r="D102" s="35"/>
      <c r="E102" s="35"/>
      <c r="F102" s="35"/>
      <c r="G102" s="72" t="s">
        <v>220</v>
      </c>
      <c r="H102" s="66"/>
      <c r="I102" s="44">
        <v>1000</v>
      </c>
      <c r="J102" s="10">
        <v>1000</v>
      </c>
      <c r="K102" s="10">
        <f>(360+450)/2</f>
        <v>405</v>
      </c>
      <c r="L102" s="10">
        <v>2000</v>
      </c>
      <c r="M102" s="10">
        <f>(1200+1800)/2</f>
        <v>1500</v>
      </c>
      <c r="N102" s="10">
        <v>1250</v>
      </c>
      <c r="O102" s="10">
        <v>250</v>
      </c>
      <c r="P102" s="10">
        <v>2250</v>
      </c>
      <c r="Q102" s="10">
        <v>7500</v>
      </c>
      <c r="R102" s="10">
        <v>2250</v>
      </c>
      <c r="S102" s="10">
        <v>2250</v>
      </c>
      <c r="T102" s="10">
        <v>2250</v>
      </c>
      <c r="U102" s="10">
        <v>100000</v>
      </c>
      <c r="V102" s="10">
        <v>145</v>
      </c>
      <c r="W102" s="10">
        <v>340</v>
      </c>
      <c r="X102" s="10">
        <v>340</v>
      </c>
      <c r="Y102" s="45">
        <v>145</v>
      </c>
    </row>
    <row r="103" spans="2:25" x14ac:dyDescent="0.35">
      <c r="B103" s="36">
        <v>1</v>
      </c>
      <c r="C103" s="24">
        <v>1</v>
      </c>
      <c r="D103" s="5" t="s">
        <v>1</v>
      </c>
      <c r="E103" s="5" t="s">
        <v>87</v>
      </c>
      <c r="F103" s="5">
        <v>44</v>
      </c>
      <c r="G103" s="25">
        <v>3</v>
      </c>
      <c r="H103" s="67"/>
      <c r="I103" s="26">
        <v>137.16999999999999</v>
      </c>
      <c r="J103" s="27">
        <v>2091.35</v>
      </c>
      <c r="K103" s="27">
        <v>0</v>
      </c>
      <c r="L103" s="27">
        <v>273.38</v>
      </c>
      <c r="M103" s="27">
        <v>0</v>
      </c>
      <c r="N103" s="27">
        <v>0</v>
      </c>
      <c r="O103" s="27">
        <v>147</v>
      </c>
      <c r="P103" s="27">
        <v>0</v>
      </c>
      <c r="Q103" s="27">
        <v>1454.16</v>
      </c>
      <c r="R103" s="27">
        <v>145</v>
      </c>
      <c r="S103" s="27">
        <v>0</v>
      </c>
      <c r="T103" s="27">
        <v>0</v>
      </c>
      <c r="U103" s="27">
        <v>0</v>
      </c>
      <c r="V103" s="27">
        <v>0</v>
      </c>
      <c r="W103" s="27">
        <v>520.69000000000005</v>
      </c>
      <c r="X103" s="28">
        <v>520.69000000000005</v>
      </c>
      <c r="Y103" s="41">
        <v>0</v>
      </c>
    </row>
    <row r="104" spans="2:25" x14ac:dyDescent="0.35">
      <c r="B104" s="37"/>
      <c r="C104" s="24">
        <v>2</v>
      </c>
      <c r="D104" s="5" t="s">
        <v>56</v>
      </c>
      <c r="E104" s="5" t="s">
        <v>87</v>
      </c>
      <c r="F104" s="5">
        <v>44</v>
      </c>
      <c r="G104" s="25">
        <v>1</v>
      </c>
      <c r="H104" s="67"/>
      <c r="I104" s="26">
        <v>0</v>
      </c>
      <c r="J104" s="27">
        <v>982.32</v>
      </c>
      <c r="K104" s="27">
        <v>0</v>
      </c>
      <c r="L104" s="27">
        <v>0</v>
      </c>
      <c r="M104" s="27">
        <v>0</v>
      </c>
      <c r="N104" s="27">
        <v>0</v>
      </c>
      <c r="O104" s="27">
        <v>42.87</v>
      </c>
      <c r="P104" s="27">
        <v>70.75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39.75</v>
      </c>
      <c r="X104" s="28">
        <v>132.36000000000001</v>
      </c>
      <c r="Y104" s="41">
        <v>0</v>
      </c>
    </row>
    <row r="105" spans="2:25" x14ac:dyDescent="0.35">
      <c r="B105" s="37"/>
      <c r="C105" s="24">
        <v>3</v>
      </c>
      <c r="D105" s="5" t="s">
        <v>57</v>
      </c>
      <c r="E105" s="5" t="s">
        <v>87</v>
      </c>
      <c r="F105" s="5">
        <v>44</v>
      </c>
      <c r="G105" s="25">
        <v>2</v>
      </c>
      <c r="H105" s="67"/>
      <c r="I105" s="26">
        <v>0</v>
      </c>
      <c r="J105" s="27">
        <v>962.32</v>
      </c>
      <c r="K105" s="27">
        <v>0</v>
      </c>
      <c r="L105" s="27">
        <v>0</v>
      </c>
      <c r="M105" s="27">
        <v>0</v>
      </c>
      <c r="N105" s="27">
        <v>0</v>
      </c>
      <c r="O105" s="27">
        <v>45.64</v>
      </c>
      <c r="P105" s="27">
        <v>230</v>
      </c>
      <c r="Q105" s="27">
        <v>48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110</v>
      </c>
      <c r="X105" s="28">
        <v>110</v>
      </c>
      <c r="Y105" s="41">
        <v>0</v>
      </c>
    </row>
    <row r="106" spans="2:25" x14ac:dyDescent="0.35">
      <c r="B106" s="37"/>
      <c r="C106" s="24">
        <v>4</v>
      </c>
      <c r="D106" s="5" t="s">
        <v>58</v>
      </c>
      <c r="E106" s="5" t="s">
        <v>87</v>
      </c>
      <c r="F106" s="5">
        <v>44</v>
      </c>
      <c r="G106" s="25">
        <v>5</v>
      </c>
      <c r="H106" s="67"/>
      <c r="I106" s="26">
        <v>315</v>
      </c>
      <c r="J106" s="27">
        <v>2924.04</v>
      </c>
      <c r="K106" s="27">
        <v>0</v>
      </c>
      <c r="L106" s="27">
        <v>917.94</v>
      </c>
      <c r="M106" s="27">
        <v>0</v>
      </c>
      <c r="N106" s="27">
        <v>0</v>
      </c>
      <c r="O106" s="27">
        <v>124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431.1</v>
      </c>
      <c r="X106" s="28">
        <v>538.88</v>
      </c>
      <c r="Y106" s="41">
        <v>0</v>
      </c>
    </row>
    <row r="107" spans="2:25" x14ac:dyDescent="0.35">
      <c r="B107" s="37"/>
      <c r="C107" s="24">
        <v>5</v>
      </c>
      <c r="D107" s="5" t="s">
        <v>59</v>
      </c>
      <c r="E107" s="5" t="s">
        <v>87</v>
      </c>
      <c r="F107" s="5">
        <v>44</v>
      </c>
      <c r="G107" s="25">
        <v>1</v>
      </c>
      <c r="H107" s="67"/>
      <c r="I107" s="26">
        <v>0</v>
      </c>
      <c r="J107" s="27">
        <v>563.95000000000005</v>
      </c>
      <c r="K107" s="27">
        <v>0</v>
      </c>
      <c r="L107" s="27">
        <v>50.8</v>
      </c>
      <c r="M107" s="27">
        <v>0</v>
      </c>
      <c r="N107" s="27">
        <v>0</v>
      </c>
      <c r="O107" s="27">
        <v>28.53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48</v>
      </c>
      <c r="X107" s="28">
        <v>48</v>
      </c>
      <c r="Y107" s="41">
        <v>0</v>
      </c>
    </row>
    <row r="108" spans="2:25" x14ac:dyDescent="0.35">
      <c r="B108" s="37"/>
      <c r="C108" s="24">
        <v>6</v>
      </c>
      <c r="D108" s="5" t="s">
        <v>60</v>
      </c>
      <c r="E108" s="5" t="s">
        <v>87</v>
      </c>
      <c r="F108" s="5">
        <v>44</v>
      </c>
      <c r="G108" s="25">
        <v>1</v>
      </c>
      <c r="H108" s="67"/>
      <c r="I108" s="26">
        <v>0</v>
      </c>
      <c r="J108" s="27">
        <v>480.91</v>
      </c>
      <c r="K108" s="27">
        <v>0</v>
      </c>
      <c r="L108" s="27">
        <v>0</v>
      </c>
      <c r="M108" s="27">
        <v>0</v>
      </c>
      <c r="N108" s="27">
        <v>0</v>
      </c>
      <c r="O108" s="27">
        <v>20.28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64.02</v>
      </c>
      <c r="X108" s="28">
        <v>64.02</v>
      </c>
      <c r="Y108" s="41">
        <v>0</v>
      </c>
    </row>
    <row r="109" spans="2:25" x14ac:dyDescent="0.35">
      <c r="B109" s="37"/>
      <c r="C109" s="24">
        <v>7</v>
      </c>
      <c r="D109" s="5" t="s">
        <v>61</v>
      </c>
      <c r="E109" s="5" t="s">
        <v>87</v>
      </c>
      <c r="F109" s="5">
        <v>44</v>
      </c>
      <c r="G109" s="25">
        <v>1</v>
      </c>
      <c r="H109" s="67"/>
      <c r="I109" s="26">
        <v>0</v>
      </c>
      <c r="J109" s="27">
        <v>330.93</v>
      </c>
      <c r="K109" s="27">
        <v>0</v>
      </c>
      <c r="L109" s="27">
        <v>0</v>
      </c>
      <c r="M109" s="27">
        <v>0</v>
      </c>
      <c r="N109" s="27">
        <v>0</v>
      </c>
      <c r="O109" s="27">
        <v>12.16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29.4</v>
      </c>
      <c r="X109" s="28">
        <v>29.4</v>
      </c>
      <c r="Y109" s="41">
        <v>0</v>
      </c>
    </row>
    <row r="110" spans="2:25" x14ac:dyDescent="0.35">
      <c r="B110" s="37"/>
      <c r="C110" s="24">
        <v>8</v>
      </c>
      <c r="D110" s="5" t="s">
        <v>165</v>
      </c>
      <c r="E110" s="5" t="s">
        <v>87</v>
      </c>
      <c r="F110" s="5">
        <v>44</v>
      </c>
      <c r="G110" s="25">
        <v>4</v>
      </c>
      <c r="H110" s="67"/>
      <c r="I110" s="26">
        <v>0</v>
      </c>
      <c r="J110" s="27">
        <v>2871</v>
      </c>
      <c r="K110" s="27">
        <v>0</v>
      </c>
      <c r="L110" s="27">
        <v>180</v>
      </c>
      <c r="M110" s="27">
        <v>0</v>
      </c>
      <c r="N110" s="27">
        <v>0</v>
      </c>
      <c r="O110" s="27">
        <v>100.02</v>
      </c>
      <c r="P110" s="27">
        <v>0</v>
      </c>
      <c r="Q110" s="27">
        <v>96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320</v>
      </c>
      <c r="X110" s="28">
        <v>320</v>
      </c>
      <c r="Y110" s="41">
        <v>363.15</v>
      </c>
    </row>
    <row r="111" spans="2:25" x14ac:dyDescent="0.35">
      <c r="B111" s="37"/>
      <c r="C111" s="24">
        <v>9</v>
      </c>
      <c r="D111" s="5" t="s">
        <v>176</v>
      </c>
      <c r="E111" s="5" t="s">
        <v>87</v>
      </c>
      <c r="F111" s="5">
        <v>44</v>
      </c>
      <c r="G111" s="25">
        <v>1</v>
      </c>
      <c r="H111" s="67"/>
      <c r="I111" s="26">
        <v>0</v>
      </c>
      <c r="J111" s="27">
        <v>748.6</v>
      </c>
      <c r="K111" s="27">
        <v>0</v>
      </c>
      <c r="L111" s="27">
        <v>0</v>
      </c>
      <c r="M111" s="27">
        <v>0</v>
      </c>
      <c r="N111" s="27">
        <v>0</v>
      </c>
      <c r="O111" s="27">
        <v>25.2</v>
      </c>
      <c r="P111" s="27">
        <v>200</v>
      </c>
      <c r="Q111" s="27">
        <v>48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105</v>
      </c>
      <c r="X111" s="28">
        <v>105</v>
      </c>
      <c r="Y111" s="41">
        <v>0</v>
      </c>
    </row>
    <row r="112" spans="2:25" x14ac:dyDescent="0.35">
      <c r="B112" s="37"/>
      <c r="C112" s="24">
        <v>10</v>
      </c>
      <c r="D112" s="5" t="s">
        <v>177</v>
      </c>
      <c r="E112" s="5" t="s">
        <v>87</v>
      </c>
      <c r="F112" s="5">
        <v>44</v>
      </c>
      <c r="G112" s="25">
        <v>1</v>
      </c>
      <c r="H112" s="67"/>
      <c r="I112" s="26">
        <v>0</v>
      </c>
      <c r="J112" s="27">
        <v>1488.25</v>
      </c>
      <c r="K112" s="27">
        <v>0</v>
      </c>
      <c r="L112" s="27">
        <v>0</v>
      </c>
      <c r="M112" s="27">
        <v>0</v>
      </c>
      <c r="N112" s="27">
        <v>0</v>
      </c>
      <c r="O112" s="27">
        <v>61.2</v>
      </c>
      <c r="P112" s="27">
        <v>0</v>
      </c>
      <c r="Q112" s="27">
        <v>48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140</v>
      </c>
      <c r="X112" s="28">
        <v>140</v>
      </c>
      <c r="Y112" s="41">
        <v>0</v>
      </c>
    </row>
    <row r="113" spans="2:25" x14ac:dyDescent="0.35">
      <c r="B113" s="37"/>
      <c r="C113" s="24">
        <v>11</v>
      </c>
      <c r="D113" s="5" t="s">
        <v>178</v>
      </c>
      <c r="E113" s="5" t="s">
        <v>87</v>
      </c>
      <c r="F113" s="5">
        <v>44</v>
      </c>
      <c r="G113" s="25">
        <v>1</v>
      </c>
      <c r="H113" s="67"/>
      <c r="I113" s="26">
        <v>0</v>
      </c>
      <c r="J113" s="27">
        <v>344.68</v>
      </c>
      <c r="K113" s="27">
        <v>0</v>
      </c>
      <c r="L113" s="27">
        <v>0</v>
      </c>
      <c r="M113" s="27">
        <v>0</v>
      </c>
      <c r="N113" s="27">
        <v>0</v>
      </c>
      <c r="O113" s="27">
        <v>24.53</v>
      </c>
      <c r="P113" s="27">
        <v>0</v>
      </c>
      <c r="Q113" s="27">
        <v>148</v>
      </c>
      <c r="R113" s="27">
        <v>0</v>
      </c>
      <c r="S113" s="27">
        <v>148</v>
      </c>
      <c r="T113" s="27">
        <v>0</v>
      </c>
      <c r="U113" s="27">
        <v>0</v>
      </c>
      <c r="V113" s="27">
        <v>10</v>
      </c>
      <c r="W113" s="27">
        <v>17.11</v>
      </c>
      <c r="X113" s="28">
        <v>27</v>
      </c>
      <c r="Y113" s="41">
        <v>0</v>
      </c>
    </row>
    <row r="114" spans="2:25" x14ac:dyDescent="0.35">
      <c r="B114" s="37"/>
      <c r="C114" s="24">
        <v>12</v>
      </c>
      <c r="D114" s="5" t="s">
        <v>179</v>
      </c>
      <c r="E114" s="5" t="s">
        <v>87</v>
      </c>
      <c r="F114" s="5">
        <v>44</v>
      </c>
      <c r="G114" s="25">
        <v>1</v>
      </c>
      <c r="H114" s="67"/>
      <c r="I114" s="26">
        <v>0</v>
      </c>
      <c r="J114" s="27">
        <v>261.41000000000003</v>
      </c>
      <c r="K114" s="27">
        <v>0</v>
      </c>
      <c r="L114" s="27">
        <v>0</v>
      </c>
      <c r="M114" s="27">
        <v>0</v>
      </c>
      <c r="N114" s="27">
        <v>45.47</v>
      </c>
      <c r="O114" s="27">
        <v>14.25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99.82</v>
      </c>
      <c r="W114" s="27">
        <v>0</v>
      </c>
      <c r="X114" s="28">
        <v>99.82</v>
      </c>
      <c r="Y114" s="41">
        <v>0</v>
      </c>
    </row>
    <row r="115" spans="2:25" x14ac:dyDescent="0.35">
      <c r="B115" s="37"/>
      <c r="C115" s="24">
        <v>13</v>
      </c>
      <c r="D115" s="5" t="s">
        <v>180</v>
      </c>
      <c r="E115" s="5" t="s">
        <v>87</v>
      </c>
      <c r="F115" s="5">
        <v>44</v>
      </c>
      <c r="G115" s="25">
        <v>1</v>
      </c>
      <c r="H115" s="67"/>
      <c r="I115" s="26">
        <v>0</v>
      </c>
      <c r="J115" s="27">
        <v>180.2</v>
      </c>
      <c r="K115" s="27">
        <v>0</v>
      </c>
      <c r="L115" s="27">
        <v>0</v>
      </c>
      <c r="M115" s="27">
        <v>0</v>
      </c>
      <c r="N115" s="27">
        <v>0</v>
      </c>
      <c r="O115" s="27">
        <v>9.68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60.29</v>
      </c>
      <c r="X115" s="28">
        <v>60.29</v>
      </c>
      <c r="Y115" s="41">
        <v>0</v>
      </c>
    </row>
    <row r="116" spans="2:25" x14ac:dyDescent="0.35">
      <c r="B116" s="37"/>
      <c r="C116" s="24">
        <v>14</v>
      </c>
      <c r="D116" s="5" t="s">
        <v>181</v>
      </c>
      <c r="E116" s="5" t="s">
        <v>87</v>
      </c>
      <c r="F116" s="5">
        <v>20</v>
      </c>
      <c r="G116" s="29">
        <v>1</v>
      </c>
      <c r="H116" s="68"/>
      <c r="I116" s="26">
        <v>0</v>
      </c>
      <c r="J116" s="27">
        <v>987.54</v>
      </c>
      <c r="K116" s="27">
        <v>0</v>
      </c>
      <c r="L116" s="27">
        <v>0</v>
      </c>
      <c r="M116" s="27">
        <v>0</v>
      </c>
      <c r="N116" s="27">
        <v>0</v>
      </c>
      <c r="O116" s="27">
        <v>14.4</v>
      </c>
      <c r="P116" s="27">
        <v>0</v>
      </c>
      <c r="Q116" s="27">
        <v>48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122</v>
      </c>
      <c r="X116" s="28">
        <v>122</v>
      </c>
      <c r="Y116" s="41">
        <v>0</v>
      </c>
    </row>
    <row r="117" spans="2:25" ht="13.5" customHeight="1" x14ac:dyDescent="0.35">
      <c r="B117" s="37"/>
      <c r="C117" s="24">
        <v>15</v>
      </c>
      <c r="D117" s="5" t="s">
        <v>165</v>
      </c>
      <c r="E117" s="5" t="s">
        <v>141</v>
      </c>
      <c r="F117" s="5">
        <v>44</v>
      </c>
      <c r="G117" s="25">
        <v>1</v>
      </c>
      <c r="H117" s="67"/>
      <c r="I117" s="26">
        <v>0</v>
      </c>
      <c r="J117" s="27">
        <v>2871</v>
      </c>
      <c r="K117" s="27">
        <v>0</v>
      </c>
      <c r="L117" s="27">
        <v>0</v>
      </c>
      <c r="M117" s="27">
        <v>0</v>
      </c>
      <c r="N117" s="27">
        <v>0</v>
      </c>
      <c r="O117" s="27">
        <v>100.02</v>
      </c>
      <c r="P117" s="27">
        <v>0</v>
      </c>
      <c r="Q117" s="27">
        <v>96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320</v>
      </c>
      <c r="X117" s="28">
        <v>320</v>
      </c>
      <c r="Y117" s="41">
        <v>0</v>
      </c>
    </row>
    <row r="118" spans="2:25" x14ac:dyDescent="0.35">
      <c r="B118" s="38"/>
      <c r="C118" s="24">
        <v>16</v>
      </c>
      <c r="D118" s="5" t="s">
        <v>1</v>
      </c>
      <c r="E118" s="5" t="s">
        <v>141</v>
      </c>
      <c r="F118" s="5">
        <v>44</v>
      </c>
      <c r="G118" s="25">
        <v>1</v>
      </c>
      <c r="H118" s="67"/>
      <c r="I118" s="26">
        <v>137.16999999999999</v>
      </c>
      <c r="J118" s="27">
        <v>2091.35</v>
      </c>
      <c r="K118" s="27">
        <v>0</v>
      </c>
      <c r="L118" s="27">
        <v>273.38</v>
      </c>
      <c r="M118" s="27">
        <v>0</v>
      </c>
      <c r="N118" s="27">
        <v>0</v>
      </c>
      <c r="O118" s="27">
        <v>147</v>
      </c>
      <c r="P118" s="27">
        <v>0</v>
      </c>
      <c r="Q118" s="27">
        <v>1454.16</v>
      </c>
      <c r="R118" s="27">
        <v>145</v>
      </c>
      <c r="S118" s="27">
        <v>0</v>
      </c>
      <c r="T118" s="27">
        <v>0</v>
      </c>
      <c r="U118" s="27">
        <v>0</v>
      </c>
      <c r="V118" s="27">
        <v>0</v>
      </c>
      <c r="W118" s="27">
        <v>520.69000000000005</v>
      </c>
      <c r="X118" s="28">
        <v>520.69000000000005</v>
      </c>
      <c r="Y118" s="41">
        <v>0</v>
      </c>
    </row>
    <row r="119" spans="2:25" x14ac:dyDescent="0.35">
      <c r="C119" s="30">
        <v>17</v>
      </c>
      <c r="D119" s="6" t="s">
        <v>165</v>
      </c>
      <c r="E119" s="6" t="s">
        <v>142</v>
      </c>
      <c r="F119" s="6" t="s">
        <v>164</v>
      </c>
      <c r="G119" s="31" t="s">
        <v>64</v>
      </c>
      <c r="H119" s="69"/>
      <c r="I119" s="40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0</v>
      </c>
      <c r="V119" s="33">
        <v>0</v>
      </c>
      <c r="W119" s="33">
        <v>0</v>
      </c>
      <c r="X119" s="33">
        <v>0</v>
      </c>
      <c r="Y119" s="42">
        <v>363.15</v>
      </c>
    </row>
  </sheetData>
  <mergeCells count="9">
    <mergeCell ref="I99:Y99"/>
    <mergeCell ref="I100:O100"/>
    <mergeCell ref="P100:U100"/>
    <mergeCell ref="V100:X100"/>
    <mergeCell ref="I2:Y2"/>
    <mergeCell ref="I3:O3"/>
    <mergeCell ref="P3:U3"/>
    <mergeCell ref="V3:X3"/>
    <mergeCell ref="B6:B3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A3266498D7CD1409FF2AA3B3385B0C2" ma:contentTypeVersion="8" ma:contentTypeDescription="Crie um novo documento." ma:contentTypeScope="" ma:versionID="4ad47ae4969bd773e3e5e7cf9ffb6742">
  <xsd:schema xmlns:xsd="http://www.w3.org/2001/XMLSchema" xmlns:xs="http://www.w3.org/2001/XMLSchema" xmlns:p="http://schemas.microsoft.com/office/2006/metadata/properties" xmlns:ns3="351e0388-aef5-4d2a-abf3-6c67906e7344" xmlns:ns4="193e0ccd-cdf7-4e8e-9c06-332ff1757c47" targetNamespace="http://schemas.microsoft.com/office/2006/metadata/properties" ma:root="true" ma:fieldsID="50e1f84f7477534c7dd0a675b42e0f38" ns3:_="" ns4:_="">
    <xsd:import namespace="351e0388-aef5-4d2a-abf3-6c67906e7344"/>
    <xsd:import namespace="193e0ccd-cdf7-4e8e-9c06-332ff1757c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1e0388-aef5-4d2a-abf3-6c67906e73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3e0ccd-cdf7-4e8e-9c06-332ff1757c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51e0388-aef5-4d2a-abf3-6c67906e7344" xsi:nil="true"/>
  </documentManagement>
</p:properties>
</file>

<file path=customXml/itemProps1.xml><?xml version="1.0" encoding="utf-8"?>
<ds:datastoreItem xmlns:ds="http://schemas.openxmlformats.org/officeDocument/2006/customXml" ds:itemID="{71F1CA16-128B-477B-B692-83ABAD5952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D8337C-55EA-4701-AB87-503AD35591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51e0388-aef5-4d2a-abf3-6c67906e7344"/>
    <ds:schemaRef ds:uri="193e0ccd-cdf7-4e8e-9c06-332ff1757c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A6F805-72A6-4989-B898-FE6514A2B3FE}">
  <ds:schemaRefs>
    <ds:schemaRef ds:uri="351e0388-aef5-4d2a-abf3-6c67906e7344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  <ds:schemaRef ds:uri="193e0ccd-cdf7-4e8e-9c06-332ff1757c47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Áreas físicas</vt:lpstr>
      <vt:lpstr>Informações Relevantes</vt:lpstr>
      <vt:lpstr>Locais-Endereços</vt:lpstr>
      <vt:lpstr>Histórico_materiais</vt:lpstr>
      <vt:lpstr>Cálculo Postos (por Unidade)</vt:lpstr>
    </vt:vector>
  </TitlesOfParts>
  <Company>SERPRO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Ministerio da Economia</dc:creator>
  <cp:lastModifiedBy>Marcos Milczarek Gemelli</cp:lastModifiedBy>
  <dcterms:created xsi:type="dcterms:W3CDTF">2023-06-16T20:44:26Z</dcterms:created>
  <dcterms:modified xsi:type="dcterms:W3CDTF">2025-08-12T12:46:01Z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0x0101003A3266498D7CD1409FF2AA3B3385B0C2</vt:lpwstr>
  </property>
</Properties>
</file>