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5"/>
  </bookViews>
  <sheets>
    <sheet name="Resumo" sheetId="1" state="visible" r:id="rId3"/>
    <sheet name="P1 Higienizadora" sheetId="2" state="visible" r:id="rId4"/>
    <sheet name="P2 Profissional de Serviços Ger" sheetId="3" state="visible" r:id="rId5"/>
    <sheet name="P3 Recepcionista" sheetId="4" state="visible" r:id="rId6"/>
    <sheet name="Insumos" sheetId="5" state="visible" r:id="rId7"/>
    <sheet name="Memória de cálculo" sheetId="6" state="visible" r:id="rId8"/>
    <sheet name="Fontes e pendências" sheetId="7" state="visible" r:id="rId9"/>
  </sheets>
  <definedNames>
    <definedName function="false" hidden="false" localSheetId="1" name="_xlnm.Print_Area" vbProcedure="false">'P1 Higienizadora'!$A$1:$E$130</definedName>
    <definedName function="false" hidden="false" localSheetId="1" name="_xlnm.Print_Titles" vbProcedure="false">'P1 Higienizadora'!$1:$2</definedName>
    <definedName function="false" hidden="false" localSheetId="2" name="_xlnm.Print_Area" vbProcedure="false">'P2 Profissional de Serviços Ger'!$A$1:$E$130</definedName>
    <definedName function="false" hidden="false" localSheetId="2" name="_xlnm.Print_Titles" vbProcedure="false">'P2 Profissional de Serviços Ger'!$1:$2</definedName>
    <definedName function="false" hidden="false" localSheetId="3" name="_xlnm.Print_Area" vbProcedure="false">'P3 Recepcionista'!$A$1:$E$130</definedName>
    <definedName function="false" hidden="false" localSheetId="3" name="_xlnm.Print_Titles" vbProcedure="false">'P3 Recepcionista'!$1:$2</definedName>
    <definedName function="false" hidden="false" localSheetId="0" name="_xlnm.Print_Area" vbProcedure="false">Resumo!$A$1:$I$29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<sst xmlns="http://schemas.openxmlformats.org/spreadsheetml/2006/main" count="1360" uniqueCount="521">
  <si>
    <t xml:space="preserve">PLANILHA DE CUSTOS E FORMAÇÃO DE PREÇOS - RESUMO</t>
  </si>
  <si>
    <t xml:space="preserve">Modelo do Anexo VII-D da IN SEGES/MP nº 5/2017 (redação da IN 7/2018). Abas: uma por posto, insumos, memória de cálculo e fontes.</t>
  </si>
  <si>
    <t xml:space="preserve">Órgão contratante</t>
  </si>
  <si>
    <t xml:space="preserve">Câmara Municipal de São José do Norte</t>
  </si>
  <si>
    <t xml:space="preserve">Objeto</t>
  </si>
  <si>
    <t xml:space="preserve">Contratação de empresa especializada para prestação continuada de serviços de higienização, apoio geral e recepção, com dedicação exclusiva de mão de obra, nas dependências da Câmara Municipal.</t>
  </si>
  <si>
    <t xml:space="preserve">Nº do processo / licitação</t>
  </si>
  <si>
    <t xml:space="preserve">Município/UF</t>
  </si>
  <si>
    <t xml:space="preserve">São José do Norte/RS</t>
  </si>
  <si>
    <t xml:space="preserve">Instrumento coletivo</t>
  </si>
  <si>
    <t xml:space="preserve">CCT 2026 Asseio e Conservação RS (SINDASSEIO/RS × SEEAC/RS) - registro MTE RS000041/2026 · registro RS000041/2026 · ano 2026</t>
  </si>
  <si>
    <t xml:space="preserve">Vigência / fase</t>
  </si>
  <si>
    <t xml:space="preserve">12 meses · contratação inicial</t>
  </si>
  <si>
    <t xml:space="preserve">Regime tributário</t>
  </si>
  <si>
    <t xml:space="preserve">presumido · PIS 0.65% · COFINS 3% · ISS 4% · custos indiretos 5% · lucro 5.45%</t>
  </si>
  <si>
    <t xml:space="preserve">QUADRO-RESUMO DO VALOR MENSAL DOS SERVIÇOS</t>
  </si>
  <si>
    <t xml:space="preserve">Item</t>
  </si>
  <si>
    <t xml:space="preserve">Tipo de serviço (A)</t>
  </si>
  <si>
    <t xml:space="preserve">CBO</t>
  </si>
  <si>
    <t xml:space="preserve">Jornada</t>
  </si>
  <si>
    <t xml:space="preserve">Qtde. (C)</t>
  </si>
  <si>
    <t xml:space="preserve">Valor por empregado (B)</t>
  </si>
  <si>
    <t xml:space="preserve">Valor mensal do posto (D = B × C)</t>
  </si>
  <si>
    <t xml:space="preserve">Meses</t>
  </si>
  <si>
    <t xml:space="preserve">Valor no contrato</t>
  </si>
  <si>
    <t xml:space="preserve">Higienizadora</t>
  </si>
  <si>
    <t xml:space="preserve">5143-20</t>
  </si>
  <si>
    <t xml:space="preserve">38h/sem</t>
  </si>
  <si>
    <t xml:space="preserve">Profissional de Serviços Gerais</t>
  </si>
  <si>
    <t xml:space="preserve">5143-10</t>
  </si>
  <si>
    <t xml:space="preserve">Recepcionista</t>
  </si>
  <si>
    <t xml:space="preserve">4221-05</t>
  </si>
  <si>
    <t xml:space="preserve">VALOR MENSAL DOS SERVIÇOS (I + II + ... + N)</t>
  </si>
  <si>
    <t xml:space="preserve">VALOR GLOBAL DA PROPOSTA (valor mensal × meses)</t>
  </si>
  <si>
    <t xml:space="preserve">Total de empregados</t>
  </si>
  <si>
    <t xml:space="preserve">COMPOSIÇÃO POR MÓDULO (VALOR POR EMPREGADO)</t>
  </si>
  <si>
    <t xml:space="preserve">Posto</t>
  </si>
  <si>
    <t xml:space="preserve">Módulo 1</t>
  </si>
  <si>
    <t xml:space="preserve">Módulo 2</t>
  </si>
  <si>
    <t xml:space="preserve">Módulo 3</t>
  </si>
  <si>
    <t xml:space="preserve">Módulo 4</t>
  </si>
  <si>
    <t xml:space="preserve">Módulo 5</t>
  </si>
  <si>
    <t xml:space="preserve">Módulo 6</t>
  </si>
  <si>
    <t xml:space="preserve">Total por empregado</t>
  </si>
  <si>
    <t xml:space="preserve">Legenda: células com fundo amarelo e texto azul são parâmetros de entrada; texto verde indica vínculo com outra aba; as demais células são fórmulas. A planilha é integralmente editável e recalcula automaticamente.</t>
  </si>
  <si>
    <t xml:space="preserve">Premissas adotadas: 17 · pendências de conferência: 1 (ver aba 'Fontes e pendências').</t>
  </si>
  <si>
    <t xml:space="preserve">PLANILHA DE CUSTOS E FORMAÇÃO DE PREÇOS</t>
  </si>
  <si>
    <t xml:space="preserve">Posto 1 · Higienizadora · modelo do Anexo VII-D da IN SEGES/MP nº 5/2017 (IN 7/2018)</t>
  </si>
  <si>
    <t xml:space="preserve">DISCRIMINAÇÃO DOS SERVIÇOS (DADOS REFERENTES À CONTRATAÇÃO)</t>
  </si>
  <si>
    <t xml:space="preserve">A</t>
  </si>
  <si>
    <t xml:space="preserve">Data de apresentação da proposta</t>
  </si>
  <si>
    <t xml:space="preserve">B</t>
  </si>
  <si>
    <t xml:space="preserve">C</t>
  </si>
  <si>
    <t xml:space="preserve">Ano do acordo, convenção ou dissídio coletivo</t>
  </si>
  <si>
    <t xml:space="preserve">D</t>
  </si>
  <si>
    <t xml:space="preserve">Número de meses de execução contratual</t>
  </si>
  <si>
    <t xml:space="preserve">E</t>
  </si>
  <si>
    <t xml:space="preserve">Instrumento coletivo / registro</t>
  </si>
  <si>
    <t xml:space="preserve">CCT 2026 Asseio e Conservação RS (SINDASSEIO/RS × SEEAC/RS) - registro MTE RS000041/2026 · RS000041/2026</t>
  </si>
  <si>
    <t xml:space="preserve">F</t>
  </si>
  <si>
    <t xml:space="preserve">Fase do contrato</t>
  </si>
  <si>
    <t xml:space="preserve">Contratação inicial (primeiros 12 meses)</t>
  </si>
  <si>
    <t xml:space="preserve">IDENTIFICAÇÃO DO SERVIÇO</t>
  </si>
  <si>
    <t xml:space="preserve">Tipo de serviço</t>
  </si>
  <si>
    <t xml:space="preserve">Unidade de medida</t>
  </si>
  <si>
    <t xml:space="preserve">Quantidade total a contratar</t>
  </si>
  <si>
    <t xml:space="preserve">Jornada / horário</t>
  </si>
  <si>
    <t xml:space="preserve">1</t>
  </si>
  <si>
    <t xml:space="preserve">Higienização e limpeza das dependências da Câmara (dedicação exclusiva)</t>
  </si>
  <si>
    <t xml:space="preserve">38h semanais · 190h mensais · Seg. e ter. (sessões plenárias): 7h-13h e 14h-18h (10h, intervalo de 1h); qua. a sex.: 7h-13h (6h). Compensação semanal (CCT cl. 55; CLT art. 59, § 6º)</t>
  </si>
  <si>
    <t xml:space="preserve">DADOS PARA COMPOSIÇÃO DOS CUSTOS REFERENTES À MÃO DE OBRA</t>
  </si>
  <si>
    <t xml:space="preserve">Tipo de serviço (mesmo serviço com características distintas)</t>
  </si>
  <si>
    <t xml:space="preserve">2</t>
  </si>
  <si>
    <t xml:space="preserve">Classificação Brasileira de Ocupações (CBO)</t>
  </si>
  <si>
    <t xml:space="preserve">5143-20 - Faxineiro</t>
  </si>
  <si>
    <t xml:space="preserve">3</t>
  </si>
  <si>
    <t xml:space="preserve">Salário normativo da categoria profissional (220h)</t>
  </si>
  <si>
    <t xml:space="preserve">4</t>
  </si>
  <si>
    <t xml:space="preserve">Categoria profissional (vinculada à execução contratual)</t>
  </si>
  <si>
    <t xml:space="preserve">Empregados em empresas de asseio e conservação (CCT SINDASSEIO/RS x SEEAC/RS)</t>
  </si>
  <si>
    <t xml:space="preserve">5</t>
  </si>
  <si>
    <t xml:space="preserve">Data-base da categoria (dia/mês/ano)</t>
  </si>
  <si>
    <t xml:space="preserve">01/01/2026 (vigência 01/01/2026 a 31/12/2026)</t>
  </si>
  <si>
    <t xml:space="preserve">6</t>
  </si>
  <si>
    <t xml:space="preserve">Jornada contratada</t>
  </si>
  <si>
    <t xml:space="preserve">38 horas semanais · divisor 190 h/mês · 22 dias trabalhados/mês</t>
  </si>
  <si>
    <t xml:space="preserve">Nota 1: um quadro para cada tipo de serviço. Nota 2: a planilha é calculada pelo valor mensal do empregado. Células destacadas são parâmetros de entrada; as demais são fórmulas.</t>
  </si>
  <si>
    <t xml:space="preserve">MÓDULO 1 - COMPOSIÇÃO DA REMUNERAÇÃO</t>
  </si>
  <si>
    <t xml:space="preserve">Composição da remuneração</t>
  </si>
  <si>
    <t xml:space="preserve">Percentual / parâmetro</t>
  </si>
  <si>
    <t xml:space="preserve">Valor (R$)</t>
  </si>
  <si>
    <t xml:space="preserve">Memória de cálculo</t>
  </si>
  <si>
    <t xml:space="preserve">Salário-base</t>
  </si>
  <si>
    <t xml:space="preserve">Piso de 220h × 38h ÷ 44h (CCT, cláusula de jornada reduzida). Fonte: CCT RS000041/2026. cl, 3ª (piso 5143 de 220h = R$ 1.765,86) e cl, 5ª (jornada reduzida: 38h ÷ 6 × 30 × valor-hora = piso × 38/44)</t>
  </si>
  <si>
    <t xml:space="preserve">Adicional de periculosidade</t>
  </si>
  <si>
    <t xml:space="preserve">Percentual × salário-base (CLT art. 193).</t>
  </si>
  <si>
    <t xml:space="preserve">Adicional de insalubridade</t>
  </si>
  <si>
    <t xml:space="preserve">Grau (10%, 20% ou 40%) × base de cálculo da linha C.1.</t>
  </si>
  <si>
    <t xml:space="preserve">C.1</t>
  </si>
  <si>
    <t xml:space="preserve">Base de cálculo da insalubridade</t>
  </si>
  <si>
    <t xml:space="preserve">Salário normativo da função (CCT) ou salário mínimo (Súmula Vinculante 4/STF). Não integra o total; apenas base.</t>
  </si>
  <si>
    <t xml:space="preserve">Adicional noturno</t>
  </si>
  <si>
    <t xml:space="preserve">Valor mensal quando houver trabalho entre 22h e 5h.</t>
  </si>
  <si>
    <t xml:space="preserve">Adicional de hora noturna reduzida</t>
  </si>
  <si>
    <t xml:space="preserve">Valor mensal quando aplicável.</t>
  </si>
  <si>
    <t xml:space="preserve">Horas extras estimadas (sessões extraordinárias e audiências públicas)</t>
  </si>
  <si>
    <t xml:space="preserve">Horas/mês × (salário-base ÷ 190h) × 1.5 (adicional de 50%). Provisão paga por medição.</t>
  </si>
  <si>
    <t xml:space="preserve">G</t>
  </si>
  <si>
    <t xml:space="preserve">Outros (especificar)</t>
  </si>
  <si>
    <t xml:space="preserve">Gratificações ou adicionais previstos na CCT.</t>
  </si>
  <si>
    <t xml:space="preserve">TOTAL DO MÓDULO 1</t>
  </si>
  <si>
    <t xml:space="preserve">Nota: o Módulo 1 refere-se ao valor mensal devido ao empregado pela prestação do serviço no período de 12 meses.</t>
  </si>
  <si>
    <t xml:space="preserve">MÓDULO 2 - ENCARGOS E BENEFÍCIOS ANUAIS, MENSAIS E DIÁRIOS</t>
  </si>
  <si>
    <t xml:space="preserve">Submódulo 2.1 - 13º salário, férias e adicional de férias</t>
  </si>
  <si>
    <t xml:space="preserve">Percentual</t>
  </si>
  <si>
    <t xml:space="preserve">13º (décimo terceiro) salário</t>
  </si>
  <si>
    <t xml:space="preserve">(1/12) = 8,33% do Módulo 1.</t>
  </si>
  <si>
    <t xml:space="preserve">Férias</t>
  </si>
  <si>
    <t xml:space="preserve">Férias: (1/12) = 8,33%. Custo NÃO RENOVÁVEL na prorrogação (nota 3 do Submódulo 2.1).</t>
  </si>
  <si>
    <t xml:space="preserve">Adicional de férias (1/3 constitucional)</t>
  </si>
  <si>
    <t xml:space="preserve">[(1/3) ÷ 12] = 2,78% do Módulo 1.</t>
  </si>
  <si>
    <t xml:space="preserve">TOTAL DO SUBMÓDULO 2.1</t>
  </si>
  <si>
    <t xml:space="preserve">Nota 1: provisiona-se 1/12 da gratificação natalina, férias e adicional de férias. Nota 3: a rubrica férias visa ao pagamento das férias ao final de 12 meses e, na prorrogação, torna-se custo não renovável (IN 7/2018).</t>
  </si>
  <si>
    <t xml:space="preserve">Submódulo 2.2 - GPS, FGTS e outras contribuições</t>
  </si>
  <si>
    <t xml:space="preserve">INSS</t>
  </si>
  <si>
    <t xml:space="preserve">20% sobre Módulo 1 + Submódulo 2.1 (Lei 8.212/91, art. 22, I).</t>
  </si>
  <si>
    <t xml:space="preserve">Salário-Educação</t>
  </si>
  <si>
    <t xml:space="preserve">2,5% (Lei 9.424/96).</t>
  </si>
  <si>
    <t xml:space="preserve">RAT ajustado pelo FAP (RAT 3% × FAP 1)</t>
  </si>
  <si>
    <t xml:space="preserve">Grau de risco do CNAE × FAP da licitante (Lei 10.666/2003, art. 10).</t>
  </si>
  <si>
    <t xml:space="preserve">SESC ou SESI</t>
  </si>
  <si>
    <t xml:space="preserve">1,5%.</t>
  </si>
  <si>
    <t xml:space="preserve">SENAI ou SENAC</t>
  </si>
  <si>
    <t xml:space="preserve">1,0%.</t>
  </si>
  <si>
    <t xml:space="preserve">SEBRAE</t>
  </si>
  <si>
    <t xml:space="preserve">0,6%.</t>
  </si>
  <si>
    <t xml:space="preserve">INCRA</t>
  </si>
  <si>
    <t xml:space="preserve">0,2%.</t>
  </si>
  <si>
    <t xml:space="preserve">H</t>
  </si>
  <si>
    <t xml:space="preserve">FGTS</t>
  </si>
  <si>
    <t xml:space="preserve">8% (Lei 8.036/90).</t>
  </si>
  <si>
    <t xml:space="preserve">TOTAL DO SUBMÓDULO 2.2</t>
  </si>
  <si>
    <t xml:space="preserve">Nota 3 (IN 7/2018): os percentuais do Submódulo 2.2 incidem sobre o Módulo 1 e o Submódulo 2.1.</t>
  </si>
  <si>
    <t xml:space="preserve">Submódulo 2.3 - Benefícios mensais e diários</t>
  </si>
  <si>
    <t xml:space="preserve">Parâmetro</t>
  </si>
  <si>
    <t xml:space="preserve">Transporte</t>
  </si>
  <si>
    <t xml:space="preserve">(tarifa × viagens/dia × dias) − (6% do salário-base). Custo real do benefício (nota 1 do Submódulo 2.3).</t>
  </si>
  <si>
    <t xml:space="preserve">A.1</t>
  </si>
  <si>
    <t xml:space="preserve">Viagens por dia</t>
  </si>
  <si>
    <t xml:space="preserve">Parâmetro do transporte.</t>
  </si>
  <si>
    <t xml:space="preserve">A.2</t>
  </si>
  <si>
    <t xml:space="preserve">Dias trabalhados no mês</t>
  </si>
  <si>
    <t xml:space="preserve">A.3</t>
  </si>
  <si>
    <t xml:space="preserve">Participação do empregado (sobre o salário-base)</t>
  </si>
  <si>
    <t xml:space="preserve">Auxílio-refeição/alimentação</t>
  </si>
  <si>
    <t xml:space="preserve">Valor diário × dias trabalhados − participação do empregado (CCT: até 19%). Jornada diária &gt; 6h: auxílio-alimentação; ≤ 6h: auxílio-lanche.</t>
  </si>
  <si>
    <t xml:space="preserve">B.1</t>
  </si>
  <si>
    <t xml:space="preserve">Participação do empregado (% do benefício)</t>
  </si>
  <si>
    <t xml:space="preserve">Parâmetro da alimentação.</t>
  </si>
  <si>
    <t xml:space="preserve">Assistência médica e familiar</t>
  </si>
  <si>
    <t xml:space="preserve">Valor mensal por empregado, quando previsto na CCT.</t>
  </si>
  <si>
    <t xml:space="preserve">Outros (Plano Benefício Social Familiar e demais benefícios da CCT)</t>
  </si>
  <si>
    <t xml:space="preserve">Valor mensal por empregado custeado pela empresa, sem desconto salarial.</t>
  </si>
  <si>
    <t xml:space="preserve">TOTAL DO SUBMÓDULO 2.3</t>
  </si>
  <si>
    <t xml:space="preserve">TOTAL DO MÓDULO 2 (2.1 + 2.2 + 2.3)</t>
  </si>
  <si>
    <t xml:space="preserve">MÓDULO 3 - PROVISÃO PARA RESCISÃO</t>
  </si>
  <si>
    <t xml:space="preserve">Provisão para rescisão</t>
  </si>
  <si>
    <t xml:space="preserve">Aviso prévio indenizado</t>
  </si>
  <si>
    <t xml:space="preserve">[(1 + 13º + férias + 1/3) ÷ 12] × 5% de probabilidade ≈ 0,50%.</t>
  </si>
  <si>
    <t xml:space="preserve">Incidência do FGTS sobre o aviso prévio indenizado</t>
  </si>
  <si>
    <t xml:space="preserve">8% × alínea A.</t>
  </si>
  <si>
    <t xml:space="preserve">Multa do FGTS sobre o aviso prévio indenizado</t>
  </si>
  <si>
    <t xml:space="preserve">40% × alínea B (contribuição social extinta pela Lei 13.932/2019).</t>
  </si>
  <si>
    <t xml:space="preserve">Aviso prévio trabalhado</t>
  </si>
  <si>
    <t xml:space="preserve">[(7/30) ÷ 12] = 1,94%. Custo NÃO RENOVÁVEL na prorrogação.</t>
  </si>
  <si>
    <t xml:space="preserve">Incidência de GPS, FGTS e outras contribuições sobre o aviso prévio trabalhado</t>
  </si>
  <si>
    <t xml:space="preserve">Percentual total do Submódulo 2.2 × aviso prévio trabalhado.</t>
  </si>
  <si>
    <t xml:space="preserve">Multa do FGTS sobre o aviso prévio trabalhado</t>
  </si>
  <si>
    <t xml:space="preserve">40% × 8% = 3,2%, deduzida a parcela da alínea C.</t>
  </si>
  <si>
    <t xml:space="preserve">TOTAL DO MÓDULO 3</t>
  </si>
  <si>
    <t xml:space="preserve">MÓDULO 4 - CUSTO DE REPOSIÇÃO DO PROFISSIONAL AUSENTE</t>
  </si>
  <si>
    <t xml:space="preserve">Nota 1 (IN 7/2018): os itens referem-se ao custo dos dias trabalhados pelo substituto quando o empregado alocado estiver ausente. Os percentuais incidem sobre o Módulo 1.</t>
  </si>
  <si>
    <t xml:space="preserve">Submódulo 4.1 - Substituto nas ausências legais</t>
  </si>
  <si>
    <t xml:space="preserve">Substituto na cobertura de férias</t>
  </si>
  <si>
    <t xml:space="preserve">(30/30) ÷ 12 = 8,33%.</t>
  </si>
  <si>
    <t xml:space="preserve">Substituto na cobertura de ausências legais</t>
  </si>
  <si>
    <t xml:space="preserve">(2,96/30) ÷ 12 = 0,82% (Acórdão TCU 1.753/2008).</t>
  </si>
  <si>
    <t xml:space="preserve">Substituto na cobertura de licença-paternidade</t>
  </si>
  <si>
    <t xml:space="preserve">[(5/30) ÷ 12] × natalidade × participação masculina.</t>
  </si>
  <si>
    <t xml:space="preserve">Substituto na cobertura de ausência por acidente de trabalho</t>
  </si>
  <si>
    <t xml:space="preserve">(0,91/30) ÷ 12 ≈ 0,25%.</t>
  </si>
  <si>
    <t xml:space="preserve">Substituto na cobertura de afastamento-maternidade</t>
  </si>
  <si>
    <t xml:space="preserve">[(120 a 180/30) ÷ 12] × natalidade × participação feminina.</t>
  </si>
  <si>
    <t xml:space="preserve">Substituto na cobertura de outras ausências (especificar)</t>
  </si>
  <si>
    <t xml:space="preserve">Quando houver previsão específica.</t>
  </si>
  <si>
    <t xml:space="preserve">TOTAL DO SUBMÓDULO 4.1</t>
  </si>
  <si>
    <t xml:space="preserve">Submódulo 4.2 - Substituto na intrajornada</t>
  </si>
  <si>
    <t xml:space="preserve">Substituto na cobertura de intervalo para repouso ou alimentação</t>
  </si>
  <si>
    <t xml:space="preserve">Somente quando o posto exigir cobertura durante o intervalo (1h × dias × valor-hora).</t>
  </si>
  <si>
    <t xml:space="preserve">TOTAL DO MÓDULO 4 (4.1 + 4.2)</t>
  </si>
  <si>
    <t xml:space="preserve">MÓDULO 5 - INSUMOS DIVERSOS</t>
  </si>
  <si>
    <t xml:space="preserve">Detalhamento por item na aba 'Insumos'. Valores mensais por empregado (quantidade anual × preço unitário ÷ vida útil).</t>
  </si>
  <si>
    <t xml:space="preserve">Insumos diversos</t>
  </si>
  <si>
    <t xml:space="preserve">Itens</t>
  </si>
  <si>
    <t xml:space="preserve">Uniformes</t>
  </si>
  <si>
    <t xml:space="preserve">Soma dos itens do tipo 'Uniformes' deste posto na aba de insumos.</t>
  </si>
  <si>
    <t xml:space="preserve">Materiais</t>
  </si>
  <si>
    <t xml:space="preserve">Soma dos itens do tipo 'Materiais' deste posto na aba de insumos.</t>
  </si>
  <si>
    <t xml:space="preserve">Equipamentos e EPIs</t>
  </si>
  <si>
    <t xml:space="preserve">Soma dos itens do tipo 'Equipamentos e EPIs' deste posto na aba de insumos.</t>
  </si>
  <si>
    <t xml:space="preserve">Soma dos itens do tipo 'Outros (especificar)' deste posto na aba de insumos.</t>
  </si>
  <si>
    <t xml:space="preserve">TOTAL DO MÓDULO 5</t>
  </si>
  <si>
    <t xml:space="preserve">MÓDULO 6 - CUSTOS INDIRETOS, TRIBUTOS E LUCRO</t>
  </si>
  <si>
    <t xml:space="preserve">Custos indiretos, tributos e lucro</t>
  </si>
  <si>
    <t xml:space="preserve">Custos indiretos (despesas administrativas)</t>
  </si>
  <si>
    <t xml:space="preserve">Percentual × (Módulos 1 a 5).</t>
  </si>
  <si>
    <t xml:space="preserve">Lucro</t>
  </si>
  <si>
    <t xml:space="preserve">Percentual × (Módulos 1 a 5 + custos indiretos).</t>
  </si>
  <si>
    <t xml:space="preserve">Tributos (sobre o faturamento)</t>
  </si>
  <si>
    <t xml:space="preserve">Valor = (Módulos 1 a 5 + CI + lucro) ÷ (1 − Σ alíquotas) × alíquota (nota 2 do Módulo 6).</t>
  </si>
  <si>
    <t xml:space="preserve">Tributos federais - PIS</t>
  </si>
  <si>
    <t xml:space="preserve">Lucro presumido 0,65% · lucro real 1,65%.</t>
  </si>
  <si>
    <t xml:space="preserve">C.2</t>
  </si>
  <si>
    <t xml:space="preserve">Tributos federais - COFINS</t>
  </si>
  <si>
    <t xml:space="preserve">Lucro presumido 3% · lucro real 7,6%.</t>
  </si>
  <si>
    <t xml:space="preserve">C.3</t>
  </si>
  <si>
    <t xml:space="preserve">Tributos municipais - ISS</t>
  </si>
  <si>
    <t xml:space="preserve">Alíquota do município da prestação (LC 116/2003).</t>
  </si>
  <si>
    <t xml:space="preserve">C.4</t>
  </si>
  <si>
    <t xml:space="preserve">Outros tributos (especificar)</t>
  </si>
  <si>
    <t xml:space="preserve">Quando aplicável.</t>
  </si>
  <si>
    <t xml:space="preserve">TOTAL DO MÓDULO 6</t>
  </si>
  <si>
    <t xml:space="preserve">Nota 1: custos indiretos, tributos e lucro por empregado. Nota 2: tributos calculados sobre o faturamento. IRPJ e CSLL não são repassados (Acórdão TCU 950/2007).</t>
  </si>
  <si>
    <t xml:space="preserve">QUADRO-RESUMO DO CUSTO POR EMPREGADO</t>
  </si>
  <si>
    <t xml:space="preserve">Mão de obra vinculada à execução contratual (valor por empregado)</t>
  </si>
  <si>
    <t xml:space="preserve">Módulo 1 - Composição da remuneração</t>
  </si>
  <si>
    <t xml:space="preserve">Módulo 2 - Encargos e benefícios anuais, mensais e diários</t>
  </si>
  <si>
    <t xml:space="preserve">Módulo 3 - Provisão para rescisão</t>
  </si>
  <si>
    <t xml:space="preserve">Módulo 4 - Custo de reposição do profissional ausente</t>
  </si>
  <si>
    <t xml:space="preserve">Módulo 5 - Insumos diversos</t>
  </si>
  <si>
    <t xml:space="preserve">SUBTOTAL (A + B + C + D + E)</t>
  </si>
  <si>
    <t xml:space="preserve">Módulo 6 - Custos indiretos, tributos e lucro</t>
  </si>
  <si>
    <t xml:space="preserve">VALOR TOTAL POR EMPREGADO</t>
  </si>
  <si>
    <t xml:space="preserve">QUADRO-RESUMO DO VALOR MENSAL DO SERVIÇO</t>
  </si>
  <si>
    <t xml:space="preserve">Empregados no posto (C)</t>
  </si>
  <si>
    <t xml:space="preserve">Valor mensal do serviço (B × C)</t>
  </si>
  <si>
    <t xml:space="preserve">Valor para 12 meses</t>
  </si>
  <si>
    <t xml:space="preserve">Custos não renováveis na prorrogação (por empregado/mês): férias 8,33% e aviso prévio trabalhado 1,94% do Módulo 1 = R$ 224,21. Ao prorrogar, use a fase 'prorrogação' do sistema para zerar essas rubricas.</t>
  </si>
  <si>
    <t xml:space="preserve">Posto 2 · Profissional de Serviços Gerais · modelo do Anexo VII-D da IN SEGES/MP nº 5/2017 (IN 7/2018)</t>
  </si>
  <si>
    <t xml:space="preserve">Serviços gerais e apoio operacional (movimentação de materiais, pequenos reparos, áreas externas, apoio às sessões)</t>
  </si>
  <si>
    <t xml:space="preserve">5143-10 - Auxiliar de manutenção predial (serviços gerais; piso CBO 5143 da CCT)</t>
  </si>
  <si>
    <t xml:space="preserve">Custos não renováveis na prorrogação (por empregado/mês): férias 8,33% e aviso prévio trabalhado 1,94% do Módulo 1 = R$ 161,57. Ao prorrogar, use a fase 'prorrogação' do sistema para zerar essas rubricas.</t>
  </si>
  <si>
    <t xml:space="preserve">Posto 3 · Recepcionista · modelo do Anexo VII-D da IN SEGES/MP nº 5/2017 (IN 7/2018)</t>
  </si>
  <si>
    <t xml:space="preserve">Recepção e atendimento ao público, controle de acesso e apoio administrativo básico</t>
  </si>
  <si>
    <t xml:space="preserve">4221-05 - Recepcionista, em geral</t>
  </si>
  <si>
    <t xml:space="preserve">Piso de 220h × 38h ÷ 44h (CCT, cláusula de jornada reduzida). Fonte: CCT RS000041/2026. cl, 3ª (piso 4221 de 220h = R$ 1.996,44) e cl, 5ª (jornada reduzida: 38h ÷ 6 × 30 × valor-hora = piso × 38/44)</t>
  </si>
  <si>
    <t xml:space="preserve">Custos não renováveis na prorrogação (por empregado/mês): férias 8,33% e aviso prévio trabalhado 1,94% do Módulo 1 = R$ 182,67. Ao prorrogar, use a fase 'prorrogação' do sistema para zerar essas rubricas.</t>
  </si>
  <si>
    <t xml:space="preserve">MÓDULO 5 - INSUMOS DIVERSOS (UNIFORMES, MATERIAIS, EQUIPAMENTOS E EPIs)</t>
  </si>
  <si>
    <t xml:space="preserve">Valores mensais por empregado = quantidade anual × preço unitário ÷ vida útil (meses). A coluna 'Tipo' alimenta as alíneas A a D do Módulo 5 de cada posto.</t>
  </si>
  <si>
    <t xml:space="preserve">Posto nº</t>
  </si>
  <si>
    <t xml:space="preserve">Descrição do insumo</t>
  </si>
  <si>
    <t xml:space="preserve">Tipo</t>
  </si>
  <si>
    <t xml:space="preserve">Unidade</t>
  </si>
  <si>
    <t xml:space="preserve">Qtd. anual</t>
  </si>
  <si>
    <t xml:space="preserve">Preço unitário</t>
  </si>
  <si>
    <t xml:space="preserve">Vida útil (meses)</t>
  </si>
  <si>
    <t xml:space="preserve">Valor mensal</t>
  </si>
  <si>
    <t xml:space="preserve">Fonte / cotação vinculada</t>
  </si>
  <si>
    <t xml:space="preserve">Camiseta em malha fria, manga curta, com logotipo (verão)</t>
  </si>
  <si>
    <t xml:space="preserve">uniform</t>
  </si>
  <si>
    <t xml:space="preserve">Unid.</t>
  </si>
  <si>
    <t xml:space="preserve">Cotação #7621 · Média saneada · sincronizado · Kit sugerido (Higienização / limpeza e conservação) · Uniforme de verão · preço de referência a confirmar por cotação</t>
  </si>
  <si>
    <t xml:space="preserve">Camiseta em malha, manga longa, com logotipo (inverno)</t>
  </si>
  <si>
    <t xml:space="preserve">Cotação #7621 · Média saneada · sincronizado · Kit sugerido (Higienização / limpeza e conservação) · Uniforme de inverno · preço de referência a confirmar por cotação</t>
  </si>
  <si>
    <t xml:space="preserve">Calça em brim/oxford com elástico, uso profissional</t>
  </si>
  <si>
    <t xml:space="preserve">Cotação #7621 · Média saneada · sincronizado · Kit sugerido (Higienização / limpeza e conservação) · Uniforme de uso diário · preço de referência a confirmar por cotação</t>
  </si>
  <si>
    <t xml:space="preserve">Jaleco/avental de limpeza em brim, com logotipo</t>
  </si>
  <si>
    <t xml:space="preserve">Blusão/jaqueta de inverno em moletom ou tactel forrado, com logotipo</t>
  </si>
  <si>
    <t xml:space="preserve">Meia social/esportiva (par)</t>
  </si>
  <si>
    <t xml:space="preserve">Par</t>
  </si>
  <si>
    <t xml:space="preserve">Crachá de identificação com cordão</t>
  </si>
  <si>
    <t xml:space="preserve">Cotação #7621 · Média saneada · sincronizado · Kit sugerido (Higienização / limpeza e conservação) · Identificação obrigatória · preço de referência a confirmar por cotação</t>
  </si>
  <si>
    <t xml:space="preserve">Calçado de segurança fechado, antiderrapante, com CA (par)</t>
  </si>
  <si>
    <t xml:space="preserve">equipment</t>
  </si>
  <si>
    <t xml:space="preserve">Cotação #7621 · Média saneada · sincronizado · Kit sugerido (Higienização / limpeza e conservação) · EPI - NR-6 (proteção dos pés) · preço de referência a confirmar por cotação</t>
  </si>
  <si>
    <t xml:space="preserve">Bota de PVC cano médio, antiderrapante, com CA (par)</t>
  </si>
  <si>
    <t xml:space="preserve">Cotação #7621 · Média saneada · sincronizado · Kit sugerido (Higienização / limpeza e conservação) · EPI - NR-6 (lavagem de pisos e áreas molhadas) · preço de referência a confirmar por cotação</t>
  </si>
  <si>
    <t xml:space="preserve">Luva de látex/borracha nitrílica forrada, cano longo, com CA (par)</t>
  </si>
  <si>
    <t xml:space="preserve">Cotação #7621 · Média saneada · sincronizado · Kit sugerido (Higienização / limpeza e conservação) · EPI - NR-6 (proteção química: saneantes) · preço de referência a confirmar por cotação</t>
  </si>
  <si>
    <t xml:space="preserve">Luva de látex descartável (caixa com 100)</t>
  </si>
  <si>
    <t xml:space="preserve">Caixa</t>
  </si>
  <si>
    <t xml:space="preserve">Cotação #7621 · Média saneada · sincronizado · Kit sugerido (Higienização / limpeza e conservação) · EPI - NR-6 (higienização de sanitários) · preço de referência a confirmar por cotação</t>
  </si>
  <si>
    <t xml:space="preserve">Óculos de proteção incolor, com CA</t>
  </si>
  <si>
    <t xml:space="preserve">Cotação #7621 · Média saneada · sincronizado · Kit sugerido (Higienização / limpeza e conservação) · EPI - NR-6 (respingos de produtos) · preço de referência a confirmar por cotação</t>
  </si>
  <si>
    <t xml:space="preserve">Máscara descartável tripla camada (caixa com 50)</t>
  </si>
  <si>
    <t xml:space="preserve">Cotação #7621 · Média saneada · sincronizado · Kit sugerido (Higienização / limpeza e conservação) · EPI - NR-6 (poeiras e aerossóis) · preço de referência a confirmar por cotação</t>
  </si>
  <si>
    <t xml:space="preserve">Avental de PVC impermeável, com CA</t>
  </si>
  <si>
    <t xml:space="preserve">Cotação #7621 · Média saneada · sincronizado · Kit sugerido (Higienização / limpeza e conservação) · EPI - NR-6 (áreas molhadas) · preço de referência a confirmar por cotação</t>
  </si>
  <si>
    <t xml:space="preserve">Capa de chuva em PVC com capuz</t>
  </si>
  <si>
    <t xml:space="preserve">Cotação #7621 · Média saneada · sincronizado · Kit sugerido (Higienização / limpeza e conservação) · EPI - áreas externas · preço de referência a confirmar por cotação</t>
  </si>
  <si>
    <t xml:space="preserve">Cotação #7621 · Média saneada · sincronizado · Kit sugerido (Serviços gerais / apoio operacional) · Uniforme de verão · preço de referência a confirmar por cotação</t>
  </si>
  <si>
    <t xml:space="preserve">Cotação #7621 · Média saneada · sincronizado · Kit sugerido (Serviços gerais / apoio operacional) · Uniforme de inverno · preço de referência a confirmar por cotação</t>
  </si>
  <si>
    <t xml:space="preserve">Cotação #7621 · Média saneada · sincronizado · Kit sugerido (Serviços gerais / apoio operacional) · Uniforme de uso diário · preço de referência a confirmar por cotação</t>
  </si>
  <si>
    <t xml:space="preserve">Boné/chapéu com proteção de nuca, com logotipo</t>
  </si>
  <si>
    <t xml:space="preserve">Cotação #7621 · Média saneada · sincronizado · Kit sugerido (Serviços gerais / apoio operacional) · Uniforme - atividades externas · preço de referência a confirmar por cotação</t>
  </si>
  <si>
    <t xml:space="preserve">Cotação #7621 · Média saneada · sincronizado · Kit sugerido (Serviços gerais / apoio operacional) · Identificação obrigatória · preço de referência a confirmar por cotação</t>
  </si>
  <si>
    <t xml:space="preserve">Cotação #7621 · Média saneada · sincronizado · Kit sugerido (Serviços gerais / apoio operacional) · EPI - NR-6 (proteção dos pés) · preço de referência a confirmar por cotação</t>
  </si>
  <si>
    <t xml:space="preserve">Luva de raspa/vaqueta para manuseio de cargas, com CA (par)</t>
  </si>
  <si>
    <t xml:space="preserve">Cotação #7621 · Média saneada · sincronizado · Kit sugerido (Serviços gerais / apoio operacional) · EPI - NR-6 (proteção mecânica) · preço de referência a confirmar por cotação</t>
  </si>
  <si>
    <t xml:space="preserve">Cotação #7621 · Média saneada · sincronizado · Kit sugerido (Serviços gerais / apoio operacional) · EPI - NR-6 (proteção química) · preço de referência a confirmar por cotação</t>
  </si>
  <si>
    <t xml:space="preserve">Cotação #7621 · Média saneada · sincronizado · Kit sugerido (Serviços gerais / apoio operacional) · EPI - NR-6 (partículas e respingos) · preço de referência a confirmar por cotação</t>
  </si>
  <si>
    <t xml:space="preserve">Protetor solar FPS 30, frasco 120 ml</t>
  </si>
  <si>
    <t xml:space="preserve">Cotação #7621 · Média saneada · sincronizado · Kit sugerido (Serviços gerais / apoio operacional) · EPI/EPC - exposição solar em áreas externas · preço de referência a confirmar por cotação</t>
  </si>
  <si>
    <t xml:space="preserve">Cotação #7621 · Média saneada · sincronizado · Kit sugerido (Serviços gerais / apoio operacional) · EPI - áreas externas · preço de referência a confirmar por cotação</t>
  </si>
  <si>
    <t xml:space="preserve">Cinta/cinto ergonômico para levantamento de cargas</t>
  </si>
  <si>
    <t xml:space="preserve">Cotação #7621 · Média saneada · sincronizado · Kit sugerido (Serviços gerais / apoio operacional) · Apoio ergonômico (movimentação de móveis e materiais) · preço de referência a confirmar por cotação</t>
  </si>
  <si>
    <t xml:space="preserve">Camisa/blusa social manga curta, com logotipo (verão)</t>
  </si>
  <si>
    <t xml:space="preserve">Cotação #7621 · Média saneada · sincronizado · Kit sugerido (Recepção / atendimento administrativo) · Uniforme de verão · preço de referência a confirmar por cotação</t>
  </si>
  <si>
    <t xml:space="preserve">Camisa/blusa social manga longa, com logotipo (inverno)</t>
  </si>
  <si>
    <t xml:space="preserve">Cotação #7621 · Média saneada · sincronizado · Kit sugerido (Recepção / atendimento administrativo) · Uniforme de inverno · preço de referência a confirmar por cotação</t>
  </si>
  <si>
    <t xml:space="preserve">Calça social em tecido oxford/gabardine</t>
  </si>
  <si>
    <t xml:space="preserve">Cotação #7621 · Média saneada · sincronizado · Kit sugerido (Recepção / atendimento administrativo) · Uniforme de uso diário · preço de referência a confirmar por cotação</t>
  </si>
  <si>
    <t xml:space="preserve">Blazer/casaco social de inverno, com logotipo</t>
  </si>
  <si>
    <t xml:space="preserve">Lenço/echarpe ou gravata institucional</t>
  </si>
  <si>
    <t xml:space="preserve">Cotação #7621 · Média saneada · sincronizado · Kit sugerido (Recepção / atendimento administrativo) · Identidade visual · preço de referência a confirmar por cotação</t>
  </si>
  <si>
    <t xml:space="preserve">Sapato social fechado, antiderrapante (par)</t>
  </si>
  <si>
    <t xml:space="preserve">Meia social (par)</t>
  </si>
  <si>
    <t xml:space="preserve">Cotação #7621 · Média saneada · sincronizado · Kit sugerido (Recepção / atendimento administrativo) · Identificação obrigatória · preço de referência a confirmar por cotação</t>
  </si>
  <si>
    <t xml:space="preserve">Resumo por posto e tipo</t>
  </si>
  <si>
    <t xml:space="preserve">Equipamentos/EPIs</t>
  </si>
  <si>
    <t xml:space="preserve">Outros</t>
  </si>
  <si>
    <t xml:space="preserve">Total mensal</t>
  </si>
  <si>
    <t xml:space="preserve">Total anual por empregado</t>
  </si>
  <si>
    <t xml:space="preserve">Tipos aceitos na coluna D: uniform (uniformes), material (materiais de consumo), equipment (equipamentos e EPIs), other (outros). EPIs devem possuir Certificado de Aprovação (CA) e são fornecidos gratuitamente pelo empregador (NR-6). Uniformes devem oferecer conforto térmico para verão e inverno (cláusula de uniforme da CCT).</t>
  </si>
  <si>
    <t xml:space="preserve">MEMÓRIA DE CÁLCULO E NOTA EXPLICATIVA À PLANILHA DE CUSTOS</t>
  </si>
  <si>
    <t xml:space="preserve">Cada percentual do modelo com a forma de cálculo e o fundamento normativo. Os percentuais efetivamente aplicados constam nas abas de cada posto.</t>
  </si>
  <si>
    <t xml:space="preserve">Rubrica</t>
  </si>
  <si>
    <t xml:space="preserve">Fundamento</t>
  </si>
  <si>
    <t xml:space="preserve">1-A</t>
  </si>
  <si>
    <t xml:space="preserve">Piso da CCT (salário normativo de 220h) proporcional à jornada contratada: piso × horas semanais ÷ 44 (CCT SINDASSEIO/SEEAC-RS, cláusula 5ª: jornada semanal ÷ 6 × 30 × valor-hora).</t>
  </si>
  <si>
    <t xml:space="preserve">Art. 7º, IV e XXVI, CF/88; CLT art. 58; CCT da categoria; IN 5/2017, Anexo VII-D, Módulo 1</t>
  </si>
  <si>
    <t xml:space="preserve">1-B</t>
  </si>
  <si>
    <t xml:space="preserve">30% sobre o salário-base, quando devido.</t>
  </si>
  <si>
    <t xml:space="preserve">CLT art. 193, § 1º; NR-16</t>
  </si>
  <si>
    <t xml:space="preserve">1-C</t>
  </si>
  <si>
    <t xml:space="preserve">Grau mínimo 10%, médio 20% ou máximo 40% sobre a base definida na CCT (salário normativo da função) ou, na ausência, sobre o salário mínimo.</t>
  </si>
  <si>
    <t xml:space="preserve">CLT art. 192; NR-15; Súmula Vinculante 4/STF; Súmula 448/TST; cláusula de insalubridade da CCT</t>
  </si>
  <si>
    <t xml:space="preserve">1-D/E</t>
  </si>
  <si>
    <t xml:space="preserve">Adicional noturno e hora noturna reduzida</t>
  </si>
  <si>
    <t xml:space="preserve">20% sobre a hora diurna entre 22h e 5h; hora noturna de 52m30s.</t>
  </si>
  <si>
    <t xml:space="preserve">CLT art. 73</t>
  </si>
  <si>
    <t xml:space="preserve">1-F</t>
  </si>
  <si>
    <t xml:space="preserve">Horas extras estimadas</t>
  </si>
  <si>
    <t xml:space="preserve">Horas/mês × (salário-base ÷ divisor mensal) × (1 + adicional). Provisão para sessões extraordinárias e audiências públicas; pagar por medição.</t>
  </si>
  <si>
    <t xml:space="preserve">CF/88 art. 7º, XVI; CLT art. 59; cláusula de horas extras da CCT (50%)</t>
  </si>
  <si>
    <t xml:space="preserve">2.1-A</t>
  </si>
  <si>
    <t xml:space="preserve">13º salário</t>
  </si>
  <si>
    <t xml:space="preserve">1/12 = 8,33% da remuneração (Módulo 1).</t>
  </si>
  <si>
    <t xml:space="preserve">CF/88 art. 7º, VIII; Lei 4.090/62; IN 5/2017, Submódulo 2.1, nota 1</t>
  </si>
  <si>
    <t xml:space="preserve">2.1-B</t>
  </si>
  <si>
    <t xml:space="preserve">1/12 = 8,33% da remuneração. Custo não renovável na prorrogação contratual.</t>
  </si>
  <si>
    <t xml:space="preserve">CF/88 art. 7º, XVII; CLT art. 129 e ss.; IN 5/2017, Submódulo 2.1, nota 3 (IN 7/2018)</t>
  </si>
  <si>
    <t xml:space="preserve">2.1-C</t>
  </si>
  <si>
    <t xml:space="preserve">Adicional de férias (1/3)</t>
  </si>
  <si>
    <t xml:space="preserve">(1/3 ÷ 12) = 2,78% da remuneração.</t>
  </si>
  <si>
    <t xml:space="preserve">CF/88 art. 7º, XVII; IN 5/2017, Submódulo 2.1, nota 2</t>
  </si>
  <si>
    <t xml:space="preserve">2.2-A</t>
  </si>
  <si>
    <t xml:space="preserve">INSS (cota patronal)</t>
  </si>
  <si>
    <t xml:space="preserve">20% sobre Módulo 1 + Submódulo 2.1.</t>
  </si>
  <si>
    <t xml:space="preserve">Lei 8.212/91, art. 22, I</t>
  </si>
  <si>
    <t xml:space="preserve">2.2-B</t>
  </si>
  <si>
    <t xml:space="preserve">2,5% sobre Módulo 1 + Submódulo 2.1.</t>
  </si>
  <si>
    <t xml:space="preserve">Lei 9.424/96, art. 15; Decreto 6.003/2006</t>
  </si>
  <si>
    <t xml:space="preserve">2.2-C</t>
  </si>
  <si>
    <t xml:space="preserve">RAT ajustado pelo FAP</t>
  </si>
  <si>
    <t xml:space="preserve">RAT (1%, 2% ou 3% conforme CNAE) × FAP (0,5 a 2,0). Estimativa com FAP neutro 1,0; a licitante comprova o seu FAP.</t>
  </si>
  <si>
    <t xml:space="preserve">Lei 8.212/91, art. 22, II; Lei 10.666/2003, art. 10; Decreto 3.048/99, art. 202-A</t>
  </si>
  <si>
    <t xml:space="preserve">2.2-D</t>
  </si>
  <si>
    <t xml:space="preserve">SESC/SESI</t>
  </si>
  <si>
    <t xml:space="preserve">1,5% sobre Módulo 1 + Submódulo 2.1.</t>
  </si>
  <si>
    <t xml:space="preserve">Lei 8.036/90, art. 30; Decreto-Lei 9.853/46</t>
  </si>
  <si>
    <t xml:space="preserve">2.2-E</t>
  </si>
  <si>
    <t xml:space="preserve">SENAI/SENAC</t>
  </si>
  <si>
    <t xml:space="preserve">1,0% sobre Módulo 1 + Submódulo 2.1.</t>
  </si>
  <si>
    <t xml:space="preserve">Decreto-Lei 4.048/42; Decreto-Lei 8.621/46</t>
  </si>
  <si>
    <t xml:space="preserve">2.2-F</t>
  </si>
  <si>
    <t xml:space="preserve">0,6% sobre Módulo 1 + Submódulo 2.1.</t>
  </si>
  <si>
    <t xml:space="preserve">Lei 8.029/90, art. 8º, § 3º</t>
  </si>
  <si>
    <t xml:space="preserve">2.2-G</t>
  </si>
  <si>
    <t xml:space="preserve">0,2% sobre Módulo 1 + Submódulo 2.1.</t>
  </si>
  <si>
    <t xml:space="preserve">Lei 2.613/55; Decreto-Lei 1.146/70</t>
  </si>
  <si>
    <t xml:space="preserve">2.2-H</t>
  </si>
  <si>
    <t xml:space="preserve">8% sobre Módulo 1 + Submódulo 2.1.</t>
  </si>
  <si>
    <t xml:space="preserve">Lei 8.036/90, art. 15</t>
  </si>
  <si>
    <t xml:space="preserve">2.3-A</t>
  </si>
  <si>
    <t xml:space="preserve">(tarifa × viagens/dia × dias trabalhados) − (6% do salário-base). Onde não há transporte coletivo, admite-se antecipação em dinheiro (CCT).</t>
  </si>
  <si>
    <t xml:space="preserve">Lei 7.418/85; Decreto 95.247/87; cláusula de vale-transporte da CCT</t>
  </si>
  <si>
    <t xml:space="preserve">2.3-B</t>
  </si>
  <si>
    <t xml:space="preserve">Auxílio-alimentação/refeição</t>
  </si>
  <si>
    <t xml:space="preserve">Valor diário × dias trabalhados − participação do empregado (até 19% na CCT). Jornada diária acima de 6h: auxílio-alimentação; até 6h: auxílio-lanche.</t>
  </si>
  <si>
    <t xml:space="preserve">Cláusulas de auxílio-alimentação e auxílio-lanche da CCT; Lei 6.321/76 (PAT)</t>
  </si>
  <si>
    <t xml:space="preserve">2.3-C/D</t>
  </si>
  <si>
    <t xml:space="preserve">Assistência médica e outros benefícios</t>
  </si>
  <si>
    <t xml:space="preserve">Valores mensais por empregado previstos na CCT (ex.: Plano Benefício Social Familiar, custeado exclusivamente pela empresa).</t>
  </si>
  <si>
    <t xml:space="preserve">Cláusulas de benefícios da CCT; IN 5/2017, Submódulo 2.3, nota 2, e art. 6º</t>
  </si>
  <si>
    <t xml:space="preserve">3-A</t>
  </si>
  <si>
    <t xml:space="preserve">[(1 + 8,33% + 2,78% + ... ) ÷ 12] × 5% de probabilidade ≈ 0,50% da remuneração.</t>
  </si>
  <si>
    <t xml:space="preserve">CLT art. 487, § 1º; Caderno de Logística/ENAP</t>
  </si>
  <si>
    <t xml:space="preserve">3-B</t>
  </si>
  <si>
    <t xml:space="preserve">8% × 0,50% = 0,04%.</t>
  </si>
  <si>
    <t xml:space="preserve">Lei 8.036/90, art. 15; Súmula 305/TST</t>
  </si>
  <si>
    <t xml:space="preserve">3-C</t>
  </si>
  <si>
    <t xml:space="preserve">40% × 0,04% = 0,016% (contribuição social de 10% extinta pela Lei 13.932/2019).</t>
  </si>
  <si>
    <t xml:space="preserve">Lei 8.036/90, art. 18, § 1º</t>
  </si>
  <si>
    <t xml:space="preserve">3-D</t>
  </si>
  <si>
    <t xml:space="preserve">(7 dias ÷ 30) ÷ 12 = 1,94% da remuneração. Custo não renovável na prorrogação.</t>
  </si>
  <si>
    <t xml:space="preserve">CLT arts. 487 e 488; Acórdão TCU 1.186/2017-Plenário</t>
  </si>
  <si>
    <t xml:space="preserve">3-E</t>
  </si>
  <si>
    <t xml:space="preserve">Incidências do Submódulo 2.2 sobre o aviso prévio trabalhado</t>
  </si>
  <si>
    <t xml:space="preserve">Percentual total do 2.2 × valor do aviso prévio trabalhado.</t>
  </si>
  <si>
    <t xml:space="preserve">IN 5/2017, Módulo 3, alínea E</t>
  </si>
  <si>
    <t xml:space="preserve">3-F</t>
  </si>
  <si>
    <t xml:space="preserve">40% × 8% = 3,2% menos a parcela já provisionada na alínea C ≈ 3,18%.</t>
  </si>
  <si>
    <t xml:space="preserve">Lei 8.036/90, art. 18, § 1º; Lei 13.932/2019</t>
  </si>
  <si>
    <t xml:space="preserve">4.1-A</t>
  </si>
  <si>
    <t xml:space="preserve">(30 dias ÷ 30) ÷ 12 = 8,33% da remuneração (custo dos dias trabalhados pelo substituto).</t>
  </si>
  <si>
    <t xml:space="preserve">IN 5/2017, Módulo 4, nota 1 (IN 7/2018)</t>
  </si>
  <si>
    <t xml:space="preserve">4.1-B</t>
  </si>
  <si>
    <t xml:space="preserve">Substituto nas ausências legais</t>
  </si>
  <si>
    <t xml:space="preserve">(2,96 dias ÷ 30) ÷ 12 = 0,82%.</t>
  </si>
  <si>
    <t xml:space="preserve">CLT art. 473; Acórdão TCU 1.753/2008-Plenário</t>
  </si>
  <si>
    <t xml:space="preserve">4.1-C</t>
  </si>
  <si>
    <t xml:space="preserve">Substituto na licença-paternidade</t>
  </si>
  <si>
    <t xml:space="preserve">[(5 dias ÷ 30) ÷ 12] × 1,5% (natalidade) × participação masculina ≈ 0,01% a 0,02%.</t>
  </si>
  <si>
    <t xml:space="preserve">CF/88, ADCT art. 10, § 1º; Lei 13.257/2016</t>
  </si>
  <si>
    <t xml:space="preserve">4.1-D</t>
  </si>
  <si>
    <t xml:space="preserve">Substituto em ausência por acidente de trabalho</t>
  </si>
  <si>
    <t xml:space="preserve">(0,91 dia ÷ 30) ÷ 12 ≈ 0,25% (15 dias a cargo do empregador × probabilidade).</t>
  </si>
  <si>
    <t xml:space="preserve">Lei 8.213/91, art. 60</t>
  </si>
  <si>
    <t xml:space="preserve">4.1-E</t>
  </si>
  <si>
    <t xml:space="preserve">Substituto no afastamento-maternidade</t>
  </si>
  <si>
    <t xml:space="preserve">[(120 a 180 dias ÷ 30) ÷ 12] × natalidade × participação feminina × prob. ≈ 0,25%.</t>
  </si>
  <si>
    <t xml:space="preserve">CF/88 art. 7º, XVIII; Lei 8.213/91, art. 72</t>
  </si>
  <si>
    <t xml:space="preserve">4.2</t>
  </si>
  <si>
    <t xml:space="preserve">Substituto na intrajornada</t>
  </si>
  <si>
    <t xml:space="preserve">Só quando o posto exige cobertura no intervalo de repouso/alimentação: 1h × dias × valor-hora.</t>
  </si>
  <si>
    <t xml:space="preserve">CLT art. 71; IN 5/2017, Submódulo 4.2 (IN 7/2018)</t>
  </si>
  <si>
    <t xml:space="preserve">Uniformes, materiais e equipamentos/EPIs: quantidade anual × preço unitário ÷ vida útil (meses). Valores mensais por empregado.</t>
  </si>
  <si>
    <t xml:space="preserve">IN 5/2017, Módulo 5; NR-6 (EPI fornecido gratuitamente pelo empregador); cláusula de uniforme da CCT</t>
  </si>
  <si>
    <t xml:space="preserve">6-A</t>
  </si>
  <si>
    <t xml:space="preserve">Percentual sobre o somatório dos Módulos 1 a 5.</t>
  </si>
  <si>
    <t xml:space="preserve">IN 5/2017, Anexo I, XI e Anexo VII-D, Módulo 6</t>
  </si>
  <si>
    <t xml:space="preserve">6-B</t>
  </si>
  <si>
    <t xml:space="preserve">Percentual sobre (Módulos 1 a 5 + custos indiretos).</t>
  </si>
  <si>
    <t xml:space="preserve">IN 5/2017, Anexo I, XII e Anexo VII-D, Módulo 6</t>
  </si>
  <si>
    <t xml:space="preserve">6-C</t>
  </si>
  <si>
    <t xml:space="preserve">Tributos (PIS, COFINS, ISS)</t>
  </si>
  <si>
    <t xml:space="preserve">Incidem sobre o faturamento: valor = (custos + CI + lucro) ÷ (1 − Σ alíquotas) × alíquota. IRPJ e CSLL não integram a planilha.</t>
  </si>
  <si>
    <t xml:space="preserve">IN 5/2017, Módulo 6, nota 2; Acórdão TCU 950/2007-Plenário; Lei 10.637/2002; Lei 10.833/2003; LC 116/2003</t>
  </si>
  <si>
    <t xml:space="preserve">PREMISSAS GERAIS DESTA COMPOSIÇÃO</t>
  </si>
  <si>
    <t xml:space="preserve">Regime tributário considerado: presumido (PIS 0.65%, COFINS 3%, ISS 4%).</t>
  </si>
  <si>
    <t xml:space="preserve">Custos indiretos 5% e lucro 5.45%.</t>
  </si>
  <si>
    <t xml:space="preserve">Vigência: 12 meses · fase: contratação inicial.</t>
  </si>
  <si>
    <t xml:space="preserve">Férias (2.1-B) e aviso prévio trabalhado (3-D) são custos não renováveis: devem ser excluídos na primeira prorrogação (IN 7/2018; Caderno de Logística de prorrogação).</t>
  </si>
  <si>
    <t xml:space="preserve">Os percentuais de encargos (2.2) incidem sobre Módulo 1 + Submódulo 2.1; os do Módulo 4 incidem sobre o Módulo 1 (redação da IN 7/2018).</t>
  </si>
  <si>
    <t xml:space="preserve">Módulo 5: os preços unitários dos insumos devem ser sustentados por pesquisa de preços (IN 65/2021 e art. 23 da Lei 14.133/2021).</t>
  </si>
  <si>
    <t xml:space="preserve">FONTES, DOCUMENTOS E PENDÊNCIAS DE CONFERÊNCIA</t>
  </si>
  <si>
    <t xml:space="preserve">Referência</t>
  </si>
  <si>
    <t xml:space="preserve">Documento da contratação</t>
  </si>
  <si>
    <t xml:space="preserve">2f7f55c0dd42468d93dde5f5f61a12ec_Faxineiro_DFD_Terceirizacao.pdf (processado; leitura: pdf_direct)</t>
  </si>
  <si>
    <t xml:space="preserve">TR-FINAL-v1 (17).docx</t>
  </si>
  <si>
    <t xml:space="preserve">ETP_CONTRATACAO_DE_SERVICOS_CONTINUADOS_DE_HIGIENIZACAO_SERVICOS_GERAIS_E_RECEPCAO_1.docx (processado; leitura: docx_raw_text)</t>
  </si>
  <si>
    <t xml:space="preserve">official</t>
  </si>
  <si>
    <t xml:space="preserve">IN SEGES/MP nº 5/2017 - Anexo VII-D — https://www.gov.br/compras/pt-br/acesso-a-informacao/legislacao/instrucoes-normativas/instrucao-normativa-no-5-de-26-de-maio-de-2017-atualizada</t>
  </si>
  <si>
    <t xml:space="preserve">IN SEGES/ME nº 98/2022 — https://www.gov.br/compras/pt-br/acesso-a-informacao/legislacao/instrucoes-normativas/instrucao-normativa-seges-me-no-98-de-26-de-dezembro-de-2022</t>
  </si>
  <si>
    <t xml:space="preserve">Consulta oficial da CBO — https://www.gov.br/trabalho-e-emprego/pt-br/assuntos/cbo/servicos/downloads/downloads</t>
  </si>
  <si>
    <t xml:space="preserve">Sistema Mediador - instrumentos coletivos — https://mediador.trabalho.gov.br/sistemas/mediador</t>
  </si>
  <si>
    <t xml:space="preserve">CCT</t>
  </si>
  <si>
    <t xml:space="preserve">CCT 2026 Asseio e Conservação RS (SINDASSEIO/RS × SEEAC/RS) - registro MTE RS000041/2026 — https://mediador.trabalho.gov.br/sistemas/mediador/Resumo/ResumoVisualizar?nrSolicitacao=MR078770%2F2025 Registro RS000041/2026, solicitação MR078770/2025, vigência 01/01/2026 a 31/12/2026, abrangência inclui São José do Norte/RS.</t>
  </si>
  <si>
    <t xml:space="preserve">documentos</t>
  </si>
  <si>
    <t xml:space="preserve">Planilhas ENAP da Prefeitura Municipal de São José do Norte (Recepcionista e Faxineiro) —  Parâmetros locais de referência (VT, ISS, lucro, custos indiretos, proporcionalidade da jornada).</t>
  </si>
  <si>
    <t xml:space="preserve">Premissa adotada</t>
  </si>
  <si>
    <t xml:space="preserve">Descrição</t>
  </si>
  <si>
    <t xml:space="preserve">Premissa 1</t>
  </si>
  <si>
    <t xml:space="preserve">Jornada de 38h semanais com compensação (seg. e ter. 10h para as sessões; qua. a sex. 6h), por acordo individual de compensação (CCT cl. 55ª; CLT art. 59, § 6º).</t>
  </si>
  <si>
    <t xml:space="preserve">Premissa 2</t>
  </si>
  <si>
    <t xml:space="preserve">Salário-base proporcional à jornada (piso de 220h × 38/44 = R$ 1.525,06 e R$ 1.724,20), conforme cláusula 5ª da CCT. Fica acima do salário mínimo proporcional a 38h (R$ 1.399,95); para pagar o piso cheio seria preciso contratar 44h (OJ 358 da SDI-1/TST). A Prefeitura de SJN usa a mesma regra (40/44).</t>
  </si>
  <si>
    <t xml:space="preserve">Premissa 3</t>
  </si>
  <si>
    <t xml:space="preserve">Horas extras: 4h/mês por empregado com adicional de 50% (CCT cl. 16ª), apenas como provisão para sessões extraordinárias e audiências públicas; o contrato deve pagar por medição das horas realizadas.</t>
  </si>
  <si>
    <t xml:space="preserve">Premissa 4</t>
  </si>
  <si>
    <t xml:space="preserve">Auxílio-alimentação: média de R$ 19,00/dia = 2 dias/semana de auxílio-alimentação (R$ 27,15, jornada acima de 6h) e 3 dias/semana de auxílio-lanche (R$ 13,57, jornada de 6h), com desconto de 19% autorizado pela CCT (cl. 20ª e 21ª). Plano Benefício Social Familiar de R$ 25,52/mês (cl. 31ª).</t>
  </si>
  <si>
    <t xml:space="preserve">Premissa 5</t>
  </si>
  <si>
    <t xml:space="preserve">Custos indiretos 5%, lucro 5,45% e ISS 4% (LMC 05/2011) seguem as planilhas da Prefeitura de SJN; regime de lucro presumido (PIS 0,65% e COFINS 3%); RAT 3% com FAP neutro 1,0 (a Prefeitura usou FAP 2,0, o máximo).</t>
  </si>
  <si>
    <t xml:space="preserve">Premissa 6</t>
  </si>
  <si>
    <t xml:space="preserve">Férias (8,33%) e aviso prévio trabalhado (1,94%) são custos não renováveis: na primeira prorrogação, mudar a fase para 'Prorrogação' para excluí-los (IN 5/2017, Submódulo 2.1, nota 3).</t>
  </si>
  <si>
    <t xml:space="preserve">Premissa 7</t>
  </si>
  <si>
    <t xml:space="preserve">Preços unitários de uniformes e EPIs: cotação #7621 (26 itens, banco de preços públicos com IA e Google Shopping), métrica média saneada, sincronizada em 17/09/2026.</t>
  </si>
  <si>
    <t xml:space="preserve">Premissa 8</t>
  </si>
  <si>
    <t xml:space="preserve">Materiais de limpeza, saneantes e equipamentos (carrinhos, máquinas) não estão na planilha porque a Câmara vai adquiri-los e fornecê-los; isso deve constar do termo de referência.</t>
  </si>
  <si>
    <t xml:space="preserve">Premissa 9</t>
  </si>
  <si>
    <t xml:space="preserve">A empresa forncerá todos EPIs</t>
  </si>
  <si>
    <t xml:space="preserve">Premissa 10</t>
  </si>
  <si>
    <t xml:space="preserve">VT 5,50</t>
  </si>
  <si>
    <t xml:space="preserve">Premissa 11</t>
  </si>
  <si>
    <t xml:space="preserve">Confirmar o horário nos dias de sessão: 7h-13h e 14h-18h (intervalo de 1h) ou intervalos escalonados entre os profissionais. O intervalo de 30 minutos (13h-13h30) não atende ao art. 71 da CLT nas jornadas acima de 6h e a CCT só o autoriza na escala 12x36.</t>
  </si>
  <si>
    <t xml:space="preserve">Premissa 12</t>
  </si>
  <si>
    <t xml:space="preserve">Higienizadora: Base do adicional de insalubridade = salário normativo proporcional da função (CCT cl. 17ª: 'calculados com base no salário normativo da respectiva função').</t>
  </si>
  <si>
    <t xml:space="preserve">Premissa 13</t>
  </si>
  <si>
    <t xml:space="preserve">Higienizadora: CBO 5143-20 (Faxineiro); a CCT enquadra faxineiro, limpador, auxiliar de limpeza e servente de limpeza no mesmo piso.</t>
  </si>
  <si>
    <t xml:space="preserve">Premissa 14</t>
  </si>
  <si>
    <t xml:space="preserve">Higienizadora: 40% insalubridade</t>
  </si>
  <si>
    <t xml:space="preserve">Premissa 15</t>
  </si>
  <si>
    <t xml:space="preserve">Profissional de Serviços Gerais: CBO 5143-10 (Auxiliar de manutenção predial), aderente ao apoio operacional; o piso da CCT é o mesmo do CBO 5143 (faxineiro/auxiliar de serviços gerais).</t>
  </si>
  <si>
    <t xml:space="preserve">Premissa 16</t>
  </si>
  <si>
    <t xml:space="preserve">Profissional de Serviços Gerais: Sem insalubridade considerada</t>
  </si>
  <si>
    <t xml:space="preserve">Premissa 17</t>
  </si>
  <si>
    <t xml:space="preserve">Recepcionista: Recepcionista não tem EPI obrigatório (atividade administrativa); o Módulo 5 contém apenas o uniforme social de verão e inverno. CBO 4221-05.</t>
  </si>
  <si>
    <t xml:space="preserve">Pendência</t>
  </si>
  <si>
    <t xml:space="preserve">Conferir 1</t>
  </si>
  <si>
    <t xml:space="preserve">Confirme as alíquotas tributárias da licitante e a legislação municipal do ISS.</t>
  </si>
  <si>
    <t xml:space="preserve">Planilha gerada em 17/09/2026 12:06 pelo TAG - Tecnologia de Apoio à Gestão, com base na IN SEGES/MP nº 5/2017 (Anexo VII-D, redação da IN 7/2018).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</si>
</sst>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"/>
    <numFmt numFmtId="166" formatCode="&quot;R$ &quot;#,##0.00"/>
    <numFmt numFmtId="167" formatCode="0.00%"/>
    <numFmt numFmtId="168" formatCode="0.0"/>
    <numFmt numFmtId="169" formatCode="0.0000%"/>
    <numFmt numFmtId="170" formatCode="0.00"/>
  </numFmts>
  <fonts count="2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i val="true"/>
      <sz val="9"/>
      <color rgb="FF5E707B"/>
      <name val="Arial"/>
      <family val="0"/>
      <charset val="1"/>
    </font>
    <font>
      <b val="true"/>
      <sz val="9"/>
      <color rgb="FF5E707B"/>
      <name val="Arial"/>
      <family val="0"/>
      <charset val="1"/>
    </font>
    <font>
      <sz val="9"/>
      <color rgb="FF17242D"/>
      <name val="Arial"/>
      <family val="0"/>
      <charset val="1"/>
    </font>
    <font>
      <b val="true"/>
      <sz val="10.5"/>
      <color rgb="FFFFFFFF"/>
      <name val="Arial"/>
      <family val="0"/>
      <charset val="1"/>
    </font>
    <font>
      <b val="true"/>
      <sz val="8.5"/>
      <color rgb="FFFFFFFF"/>
      <name val="Arial"/>
      <family val="0"/>
      <charset val="1"/>
    </font>
    <font>
      <sz val="9"/>
      <color rgb="FF1E7145"/>
      <name val="Arial"/>
      <family val="0"/>
      <charset val="1"/>
    </font>
    <font>
      <sz val="9"/>
      <color rgb="FF1F4E9C"/>
      <name val="Arial"/>
      <family val="0"/>
      <charset val="1"/>
    </font>
    <font>
      <b val="true"/>
      <sz val="10"/>
      <color rgb="FF17242D"/>
      <name val="Arial"/>
      <family val="0"/>
      <charset val="1"/>
    </font>
    <font>
      <b val="true"/>
      <sz val="10.5"/>
      <color rgb="FF17242D"/>
      <name val="Arial"/>
      <family val="0"/>
      <charset val="1"/>
    </font>
    <font>
      <b val="true"/>
      <sz val="9"/>
      <color rgb="FF17242D"/>
      <name val="Arial"/>
      <family val="0"/>
      <charset val="1"/>
    </font>
    <font>
      <sz val="8.5"/>
      <color rgb="FF1E7145"/>
      <name val="Arial"/>
      <family val="0"/>
      <charset val="1"/>
    </font>
    <font>
      <b val="true"/>
      <sz val="9"/>
      <color rgb="FF1E7145"/>
      <name val="Arial"/>
      <family val="0"/>
      <charset val="1"/>
    </font>
    <font>
      <i val="true"/>
      <sz val="8"/>
      <color rgb="FF5E707B"/>
      <name val="Arial"/>
      <family val="0"/>
      <charset val="1"/>
    </font>
    <font>
      <sz val="8"/>
      <color rgb="FF17242D"/>
      <name val="Arial"/>
      <family val="0"/>
      <charset val="1"/>
    </font>
    <font>
      <b val="true"/>
      <sz val="9"/>
      <color rgb="FF1F4E9C"/>
      <name val="Arial"/>
      <family val="0"/>
      <charset val="1"/>
    </font>
    <font>
      <sz val="7.5"/>
      <color rgb="FF5E707B"/>
      <name val="Arial"/>
      <family val="0"/>
      <charset val="1"/>
    </font>
    <font>
      <b val="true"/>
      <sz val="9.5"/>
      <color rgb="FF17242D"/>
      <name val="Arial"/>
      <family val="0"/>
      <charset val="1"/>
    </font>
    <font>
      <sz val="8.5"/>
      <color rgb="FF5E707B"/>
      <name val="Arial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203743"/>
        <bgColor rgb="FF17242D"/>
      </patternFill>
    </fill>
    <fill>
      <patternFill patternType="solid">
        <fgColor rgb="FFF4F7F9"/>
        <bgColor rgb="FFE9F4F6"/>
      </patternFill>
    </fill>
    <fill>
      <patternFill patternType="solid">
        <fgColor rgb="FF2D7687"/>
        <bgColor rgb="FF1E7145"/>
      </patternFill>
    </fill>
    <fill>
      <patternFill patternType="solid">
        <fgColor rgb="FFFFF9E8"/>
        <bgColor rgb="FFFFF3D6"/>
      </patternFill>
    </fill>
    <fill>
      <patternFill patternType="solid">
        <fgColor rgb="FFE9F4F6"/>
        <bgColor rgb="FFF4F7F9"/>
      </patternFill>
    </fill>
    <fill>
      <patternFill patternType="solid">
        <fgColor rgb="FFFFF3D6"/>
        <bgColor rgb="FFFFF9E8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CBD8DE"/>
      </bottom>
      <diagonal/>
    </border>
    <border diagonalUp="false" diagonalDown="false">
      <left/>
      <right/>
      <top/>
      <bottom style="medium">
        <color rgb="FF2D7687"/>
      </bottom>
      <diagonal/>
    </border>
    <border diagonalUp="false" diagonalDown="false">
      <left/>
      <right/>
      <top style="medium">
        <color rgb="FF2D7687"/>
      </top>
      <bottom style="medium">
        <color rgb="FF2D7687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8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7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11" fillId="5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6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3" fillId="6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6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4" fillId="3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15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1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6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7" fillId="5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8" fillId="7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5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5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9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5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11" fillId="5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10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0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7" fontId="11" fillId="5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1" fillId="5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11" fillId="5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1" fillId="6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1" fillId="6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4" fillId="6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4" fillId="6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4" fillId="6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11" fillId="5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1" fillId="5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7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3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7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4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4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1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19" fillId="5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1" fillId="5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22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7" fillId="6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7" fillId="7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7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2D7687"/>
      <rgbColor rgb="FFC0C0C0"/>
      <rgbColor rgb="FF808080"/>
      <rgbColor rgb="FF9999FF"/>
      <rgbColor rgb="FF993366"/>
      <rgbColor rgb="FFFFF3D6"/>
      <rgbColor rgb="FFE9F4F6"/>
      <rgbColor rgb="FF660066"/>
      <rgbColor rgb="FFFF8080"/>
      <rgbColor rgb="FF0066CC"/>
      <rgbColor rgb="FFCBD8DE"/>
      <rgbColor rgb="FF000080"/>
      <rgbColor rgb="FFFF00FF"/>
      <rgbColor rgb="FFFFFF00"/>
      <rgbColor rgb="FF00FFFF"/>
      <rgbColor rgb="FF800080"/>
      <rgbColor rgb="FF800000"/>
      <rgbColor rgb="FF1E7145"/>
      <rgbColor rgb="FF0000FF"/>
      <rgbColor rgb="FF00CCFF"/>
      <rgbColor rgb="FFF4F7F9"/>
      <rgbColor rgb="FFCCFFCC"/>
      <rgbColor rgb="FFFFF9E8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E707B"/>
      <rgbColor rgb="FF969696"/>
      <rgbColor rgb="FF003366"/>
      <rgbColor rgb="FF339966"/>
      <rgbColor rgb="FF17242D"/>
      <rgbColor rgb="FF333300"/>
      <rgbColor rgb="FF993300"/>
      <rgbColor rgb="FF993366"/>
      <rgbColor rgb="FF1F4E9C"/>
      <rgbColor rgb="FF20374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28"/>
  <sheetViews>
    <sheetView showFormulas="false" showGridLines="false" showRowColHeaders="true" showZeros="true" rightToLeft="false" tabSelected="false" showOutlineSymbols="true" defaultGridColor="true" view="normal" topLeftCell="A5" colorId="64" zoomScale="100" zoomScaleNormal="100" zoomScalePageLayoutView="100" workbookViewId="0">
      <selection pane="topLeft" activeCell="E29" activeCellId="0" sqref="E29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1" width="7"/>
    <col collapsed="false" customWidth="true" hidden="false" outlineLevel="0" max="2" min="2" style="1" width="42"/>
    <col collapsed="false" customWidth="true" hidden="false" outlineLevel="0" max="3" min="3" style="1" width="14"/>
    <col collapsed="false" customWidth="true" hidden="false" outlineLevel="0" max="4" min="4" style="1" width="22"/>
    <col collapsed="false" customWidth="true" hidden="false" outlineLevel="0" max="5" min="5" style="1" width="12"/>
    <col collapsed="false" customWidth="true" hidden="false" outlineLevel="0" max="6" min="6" style="1" width="18"/>
    <col collapsed="false" customWidth="true" hidden="false" outlineLevel="0" max="7" min="7" style="1" width="20"/>
    <col collapsed="false" customWidth="true" hidden="false" outlineLevel="0" max="8" min="8" style="1" width="10"/>
    <col collapsed="false" customWidth="true" hidden="false" outlineLevel="0" max="9" min="9" style="1" width="20"/>
  </cols>
  <sheetData>
    <row r="1" customFormat="false" ht="30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Format="false" ht="14.25" hidden="false" customHeight="fals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</row>
    <row r="4" customFormat="false" ht="15.75" hidden="false" customHeight="true" outlineLevel="0" collapsed="false">
      <c r="A4" s="4" t="s">
        <v>2</v>
      </c>
      <c r="B4" s="4"/>
      <c r="C4" s="5" t="s">
        <v>3</v>
      </c>
      <c r="D4" s="5"/>
      <c r="E4" s="5"/>
      <c r="F4" s="5"/>
      <c r="G4" s="5"/>
      <c r="H4" s="5"/>
      <c r="I4" s="5"/>
    </row>
    <row r="5" customFormat="false" ht="27.75" hidden="false" customHeight="true" outlineLevel="0" collapsed="false">
      <c r="A5" s="4" t="s">
        <v>4</v>
      </c>
      <c r="B5" s="4"/>
      <c r="C5" s="5" t="s">
        <v>5</v>
      </c>
      <c r="D5" s="5"/>
      <c r="E5" s="5"/>
      <c r="F5" s="5"/>
      <c r="G5" s="5"/>
      <c r="H5" s="5"/>
      <c r="I5" s="5"/>
    </row>
    <row r="6" customFormat="false" ht="15.75" hidden="false" customHeight="true" outlineLevel="0" collapsed="false">
      <c r="A6" s="4" t="s">
        <v>6</v>
      </c>
      <c r="B6" s="4"/>
      <c r="C6" s="5"/>
      <c r="D6" s="5"/>
      <c r="E6" s="5"/>
      <c r="F6" s="5"/>
      <c r="G6" s="5"/>
      <c r="H6" s="5"/>
      <c r="I6" s="5"/>
    </row>
    <row r="7" customFormat="false" ht="15.75" hidden="false" customHeight="true" outlineLevel="0" collapsed="false">
      <c r="A7" s="4" t="s">
        <v>7</v>
      </c>
      <c r="B7" s="4"/>
      <c r="C7" s="5" t="s">
        <v>8</v>
      </c>
      <c r="D7" s="5"/>
      <c r="E7" s="5"/>
      <c r="F7" s="5"/>
      <c r="G7" s="5"/>
      <c r="H7" s="5"/>
      <c r="I7" s="5"/>
    </row>
    <row r="8" customFormat="false" ht="15.75" hidden="false" customHeight="true" outlineLevel="0" collapsed="false">
      <c r="A8" s="4" t="s">
        <v>9</v>
      </c>
      <c r="B8" s="4"/>
      <c r="C8" s="5" t="s">
        <v>10</v>
      </c>
      <c r="D8" s="5"/>
      <c r="E8" s="5"/>
      <c r="F8" s="5"/>
      <c r="G8" s="5"/>
      <c r="H8" s="5"/>
      <c r="I8" s="5"/>
    </row>
    <row r="9" customFormat="false" ht="15.75" hidden="false" customHeight="true" outlineLevel="0" collapsed="false">
      <c r="A9" s="4" t="s">
        <v>11</v>
      </c>
      <c r="B9" s="4"/>
      <c r="C9" s="5" t="s">
        <v>12</v>
      </c>
      <c r="D9" s="5"/>
      <c r="E9" s="5"/>
      <c r="F9" s="5"/>
      <c r="G9" s="5"/>
      <c r="H9" s="5"/>
      <c r="I9" s="5"/>
    </row>
    <row r="10" customFormat="false" ht="15.75" hidden="false" customHeight="true" outlineLevel="0" collapsed="false">
      <c r="A10" s="4" t="s">
        <v>13</v>
      </c>
      <c r="B10" s="4"/>
      <c r="C10" s="5" t="s">
        <v>14</v>
      </c>
      <c r="D10" s="5"/>
      <c r="E10" s="5"/>
      <c r="F10" s="5"/>
      <c r="G10" s="5"/>
      <c r="H10" s="5"/>
      <c r="I10" s="5"/>
    </row>
    <row r="12" customFormat="false" ht="21.75" hidden="false" customHeight="true" outlineLevel="0" collapsed="false">
      <c r="A12" s="6" t="s">
        <v>15</v>
      </c>
      <c r="B12" s="6"/>
      <c r="C12" s="6"/>
      <c r="D12" s="6"/>
      <c r="E12" s="6"/>
      <c r="F12" s="6"/>
      <c r="G12" s="6"/>
      <c r="H12" s="6"/>
      <c r="I12" s="6"/>
    </row>
    <row r="13" customFormat="false" ht="25.5" hidden="false" customHeight="true" outlineLevel="0" collapsed="false">
      <c r="A13" s="7" t="s">
        <v>16</v>
      </c>
      <c r="B13" s="7" t="s">
        <v>17</v>
      </c>
      <c r="C13" s="7" t="s">
        <v>18</v>
      </c>
      <c r="D13" s="7" t="s">
        <v>19</v>
      </c>
      <c r="E13" s="7" t="s">
        <v>20</v>
      </c>
      <c r="F13" s="7" t="s">
        <v>21</v>
      </c>
      <c r="G13" s="7" t="s">
        <v>22</v>
      </c>
      <c r="H13" s="7" t="s">
        <v>23</v>
      </c>
      <c r="I13" s="7" t="s">
        <v>24</v>
      </c>
    </row>
    <row r="14" customFormat="false" ht="14.25" hidden="false" customHeight="false" outlineLevel="0" collapsed="false">
      <c r="A14" s="8" t="n">
        <v>1</v>
      </c>
      <c r="B14" s="5" t="s">
        <v>25</v>
      </c>
      <c r="C14" s="9" t="s">
        <v>26</v>
      </c>
      <c r="D14" s="9" t="s">
        <v>27</v>
      </c>
      <c r="E14" s="10" t="n">
        <f aca="false">'P1 Higienizadora'!D14</f>
        <v>6</v>
      </c>
      <c r="F14" s="11" t="n">
        <f aca="false">'P1 Higienizadora'!D122</f>
        <v>0</v>
      </c>
      <c r="G14" s="12" t="n">
        <f aca="false">ROUND(F14*E14,2)</f>
        <v>0</v>
      </c>
      <c r="H14" s="13" t="n">
        <v>12</v>
      </c>
      <c r="I14" s="12" t="n">
        <f aca="false">ROUND(G14*H14,2)</f>
        <v>0</v>
      </c>
    </row>
    <row r="15" customFormat="false" ht="14.25" hidden="false" customHeight="false" outlineLevel="0" collapsed="false">
      <c r="A15" s="8" t="n">
        <v>2</v>
      </c>
      <c r="B15" s="5" t="s">
        <v>28</v>
      </c>
      <c r="C15" s="9" t="s">
        <v>29</v>
      </c>
      <c r="D15" s="9" t="s">
        <v>27</v>
      </c>
      <c r="E15" s="10" t="n">
        <f aca="false">'P2 Profissional de Serviços Ger'!D14</f>
        <v>2</v>
      </c>
      <c r="F15" s="11" t="n">
        <f aca="false">'P2 Profissional de Serviços Ger'!D122</f>
        <v>0</v>
      </c>
      <c r="G15" s="12" t="n">
        <f aca="false">ROUND(F15*E15,2)</f>
        <v>0</v>
      </c>
      <c r="H15" s="13" t="n">
        <v>12</v>
      </c>
      <c r="I15" s="12" t="n">
        <f aca="false">ROUND(G15*H15,2)</f>
        <v>0</v>
      </c>
    </row>
    <row r="16" customFormat="false" ht="14.25" hidden="false" customHeight="false" outlineLevel="0" collapsed="false">
      <c r="A16" s="8" t="n">
        <v>3</v>
      </c>
      <c r="B16" s="5" t="s">
        <v>30</v>
      </c>
      <c r="C16" s="9" t="s">
        <v>31</v>
      </c>
      <c r="D16" s="9" t="s">
        <v>27</v>
      </c>
      <c r="E16" s="10" t="n">
        <f aca="false">'P3 Recepcionista'!D14</f>
        <v>4</v>
      </c>
      <c r="F16" s="11" t="n">
        <f aca="false">'P3 Recepcionista'!D122</f>
        <v>0</v>
      </c>
      <c r="G16" s="12" t="n">
        <f aca="false">ROUND(F16*E16,2)</f>
        <v>0</v>
      </c>
      <c r="H16" s="13" t="n">
        <v>12</v>
      </c>
      <c r="I16" s="12" t="n">
        <f aca="false">ROUND(G16*H16,2)</f>
        <v>0</v>
      </c>
    </row>
    <row r="17" customFormat="false" ht="14.25" hidden="false" customHeight="false" outlineLevel="0" collapsed="false">
      <c r="A17" s="14" t="s">
        <v>32</v>
      </c>
      <c r="B17" s="14"/>
      <c r="C17" s="14"/>
      <c r="D17" s="14"/>
      <c r="E17" s="14"/>
      <c r="F17" s="14"/>
      <c r="G17" s="15" t="n">
        <f aca="false">SUM(G14:G16)</f>
        <v>0</v>
      </c>
      <c r="H17" s="16"/>
      <c r="I17" s="16"/>
    </row>
    <row r="18" customFormat="false" ht="14.25" hidden="false" customHeight="false" outlineLevel="0" collapsed="false">
      <c r="A18" s="14" t="s">
        <v>33</v>
      </c>
      <c r="B18" s="14"/>
      <c r="C18" s="14"/>
      <c r="D18" s="14"/>
      <c r="E18" s="14"/>
      <c r="F18" s="14"/>
      <c r="G18" s="14"/>
      <c r="H18" s="14"/>
      <c r="I18" s="15" t="n">
        <f aca="false">SUM(I14:I16)</f>
        <v>0</v>
      </c>
    </row>
    <row r="19" customFormat="false" ht="14.25" hidden="false" customHeight="false" outlineLevel="0" collapsed="false">
      <c r="A19" s="17" t="s">
        <v>34</v>
      </c>
      <c r="B19" s="17"/>
      <c r="C19" s="17"/>
      <c r="D19" s="17"/>
      <c r="E19" s="18" t="n">
        <f aca="false">SUM(E14:E16)</f>
        <v>12</v>
      </c>
    </row>
    <row r="21" customFormat="false" ht="21.75" hidden="false" customHeight="true" outlineLevel="0" collapsed="false">
      <c r="A21" s="6" t="s">
        <v>35</v>
      </c>
      <c r="B21" s="6"/>
      <c r="C21" s="6"/>
      <c r="D21" s="6"/>
      <c r="E21" s="6"/>
      <c r="F21" s="6"/>
      <c r="G21" s="6"/>
      <c r="H21" s="6"/>
      <c r="I21" s="6"/>
    </row>
    <row r="22" customFormat="false" ht="25.5" hidden="false" customHeight="true" outlineLevel="0" collapsed="false">
      <c r="A22" s="7" t="s">
        <v>16</v>
      </c>
      <c r="B22" s="7" t="s">
        <v>36</v>
      </c>
      <c r="C22" s="7" t="s">
        <v>37</v>
      </c>
      <c r="D22" s="7" t="s">
        <v>38</v>
      </c>
      <c r="E22" s="7" t="s">
        <v>39</v>
      </c>
      <c r="F22" s="7" t="s">
        <v>40</v>
      </c>
      <c r="G22" s="7" t="s">
        <v>41</v>
      </c>
      <c r="H22" s="7" t="s">
        <v>42</v>
      </c>
      <c r="I22" s="7" t="s">
        <v>43</v>
      </c>
    </row>
    <row r="23" customFormat="false" ht="14.25" hidden="false" customHeight="false" outlineLevel="0" collapsed="false">
      <c r="A23" s="8" t="n">
        <v>1</v>
      </c>
      <c r="B23" s="5" t="s">
        <v>25</v>
      </c>
      <c r="C23" s="19" t="n">
        <f aca="false">'P1 Higienizadora'!D35</f>
        <v>0</v>
      </c>
      <c r="D23" s="20" t="n">
        <f aca="false">'P1 Higienizadora'!D66</f>
        <v>0</v>
      </c>
      <c r="E23" s="20" t="n">
        <f aca="false">'P1 Higienizadora'!D76</f>
        <v>0</v>
      </c>
      <c r="F23" s="20" t="n">
        <f aca="false">'P1 Higienizadora'!D90</f>
        <v>0</v>
      </c>
      <c r="G23" s="20" t="n">
        <f aca="false">'P1 Higienizadora'!D99</f>
        <v>0</v>
      </c>
      <c r="H23" s="20" t="n">
        <f aca="false">'P1 Higienizadora'!D110</f>
        <v>0</v>
      </c>
      <c r="I23" s="21" t="n">
        <f aca="false">'P1 Higienizadora'!D122</f>
        <v>0</v>
      </c>
    </row>
    <row r="24" customFormat="false" ht="14.25" hidden="false" customHeight="false" outlineLevel="0" collapsed="false">
      <c r="A24" s="8" t="n">
        <v>2</v>
      </c>
      <c r="B24" s="5" t="s">
        <v>28</v>
      </c>
      <c r="C24" s="19" t="n">
        <f aca="false">'P2 Profissional de Serviços Ger'!D35</f>
        <v>0</v>
      </c>
      <c r="D24" s="20" t="n">
        <f aca="false">'P2 Profissional de Serviços Ger'!D66</f>
        <v>0</v>
      </c>
      <c r="E24" s="20" t="n">
        <f aca="false">'P2 Profissional de Serviços Ger'!D76</f>
        <v>0</v>
      </c>
      <c r="F24" s="20" t="n">
        <f aca="false">'P2 Profissional de Serviços Ger'!D90</f>
        <v>0</v>
      </c>
      <c r="G24" s="20" t="n">
        <f aca="false">'P2 Profissional de Serviços Ger'!D99</f>
        <v>0</v>
      </c>
      <c r="H24" s="20" t="n">
        <f aca="false">'P2 Profissional de Serviços Ger'!D110</f>
        <v>0</v>
      </c>
      <c r="I24" s="21" t="n">
        <f aca="false">'P2 Profissional de Serviços Ger'!D122</f>
        <v>0</v>
      </c>
    </row>
    <row r="25" customFormat="false" ht="14.25" hidden="false" customHeight="false" outlineLevel="0" collapsed="false">
      <c r="A25" s="8" t="n">
        <v>3</v>
      </c>
      <c r="B25" s="5" t="s">
        <v>30</v>
      </c>
      <c r="C25" s="19" t="n">
        <f aca="false">'P3 Recepcionista'!D35</f>
        <v>0</v>
      </c>
      <c r="D25" s="20" t="n">
        <f aca="false">'P3 Recepcionista'!D66</f>
        <v>0</v>
      </c>
      <c r="E25" s="20" t="n">
        <f aca="false">'P3 Recepcionista'!D76</f>
        <v>0</v>
      </c>
      <c r="F25" s="20" t="n">
        <f aca="false">'P3 Recepcionista'!D90</f>
        <v>0</v>
      </c>
      <c r="G25" s="20" t="n">
        <f aca="false">'P3 Recepcionista'!D99</f>
        <v>0</v>
      </c>
      <c r="H25" s="20" t="n">
        <f aca="false">'P3 Recepcionista'!D110</f>
        <v>0</v>
      </c>
      <c r="I25" s="21" t="n">
        <f aca="false">'P3 Recepcionista'!D122</f>
        <v>0</v>
      </c>
    </row>
    <row r="27" customFormat="false" ht="25.5" hidden="false" customHeight="true" outlineLevel="0" collapsed="false">
      <c r="A27" s="22" t="s">
        <v>44</v>
      </c>
      <c r="B27" s="22"/>
      <c r="C27" s="22"/>
      <c r="D27" s="22"/>
      <c r="E27" s="22"/>
      <c r="F27" s="22"/>
      <c r="G27" s="22"/>
      <c r="H27" s="22"/>
      <c r="I27" s="22"/>
    </row>
    <row r="28" customFormat="false" ht="15.75" hidden="false" customHeight="true" outlineLevel="0" collapsed="false">
      <c r="A28" s="23" t="s">
        <v>45</v>
      </c>
      <c r="B28" s="23"/>
      <c r="C28" s="23"/>
      <c r="D28" s="23"/>
      <c r="E28" s="23"/>
      <c r="F28" s="23"/>
      <c r="G28" s="23"/>
      <c r="H28" s="23"/>
      <c r="I28" s="23"/>
    </row>
  </sheetData>
  <mergeCells count="23">
    <mergeCell ref="A1:I1"/>
    <mergeCell ref="A2:I2"/>
    <mergeCell ref="A4:B4"/>
    <mergeCell ref="C4:I4"/>
    <mergeCell ref="A5:B5"/>
    <mergeCell ref="C5:I5"/>
    <mergeCell ref="A6:B6"/>
    <mergeCell ref="C6:I6"/>
    <mergeCell ref="A7:B7"/>
    <mergeCell ref="C7:I7"/>
    <mergeCell ref="A8:B8"/>
    <mergeCell ref="C8:I8"/>
    <mergeCell ref="A9:B9"/>
    <mergeCell ref="C9:I9"/>
    <mergeCell ref="A10:B10"/>
    <mergeCell ref="C10:I10"/>
    <mergeCell ref="A12:I12"/>
    <mergeCell ref="A17:F17"/>
    <mergeCell ref="A18:H18"/>
    <mergeCell ref="A19:D19"/>
    <mergeCell ref="A21:I21"/>
    <mergeCell ref="A27:I27"/>
    <mergeCell ref="A28:I28"/>
  </mergeCells>
  <printOptions headings="false" gridLines="false" gridLinesSet="true" horizontalCentered="true" verticalCentered="false"/>
  <pageMargins left="0.75" right="0.75" top="1" bottom="1" header="0.511811023622047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&amp;LIN SEGES/MP nº 05/2017 - Anexo VII-D&amp;RPágina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129"/>
  <sheetViews>
    <sheetView showFormulas="false" showGridLines="false" showRowColHeaders="true" showZeros="true" rightToLeft="false" tabSelected="false" showOutlineSymbols="true" defaultGridColor="true" view="normal" topLeftCell="A109" colorId="64" zoomScale="100" zoomScaleNormal="100" zoomScalePageLayoutView="100" workbookViewId="0">
      <selection pane="topLeft" activeCell="D97" activeCellId="0" sqref="D97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1" width="8"/>
    <col collapsed="false" customWidth="true" hidden="false" outlineLevel="0" max="2" min="2" style="1" width="52"/>
    <col collapsed="false" customWidth="true" hidden="false" outlineLevel="0" max="3" min="3" style="1" width="16"/>
    <col collapsed="false" customWidth="true" hidden="false" outlineLevel="0" max="4" min="4" style="1" width="18"/>
    <col collapsed="false" customWidth="true" hidden="false" outlineLevel="0" max="5" min="5" style="1" width="62"/>
  </cols>
  <sheetData>
    <row r="1" customFormat="false" ht="30" hidden="false" customHeight="true" outlineLevel="0" collapsed="false">
      <c r="A1" s="2" t="s">
        <v>46</v>
      </c>
      <c r="B1" s="2"/>
      <c r="C1" s="2"/>
      <c r="D1" s="2"/>
      <c r="E1" s="2"/>
    </row>
    <row r="2" customFormat="false" ht="14.25" hidden="false" customHeight="false" outlineLevel="0" collapsed="false">
      <c r="A2" s="3" t="s">
        <v>47</v>
      </c>
      <c r="B2" s="3"/>
      <c r="C2" s="3"/>
      <c r="D2" s="3"/>
      <c r="E2" s="3"/>
    </row>
    <row r="4" customFormat="false" ht="21.75" hidden="false" customHeight="true" outlineLevel="0" collapsed="false">
      <c r="A4" s="6" t="s">
        <v>48</v>
      </c>
      <c r="B4" s="6"/>
      <c r="C4" s="6"/>
      <c r="D4" s="6"/>
      <c r="E4" s="6"/>
    </row>
    <row r="5" customFormat="false" ht="14.25" hidden="false" customHeight="false" outlineLevel="0" collapsed="false">
      <c r="A5" s="24" t="s">
        <v>49</v>
      </c>
      <c r="B5" s="25" t="s">
        <v>50</v>
      </c>
      <c r="C5" s="26"/>
      <c r="D5" s="26"/>
      <c r="E5" s="26"/>
    </row>
    <row r="6" customFormat="false" ht="14.25" hidden="false" customHeight="false" outlineLevel="0" collapsed="false">
      <c r="A6" s="24" t="s">
        <v>51</v>
      </c>
      <c r="B6" s="25" t="s">
        <v>7</v>
      </c>
      <c r="C6" s="26" t="s">
        <v>8</v>
      </c>
      <c r="D6" s="26"/>
      <c r="E6" s="26"/>
    </row>
    <row r="7" customFormat="false" ht="14.25" hidden="false" customHeight="false" outlineLevel="0" collapsed="false">
      <c r="A7" s="24" t="s">
        <v>52</v>
      </c>
      <c r="B7" s="25" t="s">
        <v>53</v>
      </c>
      <c r="C7" s="27" t="n">
        <v>2026</v>
      </c>
      <c r="D7" s="27"/>
      <c r="E7" s="27"/>
    </row>
    <row r="8" customFormat="false" ht="14.25" hidden="false" customHeight="false" outlineLevel="0" collapsed="false">
      <c r="A8" s="24" t="s">
        <v>54</v>
      </c>
      <c r="B8" s="25" t="s">
        <v>55</v>
      </c>
      <c r="C8" s="27" t="n">
        <v>12</v>
      </c>
      <c r="D8" s="27"/>
      <c r="E8" s="27"/>
    </row>
    <row r="9" customFormat="false" ht="14.25" hidden="false" customHeight="false" outlineLevel="0" collapsed="false">
      <c r="A9" s="24" t="s">
        <v>56</v>
      </c>
      <c r="B9" s="25" t="s">
        <v>57</v>
      </c>
      <c r="C9" s="26" t="s">
        <v>58</v>
      </c>
      <c r="D9" s="26"/>
      <c r="E9" s="26"/>
    </row>
    <row r="10" customFormat="false" ht="14.25" hidden="false" customHeight="false" outlineLevel="0" collapsed="false">
      <c r="A10" s="24" t="s">
        <v>59</v>
      </c>
      <c r="B10" s="25" t="s">
        <v>60</v>
      </c>
      <c r="C10" s="26" t="s">
        <v>61</v>
      </c>
      <c r="D10" s="26"/>
      <c r="E10" s="26"/>
    </row>
    <row r="12" customFormat="false" ht="21.75" hidden="false" customHeight="true" outlineLevel="0" collapsed="false">
      <c r="A12" s="6" t="s">
        <v>62</v>
      </c>
      <c r="B12" s="6"/>
      <c r="C12" s="6"/>
      <c r="D12" s="6"/>
      <c r="E12" s="6"/>
    </row>
    <row r="13" customFormat="false" ht="25.5" hidden="false" customHeight="true" outlineLevel="0" collapsed="false">
      <c r="A13" s="7" t="s">
        <v>16</v>
      </c>
      <c r="B13" s="7" t="s">
        <v>63</v>
      </c>
      <c r="C13" s="7" t="s">
        <v>64</v>
      </c>
      <c r="D13" s="7" t="s">
        <v>65</v>
      </c>
      <c r="E13" s="7" t="s">
        <v>66</v>
      </c>
    </row>
    <row r="14" customFormat="false" ht="31.9" hidden="false" customHeight="false" outlineLevel="0" collapsed="false">
      <c r="A14" s="24" t="s">
        <v>67</v>
      </c>
      <c r="B14" s="5" t="s">
        <v>68</v>
      </c>
      <c r="C14" s="24" t="s">
        <v>36</v>
      </c>
      <c r="D14" s="28" t="n">
        <v>6</v>
      </c>
      <c r="E14" s="5" t="s">
        <v>69</v>
      </c>
    </row>
    <row r="16" customFormat="false" ht="21.75" hidden="false" customHeight="true" outlineLevel="0" collapsed="false">
      <c r="A16" s="6" t="s">
        <v>70</v>
      </c>
      <c r="B16" s="6"/>
      <c r="C16" s="6"/>
      <c r="D16" s="6"/>
      <c r="E16" s="6"/>
    </row>
    <row r="17" customFormat="false" ht="14.25" hidden="false" customHeight="true" outlineLevel="0" collapsed="false">
      <c r="A17" s="24" t="s">
        <v>67</v>
      </c>
      <c r="B17" s="5" t="s">
        <v>71</v>
      </c>
      <c r="C17" s="29" t="s">
        <v>68</v>
      </c>
      <c r="D17" s="29"/>
      <c r="E17" s="29"/>
    </row>
    <row r="18" customFormat="false" ht="14.25" hidden="false" customHeight="true" outlineLevel="0" collapsed="false">
      <c r="A18" s="24" t="s">
        <v>72</v>
      </c>
      <c r="B18" s="5" t="s">
        <v>73</v>
      </c>
      <c r="C18" s="29" t="s">
        <v>74</v>
      </c>
      <c r="D18" s="29"/>
      <c r="E18" s="29"/>
    </row>
    <row r="19" customFormat="false" ht="14.25" hidden="false" customHeight="false" outlineLevel="0" collapsed="false">
      <c r="A19" s="24" t="s">
        <v>75</v>
      </c>
      <c r="B19" s="5" t="s">
        <v>76</v>
      </c>
      <c r="C19" s="30" t="n">
        <v>1765.86</v>
      </c>
      <c r="D19" s="30"/>
      <c r="E19" s="30"/>
    </row>
    <row r="20" customFormat="false" ht="14.25" hidden="false" customHeight="true" outlineLevel="0" collapsed="false">
      <c r="A20" s="24" t="s">
        <v>77</v>
      </c>
      <c r="B20" s="5" t="s">
        <v>78</v>
      </c>
      <c r="C20" s="29" t="s">
        <v>79</v>
      </c>
      <c r="D20" s="29"/>
      <c r="E20" s="29"/>
    </row>
    <row r="21" customFormat="false" ht="14.25" hidden="false" customHeight="true" outlineLevel="0" collapsed="false">
      <c r="A21" s="24" t="s">
        <v>80</v>
      </c>
      <c r="B21" s="5" t="s">
        <v>81</v>
      </c>
      <c r="C21" s="29" t="s">
        <v>82</v>
      </c>
      <c r="D21" s="29"/>
      <c r="E21" s="29"/>
    </row>
    <row r="22" customFormat="false" ht="14.25" hidden="false" customHeight="true" outlineLevel="0" collapsed="false">
      <c r="A22" s="24" t="s">
        <v>83</v>
      </c>
      <c r="B22" s="5" t="s">
        <v>84</v>
      </c>
      <c r="C22" s="29" t="s">
        <v>85</v>
      </c>
      <c r="D22" s="29"/>
      <c r="E22" s="29"/>
    </row>
    <row r="23" customFormat="false" ht="25.5" hidden="false" customHeight="true" outlineLevel="0" collapsed="false">
      <c r="A23" s="31" t="s">
        <v>86</v>
      </c>
      <c r="B23" s="31"/>
      <c r="C23" s="31"/>
      <c r="D23" s="31"/>
      <c r="E23" s="31"/>
    </row>
    <row r="25" customFormat="false" ht="21.75" hidden="false" customHeight="true" outlineLevel="0" collapsed="false">
      <c r="A25" s="6" t="s">
        <v>87</v>
      </c>
      <c r="B25" s="6"/>
      <c r="C25" s="6"/>
      <c r="D25" s="6"/>
      <c r="E25" s="6"/>
    </row>
    <row r="26" customFormat="false" ht="25.5" hidden="false" customHeight="true" outlineLevel="0" collapsed="false">
      <c r="A26" s="7" t="s">
        <v>16</v>
      </c>
      <c r="B26" s="7" t="s">
        <v>88</v>
      </c>
      <c r="C26" s="7" t="s">
        <v>89</v>
      </c>
      <c r="D26" s="7" t="s">
        <v>90</v>
      </c>
      <c r="E26" s="7" t="s">
        <v>91</v>
      </c>
    </row>
    <row r="27" customFormat="false" ht="27.75" hidden="false" customHeight="false" outlineLevel="0" collapsed="false">
      <c r="A27" s="24" t="s">
        <v>49</v>
      </c>
      <c r="B27" s="25" t="s">
        <v>92</v>
      </c>
      <c r="C27" s="32"/>
      <c r="D27" s="33" t="n">
        <f aca="false">ROUND(C27*38/44,2)</f>
        <v>0</v>
      </c>
      <c r="E27" s="34" t="s">
        <v>93</v>
      </c>
    </row>
    <row r="28" customFormat="false" ht="14.25" hidden="false" customHeight="false" outlineLevel="0" collapsed="false">
      <c r="A28" s="24" t="s">
        <v>51</v>
      </c>
      <c r="B28" s="5" t="s">
        <v>94</v>
      </c>
      <c r="C28" s="35" t="n">
        <v>0</v>
      </c>
      <c r="D28" s="33" t="n">
        <f aca="false">ROUND(D27*C28,2)</f>
        <v>0</v>
      </c>
      <c r="E28" s="34" t="s">
        <v>95</v>
      </c>
    </row>
    <row r="29" customFormat="false" ht="14.25" hidden="false" customHeight="false" outlineLevel="0" collapsed="false">
      <c r="A29" s="24" t="s">
        <v>52</v>
      </c>
      <c r="B29" s="25" t="s">
        <v>96</v>
      </c>
      <c r="C29" s="35" t="n">
        <v>0.4</v>
      </c>
      <c r="D29" s="33" t="n">
        <f aca="false">ROUND(C29*C30,2)</f>
        <v>0</v>
      </c>
      <c r="E29" s="34" t="s">
        <v>97</v>
      </c>
    </row>
    <row r="30" customFormat="false" ht="18.75" hidden="false" customHeight="false" outlineLevel="0" collapsed="false">
      <c r="A30" s="24" t="s">
        <v>98</v>
      </c>
      <c r="B30" s="25" t="s">
        <v>99</v>
      </c>
      <c r="C30" s="36"/>
      <c r="D30" s="25"/>
      <c r="E30" s="34" t="s">
        <v>100</v>
      </c>
    </row>
    <row r="31" customFormat="false" ht="14.25" hidden="false" customHeight="false" outlineLevel="0" collapsed="false">
      <c r="A31" s="24" t="s">
        <v>54</v>
      </c>
      <c r="B31" s="5" t="s">
        <v>101</v>
      </c>
      <c r="C31" s="25"/>
      <c r="D31" s="36" t="n">
        <v>0</v>
      </c>
      <c r="E31" s="34" t="s">
        <v>102</v>
      </c>
    </row>
    <row r="32" customFormat="false" ht="14.25" hidden="false" customHeight="false" outlineLevel="0" collapsed="false">
      <c r="A32" s="24" t="s">
        <v>56</v>
      </c>
      <c r="B32" s="5" t="s">
        <v>103</v>
      </c>
      <c r="C32" s="25"/>
      <c r="D32" s="36" t="n">
        <v>0</v>
      </c>
      <c r="E32" s="34" t="s">
        <v>104</v>
      </c>
    </row>
    <row r="33" customFormat="false" ht="21.65" hidden="false" customHeight="false" outlineLevel="0" collapsed="false">
      <c r="A33" s="24" t="s">
        <v>59</v>
      </c>
      <c r="B33" s="5" t="s">
        <v>105</v>
      </c>
      <c r="C33" s="37" t="n">
        <v>4</v>
      </c>
      <c r="D33" s="33" t="n">
        <f aca="false">ROUND(C33*(D27/190)*1.5,2)</f>
        <v>0</v>
      </c>
      <c r="E33" s="34" t="s">
        <v>106</v>
      </c>
    </row>
    <row r="34" customFormat="false" ht="14.25" hidden="false" customHeight="false" outlineLevel="0" collapsed="false">
      <c r="A34" s="24" t="s">
        <v>107</v>
      </c>
      <c r="B34" s="5" t="s">
        <v>108</v>
      </c>
      <c r="C34" s="25"/>
      <c r="D34" s="36" t="n">
        <v>0</v>
      </c>
      <c r="E34" s="34" t="s">
        <v>109</v>
      </c>
    </row>
    <row r="35" customFormat="false" ht="14.25" hidden="false" customHeight="false" outlineLevel="0" collapsed="false">
      <c r="A35" s="16"/>
      <c r="B35" s="38" t="s">
        <v>110</v>
      </c>
      <c r="C35" s="16"/>
      <c r="D35" s="39" t="n">
        <f aca="false">SUM(D27:D34)</f>
        <v>0</v>
      </c>
      <c r="E35" s="16"/>
    </row>
    <row r="36" customFormat="false" ht="15.75" hidden="false" customHeight="true" outlineLevel="0" collapsed="false">
      <c r="A36" s="31" t="s">
        <v>111</v>
      </c>
      <c r="B36" s="31"/>
      <c r="C36" s="31"/>
      <c r="D36" s="31"/>
      <c r="E36" s="31"/>
    </row>
    <row r="38" customFormat="false" ht="21.75" hidden="false" customHeight="true" outlineLevel="0" collapsed="false">
      <c r="A38" s="6" t="s">
        <v>112</v>
      </c>
      <c r="B38" s="6"/>
      <c r="C38" s="6"/>
      <c r="D38" s="6"/>
      <c r="E38" s="6"/>
    </row>
    <row r="39" customFormat="false" ht="25.5" hidden="false" customHeight="true" outlineLevel="0" collapsed="false">
      <c r="A39" s="7" t="s">
        <v>16</v>
      </c>
      <c r="B39" s="7" t="s">
        <v>113</v>
      </c>
      <c r="C39" s="7" t="s">
        <v>114</v>
      </c>
      <c r="D39" s="7" t="s">
        <v>90</v>
      </c>
      <c r="E39" s="7" t="s">
        <v>91</v>
      </c>
    </row>
    <row r="40" customFormat="false" ht="14.25" hidden="false" customHeight="false" outlineLevel="0" collapsed="false">
      <c r="A40" s="24" t="s">
        <v>49</v>
      </c>
      <c r="B40" s="5" t="s">
        <v>115</v>
      </c>
      <c r="C40" s="35" t="n">
        <v>0.0833</v>
      </c>
      <c r="D40" s="33" t="n">
        <f aca="false">ROUND(D35*C40,2)</f>
        <v>0</v>
      </c>
      <c r="E40" s="34" t="s">
        <v>116</v>
      </c>
    </row>
    <row r="41" customFormat="false" ht="14.25" hidden="false" customHeight="false" outlineLevel="0" collapsed="false">
      <c r="A41" s="24" t="s">
        <v>51</v>
      </c>
      <c r="B41" s="5" t="s">
        <v>117</v>
      </c>
      <c r="C41" s="35" t="n">
        <v>0.0833</v>
      </c>
      <c r="D41" s="33" t="n">
        <f aca="false">ROUND(D35*C41,2)</f>
        <v>0</v>
      </c>
      <c r="E41" s="34" t="s">
        <v>118</v>
      </c>
    </row>
    <row r="42" customFormat="false" ht="14.25" hidden="false" customHeight="false" outlineLevel="0" collapsed="false">
      <c r="A42" s="24" t="s">
        <v>52</v>
      </c>
      <c r="B42" s="5" t="s">
        <v>119</v>
      </c>
      <c r="C42" s="35" t="n">
        <v>0.0278</v>
      </c>
      <c r="D42" s="33" t="n">
        <f aca="false">ROUND(D35*C42,2)</f>
        <v>0</v>
      </c>
      <c r="E42" s="34" t="s">
        <v>120</v>
      </c>
    </row>
    <row r="43" customFormat="false" ht="14.25" hidden="false" customHeight="false" outlineLevel="0" collapsed="false">
      <c r="A43" s="16"/>
      <c r="B43" s="40" t="s">
        <v>121</v>
      </c>
      <c r="C43" s="41" t="n">
        <f aca="false">SUM(C40:C42)</f>
        <v>0.1944</v>
      </c>
      <c r="D43" s="42" t="n">
        <f aca="false">SUM(D40:D42)</f>
        <v>0</v>
      </c>
      <c r="E43" s="16"/>
    </row>
    <row r="44" customFormat="false" ht="25.5" hidden="false" customHeight="true" outlineLevel="0" collapsed="false">
      <c r="A44" s="31" t="s">
        <v>122</v>
      </c>
      <c r="B44" s="31"/>
      <c r="C44" s="31"/>
      <c r="D44" s="31"/>
      <c r="E44" s="31"/>
    </row>
    <row r="45" customFormat="false" ht="25.5" hidden="false" customHeight="true" outlineLevel="0" collapsed="false">
      <c r="A45" s="7" t="s">
        <v>16</v>
      </c>
      <c r="B45" s="7" t="s">
        <v>123</v>
      </c>
      <c r="C45" s="7" t="s">
        <v>114</v>
      </c>
      <c r="D45" s="7" t="s">
        <v>90</v>
      </c>
      <c r="E45" s="7" t="s">
        <v>91</v>
      </c>
    </row>
    <row r="46" customFormat="false" ht="14.25" hidden="false" customHeight="false" outlineLevel="0" collapsed="false">
      <c r="A46" s="24" t="s">
        <v>49</v>
      </c>
      <c r="B46" s="5" t="s">
        <v>124</v>
      </c>
      <c r="C46" s="35" t="n">
        <v>0.2</v>
      </c>
      <c r="D46" s="33" t="n">
        <f aca="false">ROUND((D35+D43)*C46,2)</f>
        <v>0</v>
      </c>
      <c r="E46" s="34" t="s">
        <v>125</v>
      </c>
    </row>
    <row r="47" customFormat="false" ht="14.25" hidden="false" customHeight="false" outlineLevel="0" collapsed="false">
      <c r="A47" s="24" t="s">
        <v>51</v>
      </c>
      <c r="B47" s="5" t="s">
        <v>126</v>
      </c>
      <c r="C47" s="35" t="n">
        <v>0.025</v>
      </c>
      <c r="D47" s="33" t="n">
        <f aca="false">ROUND((D35+D43)*C47,2)</f>
        <v>0</v>
      </c>
      <c r="E47" s="34" t="s">
        <v>127</v>
      </c>
    </row>
    <row r="48" customFormat="false" ht="14.25" hidden="false" customHeight="false" outlineLevel="0" collapsed="false">
      <c r="A48" s="24" t="s">
        <v>52</v>
      </c>
      <c r="B48" s="5" t="s">
        <v>128</v>
      </c>
      <c r="C48" s="35" t="n">
        <v>0.03</v>
      </c>
      <c r="D48" s="33" t="n">
        <f aca="false">ROUND((D35+D43)*C48,2)</f>
        <v>0</v>
      </c>
      <c r="E48" s="34" t="s">
        <v>129</v>
      </c>
    </row>
    <row r="49" customFormat="false" ht="14.25" hidden="false" customHeight="false" outlineLevel="0" collapsed="false">
      <c r="A49" s="24" t="s">
        <v>54</v>
      </c>
      <c r="B49" s="5" t="s">
        <v>130</v>
      </c>
      <c r="C49" s="35" t="n">
        <v>0.015</v>
      </c>
      <c r="D49" s="33" t="n">
        <f aca="false">ROUND((D35+D43)*C49,2)</f>
        <v>0</v>
      </c>
      <c r="E49" s="34" t="s">
        <v>131</v>
      </c>
    </row>
    <row r="50" customFormat="false" ht="14.25" hidden="false" customHeight="false" outlineLevel="0" collapsed="false">
      <c r="A50" s="24" t="s">
        <v>56</v>
      </c>
      <c r="B50" s="5" t="s">
        <v>132</v>
      </c>
      <c r="C50" s="35" t="n">
        <v>0.01</v>
      </c>
      <c r="D50" s="33" t="n">
        <f aca="false">ROUND((D35+D43)*C50,2)</f>
        <v>0</v>
      </c>
      <c r="E50" s="34" t="s">
        <v>133</v>
      </c>
    </row>
    <row r="51" customFormat="false" ht="14.25" hidden="false" customHeight="false" outlineLevel="0" collapsed="false">
      <c r="A51" s="24" t="s">
        <v>59</v>
      </c>
      <c r="B51" s="5" t="s">
        <v>134</v>
      </c>
      <c r="C51" s="35" t="n">
        <v>0.006</v>
      </c>
      <c r="D51" s="33" t="n">
        <f aca="false">ROUND((D35+D43)*C51,2)</f>
        <v>0</v>
      </c>
      <c r="E51" s="34" t="s">
        <v>135</v>
      </c>
    </row>
    <row r="52" customFormat="false" ht="14.25" hidden="false" customHeight="false" outlineLevel="0" collapsed="false">
      <c r="A52" s="24" t="s">
        <v>107</v>
      </c>
      <c r="B52" s="5" t="s">
        <v>136</v>
      </c>
      <c r="C52" s="35" t="n">
        <v>0.002</v>
      </c>
      <c r="D52" s="33" t="n">
        <f aca="false">ROUND((D35+D43)*C52,2)</f>
        <v>0</v>
      </c>
      <c r="E52" s="34" t="s">
        <v>137</v>
      </c>
    </row>
    <row r="53" customFormat="false" ht="14.25" hidden="false" customHeight="false" outlineLevel="0" collapsed="false">
      <c r="A53" s="24" t="s">
        <v>138</v>
      </c>
      <c r="B53" s="5" t="s">
        <v>139</v>
      </c>
      <c r="C53" s="35" t="n">
        <v>0.08</v>
      </c>
      <c r="D53" s="33" t="n">
        <f aca="false">ROUND((D35+D43)*C53,2)</f>
        <v>0</v>
      </c>
      <c r="E53" s="34" t="s">
        <v>140</v>
      </c>
    </row>
    <row r="54" customFormat="false" ht="14.25" hidden="false" customHeight="false" outlineLevel="0" collapsed="false">
      <c r="A54" s="16"/>
      <c r="B54" s="40" t="s">
        <v>141</v>
      </c>
      <c r="C54" s="41" t="n">
        <f aca="false">SUM(C46:C53)</f>
        <v>0.368</v>
      </c>
      <c r="D54" s="42" t="n">
        <f aca="false">SUM(D46:D53)</f>
        <v>0</v>
      </c>
      <c r="E54" s="16"/>
    </row>
    <row r="55" customFormat="false" ht="15.75" hidden="false" customHeight="true" outlineLevel="0" collapsed="false">
      <c r="A55" s="31" t="s">
        <v>142</v>
      </c>
      <c r="B55" s="31"/>
      <c r="C55" s="31"/>
      <c r="D55" s="31"/>
      <c r="E55" s="31"/>
    </row>
    <row r="56" customFormat="false" ht="25.5" hidden="false" customHeight="true" outlineLevel="0" collapsed="false">
      <c r="A56" s="7" t="s">
        <v>16</v>
      </c>
      <c r="B56" s="7" t="s">
        <v>143</v>
      </c>
      <c r="C56" s="7" t="s">
        <v>144</v>
      </c>
      <c r="D56" s="7" t="s">
        <v>90</v>
      </c>
      <c r="E56" s="7" t="s">
        <v>91</v>
      </c>
    </row>
    <row r="57" customFormat="false" ht="18.75" hidden="false" customHeight="false" outlineLevel="0" collapsed="false">
      <c r="A57" s="24" t="s">
        <v>49</v>
      </c>
      <c r="B57" s="25" t="s">
        <v>145</v>
      </c>
      <c r="C57" s="36"/>
      <c r="D57" s="33" t="n">
        <f aca="false">MAX(0,ROUND(C57*C58*C59-D27*C60,2))</f>
        <v>0</v>
      </c>
      <c r="E57" s="34" t="s">
        <v>146</v>
      </c>
    </row>
    <row r="58" customFormat="false" ht="14.25" hidden="false" customHeight="false" outlineLevel="0" collapsed="false">
      <c r="A58" s="24" t="s">
        <v>147</v>
      </c>
      <c r="B58" s="25" t="s">
        <v>148</v>
      </c>
      <c r="C58" s="43" t="n">
        <v>2</v>
      </c>
      <c r="D58" s="25"/>
      <c r="E58" s="44" t="s">
        <v>149</v>
      </c>
    </row>
    <row r="59" customFormat="false" ht="14.25" hidden="false" customHeight="false" outlineLevel="0" collapsed="false">
      <c r="A59" s="24" t="s">
        <v>150</v>
      </c>
      <c r="B59" s="25" t="s">
        <v>151</v>
      </c>
      <c r="C59" s="43" t="n">
        <v>22</v>
      </c>
      <c r="D59" s="25"/>
      <c r="E59" s="44" t="s">
        <v>149</v>
      </c>
    </row>
    <row r="60" customFormat="false" ht="14.25" hidden="false" customHeight="false" outlineLevel="0" collapsed="false">
      <c r="A60" s="24" t="s">
        <v>152</v>
      </c>
      <c r="B60" s="25" t="s">
        <v>153</v>
      </c>
      <c r="C60" s="35" t="n">
        <v>0.06</v>
      </c>
      <c r="D60" s="25"/>
      <c r="E60" s="44" t="s">
        <v>149</v>
      </c>
    </row>
    <row r="61" customFormat="false" ht="18.75" hidden="false" customHeight="false" outlineLevel="0" collapsed="false">
      <c r="A61" s="24" t="s">
        <v>51</v>
      </c>
      <c r="B61" s="25" t="s">
        <v>154</v>
      </c>
      <c r="C61" s="36"/>
      <c r="D61" s="33" t="n">
        <f aca="false">MAX(0,ROUND(C61*C59*(1-C62),2))</f>
        <v>0</v>
      </c>
      <c r="E61" s="34" t="s">
        <v>155</v>
      </c>
    </row>
    <row r="62" customFormat="false" ht="14.25" hidden="false" customHeight="false" outlineLevel="0" collapsed="false">
      <c r="A62" s="24" t="s">
        <v>156</v>
      </c>
      <c r="B62" s="25" t="s">
        <v>157</v>
      </c>
      <c r="C62" s="35" t="n">
        <v>0.19</v>
      </c>
      <c r="D62" s="25"/>
      <c r="E62" s="44" t="s">
        <v>158</v>
      </c>
    </row>
    <row r="63" customFormat="false" ht="14.25" hidden="false" customHeight="false" outlineLevel="0" collapsed="false">
      <c r="A63" s="24" t="s">
        <v>52</v>
      </c>
      <c r="B63" s="5" t="s">
        <v>159</v>
      </c>
      <c r="C63" s="25"/>
      <c r="D63" s="36" t="n">
        <v>0</v>
      </c>
      <c r="E63" s="34" t="s">
        <v>160</v>
      </c>
    </row>
    <row r="64" customFormat="false" ht="14.25" hidden="false" customHeight="false" outlineLevel="0" collapsed="false">
      <c r="A64" s="24" t="s">
        <v>54</v>
      </c>
      <c r="B64" s="5" t="s">
        <v>161</v>
      </c>
      <c r="C64" s="25"/>
      <c r="D64" s="36"/>
      <c r="E64" s="34" t="s">
        <v>162</v>
      </c>
    </row>
    <row r="65" customFormat="false" ht="14.25" hidden="false" customHeight="false" outlineLevel="0" collapsed="false">
      <c r="A65" s="16"/>
      <c r="B65" s="40" t="s">
        <v>163</v>
      </c>
      <c r="C65" s="16"/>
      <c r="D65" s="42" t="n">
        <f aca="false">SUM(D57:D64)</f>
        <v>0</v>
      </c>
      <c r="E65" s="16"/>
    </row>
    <row r="66" customFormat="false" ht="14.25" hidden="false" customHeight="false" outlineLevel="0" collapsed="false">
      <c r="A66" s="16"/>
      <c r="B66" s="38" t="s">
        <v>164</v>
      </c>
      <c r="C66" s="16"/>
      <c r="D66" s="39" t="n">
        <f aca="false">D43+D54+D65</f>
        <v>0</v>
      </c>
      <c r="E66" s="16"/>
    </row>
    <row r="68" customFormat="false" ht="21.75" hidden="false" customHeight="true" outlineLevel="0" collapsed="false">
      <c r="A68" s="6" t="s">
        <v>165</v>
      </c>
      <c r="B68" s="6"/>
      <c r="C68" s="6"/>
      <c r="D68" s="6"/>
      <c r="E68" s="6"/>
    </row>
    <row r="69" customFormat="false" ht="25.5" hidden="false" customHeight="true" outlineLevel="0" collapsed="false">
      <c r="A69" s="7" t="s">
        <v>16</v>
      </c>
      <c r="B69" s="7" t="s">
        <v>166</v>
      </c>
      <c r="C69" s="7" t="s">
        <v>114</v>
      </c>
      <c r="D69" s="7" t="s">
        <v>90</v>
      </c>
      <c r="E69" s="7" t="s">
        <v>91</v>
      </c>
    </row>
    <row r="70" customFormat="false" ht="14.25" hidden="false" customHeight="false" outlineLevel="0" collapsed="false">
      <c r="A70" s="24" t="s">
        <v>49</v>
      </c>
      <c r="B70" s="5" t="s">
        <v>167</v>
      </c>
      <c r="C70" s="45" t="n">
        <v>0.005</v>
      </c>
      <c r="D70" s="33" t="n">
        <f aca="false">ROUND(D35*C70,2)</f>
        <v>0</v>
      </c>
      <c r="E70" s="34" t="s">
        <v>168</v>
      </c>
    </row>
    <row r="71" customFormat="false" ht="14.25" hidden="false" customHeight="false" outlineLevel="0" collapsed="false">
      <c r="A71" s="24" t="s">
        <v>51</v>
      </c>
      <c r="B71" s="5" t="s">
        <v>169</v>
      </c>
      <c r="C71" s="45" t="n">
        <v>0.0004</v>
      </c>
      <c r="D71" s="33" t="n">
        <f aca="false">ROUND(D35*C71,2)</f>
        <v>0</v>
      </c>
      <c r="E71" s="34" t="s">
        <v>170</v>
      </c>
    </row>
    <row r="72" customFormat="false" ht="14.25" hidden="false" customHeight="false" outlineLevel="0" collapsed="false">
      <c r="A72" s="24" t="s">
        <v>52</v>
      </c>
      <c r="B72" s="5" t="s">
        <v>171</v>
      </c>
      <c r="C72" s="45" t="n">
        <v>0.0002</v>
      </c>
      <c r="D72" s="33" t="n">
        <f aca="false">ROUND(D35*C72,2)</f>
        <v>0</v>
      </c>
      <c r="E72" s="34" t="s">
        <v>172</v>
      </c>
    </row>
    <row r="73" customFormat="false" ht="14.25" hidden="false" customHeight="false" outlineLevel="0" collapsed="false">
      <c r="A73" s="24" t="s">
        <v>54</v>
      </c>
      <c r="B73" s="5" t="s">
        <v>173</v>
      </c>
      <c r="C73" s="45" t="n">
        <v>0.0194</v>
      </c>
      <c r="D73" s="33" t="n">
        <f aca="false">ROUND(D35*C73,2)</f>
        <v>0</v>
      </c>
      <c r="E73" s="34" t="s">
        <v>174</v>
      </c>
    </row>
    <row r="74" customFormat="false" ht="21.65" hidden="false" customHeight="false" outlineLevel="0" collapsed="false">
      <c r="A74" s="24" t="s">
        <v>56</v>
      </c>
      <c r="B74" s="5" t="s">
        <v>175</v>
      </c>
      <c r="C74" s="46" t="n">
        <f aca="false">C54*C73</f>
        <v>0.0071392</v>
      </c>
      <c r="D74" s="33" t="n">
        <f aca="false">ROUND(D73*C54,2)</f>
        <v>0</v>
      </c>
      <c r="E74" s="34" t="s">
        <v>176</v>
      </c>
    </row>
    <row r="75" customFormat="false" ht="14.25" hidden="false" customHeight="false" outlineLevel="0" collapsed="false">
      <c r="A75" s="24" t="s">
        <v>59</v>
      </c>
      <c r="B75" s="5" t="s">
        <v>177</v>
      </c>
      <c r="C75" s="45" t="n">
        <v>0.0318</v>
      </c>
      <c r="D75" s="33" t="n">
        <f aca="false">ROUND(D35*C75,2)</f>
        <v>0</v>
      </c>
      <c r="E75" s="34" t="s">
        <v>178</v>
      </c>
    </row>
    <row r="76" customFormat="false" ht="14.25" hidden="false" customHeight="false" outlineLevel="0" collapsed="false">
      <c r="A76" s="16"/>
      <c r="B76" s="38" t="s">
        <v>179</v>
      </c>
      <c r="C76" s="16"/>
      <c r="D76" s="39" t="n">
        <f aca="false">SUM(D70:D75)</f>
        <v>0</v>
      </c>
      <c r="E76" s="16"/>
    </row>
    <row r="78" customFormat="false" ht="21.75" hidden="false" customHeight="true" outlineLevel="0" collapsed="false">
      <c r="A78" s="6" t="s">
        <v>180</v>
      </c>
      <c r="B78" s="6"/>
      <c r="C78" s="6"/>
      <c r="D78" s="6"/>
      <c r="E78" s="6"/>
    </row>
    <row r="79" customFormat="false" ht="27.75" hidden="false" customHeight="true" outlineLevel="0" collapsed="false">
      <c r="A79" s="47" t="s">
        <v>181</v>
      </c>
      <c r="B79" s="47"/>
      <c r="C79" s="47"/>
      <c r="D79" s="47"/>
      <c r="E79" s="47"/>
    </row>
    <row r="80" customFormat="false" ht="25.5" hidden="false" customHeight="true" outlineLevel="0" collapsed="false">
      <c r="A80" s="7" t="s">
        <v>16</v>
      </c>
      <c r="B80" s="7" t="s">
        <v>182</v>
      </c>
      <c r="C80" s="7" t="s">
        <v>114</v>
      </c>
      <c r="D80" s="7" t="s">
        <v>90</v>
      </c>
      <c r="E80" s="7" t="s">
        <v>91</v>
      </c>
    </row>
    <row r="81" customFormat="false" ht="14.25" hidden="false" customHeight="false" outlineLevel="0" collapsed="false">
      <c r="A81" s="24" t="s">
        <v>49</v>
      </c>
      <c r="B81" s="5" t="s">
        <v>183</v>
      </c>
      <c r="C81" s="45" t="n">
        <v>0.0833</v>
      </c>
      <c r="D81" s="33" t="n">
        <f aca="false">ROUND(D35*C81,2)</f>
        <v>0</v>
      </c>
      <c r="E81" s="34" t="s">
        <v>184</v>
      </c>
    </row>
    <row r="82" customFormat="false" ht="14.25" hidden="false" customHeight="false" outlineLevel="0" collapsed="false">
      <c r="A82" s="24" t="s">
        <v>51</v>
      </c>
      <c r="B82" s="5" t="s">
        <v>185</v>
      </c>
      <c r="C82" s="45" t="n">
        <v>0.0082</v>
      </c>
      <c r="D82" s="33" t="n">
        <f aca="false">ROUND(D35*C82,2)</f>
        <v>0</v>
      </c>
      <c r="E82" s="34" t="s">
        <v>186</v>
      </c>
    </row>
    <row r="83" customFormat="false" ht="14.25" hidden="false" customHeight="false" outlineLevel="0" collapsed="false">
      <c r="A83" s="24" t="s">
        <v>52</v>
      </c>
      <c r="B83" s="5" t="s">
        <v>187</v>
      </c>
      <c r="C83" s="45" t="n">
        <v>0.0001</v>
      </c>
      <c r="D83" s="33" t="n">
        <f aca="false">ROUND(D35*C83,2)</f>
        <v>0</v>
      </c>
      <c r="E83" s="34" t="s">
        <v>188</v>
      </c>
    </row>
    <row r="84" customFormat="false" ht="14.25" hidden="false" customHeight="false" outlineLevel="0" collapsed="false">
      <c r="A84" s="24" t="s">
        <v>54</v>
      </c>
      <c r="B84" s="5" t="s">
        <v>189</v>
      </c>
      <c r="C84" s="45" t="n">
        <v>0.0025</v>
      </c>
      <c r="D84" s="33" t="n">
        <f aca="false">ROUND(D35*C84,2)</f>
        <v>0</v>
      </c>
      <c r="E84" s="34" t="s">
        <v>190</v>
      </c>
    </row>
    <row r="85" customFormat="false" ht="14.25" hidden="false" customHeight="false" outlineLevel="0" collapsed="false">
      <c r="A85" s="24" t="s">
        <v>56</v>
      </c>
      <c r="B85" s="5" t="s">
        <v>191</v>
      </c>
      <c r="C85" s="45" t="n">
        <v>0.0025</v>
      </c>
      <c r="D85" s="33" t="n">
        <f aca="false">ROUND(D35*C85,2)</f>
        <v>0</v>
      </c>
      <c r="E85" s="34" t="s">
        <v>192</v>
      </c>
    </row>
    <row r="86" customFormat="false" ht="14.25" hidden="false" customHeight="false" outlineLevel="0" collapsed="false">
      <c r="A86" s="24" t="s">
        <v>59</v>
      </c>
      <c r="B86" s="5" t="s">
        <v>193</v>
      </c>
      <c r="C86" s="45" t="n">
        <v>0</v>
      </c>
      <c r="D86" s="33" t="n">
        <f aca="false">ROUND(D35*C86,2)</f>
        <v>0</v>
      </c>
      <c r="E86" s="34" t="s">
        <v>194</v>
      </c>
    </row>
    <row r="87" customFormat="false" ht="14.25" hidden="false" customHeight="false" outlineLevel="0" collapsed="false">
      <c r="A87" s="16"/>
      <c r="B87" s="40" t="s">
        <v>195</v>
      </c>
      <c r="C87" s="41" t="n">
        <f aca="false">SUM(C81:C86)</f>
        <v>0.0966</v>
      </c>
      <c r="D87" s="42" t="n">
        <f aca="false">SUM(D81:D86)</f>
        <v>0</v>
      </c>
      <c r="E87" s="16"/>
    </row>
    <row r="88" customFormat="false" ht="25.5" hidden="false" customHeight="true" outlineLevel="0" collapsed="false">
      <c r="A88" s="7" t="s">
        <v>16</v>
      </c>
      <c r="B88" s="7" t="s">
        <v>196</v>
      </c>
      <c r="C88" s="7" t="s">
        <v>144</v>
      </c>
      <c r="D88" s="7" t="s">
        <v>90</v>
      </c>
      <c r="E88" s="7" t="s">
        <v>91</v>
      </c>
    </row>
    <row r="89" customFormat="false" ht="14.25" hidden="false" customHeight="false" outlineLevel="0" collapsed="false">
      <c r="A89" s="24" t="s">
        <v>49</v>
      </c>
      <c r="B89" s="5" t="s">
        <v>197</v>
      </c>
      <c r="C89" s="25"/>
      <c r="D89" s="36" t="n">
        <v>0</v>
      </c>
      <c r="E89" s="34" t="s">
        <v>198</v>
      </c>
    </row>
    <row r="90" customFormat="false" ht="14.25" hidden="false" customHeight="false" outlineLevel="0" collapsed="false">
      <c r="A90" s="16"/>
      <c r="B90" s="38" t="s">
        <v>199</v>
      </c>
      <c r="C90" s="16"/>
      <c r="D90" s="39" t="n">
        <f aca="false">D87+D89</f>
        <v>0</v>
      </c>
      <c r="E90" s="16"/>
    </row>
    <row r="92" customFormat="false" ht="21.75" hidden="false" customHeight="true" outlineLevel="0" collapsed="false">
      <c r="A92" s="6" t="s">
        <v>200</v>
      </c>
      <c r="B92" s="6"/>
      <c r="C92" s="6"/>
      <c r="D92" s="6"/>
      <c r="E92" s="6"/>
    </row>
    <row r="93" customFormat="false" ht="18" hidden="false" customHeight="true" outlineLevel="0" collapsed="false">
      <c r="A93" s="47" t="s">
        <v>201</v>
      </c>
      <c r="B93" s="47"/>
      <c r="C93" s="47"/>
      <c r="D93" s="47"/>
      <c r="E93" s="47"/>
    </row>
    <row r="94" customFormat="false" ht="25.5" hidden="false" customHeight="true" outlineLevel="0" collapsed="false">
      <c r="A94" s="7" t="s">
        <v>16</v>
      </c>
      <c r="B94" s="7" t="s">
        <v>202</v>
      </c>
      <c r="C94" s="7" t="s">
        <v>203</v>
      </c>
      <c r="D94" s="7" t="s">
        <v>90</v>
      </c>
      <c r="E94" s="7" t="s">
        <v>91</v>
      </c>
    </row>
    <row r="95" customFormat="false" ht="14.25" hidden="false" customHeight="false" outlineLevel="0" collapsed="false">
      <c r="A95" s="24" t="s">
        <v>49</v>
      </c>
      <c r="B95" s="25" t="s">
        <v>204</v>
      </c>
      <c r="C95" s="48" t="n">
        <f aca="false">COUNTIFS(Insumos!$A:$A,1,Insumos!$D:$D,"uniform")</f>
        <v>7</v>
      </c>
      <c r="D95" s="32"/>
      <c r="E95" s="34" t="s">
        <v>205</v>
      </c>
    </row>
    <row r="96" customFormat="false" ht="14.25" hidden="false" customHeight="false" outlineLevel="0" collapsed="false">
      <c r="A96" s="24" t="s">
        <v>51</v>
      </c>
      <c r="B96" s="25" t="s">
        <v>206</v>
      </c>
      <c r="C96" s="48" t="n">
        <f aca="false">COUNTIFS(Insumos!$A:$A,1,Insumos!$D:$D,"material")</f>
        <v>0</v>
      </c>
      <c r="D96" s="32" t="n">
        <f aca="false">ROUND(SUMIFS(Insumos!$I:$I,Insumos!$A:$A,1,Insumos!$D:$D,"material"),2)</f>
        <v>0</v>
      </c>
      <c r="E96" s="34" t="s">
        <v>207</v>
      </c>
    </row>
    <row r="97" customFormat="false" ht="14.25" hidden="false" customHeight="false" outlineLevel="0" collapsed="false">
      <c r="A97" s="24" t="s">
        <v>52</v>
      </c>
      <c r="B97" s="25" t="s">
        <v>208</v>
      </c>
      <c r="C97" s="48" t="n">
        <f aca="false">COUNTIFS(Insumos!$A:$A,1,Insumos!$D:$D,"equipment")</f>
        <v>8</v>
      </c>
      <c r="D97" s="32"/>
      <c r="E97" s="34" t="s">
        <v>209</v>
      </c>
    </row>
    <row r="98" customFormat="false" ht="14.25" hidden="false" customHeight="false" outlineLevel="0" collapsed="false">
      <c r="A98" s="24" t="s">
        <v>54</v>
      </c>
      <c r="B98" s="25" t="s">
        <v>108</v>
      </c>
      <c r="C98" s="48" t="n">
        <f aca="false">COUNTIFS(Insumos!$A:$A,1,Insumos!$D:$D,"other")</f>
        <v>0</v>
      </c>
      <c r="D98" s="32" t="n">
        <f aca="false">ROUND(SUMIFS(Insumos!$I:$I,Insumos!$A:$A,1,Insumos!$D:$D,"other"),2)</f>
        <v>0</v>
      </c>
      <c r="E98" s="34" t="s">
        <v>210</v>
      </c>
    </row>
    <row r="99" customFormat="false" ht="14.25" hidden="false" customHeight="false" outlineLevel="0" collapsed="false">
      <c r="A99" s="16"/>
      <c r="B99" s="38" t="s">
        <v>211</v>
      </c>
      <c r="C99" s="16"/>
      <c r="D99" s="39" t="n">
        <f aca="false">SUM(D95:D98)</f>
        <v>0</v>
      </c>
      <c r="E99" s="16"/>
    </row>
    <row r="101" customFormat="false" ht="21.75" hidden="false" customHeight="true" outlineLevel="0" collapsed="false">
      <c r="A101" s="6" t="s">
        <v>212</v>
      </c>
      <c r="B101" s="6"/>
      <c r="C101" s="6"/>
      <c r="D101" s="6"/>
      <c r="E101" s="6"/>
    </row>
    <row r="102" customFormat="false" ht="25.5" hidden="false" customHeight="true" outlineLevel="0" collapsed="false">
      <c r="A102" s="7" t="s">
        <v>16</v>
      </c>
      <c r="B102" s="7" t="s">
        <v>213</v>
      </c>
      <c r="C102" s="7" t="s">
        <v>114</v>
      </c>
      <c r="D102" s="7" t="s">
        <v>90</v>
      </c>
      <c r="E102" s="7" t="s">
        <v>91</v>
      </c>
    </row>
    <row r="103" customFormat="false" ht="14.25" hidden="false" customHeight="false" outlineLevel="0" collapsed="false">
      <c r="A103" s="24" t="s">
        <v>49</v>
      </c>
      <c r="B103" s="5" t="s">
        <v>214</v>
      </c>
      <c r="C103" s="35" t="n">
        <v>0.05</v>
      </c>
      <c r="D103" s="33" t="n">
        <f aca="false">ROUND((D35+D66+D76+D90+D99)*C103,2)</f>
        <v>0</v>
      </c>
      <c r="E103" s="34" t="s">
        <v>215</v>
      </c>
    </row>
    <row r="104" customFormat="false" ht="14.25" hidden="false" customHeight="false" outlineLevel="0" collapsed="false">
      <c r="A104" s="24" t="s">
        <v>51</v>
      </c>
      <c r="B104" s="5" t="s">
        <v>216</v>
      </c>
      <c r="C104" s="35" t="n">
        <v>0.0545</v>
      </c>
      <c r="D104" s="33" t="n">
        <f aca="false">ROUND(((D35+D66+D76+D90+D99)+D103)*C104,2)</f>
        <v>0</v>
      </c>
      <c r="E104" s="34" t="s">
        <v>217</v>
      </c>
    </row>
    <row r="105" customFormat="false" ht="14.25" hidden="false" customHeight="false" outlineLevel="0" collapsed="false">
      <c r="A105" s="24" t="s">
        <v>52</v>
      </c>
      <c r="B105" s="49" t="s">
        <v>218</v>
      </c>
      <c r="C105" s="50" t="n">
        <f aca="false">SUM(C106:C109)</f>
        <v>0.0765</v>
      </c>
      <c r="D105" s="51" t="n">
        <f aca="false">SUM(D106:D109)</f>
        <v>0</v>
      </c>
      <c r="E105" s="34" t="s">
        <v>219</v>
      </c>
    </row>
    <row r="106" customFormat="false" ht="14.25" hidden="false" customHeight="false" outlineLevel="0" collapsed="false">
      <c r="A106" s="24" t="s">
        <v>98</v>
      </c>
      <c r="B106" s="5" t="s">
        <v>220</v>
      </c>
      <c r="C106" s="35" t="n">
        <v>0.0065</v>
      </c>
      <c r="D106" s="33" t="n">
        <f aca="false">IF(C105&gt;=0.9999,0,ROUND(((D35+D66+D76+D90+D99)+D103+D104)/(1-C105)*C106,2))</f>
        <v>0</v>
      </c>
      <c r="E106" s="34" t="s">
        <v>221</v>
      </c>
    </row>
    <row r="107" customFormat="false" ht="14.25" hidden="false" customHeight="false" outlineLevel="0" collapsed="false">
      <c r="A107" s="24" t="s">
        <v>222</v>
      </c>
      <c r="B107" s="5" t="s">
        <v>223</v>
      </c>
      <c r="C107" s="35" t="n">
        <v>0.03</v>
      </c>
      <c r="D107" s="33" t="n">
        <f aca="false">IF(C105&gt;=0.9999,0,ROUND(((D35+D66+D76+D90+D99)+D103+D104)/(1-C105)*C107,2))</f>
        <v>0</v>
      </c>
      <c r="E107" s="34" t="s">
        <v>224</v>
      </c>
    </row>
    <row r="108" customFormat="false" ht="14.25" hidden="false" customHeight="false" outlineLevel="0" collapsed="false">
      <c r="A108" s="24" t="s">
        <v>225</v>
      </c>
      <c r="B108" s="5" t="s">
        <v>226</v>
      </c>
      <c r="C108" s="35" t="n">
        <v>0.04</v>
      </c>
      <c r="D108" s="33" t="n">
        <f aca="false">IF(C105&gt;=0.9999,0,ROUND(((D35+D66+D76+D90+D99)+D103+D104)/(1-C105)*C108,2))</f>
        <v>0</v>
      </c>
      <c r="E108" s="34" t="s">
        <v>227</v>
      </c>
    </row>
    <row r="109" customFormat="false" ht="14.25" hidden="false" customHeight="false" outlineLevel="0" collapsed="false">
      <c r="A109" s="24" t="s">
        <v>228</v>
      </c>
      <c r="B109" s="5" t="s">
        <v>229</v>
      </c>
      <c r="C109" s="35" t="n">
        <v>0</v>
      </c>
      <c r="D109" s="33" t="n">
        <f aca="false">IF(C105&gt;=0.9999,0,ROUND(((D35+D66+D76+D90+D99)+D103+D104)/(1-C105)*C109,2))</f>
        <v>0</v>
      </c>
      <c r="E109" s="34" t="s">
        <v>230</v>
      </c>
    </row>
    <row r="110" customFormat="false" ht="14.25" hidden="false" customHeight="false" outlineLevel="0" collapsed="false">
      <c r="A110" s="16"/>
      <c r="B110" s="38" t="s">
        <v>231</v>
      </c>
      <c r="C110" s="16"/>
      <c r="D110" s="39" t="n">
        <f aca="false">D103+D104+D105</f>
        <v>0</v>
      </c>
      <c r="E110" s="16"/>
    </row>
    <row r="111" customFormat="false" ht="25.5" hidden="false" customHeight="true" outlineLevel="0" collapsed="false">
      <c r="A111" s="31" t="s">
        <v>232</v>
      </c>
      <c r="B111" s="31"/>
      <c r="C111" s="31"/>
      <c r="D111" s="31"/>
      <c r="E111" s="31"/>
    </row>
    <row r="113" customFormat="false" ht="21.75" hidden="false" customHeight="true" outlineLevel="0" collapsed="false">
      <c r="A113" s="6" t="s">
        <v>233</v>
      </c>
      <c r="B113" s="6"/>
      <c r="C113" s="6"/>
      <c r="D113" s="6"/>
      <c r="E113" s="6"/>
    </row>
    <row r="114" customFormat="false" ht="25.5" hidden="false" customHeight="true" outlineLevel="0" collapsed="false">
      <c r="A114" s="7" t="s">
        <v>16</v>
      </c>
      <c r="B114" s="7" t="s">
        <v>234</v>
      </c>
      <c r="C114" s="7"/>
      <c r="D114" s="7" t="s">
        <v>90</v>
      </c>
      <c r="E114" s="7"/>
    </row>
    <row r="115" customFormat="false" ht="14.25" hidden="false" customHeight="false" outlineLevel="0" collapsed="false">
      <c r="A115" s="24" t="s">
        <v>49</v>
      </c>
      <c r="B115" s="25" t="s">
        <v>235</v>
      </c>
      <c r="C115" s="25"/>
      <c r="D115" s="33" t="n">
        <f aca="false">D35</f>
        <v>0</v>
      </c>
      <c r="E115" s="25"/>
    </row>
    <row r="116" customFormat="false" ht="14.25" hidden="false" customHeight="false" outlineLevel="0" collapsed="false">
      <c r="A116" s="24" t="s">
        <v>51</v>
      </c>
      <c r="B116" s="25" t="s">
        <v>236</v>
      </c>
      <c r="C116" s="25"/>
      <c r="D116" s="33" t="n">
        <f aca="false">D66</f>
        <v>0</v>
      </c>
      <c r="E116" s="25"/>
    </row>
    <row r="117" customFormat="false" ht="14.25" hidden="false" customHeight="false" outlineLevel="0" collapsed="false">
      <c r="A117" s="24" t="s">
        <v>52</v>
      </c>
      <c r="B117" s="25" t="s">
        <v>237</v>
      </c>
      <c r="C117" s="25"/>
      <c r="D117" s="33" t="n">
        <f aca="false">D76</f>
        <v>0</v>
      </c>
      <c r="E117" s="25"/>
    </row>
    <row r="118" customFormat="false" ht="14.25" hidden="false" customHeight="false" outlineLevel="0" collapsed="false">
      <c r="A118" s="24" t="s">
        <v>54</v>
      </c>
      <c r="B118" s="25" t="s">
        <v>238</v>
      </c>
      <c r="C118" s="25"/>
      <c r="D118" s="33" t="n">
        <f aca="false">D90</f>
        <v>0</v>
      </c>
      <c r="E118" s="25"/>
    </row>
    <row r="119" customFormat="false" ht="14.25" hidden="false" customHeight="false" outlineLevel="0" collapsed="false">
      <c r="A119" s="24" t="s">
        <v>56</v>
      </c>
      <c r="B119" s="25" t="s">
        <v>239</v>
      </c>
      <c r="C119" s="25"/>
      <c r="D119" s="33" t="n">
        <f aca="false">D99</f>
        <v>0</v>
      </c>
      <c r="E119" s="25"/>
    </row>
    <row r="120" customFormat="false" ht="14.25" hidden="false" customHeight="false" outlineLevel="0" collapsed="false">
      <c r="A120" s="16"/>
      <c r="B120" s="40" t="s">
        <v>240</v>
      </c>
      <c r="C120" s="16"/>
      <c r="D120" s="42" t="n">
        <f aca="false">SUM(D115:D119)</f>
        <v>0</v>
      </c>
      <c r="E120" s="16"/>
    </row>
    <row r="121" customFormat="false" ht="14.25" hidden="false" customHeight="false" outlineLevel="0" collapsed="false">
      <c r="A121" s="24" t="s">
        <v>59</v>
      </c>
      <c r="B121" s="25" t="s">
        <v>241</v>
      </c>
      <c r="C121" s="25"/>
      <c r="D121" s="33" t="n">
        <f aca="false">D110</f>
        <v>0</v>
      </c>
      <c r="E121" s="25"/>
    </row>
    <row r="122" customFormat="false" ht="14.25" hidden="false" customHeight="false" outlineLevel="0" collapsed="false">
      <c r="A122" s="16"/>
      <c r="B122" s="38" t="s">
        <v>242</v>
      </c>
      <c r="C122" s="16"/>
      <c r="D122" s="39" t="n">
        <f aca="false">D120+D121</f>
        <v>0</v>
      </c>
      <c r="E122" s="16"/>
    </row>
    <row r="124" customFormat="false" ht="21.75" hidden="false" customHeight="true" outlineLevel="0" collapsed="false">
      <c r="A124" s="6" t="s">
        <v>243</v>
      </c>
      <c r="B124" s="6"/>
      <c r="C124" s="6"/>
      <c r="D124" s="6"/>
      <c r="E124" s="6"/>
    </row>
    <row r="125" customFormat="false" ht="25.5" hidden="false" customHeight="true" outlineLevel="0" collapsed="false">
      <c r="A125" s="7" t="s">
        <v>16</v>
      </c>
      <c r="B125" s="7" t="s">
        <v>63</v>
      </c>
      <c r="C125" s="7" t="s">
        <v>21</v>
      </c>
      <c r="D125" s="7" t="s">
        <v>244</v>
      </c>
      <c r="E125" s="7" t="s">
        <v>245</v>
      </c>
    </row>
    <row r="126" customFormat="false" ht="14.25" hidden="false" customHeight="false" outlineLevel="0" collapsed="false">
      <c r="A126" s="24" t="s">
        <v>67</v>
      </c>
      <c r="B126" s="25" t="s">
        <v>25</v>
      </c>
      <c r="C126" s="33" t="n">
        <f aca="false">D122</f>
        <v>0</v>
      </c>
      <c r="D126" s="52" t="n">
        <f aca="false">D14</f>
        <v>6</v>
      </c>
      <c r="E126" s="53" t="n">
        <f aca="false">ROUND(C126*D126,2)</f>
        <v>0</v>
      </c>
    </row>
    <row r="127" customFormat="false" ht="14.25" hidden="false" customHeight="false" outlineLevel="0" collapsed="false">
      <c r="A127" s="40" t="s">
        <v>246</v>
      </c>
      <c r="B127" s="40"/>
      <c r="C127" s="16"/>
      <c r="D127" s="54" t="n">
        <v>12</v>
      </c>
      <c r="E127" s="39" t="n">
        <f aca="false">ROUND(E126*D127,2)</f>
        <v>0</v>
      </c>
    </row>
    <row r="129" customFormat="false" ht="25.5" hidden="false" customHeight="true" outlineLevel="0" collapsed="false">
      <c r="A129" s="23" t="s">
        <v>247</v>
      </c>
      <c r="B129" s="23"/>
      <c r="C129" s="23"/>
      <c r="D129" s="23"/>
      <c r="E129" s="23"/>
    </row>
  </sheetData>
  <mergeCells count="34">
    <mergeCell ref="A1:E1"/>
    <mergeCell ref="A2:E2"/>
    <mergeCell ref="A4:E4"/>
    <mergeCell ref="C5:E5"/>
    <mergeCell ref="C6:E6"/>
    <mergeCell ref="C7:E7"/>
    <mergeCell ref="C8:E8"/>
    <mergeCell ref="C9:E9"/>
    <mergeCell ref="C10:E10"/>
    <mergeCell ref="A12:E12"/>
    <mergeCell ref="A16:E16"/>
    <mergeCell ref="C17:E17"/>
    <mergeCell ref="C18:E18"/>
    <mergeCell ref="C19:E19"/>
    <mergeCell ref="C20:E20"/>
    <mergeCell ref="C21:E21"/>
    <mergeCell ref="C22:E22"/>
    <mergeCell ref="A23:E23"/>
    <mergeCell ref="A25:E25"/>
    <mergeCell ref="A36:E36"/>
    <mergeCell ref="A38:E38"/>
    <mergeCell ref="A44:E44"/>
    <mergeCell ref="A55:E55"/>
    <mergeCell ref="A68:E68"/>
    <mergeCell ref="A78:E78"/>
    <mergeCell ref="A79:E79"/>
    <mergeCell ref="A92:E92"/>
    <mergeCell ref="A93:E93"/>
    <mergeCell ref="A101:E101"/>
    <mergeCell ref="A111:E111"/>
    <mergeCell ref="A113:E113"/>
    <mergeCell ref="A124:E124"/>
    <mergeCell ref="A127:B127"/>
    <mergeCell ref="A129:E129"/>
  </mergeCells>
  <printOptions headings="false" gridLines="false" gridLinesSet="true" horizontalCentered="true" verticalCentered="false"/>
  <pageMargins left="0.35" right="0.35" top="1" bottom="1" header="0.511811023622047" footer="0.5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&amp;LIN SEGES/MP nº 05/2017 - Anexo VII-D&amp;RPágina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129"/>
  <sheetViews>
    <sheetView showFormulas="false" showGridLines="false" showRowColHeaders="true" showZeros="true" rightToLeft="false" tabSelected="false" showOutlineSymbols="true" defaultGridColor="true" view="normal" topLeftCell="A112" colorId="64" zoomScale="100" zoomScaleNormal="100" zoomScalePageLayoutView="100" workbookViewId="0">
      <selection pane="topLeft" activeCell="D97" activeCellId="0" sqref="D97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1" width="8"/>
    <col collapsed="false" customWidth="true" hidden="false" outlineLevel="0" max="2" min="2" style="1" width="52"/>
    <col collapsed="false" customWidth="true" hidden="false" outlineLevel="0" max="3" min="3" style="1" width="16"/>
    <col collapsed="false" customWidth="true" hidden="false" outlineLevel="0" max="4" min="4" style="1" width="18"/>
    <col collapsed="false" customWidth="true" hidden="false" outlineLevel="0" max="5" min="5" style="1" width="62"/>
  </cols>
  <sheetData>
    <row r="1" customFormat="false" ht="30" hidden="false" customHeight="true" outlineLevel="0" collapsed="false">
      <c r="A1" s="2" t="s">
        <v>46</v>
      </c>
      <c r="B1" s="2"/>
      <c r="C1" s="2"/>
      <c r="D1" s="2"/>
      <c r="E1" s="2"/>
    </row>
    <row r="2" customFormat="false" ht="14.25" hidden="false" customHeight="false" outlineLevel="0" collapsed="false">
      <c r="A2" s="3" t="s">
        <v>248</v>
      </c>
      <c r="B2" s="3"/>
      <c r="C2" s="3"/>
      <c r="D2" s="3"/>
      <c r="E2" s="3"/>
    </row>
    <row r="4" customFormat="false" ht="21.75" hidden="false" customHeight="true" outlineLevel="0" collapsed="false">
      <c r="A4" s="6" t="s">
        <v>48</v>
      </c>
      <c r="B4" s="6"/>
      <c r="C4" s="6"/>
      <c r="D4" s="6"/>
      <c r="E4" s="6"/>
    </row>
    <row r="5" customFormat="false" ht="14.25" hidden="false" customHeight="false" outlineLevel="0" collapsed="false">
      <c r="A5" s="24" t="s">
        <v>49</v>
      </c>
      <c r="B5" s="25" t="s">
        <v>50</v>
      </c>
      <c r="C5" s="26"/>
      <c r="D5" s="26"/>
      <c r="E5" s="26"/>
    </row>
    <row r="6" customFormat="false" ht="14.25" hidden="false" customHeight="false" outlineLevel="0" collapsed="false">
      <c r="A6" s="24" t="s">
        <v>51</v>
      </c>
      <c r="B6" s="25" t="s">
        <v>7</v>
      </c>
      <c r="C6" s="26" t="s">
        <v>8</v>
      </c>
      <c r="D6" s="26"/>
      <c r="E6" s="26"/>
    </row>
    <row r="7" customFormat="false" ht="14.25" hidden="false" customHeight="false" outlineLevel="0" collapsed="false">
      <c r="A7" s="24" t="s">
        <v>52</v>
      </c>
      <c r="B7" s="25" t="s">
        <v>53</v>
      </c>
      <c r="C7" s="27" t="n">
        <v>2026</v>
      </c>
      <c r="D7" s="27"/>
      <c r="E7" s="27"/>
    </row>
    <row r="8" customFormat="false" ht="14.25" hidden="false" customHeight="false" outlineLevel="0" collapsed="false">
      <c r="A8" s="24" t="s">
        <v>54</v>
      </c>
      <c r="B8" s="25" t="s">
        <v>55</v>
      </c>
      <c r="C8" s="27" t="n">
        <v>12</v>
      </c>
      <c r="D8" s="27"/>
      <c r="E8" s="27"/>
    </row>
    <row r="9" customFormat="false" ht="14.25" hidden="false" customHeight="false" outlineLevel="0" collapsed="false">
      <c r="A9" s="24" t="s">
        <v>56</v>
      </c>
      <c r="B9" s="25" t="s">
        <v>57</v>
      </c>
      <c r="C9" s="26" t="s">
        <v>58</v>
      </c>
      <c r="D9" s="26"/>
      <c r="E9" s="26"/>
    </row>
    <row r="10" customFormat="false" ht="14.25" hidden="false" customHeight="false" outlineLevel="0" collapsed="false">
      <c r="A10" s="24" t="s">
        <v>59</v>
      </c>
      <c r="B10" s="25" t="s">
        <v>60</v>
      </c>
      <c r="C10" s="26" t="s">
        <v>61</v>
      </c>
      <c r="D10" s="26"/>
      <c r="E10" s="26"/>
    </row>
    <row r="12" customFormat="false" ht="21.75" hidden="false" customHeight="true" outlineLevel="0" collapsed="false">
      <c r="A12" s="6" t="s">
        <v>62</v>
      </c>
      <c r="B12" s="6"/>
      <c r="C12" s="6"/>
      <c r="D12" s="6"/>
      <c r="E12" s="6"/>
    </row>
    <row r="13" customFormat="false" ht="25.5" hidden="false" customHeight="true" outlineLevel="0" collapsed="false">
      <c r="A13" s="7" t="s">
        <v>16</v>
      </c>
      <c r="B13" s="7" t="s">
        <v>63</v>
      </c>
      <c r="C13" s="7" t="s">
        <v>64</v>
      </c>
      <c r="D13" s="7" t="s">
        <v>65</v>
      </c>
      <c r="E13" s="7" t="s">
        <v>66</v>
      </c>
    </row>
    <row r="14" customFormat="false" ht="31.9" hidden="false" customHeight="false" outlineLevel="0" collapsed="false">
      <c r="A14" s="24" t="s">
        <v>72</v>
      </c>
      <c r="B14" s="5" t="s">
        <v>249</v>
      </c>
      <c r="C14" s="24" t="s">
        <v>36</v>
      </c>
      <c r="D14" s="28" t="n">
        <v>2</v>
      </c>
      <c r="E14" s="5" t="s">
        <v>69</v>
      </c>
    </row>
    <row r="16" customFormat="false" ht="21.75" hidden="false" customHeight="true" outlineLevel="0" collapsed="false">
      <c r="A16" s="6" t="s">
        <v>70</v>
      </c>
      <c r="B16" s="6"/>
      <c r="C16" s="6"/>
      <c r="D16" s="6"/>
      <c r="E16" s="6"/>
    </row>
    <row r="17" customFormat="false" ht="14.25" hidden="false" customHeight="true" outlineLevel="0" collapsed="false">
      <c r="A17" s="24" t="s">
        <v>67</v>
      </c>
      <c r="B17" s="5" t="s">
        <v>71</v>
      </c>
      <c r="C17" s="29" t="s">
        <v>249</v>
      </c>
      <c r="D17" s="29"/>
      <c r="E17" s="29"/>
    </row>
    <row r="18" customFormat="false" ht="14.25" hidden="false" customHeight="true" outlineLevel="0" collapsed="false">
      <c r="A18" s="24" t="s">
        <v>72</v>
      </c>
      <c r="B18" s="5" t="s">
        <v>73</v>
      </c>
      <c r="C18" s="29" t="s">
        <v>250</v>
      </c>
      <c r="D18" s="29"/>
      <c r="E18" s="29"/>
    </row>
    <row r="19" customFormat="false" ht="14.25" hidden="false" customHeight="false" outlineLevel="0" collapsed="false">
      <c r="A19" s="24" t="s">
        <v>75</v>
      </c>
      <c r="B19" s="5" t="s">
        <v>76</v>
      </c>
      <c r="C19" s="30" t="n">
        <v>1765.86</v>
      </c>
      <c r="D19" s="30"/>
      <c r="E19" s="30"/>
    </row>
    <row r="20" customFormat="false" ht="14.25" hidden="false" customHeight="true" outlineLevel="0" collapsed="false">
      <c r="A20" s="24" t="s">
        <v>77</v>
      </c>
      <c r="B20" s="5" t="s">
        <v>78</v>
      </c>
      <c r="C20" s="29" t="s">
        <v>79</v>
      </c>
      <c r="D20" s="29"/>
      <c r="E20" s="29"/>
    </row>
    <row r="21" customFormat="false" ht="14.25" hidden="false" customHeight="true" outlineLevel="0" collapsed="false">
      <c r="A21" s="24" t="s">
        <v>80</v>
      </c>
      <c r="B21" s="5" t="s">
        <v>81</v>
      </c>
      <c r="C21" s="29" t="s">
        <v>82</v>
      </c>
      <c r="D21" s="29"/>
      <c r="E21" s="29"/>
    </row>
    <row r="22" customFormat="false" ht="14.25" hidden="false" customHeight="true" outlineLevel="0" collapsed="false">
      <c r="A22" s="24" t="s">
        <v>83</v>
      </c>
      <c r="B22" s="5" t="s">
        <v>84</v>
      </c>
      <c r="C22" s="29" t="s">
        <v>85</v>
      </c>
      <c r="D22" s="29"/>
      <c r="E22" s="29"/>
    </row>
    <row r="23" customFormat="false" ht="25.5" hidden="false" customHeight="true" outlineLevel="0" collapsed="false">
      <c r="A23" s="31" t="s">
        <v>86</v>
      </c>
      <c r="B23" s="31"/>
      <c r="C23" s="31"/>
      <c r="D23" s="31"/>
      <c r="E23" s="31"/>
    </row>
    <row r="25" customFormat="false" ht="21.75" hidden="false" customHeight="true" outlineLevel="0" collapsed="false">
      <c r="A25" s="6" t="s">
        <v>87</v>
      </c>
      <c r="B25" s="6"/>
      <c r="C25" s="6"/>
      <c r="D25" s="6"/>
      <c r="E25" s="6"/>
    </row>
    <row r="26" customFormat="false" ht="25.5" hidden="false" customHeight="true" outlineLevel="0" collapsed="false">
      <c r="A26" s="7" t="s">
        <v>16</v>
      </c>
      <c r="B26" s="7" t="s">
        <v>88</v>
      </c>
      <c r="C26" s="7" t="s">
        <v>89</v>
      </c>
      <c r="D26" s="7" t="s">
        <v>90</v>
      </c>
      <c r="E26" s="7" t="s">
        <v>91</v>
      </c>
    </row>
    <row r="27" customFormat="false" ht="27.75" hidden="false" customHeight="false" outlineLevel="0" collapsed="false">
      <c r="A27" s="24" t="s">
        <v>49</v>
      </c>
      <c r="B27" s="25" t="s">
        <v>92</v>
      </c>
      <c r="C27" s="32"/>
      <c r="D27" s="33" t="n">
        <f aca="false">ROUND(C27*38/44,2)</f>
        <v>0</v>
      </c>
      <c r="E27" s="34" t="s">
        <v>93</v>
      </c>
    </row>
    <row r="28" customFormat="false" ht="14.25" hidden="false" customHeight="false" outlineLevel="0" collapsed="false">
      <c r="A28" s="24" t="s">
        <v>51</v>
      </c>
      <c r="B28" s="5" t="s">
        <v>94</v>
      </c>
      <c r="C28" s="35" t="n">
        <v>0</v>
      </c>
      <c r="D28" s="33" t="n">
        <f aca="false">ROUND(D27*C28,2)</f>
        <v>0</v>
      </c>
      <c r="E28" s="34" t="s">
        <v>95</v>
      </c>
    </row>
    <row r="29" customFormat="false" ht="14.25" hidden="false" customHeight="false" outlineLevel="0" collapsed="false">
      <c r="A29" s="24" t="s">
        <v>52</v>
      </c>
      <c r="B29" s="25" t="s">
        <v>96</v>
      </c>
      <c r="C29" s="35" t="n">
        <v>0</v>
      </c>
      <c r="D29" s="33" t="n">
        <f aca="false">ROUND(C29*C30,2)</f>
        <v>0</v>
      </c>
      <c r="E29" s="34" t="s">
        <v>97</v>
      </c>
    </row>
    <row r="30" customFormat="false" ht="18.75" hidden="false" customHeight="false" outlineLevel="0" collapsed="false">
      <c r="A30" s="24" t="s">
        <v>98</v>
      </c>
      <c r="B30" s="25" t="s">
        <v>99</v>
      </c>
      <c r="C30" s="36"/>
      <c r="D30" s="25"/>
      <c r="E30" s="34" t="s">
        <v>100</v>
      </c>
    </row>
    <row r="31" customFormat="false" ht="14.25" hidden="false" customHeight="false" outlineLevel="0" collapsed="false">
      <c r="A31" s="24" t="s">
        <v>54</v>
      </c>
      <c r="B31" s="5" t="s">
        <v>101</v>
      </c>
      <c r="C31" s="25"/>
      <c r="D31" s="36" t="n">
        <v>0</v>
      </c>
      <c r="E31" s="34" t="s">
        <v>102</v>
      </c>
    </row>
    <row r="32" customFormat="false" ht="14.25" hidden="false" customHeight="false" outlineLevel="0" collapsed="false">
      <c r="A32" s="24" t="s">
        <v>56</v>
      </c>
      <c r="B32" s="5" t="s">
        <v>103</v>
      </c>
      <c r="C32" s="25"/>
      <c r="D32" s="36" t="n">
        <v>0</v>
      </c>
      <c r="E32" s="34" t="s">
        <v>104</v>
      </c>
    </row>
    <row r="33" customFormat="false" ht="21.65" hidden="false" customHeight="false" outlineLevel="0" collapsed="false">
      <c r="A33" s="24" t="s">
        <v>59</v>
      </c>
      <c r="B33" s="5" t="s">
        <v>105</v>
      </c>
      <c r="C33" s="37" t="n">
        <v>4</v>
      </c>
      <c r="D33" s="33" t="n">
        <f aca="false">ROUND(C33*(D27/190)*1.5,2)</f>
        <v>0</v>
      </c>
      <c r="E33" s="34" t="s">
        <v>106</v>
      </c>
    </row>
    <row r="34" customFormat="false" ht="14.25" hidden="false" customHeight="false" outlineLevel="0" collapsed="false">
      <c r="A34" s="24" t="s">
        <v>107</v>
      </c>
      <c r="B34" s="5" t="s">
        <v>108</v>
      </c>
      <c r="C34" s="25"/>
      <c r="D34" s="36" t="n">
        <v>0</v>
      </c>
      <c r="E34" s="34" t="s">
        <v>109</v>
      </c>
    </row>
    <row r="35" customFormat="false" ht="14.25" hidden="false" customHeight="false" outlineLevel="0" collapsed="false">
      <c r="A35" s="16"/>
      <c r="B35" s="38" t="s">
        <v>110</v>
      </c>
      <c r="C35" s="16"/>
      <c r="D35" s="39" t="n">
        <f aca="false">SUM(D27:D34)</f>
        <v>0</v>
      </c>
      <c r="E35" s="16"/>
    </row>
    <row r="36" customFormat="false" ht="15.75" hidden="false" customHeight="true" outlineLevel="0" collapsed="false">
      <c r="A36" s="31" t="s">
        <v>111</v>
      </c>
      <c r="B36" s="31"/>
      <c r="C36" s="31"/>
      <c r="D36" s="31"/>
      <c r="E36" s="31"/>
    </row>
    <row r="38" customFormat="false" ht="21.75" hidden="false" customHeight="true" outlineLevel="0" collapsed="false">
      <c r="A38" s="6" t="s">
        <v>112</v>
      </c>
      <c r="B38" s="6"/>
      <c r="C38" s="6"/>
      <c r="D38" s="6"/>
      <c r="E38" s="6"/>
    </row>
    <row r="39" customFormat="false" ht="25.5" hidden="false" customHeight="true" outlineLevel="0" collapsed="false">
      <c r="A39" s="7" t="s">
        <v>16</v>
      </c>
      <c r="B39" s="7" t="s">
        <v>113</v>
      </c>
      <c r="C39" s="7" t="s">
        <v>114</v>
      </c>
      <c r="D39" s="7" t="s">
        <v>90</v>
      </c>
      <c r="E39" s="7" t="s">
        <v>91</v>
      </c>
    </row>
    <row r="40" customFormat="false" ht="14.25" hidden="false" customHeight="false" outlineLevel="0" collapsed="false">
      <c r="A40" s="24" t="s">
        <v>49</v>
      </c>
      <c r="B40" s="5" t="s">
        <v>115</v>
      </c>
      <c r="C40" s="35" t="n">
        <v>0.0833</v>
      </c>
      <c r="D40" s="33" t="n">
        <f aca="false">ROUND(D35*C40,2)</f>
        <v>0</v>
      </c>
      <c r="E40" s="34" t="s">
        <v>116</v>
      </c>
    </row>
    <row r="41" customFormat="false" ht="14.25" hidden="false" customHeight="false" outlineLevel="0" collapsed="false">
      <c r="A41" s="24" t="s">
        <v>51</v>
      </c>
      <c r="B41" s="5" t="s">
        <v>117</v>
      </c>
      <c r="C41" s="35" t="n">
        <v>0.0833</v>
      </c>
      <c r="D41" s="33" t="n">
        <f aca="false">ROUND(D35*C41,2)</f>
        <v>0</v>
      </c>
      <c r="E41" s="34" t="s">
        <v>118</v>
      </c>
    </row>
    <row r="42" customFormat="false" ht="14.25" hidden="false" customHeight="false" outlineLevel="0" collapsed="false">
      <c r="A42" s="24" t="s">
        <v>52</v>
      </c>
      <c r="B42" s="5" t="s">
        <v>119</v>
      </c>
      <c r="C42" s="35" t="n">
        <v>0.0278</v>
      </c>
      <c r="D42" s="33" t="n">
        <f aca="false">ROUND(D35*C42,2)</f>
        <v>0</v>
      </c>
      <c r="E42" s="34" t="s">
        <v>120</v>
      </c>
    </row>
    <row r="43" customFormat="false" ht="14.25" hidden="false" customHeight="false" outlineLevel="0" collapsed="false">
      <c r="A43" s="16"/>
      <c r="B43" s="40" t="s">
        <v>121</v>
      </c>
      <c r="C43" s="41" t="n">
        <f aca="false">SUM(C40:C42)</f>
        <v>0.1944</v>
      </c>
      <c r="D43" s="42" t="n">
        <f aca="false">SUM(D40:D42)</f>
        <v>0</v>
      </c>
      <c r="E43" s="16"/>
    </row>
    <row r="44" customFormat="false" ht="25.5" hidden="false" customHeight="true" outlineLevel="0" collapsed="false">
      <c r="A44" s="31" t="s">
        <v>122</v>
      </c>
      <c r="B44" s="31"/>
      <c r="C44" s="31"/>
      <c r="D44" s="31"/>
      <c r="E44" s="31"/>
    </row>
    <row r="45" customFormat="false" ht="25.5" hidden="false" customHeight="true" outlineLevel="0" collapsed="false">
      <c r="A45" s="7" t="s">
        <v>16</v>
      </c>
      <c r="B45" s="7" t="s">
        <v>123</v>
      </c>
      <c r="C45" s="7" t="s">
        <v>114</v>
      </c>
      <c r="D45" s="7" t="s">
        <v>90</v>
      </c>
      <c r="E45" s="7" t="s">
        <v>91</v>
      </c>
    </row>
    <row r="46" customFormat="false" ht="14.25" hidden="false" customHeight="false" outlineLevel="0" collapsed="false">
      <c r="A46" s="24" t="s">
        <v>49</v>
      </c>
      <c r="B46" s="5" t="s">
        <v>124</v>
      </c>
      <c r="C46" s="35" t="n">
        <v>0.2</v>
      </c>
      <c r="D46" s="33" t="n">
        <f aca="false">ROUND((D35+D43)*C46,2)</f>
        <v>0</v>
      </c>
      <c r="E46" s="34" t="s">
        <v>125</v>
      </c>
    </row>
    <row r="47" customFormat="false" ht="14.25" hidden="false" customHeight="false" outlineLevel="0" collapsed="false">
      <c r="A47" s="24" t="s">
        <v>51</v>
      </c>
      <c r="B47" s="5" t="s">
        <v>126</v>
      </c>
      <c r="C47" s="35" t="n">
        <v>0.025</v>
      </c>
      <c r="D47" s="33" t="n">
        <f aca="false">ROUND((D35+D43)*C47,2)</f>
        <v>0</v>
      </c>
      <c r="E47" s="34" t="s">
        <v>127</v>
      </c>
    </row>
    <row r="48" customFormat="false" ht="14.25" hidden="false" customHeight="false" outlineLevel="0" collapsed="false">
      <c r="A48" s="24" t="s">
        <v>52</v>
      </c>
      <c r="B48" s="5" t="s">
        <v>128</v>
      </c>
      <c r="C48" s="35" t="n">
        <v>0.03</v>
      </c>
      <c r="D48" s="33" t="n">
        <f aca="false">ROUND((D35+D43)*C48,2)</f>
        <v>0</v>
      </c>
      <c r="E48" s="34" t="s">
        <v>129</v>
      </c>
    </row>
    <row r="49" customFormat="false" ht="14.25" hidden="false" customHeight="false" outlineLevel="0" collapsed="false">
      <c r="A49" s="24" t="s">
        <v>54</v>
      </c>
      <c r="B49" s="5" t="s">
        <v>130</v>
      </c>
      <c r="C49" s="35" t="n">
        <v>0.015</v>
      </c>
      <c r="D49" s="33" t="n">
        <f aca="false">ROUND((D35+D43)*C49,2)</f>
        <v>0</v>
      </c>
      <c r="E49" s="34" t="s">
        <v>131</v>
      </c>
    </row>
    <row r="50" customFormat="false" ht="14.25" hidden="false" customHeight="false" outlineLevel="0" collapsed="false">
      <c r="A50" s="24" t="s">
        <v>56</v>
      </c>
      <c r="B50" s="5" t="s">
        <v>132</v>
      </c>
      <c r="C50" s="35" t="n">
        <v>0.01</v>
      </c>
      <c r="D50" s="33" t="n">
        <f aca="false">ROUND((D35+D43)*C50,2)</f>
        <v>0</v>
      </c>
      <c r="E50" s="34" t="s">
        <v>133</v>
      </c>
    </row>
    <row r="51" customFormat="false" ht="14.25" hidden="false" customHeight="false" outlineLevel="0" collapsed="false">
      <c r="A51" s="24" t="s">
        <v>59</v>
      </c>
      <c r="B51" s="5" t="s">
        <v>134</v>
      </c>
      <c r="C51" s="35" t="n">
        <v>0.006</v>
      </c>
      <c r="D51" s="33" t="n">
        <f aca="false">ROUND((D35+D43)*C51,2)</f>
        <v>0</v>
      </c>
      <c r="E51" s="34" t="s">
        <v>135</v>
      </c>
    </row>
    <row r="52" customFormat="false" ht="14.25" hidden="false" customHeight="false" outlineLevel="0" collapsed="false">
      <c r="A52" s="24" t="s">
        <v>107</v>
      </c>
      <c r="B52" s="5" t="s">
        <v>136</v>
      </c>
      <c r="C52" s="35" t="n">
        <v>0.002</v>
      </c>
      <c r="D52" s="33" t="n">
        <f aca="false">ROUND((D35+D43)*C52,2)</f>
        <v>0</v>
      </c>
      <c r="E52" s="34" t="s">
        <v>137</v>
      </c>
    </row>
    <row r="53" customFormat="false" ht="14.25" hidden="false" customHeight="false" outlineLevel="0" collapsed="false">
      <c r="A53" s="24" t="s">
        <v>138</v>
      </c>
      <c r="B53" s="5" t="s">
        <v>139</v>
      </c>
      <c r="C53" s="35" t="n">
        <v>0.08</v>
      </c>
      <c r="D53" s="33" t="n">
        <f aca="false">ROUND((D35+D43)*C53,2)</f>
        <v>0</v>
      </c>
      <c r="E53" s="34" t="s">
        <v>140</v>
      </c>
    </row>
    <row r="54" customFormat="false" ht="14.25" hidden="false" customHeight="false" outlineLevel="0" collapsed="false">
      <c r="A54" s="16"/>
      <c r="B54" s="40" t="s">
        <v>141</v>
      </c>
      <c r="C54" s="41" t="n">
        <f aca="false">SUM(C46:C53)</f>
        <v>0.368</v>
      </c>
      <c r="D54" s="42" t="n">
        <f aca="false">SUM(D46:D53)</f>
        <v>0</v>
      </c>
      <c r="E54" s="16"/>
    </row>
    <row r="55" customFormat="false" ht="15.75" hidden="false" customHeight="true" outlineLevel="0" collapsed="false">
      <c r="A55" s="31" t="s">
        <v>142</v>
      </c>
      <c r="B55" s="31"/>
      <c r="C55" s="31"/>
      <c r="D55" s="31"/>
      <c r="E55" s="31"/>
    </row>
    <row r="56" customFormat="false" ht="25.5" hidden="false" customHeight="true" outlineLevel="0" collapsed="false">
      <c r="A56" s="7" t="s">
        <v>16</v>
      </c>
      <c r="B56" s="7" t="s">
        <v>143</v>
      </c>
      <c r="C56" s="7" t="s">
        <v>144</v>
      </c>
      <c r="D56" s="7" t="s">
        <v>90</v>
      </c>
      <c r="E56" s="7" t="s">
        <v>91</v>
      </c>
    </row>
    <row r="57" customFormat="false" ht="18.75" hidden="false" customHeight="false" outlineLevel="0" collapsed="false">
      <c r="A57" s="24" t="s">
        <v>49</v>
      </c>
      <c r="B57" s="25" t="s">
        <v>145</v>
      </c>
      <c r="C57" s="36"/>
      <c r="D57" s="33" t="n">
        <f aca="false">MAX(0,ROUND(C57*C58*C59-D27*C60,2))</f>
        <v>0</v>
      </c>
      <c r="E57" s="34" t="s">
        <v>146</v>
      </c>
    </row>
    <row r="58" customFormat="false" ht="14.25" hidden="false" customHeight="false" outlineLevel="0" collapsed="false">
      <c r="A58" s="24" t="s">
        <v>147</v>
      </c>
      <c r="B58" s="25" t="s">
        <v>148</v>
      </c>
      <c r="C58" s="43" t="n">
        <v>2</v>
      </c>
      <c r="D58" s="25"/>
      <c r="E58" s="44" t="s">
        <v>149</v>
      </c>
    </row>
    <row r="59" customFormat="false" ht="14.25" hidden="false" customHeight="false" outlineLevel="0" collapsed="false">
      <c r="A59" s="24" t="s">
        <v>150</v>
      </c>
      <c r="B59" s="25" t="s">
        <v>151</v>
      </c>
      <c r="C59" s="43" t="n">
        <v>22</v>
      </c>
      <c r="D59" s="25"/>
      <c r="E59" s="44" t="s">
        <v>149</v>
      </c>
    </row>
    <row r="60" customFormat="false" ht="14.25" hidden="false" customHeight="false" outlineLevel="0" collapsed="false">
      <c r="A60" s="24" t="s">
        <v>152</v>
      </c>
      <c r="B60" s="25" t="s">
        <v>153</v>
      </c>
      <c r="C60" s="35" t="n">
        <v>0.06</v>
      </c>
      <c r="D60" s="25"/>
      <c r="E60" s="44" t="s">
        <v>149</v>
      </c>
    </row>
    <row r="61" customFormat="false" ht="18.75" hidden="false" customHeight="false" outlineLevel="0" collapsed="false">
      <c r="A61" s="24" t="s">
        <v>51</v>
      </c>
      <c r="B61" s="25" t="s">
        <v>154</v>
      </c>
      <c r="C61" s="36"/>
      <c r="D61" s="33" t="n">
        <f aca="false">MAX(0,ROUND(C61*C59*(1-C62),2))</f>
        <v>0</v>
      </c>
      <c r="E61" s="34" t="s">
        <v>155</v>
      </c>
    </row>
    <row r="62" customFormat="false" ht="14.25" hidden="false" customHeight="false" outlineLevel="0" collapsed="false">
      <c r="A62" s="24" t="s">
        <v>156</v>
      </c>
      <c r="B62" s="25" t="s">
        <v>157</v>
      </c>
      <c r="C62" s="35" t="n">
        <v>0.19</v>
      </c>
      <c r="D62" s="25"/>
      <c r="E62" s="44" t="s">
        <v>158</v>
      </c>
    </row>
    <row r="63" customFormat="false" ht="14.25" hidden="false" customHeight="false" outlineLevel="0" collapsed="false">
      <c r="A63" s="24" t="s">
        <v>52</v>
      </c>
      <c r="B63" s="5" t="s">
        <v>159</v>
      </c>
      <c r="C63" s="25"/>
      <c r="D63" s="36" t="n">
        <v>0</v>
      </c>
      <c r="E63" s="34" t="s">
        <v>160</v>
      </c>
    </row>
    <row r="64" customFormat="false" ht="14.25" hidden="false" customHeight="false" outlineLevel="0" collapsed="false">
      <c r="A64" s="24" t="s">
        <v>54</v>
      </c>
      <c r="B64" s="5" t="s">
        <v>161</v>
      </c>
      <c r="C64" s="25"/>
      <c r="D64" s="36"/>
      <c r="E64" s="34" t="s">
        <v>162</v>
      </c>
    </row>
    <row r="65" customFormat="false" ht="14.25" hidden="false" customHeight="false" outlineLevel="0" collapsed="false">
      <c r="A65" s="16"/>
      <c r="B65" s="40" t="s">
        <v>163</v>
      </c>
      <c r="C65" s="16"/>
      <c r="D65" s="42" t="n">
        <f aca="false">SUM(D57:D64)</f>
        <v>0</v>
      </c>
      <c r="E65" s="16"/>
    </row>
    <row r="66" customFormat="false" ht="14.25" hidden="false" customHeight="false" outlineLevel="0" collapsed="false">
      <c r="A66" s="16"/>
      <c r="B66" s="38" t="s">
        <v>164</v>
      </c>
      <c r="C66" s="16"/>
      <c r="D66" s="39" t="n">
        <f aca="false">D43+D54+D65</f>
        <v>0</v>
      </c>
      <c r="E66" s="16"/>
    </row>
    <row r="68" customFormat="false" ht="21.75" hidden="false" customHeight="true" outlineLevel="0" collapsed="false">
      <c r="A68" s="6" t="s">
        <v>165</v>
      </c>
      <c r="B68" s="6"/>
      <c r="C68" s="6"/>
      <c r="D68" s="6"/>
      <c r="E68" s="6"/>
    </row>
    <row r="69" customFormat="false" ht="25.5" hidden="false" customHeight="true" outlineLevel="0" collapsed="false">
      <c r="A69" s="7" t="s">
        <v>16</v>
      </c>
      <c r="B69" s="7" t="s">
        <v>166</v>
      </c>
      <c r="C69" s="7" t="s">
        <v>114</v>
      </c>
      <c r="D69" s="7" t="s">
        <v>90</v>
      </c>
      <c r="E69" s="7" t="s">
        <v>91</v>
      </c>
    </row>
    <row r="70" customFormat="false" ht="14.25" hidden="false" customHeight="false" outlineLevel="0" collapsed="false">
      <c r="A70" s="24" t="s">
        <v>49</v>
      </c>
      <c r="B70" s="5" t="s">
        <v>167</v>
      </c>
      <c r="C70" s="45" t="n">
        <v>0.005</v>
      </c>
      <c r="D70" s="33" t="n">
        <f aca="false">ROUND(D35*C70,2)</f>
        <v>0</v>
      </c>
      <c r="E70" s="34" t="s">
        <v>168</v>
      </c>
    </row>
    <row r="71" customFormat="false" ht="14.25" hidden="false" customHeight="false" outlineLevel="0" collapsed="false">
      <c r="A71" s="24" t="s">
        <v>51</v>
      </c>
      <c r="B71" s="5" t="s">
        <v>169</v>
      </c>
      <c r="C71" s="45" t="n">
        <v>0.0004</v>
      </c>
      <c r="D71" s="33" t="n">
        <f aca="false">ROUND(D35*C71,2)</f>
        <v>0</v>
      </c>
      <c r="E71" s="34" t="s">
        <v>170</v>
      </c>
    </row>
    <row r="72" customFormat="false" ht="14.25" hidden="false" customHeight="false" outlineLevel="0" collapsed="false">
      <c r="A72" s="24" t="s">
        <v>52</v>
      </c>
      <c r="B72" s="5" t="s">
        <v>171</v>
      </c>
      <c r="C72" s="45" t="n">
        <v>0.0002</v>
      </c>
      <c r="D72" s="33" t="n">
        <f aca="false">ROUND(D35*C72,2)</f>
        <v>0</v>
      </c>
      <c r="E72" s="34" t="s">
        <v>172</v>
      </c>
    </row>
    <row r="73" customFormat="false" ht="14.25" hidden="false" customHeight="false" outlineLevel="0" collapsed="false">
      <c r="A73" s="24" t="s">
        <v>54</v>
      </c>
      <c r="B73" s="5" t="s">
        <v>173</v>
      </c>
      <c r="C73" s="45" t="n">
        <v>0.0194</v>
      </c>
      <c r="D73" s="33" t="n">
        <f aca="false">ROUND(D35*C73,2)</f>
        <v>0</v>
      </c>
      <c r="E73" s="34" t="s">
        <v>174</v>
      </c>
    </row>
    <row r="74" customFormat="false" ht="21.65" hidden="false" customHeight="false" outlineLevel="0" collapsed="false">
      <c r="A74" s="24" t="s">
        <v>56</v>
      </c>
      <c r="B74" s="5" t="s">
        <v>175</v>
      </c>
      <c r="C74" s="46" t="n">
        <f aca="false">C54*C73</f>
        <v>0.0071392</v>
      </c>
      <c r="D74" s="33" t="n">
        <f aca="false">ROUND(D73*C54,2)</f>
        <v>0</v>
      </c>
      <c r="E74" s="34" t="s">
        <v>176</v>
      </c>
    </row>
    <row r="75" customFormat="false" ht="14.25" hidden="false" customHeight="false" outlineLevel="0" collapsed="false">
      <c r="A75" s="24" t="s">
        <v>59</v>
      </c>
      <c r="B75" s="5" t="s">
        <v>177</v>
      </c>
      <c r="C75" s="45" t="n">
        <v>0.0318</v>
      </c>
      <c r="D75" s="33" t="n">
        <f aca="false">ROUND(D35*C75,2)</f>
        <v>0</v>
      </c>
      <c r="E75" s="34" t="s">
        <v>178</v>
      </c>
    </row>
    <row r="76" customFormat="false" ht="14.25" hidden="false" customHeight="false" outlineLevel="0" collapsed="false">
      <c r="A76" s="16"/>
      <c r="B76" s="38" t="s">
        <v>179</v>
      </c>
      <c r="C76" s="16"/>
      <c r="D76" s="39" t="n">
        <f aca="false">SUM(D70:D75)</f>
        <v>0</v>
      </c>
      <c r="E76" s="16"/>
    </row>
    <row r="78" customFormat="false" ht="21.75" hidden="false" customHeight="true" outlineLevel="0" collapsed="false">
      <c r="A78" s="6" t="s">
        <v>180</v>
      </c>
      <c r="B78" s="6"/>
      <c r="C78" s="6"/>
      <c r="D78" s="6"/>
      <c r="E78" s="6"/>
    </row>
    <row r="79" customFormat="false" ht="27.75" hidden="false" customHeight="true" outlineLevel="0" collapsed="false">
      <c r="A79" s="47" t="s">
        <v>181</v>
      </c>
      <c r="B79" s="47"/>
      <c r="C79" s="47"/>
      <c r="D79" s="47"/>
      <c r="E79" s="47"/>
    </row>
    <row r="80" customFormat="false" ht="25.5" hidden="false" customHeight="true" outlineLevel="0" collapsed="false">
      <c r="A80" s="7" t="s">
        <v>16</v>
      </c>
      <c r="B80" s="7" t="s">
        <v>182</v>
      </c>
      <c r="C80" s="7" t="s">
        <v>114</v>
      </c>
      <c r="D80" s="7" t="s">
        <v>90</v>
      </c>
      <c r="E80" s="7" t="s">
        <v>91</v>
      </c>
    </row>
    <row r="81" customFormat="false" ht="14.25" hidden="false" customHeight="false" outlineLevel="0" collapsed="false">
      <c r="A81" s="24" t="s">
        <v>49</v>
      </c>
      <c r="B81" s="5" t="s">
        <v>183</v>
      </c>
      <c r="C81" s="45" t="n">
        <v>0.0833</v>
      </c>
      <c r="D81" s="33" t="n">
        <f aca="false">ROUND(D35*C81,2)</f>
        <v>0</v>
      </c>
      <c r="E81" s="34" t="s">
        <v>184</v>
      </c>
    </row>
    <row r="82" customFormat="false" ht="14.25" hidden="false" customHeight="false" outlineLevel="0" collapsed="false">
      <c r="A82" s="24" t="s">
        <v>51</v>
      </c>
      <c r="B82" s="5" t="s">
        <v>185</v>
      </c>
      <c r="C82" s="45" t="n">
        <v>0.0082</v>
      </c>
      <c r="D82" s="33" t="n">
        <f aca="false">ROUND(D35*C82,2)</f>
        <v>0</v>
      </c>
      <c r="E82" s="34" t="s">
        <v>186</v>
      </c>
    </row>
    <row r="83" customFormat="false" ht="14.25" hidden="false" customHeight="false" outlineLevel="0" collapsed="false">
      <c r="A83" s="24" t="s">
        <v>52</v>
      </c>
      <c r="B83" s="5" t="s">
        <v>187</v>
      </c>
      <c r="C83" s="45" t="n">
        <v>0.0001</v>
      </c>
      <c r="D83" s="33" t="n">
        <f aca="false">ROUND(D35*C83,2)</f>
        <v>0</v>
      </c>
      <c r="E83" s="34" t="s">
        <v>188</v>
      </c>
    </row>
    <row r="84" customFormat="false" ht="14.25" hidden="false" customHeight="false" outlineLevel="0" collapsed="false">
      <c r="A84" s="24" t="s">
        <v>54</v>
      </c>
      <c r="B84" s="5" t="s">
        <v>189</v>
      </c>
      <c r="C84" s="45" t="n">
        <v>0.0025</v>
      </c>
      <c r="D84" s="33" t="n">
        <f aca="false">ROUND(D35*C84,2)</f>
        <v>0</v>
      </c>
      <c r="E84" s="34" t="s">
        <v>190</v>
      </c>
    </row>
    <row r="85" customFormat="false" ht="14.25" hidden="false" customHeight="false" outlineLevel="0" collapsed="false">
      <c r="A85" s="24" t="s">
        <v>56</v>
      </c>
      <c r="B85" s="5" t="s">
        <v>191</v>
      </c>
      <c r="C85" s="45" t="n">
        <v>0.0025</v>
      </c>
      <c r="D85" s="33" t="n">
        <f aca="false">ROUND(D35*C85,2)</f>
        <v>0</v>
      </c>
      <c r="E85" s="34" t="s">
        <v>192</v>
      </c>
    </row>
    <row r="86" customFormat="false" ht="14.25" hidden="false" customHeight="false" outlineLevel="0" collapsed="false">
      <c r="A86" s="24" t="s">
        <v>59</v>
      </c>
      <c r="B86" s="5" t="s">
        <v>193</v>
      </c>
      <c r="C86" s="45" t="n">
        <v>0</v>
      </c>
      <c r="D86" s="33" t="n">
        <f aca="false">ROUND(D35*C86,2)</f>
        <v>0</v>
      </c>
      <c r="E86" s="34" t="s">
        <v>194</v>
      </c>
    </row>
    <row r="87" customFormat="false" ht="14.25" hidden="false" customHeight="false" outlineLevel="0" collapsed="false">
      <c r="A87" s="16"/>
      <c r="B87" s="40" t="s">
        <v>195</v>
      </c>
      <c r="C87" s="41" t="n">
        <f aca="false">SUM(C81:C86)</f>
        <v>0.0966</v>
      </c>
      <c r="D87" s="42" t="n">
        <f aca="false">SUM(D81:D86)</f>
        <v>0</v>
      </c>
      <c r="E87" s="16"/>
    </row>
    <row r="88" customFormat="false" ht="25.5" hidden="false" customHeight="true" outlineLevel="0" collapsed="false">
      <c r="A88" s="7" t="s">
        <v>16</v>
      </c>
      <c r="B88" s="7" t="s">
        <v>196</v>
      </c>
      <c r="C88" s="7" t="s">
        <v>144</v>
      </c>
      <c r="D88" s="7" t="s">
        <v>90</v>
      </c>
      <c r="E88" s="7" t="s">
        <v>91</v>
      </c>
    </row>
    <row r="89" customFormat="false" ht="14.25" hidden="false" customHeight="false" outlineLevel="0" collapsed="false">
      <c r="A89" s="24" t="s">
        <v>49</v>
      </c>
      <c r="B89" s="5" t="s">
        <v>197</v>
      </c>
      <c r="C89" s="25"/>
      <c r="D89" s="36" t="n">
        <v>0</v>
      </c>
      <c r="E89" s="34" t="s">
        <v>198</v>
      </c>
    </row>
    <row r="90" customFormat="false" ht="14.25" hidden="false" customHeight="false" outlineLevel="0" collapsed="false">
      <c r="A90" s="16"/>
      <c r="B90" s="38" t="s">
        <v>199</v>
      </c>
      <c r="C90" s="16"/>
      <c r="D90" s="39" t="n">
        <f aca="false">D87+D89</f>
        <v>0</v>
      </c>
      <c r="E90" s="16"/>
    </row>
    <row r="92" customFormat="false" ht="21.75" hidden="false" customHeight="true" outlineLevel="0" collapsed="false">
      <c r="A92" s="6" t="s">
        <v>200</v>
      </c>
      <c r="B92" s="6"/>
      <c r="C92" s="6"/>
      <c r="D92" s="6"/>
      <c r="E92" s="6"/>
    </row>
    <row r="93" customFormat="false" ht="18" hidden="false" customHeight="true" outlineLevel="0" collapsed="false">
      <c r="A93" s="47" t="s">
        <v>201</v>
      </c>
      <c r="B93" s="47"/>
      <c r="C93" s="47"/>
      <c r="D93" s="47"/>
      <c r="E93" s="47"/>
    </row>
    <row r="94" customFormat="false" ht="25.5" hidden="false" customHeight="true" outlineLevel="0" collapsed="false">
      <c r="A94" s="7" t="s">
        <v>16</v>
      </c>
      <c r="B94" s="7" t="s">
        <v>202</v>
      </c>
      <c r="C94" s="7" t="s">
        <v>203</v>
      </c>
      <c r="D94" s="7" t="s">
        <v>90</v>
      </c>
      <c r="E94" s="7" t="s">
        <v>91</v>
      </c>
    </row>
    <row r="95" customFormat="false" ht="14.25" hidden="false" customHeight="false" outlineLevel="0" collapsed="false">
      <c r="A95" s="24" t="s">
        <v>49</v>
      </c>
      <c r="B95" s="25" t="s">
        <v>204</v>
      </c>
      <c r="C95" s="48" t="n">
        <f aca="false">COUNTIFS(Insumos!$A:$A,2,Insumos!$D:$D,"uniform")</f>
        <v>7</v>
      </c>
      <c r="D95" s="32"/>
      <c r="E95" s="34" t="s">
        <v>205</v>
      </c>
    </row>
    <row r="96" customFormat="false" ht="14.25" hidden="false" customHeight="false" outlineLevel="0" collapsed="false">
      <c r="A96" s="24" t="s">
        <v>51</v>
      </c>
      <c r="B96" s="25" t="s">
        <v>206</v>
      </c>
      <c r="C96" s="48" t="n">
        <f aca="false">COUNTIFS(Insumos!$A:$A,2,Insumos!$D:$D,"material")</f>
        <v>0</v>
      </c>
      <c r="D96" s="32" t="n">
        <f aca="false">ROUND(SUMIFS(Insumos!$I:$I,Insumos!$A:$A,2,Insumos!$D:$D,"material"),2)</f>
        <v>0</v>
      </c>
      <c r="E96" s="34" t="s">
        <v>207</v>
      </c>
    </row>
    <row r="97" customFormat="false" ht="14.25" hidden="false" customHeight="false" outlineLevel="0" collapsed="false">
      <c r="A97" s="24" t="s">
        <v>52</v>
      </c>
      <c r="B97" s="25" t="s">
        <v>208</v>
      </c>
      <c r="C97" s="48" t="n">
        <f aca="false">COUNTIFS(Insumos!$A:$A,2,Insumos!$D:$D,"equipment")</f>
        <v>7</v>
      </c>
      <c r="D97" s="32"/>
      <c r="E97" s="34" t="s">
        <v>209</v>
      </c>
    </row>
    <row r="98" customFormat="false" ht="14.25" hidden="false" customHeight="false" outlineLevel="0" collapsed="false">
      <c r="A98" s="24" t="s">
        <v>54</v>
      </c>
      <c r="B98" s="25" t="s">
        <v>108</v>
      </c>
      <c r="C98" s="48" t="n">
        <f aca="false">COUNTIFS(Insumos!$A:$A,2,Insumos!$D:$D,"other")</f>
        <v>0</v>
      </c>
      <c r="D98" s="32" t="n">
        <f aca="false">ROUND(SUMIFS(Insumos!$I:$I,Insumos!$A:$A,2,Insumos!$D:$D,"other"),2)</f>
        <v>0</v>
      </c>
      <c r="E98" s="34" t="s">
        <v>210</v>
      </c>
    </row>
    <row r="99" customFormat="false" ht="14.25" hidden="false" customHeight="false" outlineLevel="0" collapsed="false">
      <c r="A99" s="16"/>
      <c r="B99" s="38" t="s">
        <v>211</v>
      </c>
      <c r="C99" s="16"/>
      <c r="D99" s="39" t="n">
        <f aca="false">SUM(D95:D98)</f>
        <v>0</v>
      </c>
      <c r="E99" s="16"/>
    </row>
    <row r="101" customFormat="false" ht="21.75" hidden="false" customHeight="true" outlineLevel="0" collapsed="false">
      <c r="A101" s="6" t="s">
        <v>212</v>
      </c>
      <c r="B101" s="6"/>
      <c r="C101" s="6"/>
      <c r="D101" s="6"/>
      <c r="E101" s="6"/>
    </row>
    <row r="102" customFormat="false" ht="25.5" hidden="false" customHeight="true" outlineLevel="0" collapsed="false">
      <c r="A102" s="7" t="s">
        <v>16</v>
      </c>
      <c r="B102" s="7" t="s">
        <v>213</v>
      </c>
      <c r="C102" s="7" t="s">
        <v>114</v>
      </c>
      <c r="D102" s="7" t="s">
        <v>90</v>
      </c>
      <c r="E102" s="7" t="s">
        <v>91</v>
      </c>
    </row>
    <row r="103" customFormat="false" ht="14.25" hidden="false" customHeight="false" outlineLevel="0" collapsed="false">
      <c r="A103" s="24" t="s">
        <v>49</v>
      </c>
      <c r="B103" s="5" t="s">
        <v>214</v>
      </c>
      <c r="C103" s="35" t="n">
        <v>0.05</v>
      </c>
      <c r="D103" s="33" t="n">
        <f aca="false">ROUND((D35+D66+D76+D90+D99)*C103,2)</f>
        <v>0</v>
      </c>
      <c r="E103" s="34" t="s">
        <v>215</v>
      </c>
    </row>
    <row r="104" customFormat="false" ht="14.25" hidden="false" customHeight="false" outlineLevel="0" collapsed="false">
      <c r="A104" s="24" t="s">
        <v>51</v>
      </c>
      <c r="B104" s="5" t="s">
        <v>216</v>
      </c>
      <c r="C104" s="35" t="n">
        <v>0.0545</v>
      </c>
      <c r="D104" s="33" t="n">
        <f aca="false">ROUND(((D35+D66+D76+D90+D99)+D103)*C104,2)</f>
        <v>0</v>
      </c>
      <c r="E104" s="34" t="s">
        <v>217</v>
      </c>
    </row>
    <row r="105" customFormat="false" ht="14.25" hidden="false" customHeight="false" outlineLevel="0" collapsed="false">
      <c r="A105" s="24" t="s">
        <v>52</v>
      </c>
      <c r="B105" s="49" t="s">
        <v>218</v>
      </c>
      <c r="C105" s="50" t="n">
        <f aca="false">SUM(C106:C109)</f>
        <v>0.0765</v>
      </c>
      <c r="D105" s="51" t="n">
        <f aca="false">SUM(D106:D109)</f>
        <v>0</v>
      </c>
      <c r="E105" s="34" t="s">
        <v>219</v>
      </c>
    </row>
    <row r="106" customFormat="false" ht="14.25" hidden="false" customHeight="false" outlineLevel="0" collapsed="false">
      <c r="A106" s="24" t="s">
        <v>98</v>
      </c>
      <c r="B106" s="5" t="s">
        <v>220</v>
      </c>
      <c r="C106" s="35" t="n">
        <v>0.0065</v>
      </c>
      <c r="D106" s="33" t="n">
        <f aca="false">IF(C105&gt;=0.9999,0,ROUND(((D35+D66+D76+D90+D99)+D103+D104)/(1-C105)*C106,2))</f>
        <v>0</v>
      </c>
      <c r="E106" s="34" t="s">
        <v>221</v>
      </c>
    </row>
    <row r="107" customFormat="false" ht="14.25" hidden="false" customHeight="false" outlineLevel="0" collapsed="false">
      <c r="A107" s="24" t="s">
        <v>222</v>
      </c>
      <c r="B107" s="5" t="s">
        <v>223</v>
      </c>
      <c r="C107" s="35" t="n">
        <v>0.03</v>
      </c>
      <c r="D107" s="33" t="n">
        <f aca="false">IF(C105&gt;=0.9999,0,ROUND(((D35+D66+D76+D90+D99)+D103+D104)/(1-C105)*C107,2))</f>
        <v>0</v>
      </c>
      <c r="E107" s="34" t="s">
        <v>224</v>
      </c>
    </row>
    <row r="108" customFormat="false" ht="14.25" hidden="false" customHeight="false" outlineLevel="0" collapsed="false">
      <c r="A108" s="24" t="s">
        <v>225</v>
      </c>
      <c r="B108" s="5" t="s">
        <v>226</v>
      </c>
      <c r="C108" s="35" t="n">
        <v>0.04</v>
      </c>
      <c r="D108" s="33" t="n">
        <f aca="false">IF(C105&gt;=0.9999,0,ROUND(((D35+D66+D76+D90+D99)+D103+D104)/(1-C105)*C108,2))</f>
        <v>0</v>
      </c>
      <c r="E108" s="34" t="s">
        <v>227</v>
      </c>
    </row>
    <row r="109" customFormat="false" ht="14.25" hidden="false" customHeight="false" outlineLevel="0" collapsed="false">
      <c r="A109" s="24" t="s">
        <v>228</v>
      </c>
      <c r="B109" s="5" t="s">
        <v>229</v>
      </c>
      <c r="C109" s="35" t="n">
        <v>0</v>
      </c>
      <c r="D109" s="33" t="n">
        <f aca="false">IF(C105&gt;=0.9999,0,ROUND(((D35+D66+D76+D90+D99)+D103+D104)/(1-C105)*C109,2))</f>
        <v>0</v>
      </c>
      <c r="E109" s="34" t="s">
        <v>230</v>
      </c>
    </row>
    <row r="110" customFormat="false" ht="14.25" hidden="false" customHeight="false" outlineLevel="0" collapsed="false">
      <c r="A110" s="16"/>
      <c r="B110" s="38" t="s">
        <v>231</v>
      </c>
      <c r="C110" s="16"/>
      <c r="D110" s="39" t="n">
        <f aca="false">D103+D104+D105</f>
        <v>0</v>
      </c>
      <c r="E110" s="16"/>
    </row>
    <row r="111" customFormat="false" ht="25.5" hidden="false" customHeight="true" outlineLevel="0" collapsed="false">
      <c r="A111" s="31" t="s">
        <v>232</v>
      </c>
      <c r="B111" s="31"/>
      <c r="C111" s="31"/>
      <c r="D111" s="31"/>
      <c r="E111" s="31"/>
    </row>
    <row r="113" customFormat="false" ht="21.75" hidden="false" customHeight="true" outlineLevel="0" collapsed="false">
      <c r="A113" s="6" t="s">
        <v>233</v>
      </c>
      <c r="B113" s="6"/>
      <c r="C113" s="6"/>
      <c r="D113" s="6"/>
      <c r="E113" s="6"/>
    </row>
    <row r="114" customFormat="false" ht="25.5" hidden="false" customHeight="true" outlineLevel="0" collapsed="false">
      <c r="A114" s="7" t="s">
        <v>16</v>
      </c>
      <c r="B114" s="7" t="s">
        <v>234</v>
      </c>
      <c r="C114" s="7"/>
      <c r="D114" s="7" t="s">
        <v>90</v>
      </c>
      <c r="E114" s="7"/>
    </row>
    <row r="115" customFormat="false" ht="14.25" hidden="false" customHeight="false" outlineLevel="0" collapsed="false">
      <c r="A115" s="24" t="s">
        <v>49</v>
      </c>
      <c r="B115" s="25" t="s">
        <v>235</v>
      </c>
      <c r="C115" s="25"/>
      <c r="D115" s="33" t="n">
        <f aca="false">D35</f>
        <v>0</v>
      </c>
      <c r="E115" s="25"/>
    </row>
    <row r="116" customFormat="false" ht="14.25" hidden="false" customHeight="false" outlineLevel="0" collapsed="false">
      <c r="A116" s="24" t="s">
        <v>51</v>
      </c>
      <c r="B116" s="25" t="s">
        <v>236</v>
      </c>
      <c r="C116" s="25"/>
      <c r="D116" s="33" t="n">
        <f aca="false">D66</f>
        <v>0</v>
      </c>
      <c r="E116" s="25"/>
    </row>
    <row r="117" customFormat="false" ht="14.25" hidden="false" customHeight="false" outlineLevel="0" collapsed="false">
      <c r="A117" s="24" t="s">
        <v>52</v>
      </c>
      <c r="B117" s="25" t="s">
        <v>237</v>
      </c>
      <c r="C117" s="25"/>
      <c r="D117" s="33" t="n">
        <f aca="false">D76</f>
        <v>0</v>
      </c>
      <c r="E117" s="25"/>
    </row>
    <row r="118" customFormat="false" ht="14.25" hidden="false" customHeight="false" outlineLevel="0" collapsed="false">
      <c r="A118" s="24" t="s">
        <v>54</v>
      </c>
      <c r="B118" s="25" t="s">
        <v>238</v>
      </c>
      <c r="C118" s="25"/>
      <c r="D118" s="33" t="n">
        <f aca="false">D90</f>
        <v>0</v>
      </c>
      <c r="E118" s="25"/>
    </row>
    <row r="119" customFormat="false" ht="14.25" hidden="false" customHeight="false" outlineLevel="0" collapsed="false">
      <c r="A119" s="24" t="s">
        <v>56</v>
      </c>
      <c r="B119" s="25" t="s">
        <v>239</v>
      </c>
      <c r="C119" s="25"/>
      <c r="D119" s="33" t="n">
        <f aca="false">D99</f>
        <v>0</v>
      </c>
      <c r="E119" s="25"/>
    </row>
    <row r="120" customFormat="false" ht="14.25" hidden="false" customHeight="false" outlineLevel="0" collapsed="false">
      <c r="A120" s="16"/>
      <c r="B120" s="40" t="s">
        <v>240</v>
      </c>
      <c r="C120" s="16"/>
      <c r="D120" s="42" t="n">
        <f aca="false">SUM(D115:D119)</f>
        <v>0</v>
      </c>
      <c r="E120" s="16"/>
    </row>
    <row r="121" customFormat="false" ht="14.25" hidden="false" customHeight="false" outlineLevel="0" collapsed="false">
      <c r="A121" s="24" t="s">
        <v>59</v>
      </c>
      <c r="B121" s="25" t="s">
        <v>241</v>
      </c>
      <c r="C121" s="25"/>
      <c r="D121" s="33" t="n">
        <f aca="false">D110</f>
        <v>0</v>
      </c>
      <c r="E121" s="25"/>
    </row>
    <row r="122" customFormat="false" ht="14.25" hidden="false" customHeight="false" outlineLevel="0" collapsed="false">
      <c r="A122" s="16"/>
      <c r="B122" s="38" t="s">
        <v>242</v>
      </c>
      <c r="C122" s="16"/>
      <c r="D122" s="39" t="n">
        <f aca="false">D120+D121</f>
        <v>0</v>
      </c>
      <c r="E122" s="16"/>
    </row>
    <row r="124" customFormat="false" ht="21.75" hidden="false" customHeight="true" outlineLevel="0" collapsed="false">
      <c r="A124" s="6" t="s">
        <v>243</v>
      </c>
      <c r="B124" s="6"/>
      <c r="C124" s="6"/>
      <c r="D124" s="6"/>
      <c r="E124" s="6"/>
    </row>
    <row r="125" customFormat="false" ht="25.5" hidden="false" customHeight="true" outlineLevel="0" collapsed="false">
      <c r="A125" s="7" t="s">
        <v>16</v>
      </c>
      <c r="B125" s="7" t="s">
        <v>63</v>
      </c>
      <c r="C125" s="7" t="s">
        <v>21</v>
      </c>
      <c r="D125" s="7" t="s">
        <v>244</v>
      </c>
      <c r="E125" s="7" t="s">
        <v>245</v>
      </c>
    </row>
    <row r="126" customFormat="false" ht="14.25" hidden="false" customHeight="false" outlineLevel="0" collapsed="false">
      <c r="A126" s="24" t="s">
        <v>72</v>
      </c>
      <c r="B126" s="25" t="s">
        <v>28</v>
      </c>
      <c r="C126" s="33" t="n">
        <f aca="false">D122</f>
        <v>0</v>
      </c>
      <c r="D126" s="52" t="n">
        <f aca="false">D14</f>
        <v>2</v>
      </c>
      <c r="E126" s="53" t="n">
        <f aca="false">ROUND(C126*D126,2)</f>
        <v>0</v>
      </c>
    </row>
    <row r="127" customFormat="false" ht="14.25" hidden="false" customHeight="false" outlineLevel="0" collapsed="false">
      <c r="A127" s="40" t="s">
        <v>246</v>
      </c>
      <c r="B127" s="40"/>
      <c r="C127" s="16"/>
      <c r="D127" s="54" t="n">
        <v>12</v>
      </c>
      <c r="E127" s="39" t="n">
        <f aca="false">ROUND(E126*D127,2)</f>
        <v>0</v>
      </c>
    </row>
    <row r="129" customFormat="false" ht="25.5" hidden="false" customHeight="true" outlineLevel="0" collapsed="false">
      <c r="A129" s="23" t="s">
        <v>251</v>
      </c>
      <c r="B129" s="23"/>
      <c r="C129" s="23"/>
      <c r="D129" s="23"/>
      <c r="E129" s="23"/>
    </row>
  </sheetData>
  <mergeCells count="34">
    <mergeCell ref="A1:E1"/>
    <mergeCell ref="A2:E2"/>
    <mergeCell ref="A4:E4"/>
    <mergeCell ref="C5:E5"/>
    <mergeCell ref="C6:E6"/>
    <mergeCell ref="C7:E7"/>
    <mergeCell ref="C8:E8"/>
    <mergeCell ref="C9:E9"/>
    <mergeCell ref="C10:E10"/>
    <mergeCell ref="A12:E12"/>
    <mergeCell ref="A16:E16"/>
    <mergeCell ref="C17:E17"/>
    <mergeCell ref="C18:E18"/>
    <mergeCell ref="C19:E19"/>
    <mergeCell ref="C20:E20"/>
    <mergeCell ref="C21:E21"/>
    <mergeCell ref="C22:E22"/>
    <mergeCell ref="A23:E23"/>
    <mergeCell ref="A25:E25"/>
    <mergeCell ref="A36:E36"/>
    <mergeCell ref="A38:E38"/>
    <mergeCell ref="A44:E44"/>
    <mergeCell ref="A55:E55"/>
    <mergeCell ref="A68:E68"/>
    <mergeCell ref="A78:E78"/>
    <mergeCell ref="A79:E79"/>
    <mergeCell ref="A92:E92"/>
    <mergeCell ref="A93:E93"/>
    <mergeCell ref="A101:E101"/>
    <mergeCell ref="A111:E111"/>
    <mergeCell ref="A113:E113"/>
    <mergeCell ref="A124:E124"/>
    <mergeCell ref="A127:B127"/>
    <mergeCell ref="A129:E129"/>
  </mergeCells>
  <printOptions headings="false" gridLines="false" gridLinesSet="true" horizontalCentered="true" verticalCentered="false"/>
  <pageMargins left="0.35" right="0.35" top="1" bottom="1" header="0.511811023622047" footer="0.5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&amp;LIN SEGES/MP nº 05/2017 - Anexo VII-D&amp;RPágina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129"/>
  <sheetViews>
    <sheetView showFormulas="false" showGridLines="false" showRowColHeaders="true" showZeros="true" rightToLeft="false" tabSelected="false" showOutlineSymbols="true" defaultGridColor="true" view="normal" topLeftCell="A109" colorId="64" zoomScale="100" zoomScaleNormal="100" zoomScalePageLayoutView="100" workbookViewId="0">
      <selection pane="topLeft" activeCell="D95" activeCellId="0" sqref="D95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1" width="8"/>
    <col collapsed="false" customWidth="true" hidden="false" outlineLevel="0" max="2" min="2" style="1" width="52"/>
    <col collapsed="false" customWidth="true" hidden="false" outlineLevel="0" max="3" min="3" style="1" width="16"/>
    <col collapsed="false" customWidth="true" hidden="false" outlineLevel="0" max="4" min="4" style="1" width="18"/>
    <col collapsed="false" customWidth="true" hidden="false" outlineLevel="0" max="5" min="5" style="1" width="62"/>
  </cols>
  <sheetData>
    <row r="1" customFormat="false" ht="30" hidden="false" customHeight="true" outlineLevel="0" collapsed="false">
      <c r="A1" s="2" t="s">
        <v>46</v>
      </c>
      <c r="B1" s="2"/>
      <c r="C1" s="2"/>
      <c r="D1" s="2"/>
      <c r="E1" s="2"/>
    </row>
    <row r="2" customFormat="false" ht="14.25" hidden="false" customHeight="false" outlineLevel="0" collapsed="false">
      <c r="A2" s="3" t="s">
        <v>252</v>
      </c>
      <c r="B2" s="3"/>
      <c r="C2" s="3"/>
      <c r="D2" s="3"/>
      <c r="E2" s="3"/>
    </row>
    <row r="4" customFormat="false" ht="21.75" hidden="false" customHeight="true" outlineLevel="0" collapsed="false">
      <c r="A4" s="6" t="s">
        <v>48</v>
      </c>
      <c r="B4" s="6"/>
      <c r="C4" s="6"/>
      <c r="D4" s="6"/>
      <c r="E4" s="6"/>
    </row>
    <row r="5" customFormat="false" ht="14.25" hidden="false" customHeight="false" outlineLevel="0" collapsed="false">
      <c r="A5" s="24" t="s">
        <v>49</v>
      </c>
      <c r="B5" s="25" t="s">
        <v>50</v>
      </c>
      <c r="C5" s="26"/>
      <c r="D5" s="26"/>
      <c r="E5" s="26"/>
    </row>
    <row r="6" customFormat="false" ht="14.25" hidden="false" customHeight="false" outlineLevel="0" collapsed="false">
      <c r="A6" s="24" t="s">
        <v>51</v>
      </c>
      <c r="B6" s="25" t="s">
        <v>7</v>
      </c>
      <c r="C6" s="26" t="s">
        <v>8</v>
      </c>
      <c r="D6" s="26"/>
      <c r="E6" s="26"/>
    </row>
    <row r="7" customFormat="false" ht="14.25" hidden="false" customHeight="false" outlineLevel="0" collapsed="false">
      <c r="A7" s="24" t="s">
        <v>52</v>
      </c>
      <c r="B7" s="25" t="s">
        <v>53</v>
      </c>
      <c r="C7" s="27" t="n">
        <v>2026</v>
      </c>
      <c r="D7" s="27"/>
      <c r="E7" s="27"/>
    </row>
    <row r="8" customFormat="false" ht="14.25" hidden="false" customHeight="false" outlineLevel="0" collapsed="false">
      <c r="A8" s="24" t="s">
        <v>54</v>
      </c>
      <c r="B8" s="25" t="s">
        <v>55</v>
      </c>
      <c r="C8" s="27" t="n">
        <v>12</v>
      </c>
      <c r="D8" s="27"/>
      <c r="E8" s="27"/>
    </row>
    <row r="9" customFormat="false" ht="14.25" hidden="false" customHeight="false" outlineLevel="0" collapsed="false">
      <c r="A9" s="24" t="s">
        <v>56</v>
      </c>
      <c r="B9" s="25" t="s">
        <v>57</v>
      </c>
      <c r="C9" s="26" t="s">
        <v>58</v>
      </c>
      <c r="D9" s="26"/>
      <c r="E9" s="26"/>
    </row>
    <row r="10" customFormat="false" ht="14.25" hidden="false" customHeight="false" outlineLevel="0" collapsed="false">
      <c r="A10" s="24" t="s">
        <v>59</v>
      </c>
      <c r="B10" s="25" t="s">
        <v>60</v>
      </c>
      <c r="C10" s="26" t="s">
        <v>61</v>
      </c>
      <c r="D10" s="26"/>
      <c r="E10" s="26"/>
    </row>
    <row r="12" customFormat="false" ht="21.75" hidden="false" customHeight="true" outlineLevel="0" collapsed="false">
      <c r="A12" s="6" t="s">
        <v>62</v>
      </c>
      <c r="B12" s="6"/>
      <c r="C12" s="6"/>
      <c r="D12" s="6"/>
      <c r="E12" s="6"/>
    </row>
    <row r="13" customFormat="false" ht="25.5" hidden="false" customHeight="true" outlineLevel="0" collapsed="false">
      <c r="A13" s="7" t="s">
        <v>16</v>
      </c>
      <c r="B13" s="7" t="s">
        <v>63</v>
      </c>
      <c r="C13" s="7" t="s">
        <v>64</v>
      </c>
      <c r="D13" s="7" t="s">
        <v>65</v>
      </c>
      <c r="E13" s="7" t="s">
        <v>66</v>
      </c>
    </row>
    <row r="14" customFormat="false" ht="31.9" hidden="false" customHeight="false" outlineLevel="0" collapsed="false">
      <c r="A14" s="24" t="s">
        <v>75</v>
      </c>
      <c r="B14" s="5" t="s">
        <v>253</v>
      </c>
      <c r="C14" s="24" t="s">
        <v>36</v>
      </c>
      <c r="D14" s="28" t="n">
        <v>4</v>
      </c>
      <c r="E14" s="5" t="s">
        <v>69</v>
      </c>
    </row>
    <row r="16" customFormat="false" ht="21.75" hidden="false" customHeight="true" outlineLevel="0" collapsed="false">
      <c r="A16" s="6" t="s">
        <v>70</v>
      </c>
      <c r="B16" s="6"/>
      <c r="C16" s="6"/>
      <c r="D16" s="6"/>
      <c r="E16" s="6"/>
    </row>
    <row r="17" customFormat="false" ht="14.25" hidden="false" customHeight="true" outlineLevel="0" collapsed="false">
      <c r="A17" s="24" t="s">
        <v>67</v>
      </c>
      <c r="B17" s="5" t="s">
        <v>71</v>
      </c>
      <c r="C17" s="29" t="s">
        <v>253</v>
      </c>
      <c r="D17" s="29"/>
      <c r="E17" s="29"/>
    </row>
    <row r="18" customFormat="false" ht="14.25" hidden="false" customHeight="true" outlineLevel="0" collapsed="false">
      <c r="A18" s="24" t="s">
        <v>72</v>
      </c>
      <c r="B18" s="5" t="s">
        <v>73</v>
      </c>
      <c r="C18" s="29" t="s">
        <v>254</v>
      </c>
      <c r="D18" s="29"/>
      <c r="E18" s="29"/>
    </row>
    <row r="19" customFormat="false" ht="14.25" hidden="false" customHeight="false" outlineLevel="0" collapsed="false">
      <c r="A19" s="24" t="s">
        <v>75</v>
      </c>
      <c r="B19" s="5" t="s">
        <v>76</v>
      </c>
      <c r="C19" s="30" t="n">
        <v>1996.44</v>
      </c>
      <c r="D19" s="30"/>
      <c r="E19" s="30"/>
    </row>
    <row r="20" customFormat="false" ht="14.25" hidden="false" customHeight="true" outlineLevel="0" collapsed="false">
      <c r="A20" s="24" t="s">
        <v>77</v>
      </c>
      <c r="B20" s="5" t="s">
        <v>78</v>
      </c>
      <c r="C20" s="29" t="s">
        <v>79</v>
      </c>
      <c r="D20" s="29"/>
      <c r="E20" s="29"/>
    </row>
    <row r="21" customFormat="false" ht="14.25" hidden="false" customHeight="true" outlineLevel="0" collapsed="false">
      <c r="A21" s="24" t="s">
        <v>80</v>
      </c>
      <c r="B21" s="5" t="s">
        <v>81</v>
      </c>
      <c r="C21" s="29" t="s">
        <v>82</v>
      </c>
      <c r="D21" s="29"/>
      <c r="E21" s="29"/>
    </row>
    <row r="22" customFormat="false" ht="14.25" hidden="false" customHeight="true" outlineLevel="0" collapsed="false">
      <c r="A22" s="24" t="s">
        <v>83</v>
      </c>
      <c r="B22" s="5" t="s">
        <v>84</v>
      </c>
      <c r="C22" s="29" t="s">
        <v>85</v>
      </c>
      <c r="D22" s="29"/>
      <c r="E22" s="29"/>
    </row>
    <row r="23" customFormat="false" ht="25.5" hidden="false" customHeight="true" outlineLevel="0" collapsed="false">
      <c r="A23" s="31" t="s">
        <v>86</v>
      </c>
      <c r="B23" s="31"/>
      <c r="C23" s="31"/>
      <c r="D23" s="31"/>
      <c r="E23" s="31"/>
    </row>
    <row r="25" customFormat="false" ht="21.75" hidden="false" customHeight="true" outlineLevel="0" collapsed="false">
      <c r="A25" s="6" t="s">
        <v>87</v>
      </c>
      <c r="B25" s="6"/>
      <c r="C25" s="6"/>
      <c r="D25" s="6"/>
      <c r="E25" s="6"/>
    </row>
    <row r="26" customFormat="false" ht="25.5" hidden="false" customHeight="true" outlineLevel="0" collapsed="false">
      <c r="A26" s="7" t="s">
        <v>16</v>
      </c>
      <c r="B26" s="7" t="s">
        <v>88</v>
      </c>
      <c r="C26" s="7" t="s">
        <v>89</v>
      </c>
      <c r="D26" s="7" t="s">
        <v>90</v>
      </c>
      <c r="E26" s="7" t="s">
        <v>91</v>
      </c>
    </row>
    <row r="27" customFormat="false" ht="27.75" hidden="false" customHeight="false" outlineLevel="0" collapsed="false">
      <c r="A27" s="24" t="s">
        <v>49</v>
      </c>
      <c r="B27" s="25" t="s">
        <v>92</v>
      </c>
      <c r="C27" s="32"/>
      <c r="D27" s="33" t="n">
        <f aca="false">ROUND(C27*38/44,2)</f>
        <v>0</v>
      </c>
      <c r="E27" s="34" t="s">
        <v>255</v>
      </c>
    </row>
    <row r="28" customFormat="false" ht="14.25" hidden="false" customHeight="false" outlineLevel="0" collapsed="false">
      <c r="A28" s="24" t="s">
        <v>51</v>
      </c>
      <c r="B28" s="5" t="s">
        <v>94</v>
      </c>
      <c r="C28" s="35" t="n">
        <v>0</v>
      </c>
      <c r="D28" s="33" t="n">
        <f aca="false">ROUND(D27*C28,2)</f>
        <v>0</v>
      </c>
      <c r="E28" s="34" t="s">
        <v>95</v>
      </c>
    </row>
    <row r="29" customFormat="false" ht="14.25" hidden="false" customHeight="false" outlineLevel="0" collapsed="false">
      <c r="A29" s="24" t="s">
        <v>52</v>
      </c>
      <c r="B29" s="25" t="s">
        <v>96</v>
      </c>
      <c r="C29" s="35" t="n">
        <v>0</v>
      </c>
      <c r="D29" s="33" t="n">
        <f aca="false">ROUND(C29*C30,2)</f>
        <v>0</v>
      </c>
      <c r="E29" s="34" t="s">
        <v>97</v>
      </c>
    </row>
    <row r="30" customFormat="false" ht="18.75" hidden="false" customHeight="false" outlineLevel="0" collapsed="false">
      <c r="A30" s="24" t="s">
        <v>98</v>
      </c>
      <c r="B30" s="25" t="s">
        <v>99</v>
      </c>
      <c r="C30" s="36" t="n">
        <v>1621</v>
      </c>
      <c r="D30" s="25"/>
      <c r="E30" s="34" t="s">
        <v>100</v>
      </c>
    </row>
    <row r="31" customFormat="false" ht="14.25" hidden="false" customHeight="false" outlineLevel="0" collapsed="false">
      <c r="A31" s="24" t="s">
        <v>54</v>
      </c>
      <c r="B31" s="5" t="s">
        <v>101</v>
      </c>
      <c r="C31" s="25"/>
      <c r="D31" s="36" t="n">
        <v>0</v>
      </c>
      <c r="E31" s="34" t="s">
        <v>102</v>
      </c>
    </row>
    <row r="32" customFormat="false" ht="14.25" hidden="false" customHeight="false" outlineLevel="0" collapsed="false">
      <c r="A32" s="24" t="s">
        <v>56</v>
      </c>
      <c r="B32" s="5" t="s">
        <v>103</v>
      </c>
      <c r="C32" s="25"/>
      <c r="D32" s="36" t="n">
        <v>0</v>
      </c>
      <c r="E32" s="34" t="s">
        <v>104</v>
      </c>
    </row>
    <row r="33" customFormat="false" ht="21.65" hidden="false" customHeight="false" outlineLevel="0" collapsed="false">
      <c r="A33" s="24" t="s">
        <v>59</v>
      </c>
      <c r="B33" s="5" t="s">
        <v>105</v>
      </c>
      <c r="C33" s="37" t="n">
        <v>4</v>
      </c>
      <c r="D33" s="33" t="n">
        <f aca="false">ROUND(C33*(D27/190)*1.5,2)</f>
        <v>0</v>
      </c>
      <c r="E33" s="34" t="s">
        <v>106</v>
      </c>
    </row>
    <row r="34" customFormat="false" ht="14.25" hidden="false" customHeight="false" outlineLevel="0" collapsed="false">
      <c r="A34" s="24" t="s">
        <v>107</v>
      </c>
      <c r="B34" s="5" t="s">
        <v>108</v>
      </c>
      <c r="C34" s="25"/>
      <c r="D34" s="36" t="n">
        <v>0</v>
      </c>
      <c r="E34" s="34" t="s">
        <v>109</v>
      </c>
    </row>
    <row r="35" customFormat="false" ht="14.25" hidden="false" customHeight="false" outlineLevel="0" collapsed="false">
      <c r="A35" s="16"/>
      <c r="B35" s="38" t="s">
        <v>110</v>
      </c>
      <c r="C35" s="16"/>
      <c r="D35" s="39" t="n">
        <f aca="false">SUM(D27:D34)</f>
        <v>0</v>
      </c>
      <c r="E35" s="16"/>
    </row>
    <row r="36" customFormat="false" ht="15.75" hidden="false" customHeight="true" outlineLevel="0" collapsed="false">
      <c r="A36" s="31" t="s">
        <v>111</v>
      </c>
      <c r="B36" s="31"/>
      <c r="C36" s="31"/>
      <c r="D36" s="31"/>
      <c r="E36" s="31"/>
    </row>
    <row r="38" customFormat="false" ht="21.75" hidden="false" customHeight="true" outlineLevel="0" collapsed="false">
      <c r="A38" s="6" t="s">
        <v>112</v>
      </c>
      <c r="B38" s="6"/>
      <c r="C38" s="6"/>
      <c r="D38" s="6"/>
      <c r="E38" s="6"/>
    </row>
    <row r="39" customFormat="false" ht="25.5" hidden="false" customHeight="true" outlineLevel="0" collapsed="false">
      <c r="A39" s="7" t="s">
        <v>16</v>
      </c>
      <c r="B39" s="7" t="s">
        <v>113</v>
      </c>
      <c r="C39" s="7" t="s">
        <v>114</v>
      </c>
      <c r="D39" s="7" t="s">
        <v>90</v>
      </c>
      <c r="E39" s="7" t="s">
        <v>91</v>
      </c>
    </row>
    <row r="40" customFormat="false" ht="14.25" hidden="false" customHeight="false" outlineLevel="0" collapsed="false">
      <c r="A40" s="24" t="s">
        <v>49</v>
      </c>
      <c r="B40" s="5" t="s">
        <v>115</v>
      </c>
      <c r="C40" s="35" t="n">
        <v>0.0833</v>
      </c>
      <c r="D40" s="33" t="n">
        <f aca="false">ROUND(D35*C40,2)</f>
        <v>0</v>
      </c>
      <c r="E40" s="34" t="s">
        <v>116</v>
      </c>
    </row>
    <row r="41" customFormat="false" ht="14.25" hidden="false" customHeight="false" outlineLevel="0" collapsed="false">
      <c r="A41" s="24" t="s">
        <v>51</v>
      </c>
      <c r="B41" s="5" t="s">
        <v>117</v>
      </c>
      <c r="C41" s="35" t="n">
        <v>0.0833</v>
      </c>
      <c r="D41" s="33" t="n">
        <f aca="false">ROUND(D35*C41,2)</f>
        <v>0</v>
      </c>
      <c r="E41" s="34" t="s">
        <v>118</v>
      </c>
    </row>
    <row r="42" customFormat="false" ht="14.25" hidden="false" customHeight="false" outlineLevel="0" collapsed="false">
      <c r="A42" s="24" t="s">
        <v>52</v>
      </c>
      <c r="B42" s="5" t="s">
        <v>119</v>
      </c>
      <c r="C42" s="35" t="n">
        <v>0.0278</v>
      </c>
      <c r="D42" s="33" t="n">
        <f aca="false">ROUND(D35*C42,2)</f>
        <v>0</v>
      </c>
      <c r="E42" s="34" t="s">
        <v>120</v>
      </c>
    </row>
    <row r="43" customFormat="false" ht="14.25" hidden="false" customHeight="false" outlineLevel="0" collapsed="false">
      <c r="A43" s="16"/>
      <c r="B43" s="40" t="s">
        <v>121</v>
      </c>
      <c r="C43" s="41" t="n">
        <f aca="false">SUM(C40:C42)</f>
        <v>0.1944</v>
      </c>
      <c r="D43" s="42" t="n">
        <f aca="false">SUM(D40:D42)</f>
        <v>0</v>
      </c>
      <c r="E43" s="16"/>
    </row>
    <row r="44" customFormat="false" ht="25.5" hidden="false" customHeight="true" outlineLevel="0" collapsed="false">
      <c r="A44" s="31" t="s">
        <v>122</v>
      </c>
      <c r="B44" s="31"/>
      <c r="C44" s="31"/>
      <c r="D44" s="31"/>
      <c r="E44" s="31"/>
    </row>
    <row r="45" customFormat="false" ht="25.5" hidden="false" customHeight="true" outlineLevel="0" collapsed="false">
      <c r="A45" s="7" t="s">
        <v>16</v>
      </c>
      <c r="B45" s="7" t="s">
        <v>123</v>
      </c>
      <c r="C45" s="7" t="s">
        <v>114</v>
      </c>
      <c r="D45" s="7" t="s">
        <v>90</v>
      </c>
      <c r="E45" s="7" t="s">
        <v>91</v>
      </c>
    </row>
    <row r="46" customFormat="false" ht="14.25" hidden="false" customHeight="false" outlineLevel="0" collapsed="false">
      <c r="A46" s="24" t="s">
        <v>49</v>
      </c>
      <c r="B46" s="5" t="s">
        <v>124</v>
      </c>
      <c r="C46" s="35" t="n">
        <v>0.2</v>
      </c>
      <c r="D46" s="33" t="n">
        <f aca="false">ROUND((D35+D43)*C46,2)</f>
        <v>0</v>
      </c>
      <c r="E46" s="34" t="s">
        <v>125</v>
      </c>
    </row>
    <row r="47" customFormat="false" ht="14.25" hidden="false" customHeight="false" outlineLevel="0" collapsed="false">
      <c r="A47" s="24" t="s">
        <v>51</v>
      </c>
      <c r="B47" s="5" t="s">
        <v>126</v>
      </c>
      <c r="C47" s="35" t="n">
        <v>0.025</v>
      </c>
      <c r="D47" s="33" t="n">
        <f aca="false">ROUND((D35+D43)*C47,2)</f>
        <v>0</v>
      </c>
      <c r="E47" s="34" t="s">
        <v>127</v>
      </c>
    </row>
    <row r="48" customFormat="false" ht="14.25" hidden="false" customHeight="false" outlineLevel="0" collapsed="false">
      <c r="A48" s="24" t="s">
        <v>52</v>
      </c>
      <c r="B48" s="5" t="s">
        <v>128</v>
      </c>
      <c r="C48" s="35" t="n">
        <v>0.03</v>
      </c>
      <c r="D48" s="33" t="n">
        <f aca="false">ROUND((D35+D43)*C48,2)</f>
        <v>0</v>
      </c>
      <c r="E48" s="34" t="s">
        <v>129</v>
      </c>
    </row>
    <row r="49" customFormat="false" ht="14.25" hidden="false" customHeight="false" outlineLevel="0" collapsed="false">
      <c r="A49" s="24" t="s">
        <v>54</v>
      </c>
      <c r="B49" s="5" t="s">
        <v>130</v>
      </c>
      <c r="C49" s="35" t="n">
        <v>0.015</v>
      </c>
      <c r="D49" s="33" t="n">
        <f aca="false">ROUND((D35+D43)*C49,2)</f>
        <v>0</v>
      </c>
      <c r="E49" s="34" t="s">
        <v>131</v>
      </c>
    </row>
    <row r="50" customFormat="false" ht="14.25" hidden="false" customHeight="false" outlineLevel="0" collapsed="false">
      <c r="A50" s="24" t="s">
        <v>56</v>
      </c>
      <c r="B50" s="5" t="s">
        <v>132</v>
      </c>
      <c r="C50" s="35" t="n">
        <v>0.01</v>
      </c>
      <c r="D50" s="33" t="n">
        <f aca="false">ROUND((D35+D43)*C50,2)</f>
        <v>0</v>
      </c>
      <c r="E50" s="34" t="s">
        <v>133</v>
      </c>
    </row>
    <row r="51" customFormat="false" ht="14.25" hidden="false" customHeight="false" outlineLevel="0" collapsed="false">
      <c r="A51" s="24" t="s">
        <v>59</v>
      </c>
      <c r="B51" s="5" t="s">
        <v>134</v>
      </c>
      <c r="C51" s="35" t="n">
        <v>0.006</v>
      </c>
      <c r="D51" s="33" t="n">
        <f aca="false">ROUND((D35+D43)*C51,2)</f>
        <v>0</v>
      </c>
      <c r="E51" s="34" t="s">
        <v>135</v>
      </c>
    </row>
    <row r="52" customFormat="false" ht="14.25" hidden="false" customHeight="false" outlineLevel="0" collapsed="false">
      <c r="A52" s="24" t="s">
        <v>107</v>
      </c>
      <c r="B52" s="5" t="s">
        <v>136</v>
      </c>
      <c r="C52" s="35" t="n">
        <v>0.002</v>
      </c>
      <c r="D52" s="33" t="n">
        <f aca="false">ROUND((D35+D43)*C52,2)</f>
        <v>0</v>
      </c>
      <c r="E52" s="34" t="s">
        <v>137</v>
      </c>
    </row>
    <row r="53" customFormat="false" ht="14.25" hidden="false" customHeight="false" outlineLevel="0" collapsed="false">
      <c r="A53" s="24" t="s">
        <v>138</v>
      </c>
      <c r="B53" s="5" t="s">
        <v>139</v>
      </c>
      <c r="C53" s="35" t="n">
        <v>0.08</v>
      </c>
      <c r="D53" s="33" t="n">
        <f aca="false">ROUND((D35+D43)*C53,2)</f>
        <v>0</v>
      </c>
      <c r="E53" s="34" t="s">
        <v>140</v>
      </c>
    </row>
    <row r="54" customFormat="false" ht="14.25" hidden="false" customHeight="false" outlineLevel="0" collapsed="false">
      <c r="A54" s="16"/>
      <c r="B54" s="40" t="s">
        <v>141</v>
      </c>
      <c r="C54" s="41" t="n">
        <f aca="false">SUM(C46:C53)</f>
        <v>0.368</v>
      </c>
      <c r="D54" s="42" t="n">
        <f aca="false">SUM(D46:D53)</f>
        <v>0</v>
      </c>
      <c r="E54" s="16"/>
    </row>
    <row r="55" customFormat="false" ht="15.75" hidden="false" customHeight="true" outlineLevel="0" collapsed="false">
      <c r="A55" s="31" t="s">
        <v>142</v>
      </c>
      <c r="B55" s="31"/>
      <c r="C55" s="31"/>
      <c r="D55" s="31"/>
      <c r="E55" s="31"/>
    </row>
    <row r="56" customFormat="false" ht="25.5" hidden="false" customHeight="true" outlineLevel="0" collapsed="false">
      <c r="A56" s="7" t="s">
        <v>16</v>
      </c>
      <c r="B56" s="7" t="s">
        <v>143</v>
      </c>
      <c r="C56" s="7" t="s">
        <v>144</v>
      </c>
      <c r="D56" s="7" t="s">
        <v>90</v>
      </c>
      <c r="E56" s="7" t="s">
        <v>91</v>
      </c>
    </row>
    <row r="57" customFormat="false" ht="18.75" hidden="false" customHeight="false" outlineLevel="0" collapsed="false">
      <c r="A57" s="24" t="s">
        <v>49</v>
      </c>
      <c r="B57" s="25" t="s">
        <v>145</v>
      </c>
      <c r="C57" s="36"/>
      <c r="D57" s="33" t="n">
        <f aca="false">MAX(0,ROUND(C57*C58*C59-D27*C60,2))</f>
        <v>0</v>
      </c>
      <c r="E57" s="34" t="s">
        <v>146</v>
      </c>
    </row>
    <row r="58" customFormat="false" ht="14.25" hidden="false" customHeight="false" outlineLevel="0" collapsed="false">
      <c r="A58" s="24" t="s">
        <v>147</v>
      </c>
      <c r="B58" s="25" t="s">
        <v>148</v>
      </c>
      <c r="C58" s="43" t="n">
        <v>2</v>
      </c>
      <c r="D58" s="25"/>
      <c r="E58" s="44" t="s">
        <v>149</v>
      </c>
    </row>
    <row r="59" customFormat="false" ht="14.25" hidden="false" customHeight="false" outlineLevel="0" collapsed="false">
      <c r="A59" s="24" t="s">
        <v>150</v>
      </c>
      <c r="B59" s="25" t="s">
        <v>151</v>
      </c>
      <c r="C59" s="43" t="n">
        <v>22</v>
      </c>
      <c r="D59" s="25"/>
      <c r="E59" s="44" t="s">
        <v>149</v>
      </c>
    </row>
    <row r="60" customFormat="false" ht="14.25" hidden="false" customHeight="false" outlineLevel="0" collapsed="false">
      <c r="A60" s="24" t="s">
        <v>152</v>
      </c>
      <c r="B60" s="25" t="s">
        <v>153</v>
      </c>
      <c r="C60" s="35" t="n">
        <v>0.06</v>
      </c>
      <c r="D60" s="25"/>
      <c r="E60" s="44" t="s">
        <v>149</v>
      </c>
    </row>
    <row r="61" customFormat="false" ht="18.75" hidden="false" customHeight="false" outlineLevel="0" collapsed="false">
      <c r="A61" s="24" t="s">
        <v>51</v>
      </c>
      <c r="B61" s="25" t="s">
        <v>154</v>
      </c>
      <c r="C61" s="36"/>
      <c r="D61" s="33" t="n">
        <f aca="false">MAX(0,ROUND(C61*C59*(1-C62),2))</f>
        <v>0</v>
      </c>
      <c r="E61" s="34" t="s">
        <v>155</v>
      </c>
    </row>
    <row r="62" customFormat="false" ht="14.25" hidden="false" customHeight="false" outlineLevel="0" collapsed="false">
      <c r="A62" s="24" t="s">
        <v>156</v>
      </c>
      <c r="B62" s="25" t="s">
        <v>157</v>
      </c>
      <c r="C62" s="35" t="n">
        <v>0.19</v>
      </c>
      <c r="D62" s="25"/>
      <c r="E62" s="44" t="s">
        <v>158</v>
      </c>
    </row>
    <row r="63" customFormat="false" ht="14.25" hidden="false" customHeight="false" outlineLevel="0" collapsed="false">
      <c r="A63" s="24" t="s">
        <v>52</v>
      </c>
      <c r="B63" s="5" t="s">
        <v>159</v>
      </c>
      <c r="C63" s="25"/>
      <c r="D63" s="36" t="n">
        <v>0</v>
      </c>
      <c r="E63" s="34" t="s">
        <v>160</v>
      </c>
    </row>
    <row r="64" customFormat="false" ht="14.25" hidden="false" customHeight="false" outlineLevel="0" collapsed="false">
      <c r="A64" s="24" t="s">
        <v>54</v>
      </c>
      <c r="B64" s="5" t="s">
        <v>161</v>
      </c>
      <c r="C64" s="25"/>
      <c r="D64" s="36"/>
      <c r="E64" s="34" t="s">
        <v>162</v>
      </c>
    </row>
    <row r="65" customFormat="false" ht="14.25" hidden="false" customHeight="false" outlineLevel="0" collapsed="false">
      <c r="A65" s="16"/>
      <c r="B65" s="40" t="s">
        <v>163</v>
      </c>
      <c r="C65" s="16"/>
      <c r="D65" s="42" t="n">
        <f aca="false">SUM(D57:D64)</f>
        <v>0</v>
      </c>
      <c r="E65" s="16"/>
    </row>
    <row r="66" customFormat="false" ht="14.25" hidden="false" customHeight="false" outlineLevel="0" collapsed="false">
      <c r="A66" s="16"/>
      <c r="B66" s="38" t="s">
        <v>164</v>
      </c>
      <c r="C66" s="16"/>
      <c r="D66" s="39" t="n">
        <f aca="false">D43+D54+D65</f>
        <v>0</v>
      </c>
      <c r="E66" s="16"/>
    </row>
    <row r="68" customFormat="false" ht="21.75" hidden="false" customHeight="true" outlineLevel="0" collapsed="false">
      <c r="A68" s="6" t="s">
        <v>165</v>
      </c>
      <c r="B68" s="6"/>
      <c r="C68" s="6"/>
      <c r="D68" s="6"/>
      <c r="E68" s="6"/>
    </row>
    <row r="69" customFormat="false" ht="25.5" hidden="false" customHeight="true" outlineLevel="0" collapsed="false">
      <c r="A69" s="7" t="s">
        <v>16</v>
      </c>
      <c r="B69" s="7" t="s">
        <v>166</v>
      </c>
      <c r="C69" s="7" t="s">
        <v>114</v>
      </c>
      <c r="D69" s="7" t="s">
        <v>90</v>
      </c>
      <c r="E69" s="7" t="s">
        <v>91</v>
      </c>
    </row>
    <row r="70" customFormat="false" ht="14.25" hidden="false" customHeight="false" outlineLevel="0" collapsed="false">
      <c r="A70" s="24" t="s">
        <v>49</v>
      </c>
      <c r="B70" s="5" t="s">
        <v>167</v>
      </c>
      <c r="C70" s="45" t="n">
        <v>0.005</v>
      </c>
      <c r="D70" s="33" t="n">
        <f aca="false">ROUND(D35*C70,2)</f>
        <v>0</v>
      </c>
      <c r="E70" s="34" t="s">
        <v>168</v>
      </c>
    </row>
    <row r="71" customFormat="false" ht="14.25" hidden="false" customHeight="false" outlineLevel="0" collapsed="false">
      <c r="A71" s="24" t="s">
        <v>51</v>
      </c>
      <c r="B71" s="5" t="s">
        <v>169</v>
      </c>
      <c r="C71" s="45" t="n">
        <v>0.0004</v>
      </c>
      <c r="D71" s="33" t="n">
        <f aca="false">ROUND(D35*C71,2)</f>
        <v>0</v>
      </c>
      <c r="E71" s="34" t="s">
        <v>170</v>
      </c>
    </row>
    <row r="72" customFormat="false" ht="14.25" hidden="false" customHeight="false" outlineLevel="0" collapsed="false">
      <c r="A72" s="24" t="s">
        <v>52</v>
      </c>
      <c r="B72" s="5" t="s">
        <v>171</v>
      </c>
      <c r="C72" s="45" t="n">
        <v>0.0002</v>
      </c>
      <c r="D72" s="33" t="n">
        <f aca="false">ROUND(D35*C72,2)</f>
        <v>0</v>
      </c>
      <c r="E72" s="34" t="s">
        <v>172</v>
      </c>
    </row>
    <row r="73" customFormat="false" ht="14.25" hidden="false" customHeight="false" outlineLevel="0" collapsed="false">
      <c r="A73" s="24" t="s">
        <v>54</v>
      </c>
      <c r="B73" s="5" t="s">
        <v>173</v>
      </c>
      <c r="C73" s="45" t="n">
        <v>0.0194</v>
      </c>
      <c r="D73" s="33" t="n">
        <f aca="false">ROUND(D35*C73,2)</f>
        <v>0</v>
      </c>
      <c r="E73" s="34" t="s">
        <v>174</v>
      </c>
    </row>
    <row r="74" customFormat="false" ht="21.65" hidden="false" customHeight="false" outlineLevel="0" collapsed="false">
      <c r="A74" s="24" t="s">
        <v>56</v>
      </c>
      <c r="B74" s="5" t="s">
        <v>175</v>
      </c>
      <c r="C74" s="46" t="n">
        <f aca="false">C54*C73</f>
        <v>0.0071392</v>
      </c>
      <c r="D74" s="33" t="n">
        <f aca="false">ROUND(D73*C54,2)</f>
        <v>0</v>
      </c>
      <c r="E74" s="34" t="s">
        <v>176</v>
      </c>
    </row>
    <row r="75" customFormat="false" ht="14.25" hidden="false" customHeight="false" outlineLevel="0" collapsed="false">
      <c r="A75" s="24" t="s">
        <v>59</v>
      </c>
      <c r="B75" s="5" t="s">
        <v>177</v>
      </c>
      <c r="C75" s="45" t="n">
        <v>0.0318</v>
      </c>
      <c r="D75" s="33" t="n">
        <f aca="false">ROUND(D35*C75,2)</f>
        <v>0</v>
      </c>
      <c r="E75" s="34" t="s">
        <v>178</v>
      </c>
    </row>
    <row r="76" customFormat="false" ht="14.25" hidden="false" customHeight="false" outlineLevel="0" collapsed="false">
      <c r="A76" s="16"/>
      <c r="B76" s="38" t="s">
        <v>179</v>
      </c>
      <c r="C76" s="16"/>
      <c r="D76" s="39" t="n">
        <f aca="false">SUM(D70:D75)</f>
        <v>0</v>
      </c>
      <c r="E76" s="16"/>
    </row>
    <row r="78" customFormat="false" ht="21.75" hidden="false" customHeight="true" outlineLevel="0" collapsed="false">
      <c r="A78" s="6" t="s">
        <v>180</v>
      </c>
      <c r="B78" s="6"/>
      <c r="C78" s="6"/>
      <c r="D78" s="6"/>
      <c r="E78" s="6"/>
    </row>
    <row r="79" customFormat="false" ht="27.75" hidden="false" customHeight="true" outlineLevel="0" collapsed="false">
      <c r="A79" s="47" t="s">
        <v>181</v>
      </c>
      <c r="B79" s="47"/>
      <c r="C79" s="47"/>
      <c r="D79" s="47"/>
      <c r="E79" s="47"/>
    </row>
    <row r="80" customFormat="false" ht="25.5" hidden="false" customHeight="true" outlineLevel="0" collapsed="false">
      <c r="A80" s="7" t="s">
        <v>16</v>
      </c>
      <c r="B80" s="7" t="s">
        <v>182</v>
      </c>
      <c r="C80" s="7" t="s">
        <v>114</v>
      </c>
      <c r="D80" s="7" t="s">
        <v>90</v>
      </c>
      <c r="E80" s="7" t="s">
        <v>91</v>
      </c>
    </row>
    <row r="81" customFormat="false" ht="14.25" hidden="false" customHeight="false" outlineLevel="0" collapsed="false">
      <c r="A81" s="24" t="s">
        <v>49</v>
      </c>
      <c r="B81" s="5" t="s">
        <v>183</v>
      </c>
      <c r="C81" s="45" t="n">
        <v>0.0833</v>
      </c>
      <c r="D81" s="33" t="n">
        <f aca="false">ROUND(D35*C81,2)</f>
        <v>0</v>
      </c>
      <c r="E81" s="34" t="s">
        <v>184</v>
      </c>
    </row>
    <row r="82" customFormat="false" ht="14.25" hidden="false" customHeight="false" outlineLevel="0" collapsed="false">
      <c r="A82" s="24" t="s">
        <v>51</v>
      </c>
      <c r="B82" s="5" t="s">
        <v>185</v>
      </c>
      <c r="C82" s="45" t="n">
        <v>0.0082</v>
      </c>
      <c r="D82" s="33" t="n">
        <f aca="false">ROUND(D35*C82,2)</f>
        <v>0</v>
      </c>
      <c r="E82" s="34" t="s">
        <v>186</v>
      </c>
    </row>
    <row r="83" customFormat="false" ht="14.25" hidden="false" customHeight="false" outlineLevel="0" collapsed="false">
      <c r="A83" s="24" t="s">
        <v>52</v>
      </c>
      <c r="B83" s="5" t="s">
        <v>187</v>
      </c>
      <c r="C83" s="45" t="n">
        <v>0.0001</v>
      </c>
      <c r="D83" s="33" t="n">
        <f aca="false">ROUND(D35*C83,2)</f>
        <v>0</v>
      </c>
      <c r="E83" s="34" t="s">
        <v>188</v>
      </c>
    </row>
    <row r="84" customFormat="false" ht="14.25" hidden="false" customHeight="false" outlineLevel="0" collapsed="false">
      <c r="A84" s="24" t="s">
        <v>54</v>
      </c>
      <c r="B84" s="5" t="s">
        <v>189</v>
      </c>
      <c r="C84" s="45" t="n">
        <v>0.0025</v>
      </c>
      <c r="D84" s="33" t="n">
        <f aca="false">ROUND(D35*C84,2)</f>
        <v>0</v>
      </c>
      <c r="E84" s="34" t="s">
        <v>190</v>
      </c>
    </row>
    <row r="85" customFormat="false" ht="14.25" hidden="false" customHeight="false" outlineLevel="0" collapsed="false">
      <c r="A85" s="24" t="s">
        <v>56</v>
      </c>
      <c r="B85" s="5" t="s">
        <v>191</v>
      </c>
      <c r="C85" s="45" t="n">
        <v>0.0025</v>
      </c>
      <c r="D85" s="33" t="n">
        <f aca="false">ROUND(D35*C85,2)</f>
        <v>0</v>
      </c>
      <c r="E85" s="34" t="s">
        <v>192</v>
      </c>
    </row>
    <row r="86" customFormat="false" ht="14.25" hidden="false" customHeight="false" outlineLevel="0" collapsed="false">
      <c r="A86" s="24" t="s">
        <v>59</v>
      </c>
      <c r="B86" s="5" t="s">
        <v>193</v>
      </c>
      <c r="C86" s="45" t="n">
        <v>0</v>
      </c>
      <c r="D86" s="33" t="n">
        <f aca="false">ROUND(D35*C86,2)</f>
        <v>0</v>
      </c>
      <c r="E86" s="34" t="s">
        <v>194</v>
      </c>
    </row>
    <row r="87" customFormat="false" ht="14.25" hidden="false" customHeight="false" outlineLevel="0" collapsed="false">
      <c r="A87" s="16"/>
      <c r="B87" s="40" t="s">
        <v>195</v>
      </c>
      <c r="C87" s="41" t="n">
        <f aca="false">SUM(C81:C86)</f>
        <v>0.0966</v>
      </c>
      <c r="D87" s="42" t="n">
        <f aca="false">SUM(D81:D86)</f>
        <v>0</v>
      </c>
      <c r="E87" s="16"/>
    </row>
    <row r="88" customFormat="false" ht="25.5" hidden="false" customHeight="true" outlineLevel="0" collapsed="false">
      <c r="A88" s="7" t="s">
        <v>16</v>
      </c>
      <c r="B88" s="7" t="s">
        <v>196</v>
      </c>
      <c r="C88" s="7" t="s">
        <v>144</v>
      </c>
      <c r="D88" s="7" t="s">
        <v>90</v>
      </c>
      <c r="E88" s="7" t="s">
        <v>91</v>
      </c>
    </row>
    <row r="89" customFormat="false" ht="14.25" hidden="false" customHeight="false" outlineLevel="0" collapsed="false">
      <c r="A89" s="24" t="s">
        <v>49</v>
      </c>
      <c r="B89" s="5" t="s">
        <v>197</v>
      </c>
      <c r="C89" s="25"/>
      <c r="D89" s="36" t="n">
        <v>0</v>
      </c>
      <c r="E89" s="34" t="s">
        <v>198</v>
      </c>
    </row>
    <row r="90" customFormat="false" ht="14.25" hidden="false" customHeight="false" outlineLevel="0" collapsed="false">
      <c r="A90" s="16"/>
      <c r="B90" s="38" t="s">
        <v>199</v>
      </c>
      <c r="C90" s="16"/>
      <c r="D90" s="39" t="n">
        <f aca="false">D87+D89</f>
        <v>0</v>
      </c>
      <c r="E90" s="16"/>
    </row>
    <row r="92" customFormat="false" ht="21.75" hidden="false" customHeight="true" outlineLevel="0" collapsed="false">
      <c r="A92" s="6" t="s">
        <v>200</v>
      </c>
      <c r="B92" s="6"/>
      <c r="C92" s="6"/>
      <c r="D92" s="6"/>
      <c r="E92" s="6"/>
    </row>
    <row r="93" customFormat="false" ht="18" hidden="false" customHeight="true" outlineLevel="0" collapsed="false">
      <c r="A93" s="47" t="s">
        <v>201</v>
      </c>
      <c r="B93" s="47"/>
      <c r="C93" s="47"/>
      <c r="D93" s="47"/>
      <c r="E93" s="47"/>
    </row>
    <row r="94" customFormat="false" ht="25.5" hidden="false" customHeight="true" outlineLevel="0" collapsed="false">
      <c r="A94" s="7" t="s">
        <v>16</v>
      </c>
      <c r="B94" s="7" t="s">
        <v>202</v>
      </c>
      <c r="C94" s="7" t="s">
        <v>203</v>
      </c>
      <c r="D94" s="7" t="s">
        <v>90</v>
      </c>
      <c r="E94" s="7" t="s">
        <v>91</v>
      </c>
    </row>
    <row r="95" customFormat="false" ht="14.25" hidden="false" customHeight="false" outlineLevel="0" collapsed="false">
      <c r="A95" s="24" t="s">
        <v>49</v>
      </c>
      <c r="B95" s="25" t="s">
        <v>204</v>
      </c>
      <c r="C95" s="48" t="n">
        <f aca="false">COUNTIFS(Insumos!$A:$A,3,Insumos!$D:$D,"uniform")</f>
        <v>8</v>
      </c>
      <c r="D95" s="32"/>
      <c r="E95" s="34" t="s">
        <v>205</v>
      </c>
    </row>
    <row r="96" customFormat="false" ht="14.25" hidden="false" customHeight="false" outlineLevel="0" collapsed="false">
      <c r="A96" s="24" t="s">
        <v>51</v>
      </c>
      <c r="B96" s="25" t="s">
        <v>206</v>
      </c>
      <c r="C96" s="48" t="n">
        <f aca="false">COUNTIFS(Insumos!$A:$A,3,Insumos!$D:$D,"material")</f>
        <v>0</v>
      </c>
      <c r="D96" s="32" t="n">
        <f aca="false">ROUND(SUMIFS(Insumos!$I:$I,Insumos!$A:$A,3,Insumos!$D:$D,"material"),2)</f>
        <v>0</v>
      </c>
      <c r="E96" s="34" t="s">
        <v>207</v>
      </c>
    </row>
    <row r="97" customFormat="false" ht="14.25" hidden="false" customHeight="false" outlineLevel="0" collapsed="false">
      <c r="A97" s="24" t="s">
        <v>52</v>
      </c>
      <c r="B97" s="25" t="s">
        <v>208</v>
      </c>
      <c r="C97" s="48" t="n">
        <f aca="false">COUNTIFS(Insumos!$A:$A,3,Insumos!$D:$D,"equipment")</f>
        <v>0</v>
      </c>
      <c r="D97" s="32" t="n">
        <f aca="false">ROUND(SUMIFS(Insumos!$I:$I,Insumos!$A:$A,3,Insumos!$D:$D,"equipment"),2)</f>
        <v>0</v>
      </c>
      <c r="E97" s="34" t="s">
        <v>209</v>
      </c>
    </row>
    <row r="98" customFormat="false" ht="14.25" hidden="false" customHeight="false" outlineLevel="0" collapsed="false">
      <c r="A98" s="24" t="s">
        <v>54</v>
      </c>
      <c r="B98" s="25" t="s">
        <v>108</v>
      </c>
      <c r="C98" s="48" t="n">
        <f aca="false">COUNTIFS(Insumos!$A:$A,3,Insumos!$D:$D,"other")</f>
        <v>0</v>
      </c>
      <c r="D98" s="32" t="n">
        <f aca="false">ROUND(SUMIFS(Insumos!$I:$I,Insumos!$A:$A,3,Insumos!$D:$D,"other"),2)</f>
        <v>0</v>
      </c>
      <c r="E98" s="34" t="s">
        <v>210</v>
      </c>
    </row>
    <row r="99" customFormat="false" ht="14.25" hidden="false" customHeight="false" outlineLevel="0" collapsed="false">
      <c r="A99" s="16"/>
      <c r="B99" s="38" t="s">
        <v>211</v>
      </c>
      <c r="C99" s="16"/>
      <c r="D99" s="39" t="n">
        <f aca="false">SUM(D95:D98)</f>
        <v>0</v>
      </c>
      <c r="E99" s="16"/>
    </row>
    <row r="101" customFormat="false" ht="21.75" hidden="false" customHeight="true" outlineLevel="0" collapsed="false">
      <c r="A101" s="6" t="s">
        <v>212</v>
      </c>
      <c r="B101" s="6"/>
      <c r="C101" s="6"/>
      <c r="D101" s="6"/>
      <c r="E101" s="6"/>
    </row>
    <row r="102" customFormat="false" ht="25.5" hidden="false" customHeight="true" outlineLevel="0" collapsed="false">
      <c r="A102" s="7" t="s">
        <v>16</v>
      </c>
      <c r="B102" s="7" t="s">
        <v>213</v>
      </c>
      <c r="C102" s="7" t="s">
        <v>114</v>
      </c>
      <c r="D102" s="7" t="s">
        <v>90</v>
      </c>
      <c r="E102" s="7" t="s">
        <v>91</v>
      </c>
    </row>
    <row r="103" customFormat="false" ht="14.25" hidden="false" customHeight="false" outlineLevel="0" collapsed="false">
      <c r="A103" s="24" t="s">
        <v>49</v>
      </c>
      <c r="B103" s="5" t="s">
        <v>214</v>
      </c>
      <c r="C103" s="35" t="n">
        <v>0.05</v>
      </c>
      <c r="D103" s="33" t="n">
        <f aca="false">ROUND((D35+D66+D76+D90+D99)*C103,2)</f>
        <v>0</v>
      </c>
      <c r="E103" s="34" t="s">
        <v>215</v>
      </c>
    </row>
    <row r="104" customFormat="false" ht="14.25" hidden="false" customHeight="false" outlineLevel="0" collapsed="false">
      <c r="A104" s="24" t="s">
        <v>51</v>
      </c>
      <c r="B104" s="5" t="s">
        <v>216</v>
      </c>
      <c r="C104" s="35" t="n">
        <v>0.0545</v>
      </c>
      <c r="D104" s="33" t="n">
        <f aca="false">ROUND(((D35+D66+D76+D90+D99)+D103)*C104,2)</f>
        <v>0</v>
      </c>
      <c r="E104" s="34" t="s">
        <v>217</v>
      </c>
    </row>
    <row r="105" customFormat="false" ht="14.25" hidden="false" customHeight="false" outlineLevel="0" collapsed="false">
      <c r="A105" s="24" t="s">
        <v>52</v>
      </c>
      <c r="B105" s="49" t="s">
        <v>218</v>
      </c>
      <c r="C105" s="50" t="n">
        <f aca="false">SUM(C106:C109)</f>
        <v>0.0765</v>
      </c>
      <c r="D105" s="51" t="n">
        <f aca="false">SUM(D106:D109)</f>
        <v>0</v>
      </c>
      <c r="E105" s="34" t="s">
        <v>219</v>
      </c>
    </row>
    <row r="106" customFormat="false" ht="14.25" hidden="false" customHeight="false" outlineLevel="0" collapsed="false">
      <c r="A106" s="24" t="s">
        <v>98</v>
      </c>
      <c r="B106" s="5" t="s">
        <v>220</v>
      </c>
      <c r="C106" s="35" t="n">
        <v>0.0065</v>
      </c>
      <c r="D106" s="33" t="n">
        <f aca="false">IF(C105&gt;=0.9999,0,ROUND(((D35+D66+D76+D90+D99)+D103+D104)/(1-C105)*C106,2))</f>
        <v>0</v>
      </c>
      <c r="E106" s="34" t="s">
        <v>221</v>
      </c>
    </row>
    <row r="107" customFormat="false" ht="14.25" hidden="false" customHeight="false" outlineLevel="0" collapsed="false">
      <c r="A107" s="24" t="s">
        <v>222</v>
      </c>
      <c r="B107" s="5" t="s">
        <v>223</v>
      </c>
      <c r="C107" s="35" t="n">
        <v>0.03</v>
      </c>
      <c r="D107" s="33" t="n">
        <f aca="false">IF(C105&gt;=0.9999,0,ROUND(((D35+D66+D76+D90+D99)+D103+D104)/(1-C105)*C107,2))</f>
        <v>0</v>
      </c>
      <c r="E107" s="34" t="s">
        <v>224</v>
      </c>
    </row>
    <row r="108" customFormat="false" ht="14.25" hidden="false" customHeight="false" outlineLevel="0" collapsed="false">
      <c r="A108" s="24" t="s">
        <v>225</v>
      </c>
      <c r="B108" s="5" t="s">
        <v>226</v>
      </c>
      <c r="C108" s="35" t="n">
        <v>0.04</v>
      </c>
      <c r="D108" s="33" t="n">
        <f aca="false">IF(C105&gt;=0.9999,0,ROUND(((D35+D66+D76+D90+D99)+D103+D104)/(1-C105)*C108,2))</f>
        <v>0</v>
      </c>
      <c r="E108" s="34" t="s">
        <v>227</v>
      </c>
    </row>
    <row r="109" customFormat="false" ht="14.25" hidden="false" customHeight="false" outlineLevel="0" collapsed="false">
      <c r="A109" s="24" t="s">
        <v>228</v>
      </c>
      <c r="B109" s="5" t="s">
        <v>229</v>
      </c>
      <c r="C109" s="35" t="n">
        <v>0</v>
      </c>
      <c r="D109" s="33" t="n">
        <f aca="false">IF(C105&gt;=0.9999,0,ROUND(((D35+D66+D76+D90+D99)+D103+D104)/(1-C105)*C109,2))</f>
        <v>0</v>
      </c>
      <c r="E109" s="34" t="s">
        <v>230</v>
      </c>
    </row>
    <row r="110" customFormat="false" ht="14.25" hidden="false" customHeight="false" outlineLevel="0" collapsed="false">
      <c r="A110" s="16"/>
      <c r="B110" s="38" t="s">
        <v>231</v>
      </c>
      <c r="C110" s="16"/>
      <c r="D110" s="39" t="n">
        <f aca="false">D103+D104+D105</f>
        <v>0</v>
      </c>
      <c r="E110" s="16"/>
    </row>
    <row r="111" customFormat="false" ht="25.5" hidden="false" customHeight="true" outlineLevel="0" collapsed="false">
      <c r="A111" s="31" t="s">
        <v>232</v>
      </c>
      <c r="B111" s="31"/>
      <c r="C111" s="31"/>
      <c r="D111" s="31"/>
      <c r="E111" s="31"/>
    </row>
    <row r="113" customFormat="false" ht="21.75" hidden="false" customHeight="true" outlineLevel="0" collapsed="false">
      <c r="A113" s="6" t="s">
        <v>233</v>
      </c>
      <c r="B113" s="6"/>
      <c r="C113" s="6"/>
      <c r="D113" s="6"/>
      <c r="E113" s="6"/>
    </row>
    <row r="114" customFormat="false" ht="25.5" hidden="false" customHeight="true" outlineLevel="0" collapsed="false">
      <c r="A114" s="7" t="s">
        <v>16</v>
      </c>
      <c r="B114" s="7" t="s">
        <v>234</v>
      </c>
      <c r="C114" s="7"/>
      <c r="D114" s="7" t="s">
        <v>90</v>
      </c>
      <c r="E114" s="7"/>
    </row>
    <row r="115" customFormat="false" ht="14.25" hidden="false" customHeight="false" outlineLevel="0" collapsed="false">
      <c r="A115" s="24" t="s">
        <v>49</v>
      </c>
      <c r="B115" s="25" t="s">
        <v>235</v>
      </c>
      <c r="C115" s="25"/>
      <c r="D115" s="33" t="n">
        <f aca="false">D35</f>
        <v>0</v>
      </c>
      <c r="E115" s="25"/>
    </row>
    <row r="116" customFormat="false" ht="14.25" hidden="false" customHeight="false" outlineLevel="0" collapsed="false">
      <c r="A116" s="24" t="s">
        <v>51</v>
      </c>
      <c r="B116" s="25" t="s">
        <v>236</v>
      </c>
      <c r="C116" s="25"/>
      <c r="D116" s="33" t="n">
        <f aca="false">D66</f>
        <v>0</v>
      </c>
      <c r="E116" s="25"/>
    </row>
    <row r="117" customFormat="false" ht="14.25" hidden="false" customHeight="false" outlineLevel="0" collapsed="false">
      <c r="A117" s="24" t="s">
        <v>52</v>
      </c>
      <c r="B117" s="25" t="s">
        <v>237</v>
      </c>
      <c r="C117" s="25"/>
      <c r="D117" s="33" t="n">
        <f aca="false">D76</f>
        <v>0</v>
      </c>
      <c r="E117" s="25"/>
    </row>
    <row r="118" customFormat="false" ht="14.25" hidden="false" customHeight="false" outlineLevel="0" collapsed="false">
      <c r="A118" s="24" t="s">
        <v>54</v>
      </c>
      <c r="B118" s="25" t="s">
        <v>238</v>
      </c>
      <c r="C118" s="25"/>
      <c r="D118" s="33" t="n">
        <f aca="false">D90</f>
        <v>0</v>
      </c>
      <c r="E118" s="25"/>
    </row>
    <row r="119" customFormat="false" ht="14.25" hidden="false" customHeight="false" outlineLevel="0" collapsed="false">
      <c r="A119" s="24" t="s">
        <v>56</v>
      </c>
      <c r="B119" s="25" t="s">
        <v>239</v>
      </c>
      <c r="C119" s="25"/>
      <c r="D119" s="33" t="n">
        <f aca="false">D99</f>
        <v>0</v>
      </c>
      <c r="E119" s="25"/>
    </row>
    <row r="120" customFormat="false" ht="14.25" hidden="false" customHeight="false" outlineLevel="0" collapsed="false">
      <c r="A120" s="16"/>
      <c r="B120" s="40" t="s">
        <v>240</v>
      </c>
      <c r="C120" s="16"/>
      <c r="D120" s="42" t="n">
        <f aca="false">SUM(D115:D119)</f>
        <v>0</v>
      </c>
      <c r="E120" s="16"/>
    </row>
    <row r="121" customFormat="false" ht="14.25" hidden="false" customHeight="false" outlineLevel="0" collapsed="false">
      <c r="A121" s="24" t="s">
        <v>59</v>
      </c>
      <c r="B121" s="25" t="s">
        <v>241</v>
      </c>
      <c r="C121" s="25"/>
      <c r="D121" s="33" t="n">
        <f aca="false">D110</f>
        <v>0</v>
      </c>
      <c r="E121" s="25"/>
    </row>
    <row r="122" customFormat="false" ht="14.25" hidden="false" customHeight="false" outlineLevel="0" collapsed="false">
      <c r="A122" s="16"/>
      <c r="B122" s="38" t="s">
        <v>242</v>
      </c>
      <c r="C122" s="16"/>
      <c r="D122" s="39" t="n">
        <f aca="false">D120+D121</f>
        <v>0</v>
      </c>
      <c r="E122" s="16"/>
    </row>
    <row r="124" customFormat="false" ht="21.75" hidden="false" customHeight="true" outlineLevel="0" collapsed="false">
      <c r="A124" s="6" t="s">
        <v>243</v>
      </c>
      <c r="B124" s="6"/>
      <c r="C124" s="6"/>
      <c r="D124" s="6"/>
      <c r="E124" s="6"/>
    </row>
    <row r="125" customFormat="false" ht="25.5" hidden="false" customHeight="true" outlineLevel="0" collapsed="false">
      <c r="A125" s="7" t="s">
        <v>16</v>
      </c>
      <c r="B125" s="7" t="s">
        <v>63</v>
      </c>
      <c r="C125" s="7" t="s">
        <v>21</v>
      </c>
      <c r="D125" s="7" t="s">
        <v>244</v>
      </c>
      <c r="E125" s="7" t="s">
        <v>245</v>
      </c>
    </row>
    <row r="126" customFormat="false" ht="14.25" hidden="false" customHeight="false" outlineLevel="0" collapsed="false">
      <c r="A126" s="24" t="s">
        <v>75</v>
      </c>
      <c r="B126" s="25" t="s">
        <v>30</v>
      </c>
      <c r="C126" s="33" t="n">
        <f aca="false">D122</f>
        <v>0</v>
      </c>
      <c r="D126" s="52" t="n">
        <f aca="false">D14</f>
        <v>4</v>
      </c>
      <c r="E126" s="53" t="n">
        <f aca="false">ROUND(C126*D126,2)</f>
        <v>0</v>
      </c>
    </row>
    <row r="127" customFormat="false" ht="14.25" hidden="false" customHeight="false" outlineLevel="0" collapsed="false">
      <c r="A127" s="40" t="s">
        <v>246</v>
      </c>
      <c r="B127" s="40"/>
      <c r="C127" s="16"/>
      <c r="D127" s="54" t="n">
        <v>12</v>
      </c>
      <c r="E127" s="39" t="n">
        <f aca="false">ROUND(E126*D127,2)</f>
        <v>0</v>
      </c>
    </row>
    <row r="129" customFormat="false" ht="25.5" hidden="false" customHeight="true" outlineLevel="0" collapsed="false">
      <c r="A129" s="23" t="s">
        <v>256</v>
      </c>
      <c r="B129" s="23"/>
      <c r="C129" s="23"/>
      <c r="D129" s="23"/>
      <c r="E129" s="23"/>
    </row>
  </sheetData>
  <mergeCells count="34">
    <mergeCell ref="A1:E1"/>
    <mergeCell ref="A2:E2"/>
    <mergeCell ref="A4:E4"/>
    <mergeCell ref="C5:E5"/>
    <mergeCell ref="C6:E6"/>
    <mergeCell ref="C7:E7"/>
    <mergeCell ref="C8:E8"/>
    <mergeCell ref="C9:E9"/>
    <mergeCell ref="C10:E10"/>
    <mergeCell ref="A12:E12"/>
    <mergeCell ref="A16:E16"/>
    <mergeCell ref="C17:E17"/>
    <mergeCell ref="C18:E18"/>
    <mergeCell ref="C19:E19"/>
    <mergeCell ref="C20:E20"/>
    <mergeCell ref="C21:E21"/>
    <mergeCell ref="C22:E22"/>
    <mergeCell ref="A23:E23"/>
    <mergeCell ref="A25:E25"/>
    <mergeCell ref="A36:E36"/>
    <mergeCell ref="A38:E38"/>
    <mergeCell ref="A44:E44"/>
    <mergeCell ref="A55:E55"/>
    <mergeCell ref="A68:E68"/>
    <mergeCell ref="A78:E78"/>
    <mergeCell ref="A79:E79"/>
    <mergeCell ref="A92:E92"/>
    <mergeCell ref="A93:E93"/>
    <mergeCell ref="A101:E101"/>
    <mergeCell ref="A111:E111"/>
    <mergeCell ref="A113:E113"/>
    <mergeCell ref="A124:E124"/>
    <mergeCell ref="A127:B127"/>
    <mergeCell ref="A129:E129"/>
  </mergeCells>
  <printOptions headings="false" gridLines="false" gridLinesSet="true" horizontalCentered="true" verticalCentered="false"/>
  <pageMargins left="0.35" right="0.35" top="1" bottom="1" header="0.511811023622047" footer="0.5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&amp;LIN SEGES/MP nº 05/2017 - Anexo VII-D&amp;RPágina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48"/>
  <sheetViews>
    <sheetView showFormulas="false" showGridLines="false" showRowColHeaders="true" showZeros="true" rightToLeft="false" tabSelected="false" showOutlineSymbols="true" defaultGridColor="true" view="normal" topLeftCell="J1" colorId="64" zoomScale="100" zoomScaleNormal="100" zoomScalePageLayoutView="100" workbookViewId="0">
      <pane xSplit="0" ySplit="4" topLeftCell="A37" activePane="bottomLeft" state="frozen"/>
      <selection pane="topLeft" activeCell="J1" activeCellId="0" sqref="J1"/>
      <selection pane="bottomLeft" activeCell="F45" activeCellId="0" sqref="F45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1" width="7"/>
    <col collapsed="false" customWidth="true" hidden="false" outlineLevel="0" max="2" min="2" style="1" width="30"/>
    <col collapsed="false" customWidth="true" hidden="false" outlineLevel="0" max="3" min="3" style="1" width="58"/>
    <col collapsed="false" customWidth="true" hidden="false" outlineLevel="0" max="4" min="4" style="1" width="13"/>
    <col collapsed="false" customWidth="true" hidden="false" outlineLevel="0" max="5" min="5" style="1" width="10"/>
    <col collapsed="false" customWidth="true" hidden="false" outlineLevel="0" max="6" min="6" style="1" width="11"/>
    <col collapsed="false" customWidth="true" hidden="false" outlineLevel="0" max="7" min="7" style="1" width="15"/>
    <col collapsed="false" customWidth="true" hidden="false" outlineLevel="0" max="8" min="8" style="1" width="12"/>
    <col collapsed="false" customWidth="true" hidden="false" outlineLevel="0" max="9" min="9" style="1" width="15"/>
    <col collapsed="false" customWidth="true" hidden="false" outlineLevel="0" max="10" min="10" style="1" width="52"/>
  </cols>
  <sheetData>
    <row r="1" customFormat="false" ht="30" hidden="false" customHeight="true" outlineLevel="0" collapsed="false">
      <c r="A1" s="2" t="s">
        <v>257</v>
      </c>
      <c r="B1" s="2"/>
      <c r="C1" s="2"/>
      <c r="D1" s="2"/>
      <c r="E1" s="2"/>
      <c r="F1" s="2"/>
      <c r="G1" s="2"/>
      <c r="H1" s="2"/>
      <c r="I1" s="2"/>
      <c r="J1" s="2"/>
    </row>
    <row r="2" customFormat="false" ht="14.25" hidden="false" customHeight="false" outlineLevel="0" collapsed="false">
      <c r="A2" s="3" t="s">
        <v>258</v>
      </c>
      <c r="B2" s="3"/>
      <c r="C2" s="3"/>
      <c r="D2" s="3"/>
      <c r="E2" s="3"/>
      <c r="F2" s="3"/>
      <c r="G2" s="3"/>
      <c r="H2" s="3"/>
      <c r="I2" s="3"/>
      <c r="J2" s="3"/>
    </row>
    <row r="4" customFormat="false" ht="25.5" hidden="false" customHeight="true" outlineLevel="0" collapsed="false">
      <c r="A4" s="7" t="s">
        <v>259</v>
      </c>
      <c r="B4" s="7" t="s">
        <v>36</v>
      </c>
      <c r="C4" s="7" t="s">
        <v>260</v>
      </c>
      <c r="D4" s="7" t="s">
        <v>261</v>
      </c>
      <c r="E4" s="7" t="s">
        <v>262</v>
      </c>
      <c r="F4" s="7" t="s">
        <v>263</v>
      </c>
      <c r="G4" s="7" t="s">
        <v>264</v>
      </c>
      <c r="H4" s="7" t="s">
        <v>265</v>
      </c>
      <c r="I4" s="7" t="s">
        <v>266</v>
      </c>
      <c r="J4" s="7" t="s">
        <v>267</v>
      </c>
    </row>
    <row r="5" customFormat="false" ht="28.3" hidden="false" customHeight="false" outlineLevel="0" collapsed="false">
      <c r="A5" s="52" t="n">
        <v>1</v>
      </c>
      <c r="B5" s="5" t="s">
        <v>25</v>
      </c>
      <c r="C5" s="29" t="s">
        <v>268</v>
      </c>
      <c r="D5" s="55" t="s">
        <v>269</v>
      </c>
      <c r="E5" s="55" t="s">
        <v>270</v>
      </c>
      <c r="F5" s="56" t="n">
        <v>3</v>
      </c>
      <c r="G5" s="36" t="n">
        <v>47.69</v>
      </c>
      <c r="H5" s="43" t="n">
        <v>12</v>
      </c>
      <c r="I5" s="33" t="n">
        <f aca="false">IF(H5&gt;0,ROUND(F5*G5/H5,2),0)</f>
        <v>11.92</v>
      </c>
      <c r="J5" s="34" t="s">
        <v>271</v>
      </c>
    </row>
    <row r="6" customFormat="false" ht="28.3" hidden="false" customHeight="false" outlineLevel="0" collapsed="false">
      <c r="A6" s="52" t="n">
        <v>1</v>
      </c>
      <c r="B6" s="5" t="s">
        <v>25</v>
      </c>
      <c r="C6" s="29" t="s">
        <v>272</v>
      </c>
      <c r="D6" s="55" t="s">
        <v>269</v>
      </c>
      <c r="E6" s="55" t="s">
        <v>270</v>
      </c>
      <c r="F6" s="56" t="n">
        <v>2</v>
      </c>
      <c r="G6" s="36" t="n">
        <v>37.15</v>
      </c>
      <c r="H6" s="43" t="n">
        <v>12</v>
      </c>
      <c r="I6" s="33" t="n">
        <f aca="false">IF(H6&gt;0,ROUND(F6*G6/H6,2),0)</f>
        <v>6.19</v>
      </c>
      <c r="J6" s="34" t="s">
        <v>273</v>
      </c>
    </row>
    <row r="7" customFormat="false" ht="28.3" hidden="false" customHeight="false" outlineLevel="0" collapsed="false">
      <c r="A7" s="52" t="n">
        <v>1</v>
      </c>
      <c r="B7" s="5" t="s">
        <v>25</v>
      </c>
      <c r="C7" s="29" t="s">
        <v>274</v>
      </c>
      <c r="D7" s="55" t="s">
        <v>269</v>
      </c>
      <c r="E7" s="55" t="s">
        <v>270</v>
      </c>
      <c r="F7" s="56" t="n">
        <v>3</v>
      </c>
      <c r="G7" s="36" t="n">
        <v>77.07</v>
      </c>
      <c r="H7" s="43" t="n">
        <v>12</v>
      </c>
      <c r="I7" s="33" t="n">
        <f aca="false">IF(H7&gt;0,ROUND(F7*G7/H7,2),0)</f>
        <v>19.27</v>
      </c>
      <c r="J7" s="34" t="s">
        <v>275</v>
      </c>
    </row>
    <row r="8" customFormat="false" ht="28.3" hidden="false" customHeight="false" outlineLevel="0" collapsed="false">
      <c r="A8" s="52" t="n">
        <v>1</v>
      </c>
      <c r="B8" s="5" t="s">
        <v>25</v>
      </c>
      <c r="C8" s="29" t="s">
        <v>276</v>
      </c>
      <c r="D8" s="55" t="s">
        <v>269</v>
      </c>
      <c r="E8" s="55" t="s">
        <v>270</v>
      </c>
      <c r="F8" s="56" t="n">
        <v>2</v>
      </c>
      <c r="G8" s="36" t="n">
        <v>75.36</v>
      </c>
      <c r="H8" s="43" t="n">
        <v>12</v>
      </c>
      <c r="I8" s="33" t="n">
        <f aca="false">IF(H8&gt;0,ROUND(F8*G8/H8,2),0)</f>
        <v>12.56</v>
      </c>
      <c r="J8" s="34" t="s">
        <v>275</v>
      </c>
    </row>
    <row r="9" customFormat="false" ht="28.3" hidden="false" customHeight="false" outlineLevel="0" collapsed="false">
      <c r="A9" s="52" t="n">
        <v>1</v>
      </c>
      <c r="B9" s="5" t="s">
        <v>25</v>
      </c>
      <c r="C9" s="29" t="s">
        <v>277</v>
      </c>
      <c r="D9" s="55" t="s">
        <v>269</v>
      </c>
      <c r="E9" s="55" t="s">
        <v>270</v>
      </c>
      <c r="F9" s="56" t="n">
        <v>1</v>
      </c>
      <c r="G9" s="36" t="n">
        <v>103.27</v>
      </c>
      <c r="H9" s="43" t="n">
        <v>12</v>
      </c>
      <c r="I9" s="33" t="n">
        <f aca="false">IF(H9&gt;0,ROUND(F9*G9/H9,2),0)</f>
        <v>8.61</v>
      </c>
      <c r="J9" s="34" t="s">
        <v>273</v>
      </c>
    </row>
    <row r="10" customFormat="false" ht="28.3" hidden="false" customHeight="false" outlineLevel="0" collapsed="false">
      <c r="A10" s="52" t="n">
        <v>1</v>
      </c>
      <c r="B10" s="5" t="s">
        <v>25</v>
      </c>
      <c r="C10" s="29" t="s">
        <v>278</v>
      </c>
      <c r="D10" s="55" t="s">
        <v>269</v>
      </c>
      <c r="E10" s="55" t="s">
        <v>279</v>
      </c>
      <c r="F10" s="56" t="n">
        <v>6</v>
      </c>
      <c r="G10" s="36" t="n">
        <v>19.59</v>
      </c>
      <c r="H10" s="43" t="n">
        <v>12</v>
      </c>
      <c r="I10" s="33" t="n">
        <f aca="false">IF(H10&gt;0,ROUND(F10*G10/H10,2),0)</f>
        <v>9.8</v>
      </c>
      <c r="J10" s="34" t="s">
        <v>275</v>
      </c>
    </row>
    <row r="11" customFormat="false" ht="28.3" hidden="false" customHeight="false" outlineLevel="0" collapsed="false">
      <c r="A11" s="52" t="n">
        <v>1</v>
      </c>
      <c r="B11" s="5" t="s">
        <v>25</v>
      </c>
      <c r="C11" s="29" t="s">
        <v>280</v>
      </c>
      <c r="D11" s="55" t="s">
        <v>269</v>
      </c>
      <c r="E11" s="55" t="s">
        <v>270</v>
      </c>
      <c r="F11" s="56" t="n">
        <v>1</v>
      </c>
      <c r="G11" s="36" t="n">
        <v>6.83</v>
      </c>
      <c r="H11" s="43" t="n">
        <v>12</v>
      </c>
      <c r="I11" s="33" t="n">
        <f aca="false">IF(H11&gt;0,ROUND(F11*G11/H11,2),0)</f>
        <v>0.57</v>
      </c>
      <c r="J11" s="34" t="s">
        <v>281</v>
      </c>
    </row>
    <row r="12" customFormat="false" ht="28.3" hidden="false" customHeight="false" outlineLevel="0" collapsed="false">
      <c r="A12" s="52" t="n">
        <v>1</v>
      </c>
      <c r="B12" s="5" t="s">
        <v>25</v>
      </c>
      <c r="C12" s="29" t="s">
        <v>282</v>
      </c>
      <c r="D12" s="55" t="s">
        <v>283</v>
      </c>
      <c r="E12" s="55" t="s">
        <v>279</v>
      </c>
      <c r="F12" s="56" t="n">
        <v>2</v>
      </c>
      <c r="G12" s="36" t="n">
        <v>74.43</v>
      </c>
      <c r="H12" s="43" t="n">
        <v>12</v>
      </c>
      <c r="I12" s="33" t="n">
        <f aca="false">IF(H12&gt;0,ROUND(F12*G12/H12,2),0)</f>
        <v>12.41</v>
      </c>
      <c r="J12" s="34" t="s">
        <v>284</v>
      </c>
    </row>
    <row r="13" customFormat="false" ht="28.3" hidden="false" customHeight="false" outlineLevel="0" collapsed="false">
      <c r="A13" s="52" t="n">
        <v>1</v>
      </c>
      <c r="B13" s="5" t="s">
        <v>25</v>
      </c>
      <c r="C13" s="29" t="s">
        <v>285</v>
      </c>
      <c r="D13" s="55" t="s">
        <v>283</v>
      </c>
      <c r="E13" s="55" t="s">
        <v>279</v>
      </c>
      <c r="F13" s="56" t="n">
        <v>1</v>
      </c>
      <c r="G13" s="36" t="n">
        <v>39.32</v>
      </c>
      <c r="H13" s="43" t="n">
        <v>12</v>
      </c>
      <c r="I13" s="33" t="n">
        <f aca="false">IF(H13&gt;0,ROUND(F13*G13/H13,2),0)</f>
        <v>3.28</v>
      </c>
      <c r="J13" s="34" t="s">
        <v>286</v>
      </c>
    </row>
    <row r="14" customFormat="false" ht="28.3" hidden="false" customHeight="false" outlineLevel="0" collapsed="false">
      <c r="A14" s="52" t="n">
        <v>1</v>
      </c>
      <c r="B14" s="5" t="s">
        <v>25</v>
      </c>
      <c r="C14" s="29" t="s">
        <v>287</v>
      </c>
      <c r="D14" s="55" t="s">
        <v>283</v>
      </c>
      <c r="E14" s="55" t="s">
        <v>279</v>
      </c>
      <c r="F14" s="56" t="n">
        <v>12</v>
      </c>
      <c r="G14" s="36" t="n">
        <v>2.62</v>
      </c>
      <c r="H14" s="43" t="n">
        <v>12</v>
      </c>
      <c r="I14" s="33" t="n">
        <f aca="false">IF(H14&gt;0,ROUND(F14*G14/H14,2),0)</f>
        <v>2.62</v>
      </c>
      <c r="J14" s="34" t="s">
        <v>288</v>
      </c>
    </row>
    <row r="15" customFormat="false" ht="28.3" hidden="false" customHeight="false" outlineLevel="0" collapsed="false">
      <c r="A15" s="52" t="n">
        <v>1</v>
      </c>
      <c r="B15" s="5" t="s">
        <v>25</v>
      </c>
      <c r="C15" s="29" t="s">
        <v>289</v>
      </c>
      <c r="D15" s="55" t="s">
        <v>283</v>
      </c>
      <c r="E15" s="55" t="s">
        <v>290</v>
      </c>
      <c r="F15" s="56" t="n">
        <v>3</v>
      </c>
      <c r="G15" s="36" t="n">
        <v>20.82</v>
      </c>
      <c r="H15" s="43" t="n">
        <v>12</v>
      </c>
      <c r="I15" s="33" t="n">
        <f aca="false">IF(H15&gt;0,ROUND(F15*G15/H15,2),0)</f>
        <v>5.21</v>
      </c>
      <c r="J15" s="34" t="s">
        <v>291</v>
      </c>
    </row>
    <row r="16" customFormat="false" ht="28.3" hidden="false" customHeight="false" outlineLevel="0" collapsed="false">
      <c r="A16" s="52" t="n">
        <v>1</v>
      </c>
      <c r="B16" s="5" t="s">
        <v>25</v>
      </c>
      <c r="C16" s="29" t="s">
        <v>292</v>
      </c>
      <c r="D16" s="55" t="s">
        <v>283</v>
      </c>
      <c r="E16" s="55" t="s">
        <v>270</v>
      </c>
      <c r="F16" s="56" t="n">
        <v>2</v>
      </c>
      <c r="G16" s="36" t="n">
        <v>3.6</v>
      </c>
      <c r="H16" s="43" t="n">
        <v>12</v>
      </c>
      <c r="I16" s="33" t="n">
        <f aca="false">IF(H16&gt;0,ROUND(F16*G16/H16,2),0)</f>
        <v>0.6</v>
      </c>
      <c r="J16" s="34" t="s">
        <v>293</v>
      </c>
    </row>
    <row r="17" customFormat="false" ht="28.3" hidden="false" customHeight="false" outlineLevel="0" collapsed="false">
      <c r="A17" s="52" t="n">
        <v>1</v>
      </c>
      <c r="B17" s="5" t="s">
        <v>25</v>
      </c>
      <c r="C17" s="29" t="s">
        <v>294</v>
      </c>
      <c r="D17" s="55" t="s">
        <v>283</v>
      </c>
      <c r="E17" s="55" t="s">
        <v>290</v>
      </c>
      <c r="F17" s="56" t="n">
        <v>4</v>
      </c>
      <c r="G17" s="36" t="n">
        <v>11.16</v>
      </c>
      <c r="H17" s="43" t="n">
        <v>12</v>
      </c>
      <c r="I17" s="33" t="n">
        <f aca="false">IF(H17&gt;0,ROUND(F17*G17/H17,2),0)</f>
        <v>3.72</v>
      </c>
      <c r="J17" s="34" t="s">
        <v>295</v>
      </c>
    </row>
    <row r="18" customFormat="false" ht="28.3" hidden="false" customHeight="false" outlineLevel="0" collapsed="false">
      <c r="A18" s="52" t="n">
        <v>1</v>
      </c>
      <c r="B18" s="5" t="s">
        <v>25</v>
      </c>
      <c r="C18" s="29" t="s">
        <v>296</v>
      </c>
      <c r="D18" s="55" t="s">
        <v>283</v>
      </c>
      <c r="E18" s="55" t="s">
        <v>270</v>
      </c>
      <c r="F18" s="56" t="n">
        <v>2</v>
      </c>
      <c r="G18" s="36" t="n">
        <v>12.27</v>
      </c>
      <c r="H18" s="43" t="n">
        <v>12</v>
      </c>
      <c r="I18" s="33" t="n">
        <f aca="false">IF(H18&gt;0,ROUND(F18*G18/H18,2),0)</f>
        <v>2.05</v>
      </c>
      <c r="J18" s="34" t="s">
        <v>297</v>
      </c>
    </row>
    <row r="19" customFormat="false" ht="28.3" hidden="false" customHeight="false" outlineLevel="0" collapsed="false">
      <c r="A19" s="52" t="n">
        <v>1</v>
      </c>
      <c r="B19" s="5" t="s">
        <v>25</v>
      </c>
      <c r="C19" s="29" t="s">
        <v>298</v>
      </c>
      <c r="D19" s="55" t="s">
        <v>283</v>
      </c>
      <c r="E19" s="55" t="s">
        <v>270</v>
      </c>
      <c r="F19" s="56" t="n">
        <v>1</v>
      </c>
      <c r="G19" s="36" t="n">
        <v>26.93</v>
      </c>
      <c r="H19" s="43" t="n">
        <v>24</v>
      </c>
      <c r="I19" s="33" t="n">
        <f aca="false">IF(H19&gt;0,ROUND(F19*G19/H19,2),0)</f>
        <v>1.12</v>
      </c>
      <c r="J19" s="34" t="s">
        <v>299</v>
      </c>
    </row>
    <row r="20" customFormat="false" ht="28.3" hidden="false" customHeight="false" outlineLevel="0" collapsed="false">
      <c r="A20" s="52" t="n">
        <v>2</v>
      </c>
      <c r="B20" s="5" t="s">
        <v>28</v>
      </c>
      <c r="C20" s="29" t="s">
        <v>268</v>
      </c>
      <c r="D20" s="55" t="s">
        <v>269</v>
      </c>
      <c r="E20" s="55" t="s">
        <v>270</v>
      </c>
      <c r="F20" s="56" t="n">
        <v>3</v>
      </c>
      <c r="G20" s="36" t="n">
        <v>47.69</v>
      </c>
      <c r="H20" s="43" t="n">
        <v>12</v>
      </c>
      <c r="I20" s="33" t="n">
        <f aca="false">IF(H20&gt;0,ROUND(F20*G20/H20,2),0)</f>
        <v>11.92</v>
      </c>
      <c r="J20" s="34" t="s">
        <v>300</v>
      </c>
    </row>
    <row r="21" customFormat="false" ht="28.3" hidden="false" customHeight="false" outlineLevel="0" collapsed="false">
      <c r="A21" s="52" t="n">
        <v>2</v>
      </c>
      <c r="B21" s="5" t="s">
        <v>28</v>
      </c>
      <c r="C21" s="29" t="s">
        <v>272</v>
      </c>
      <c r="D21" s="55" t="s">
        <v>269</v>
      </c>
      <c r="E21" s="55" t="s">
        <v>270</v>
      </c>
      <c r="F21" s="56" t="n">
        <v>2</v>
      </c>
      <c r="G21" s="36" t="n">
        <v>37.15</v>
      </c>
      <c r="H21" s="43" t="n">
        <v>12</v>
      </c>
      <c r="I21" s="33" t="n">
        <f aca="false">IF(H21&gt;0,ROUND(F21*G21/H21,2),0)</f>
        <v>6.19</v>
      </c>
      <c r="J21" s="34" t="s">
        <v>301</v>
      </c>
    </row>
    <row r="22" customFormat="false" ht="28.3" hidden="false" customHeight="false" outlineLevel="0" collapsed="false">
      <c r="A22" s="52" t="n">
        <v>2</v>
      </c>
      <c r="B22" s="5" t="s">
        <v>28</v>
      </c>
      <c r="C22" s="29" t="s">
        <v>274</v>
      </c>
      <c r="D22" s="55" t="s">
        <v>269</v>
      </c>
      <c r="E22" s="55" t="s">
        <v>270</v>
      </c>
      <c r="F22" s="56" t="n">
        <v>3</v>
      </c>
      <c r="G22" s="36" t="n">
        <v>77.07</v>
      </c>
      <c r="H22" s="43" t="n">
        <v>12</v>
      </c>
      <c r="I22" s="33" t="n">
        <f aca="false">IF(H22&gt;0,ROUND(F22*G22/H22,2),0)</f>
        <v>19.27</v>
      </c>
      <c r="J22" s="34" t="s">
        <v>302</v>
      </c>
    </row>
    <row r="23" customFormat="false" ht="28.3" hidden="false" customHeight="false" outlineLevel="0" collapsed="false">
      <c r="A23" s="52" t="n">
        <v>2</v>
      </c>
      <c r="B23" s="5" t="s">
        <v>28</v>
      </c>
      <c r="C23" s="29" t="s">
        <v>277</v>
      </c>
      <c r="D23" s="55" t="s">
        <v>269</v>
      </c>
      <c r="E23" s="55" t="s">
        <v>270</v>
      </c>
      <c r="F23" s="56" t="n">
        <v>1</v>
      </c>
      <c r="G23" s="36" t="n">
        <v>103.27</v>
      </c>
      <c r="H23" s="43" t="n">
        <v>12</v>
      </c>
      <c r="I23" s="33" t="n">
        <f aca="false">IF(H23&gt;0,ROUND(F23*G23/H23,2),0)</f>
        <v>8.61</v>
      </c>
      <c r="J23" s="34" t="s">
        <v>301</v>
      </c>
    </row>
    <row r="24" customFormat="false" ht="28.3" hidden="false" customHeight="false" outlineLevel="0" collapsed="false">
      <c r="A24" s="52" t="n">
        <v>2</v>
      </c>
      <c r="B24" s="5" t="s">
        <v>28</v>
      </c>
      <c r="C24" s="29" t="s">
        <v>303</v>
      </c>
      <c r="D24" s="55" t="s">
        <v>269</v>
      </c>
      <c r="E24" s="55" t="s">
        <v>270</v>
      </c>
      <c r="F24" s="56" t="n">
        <v>1</v>
      </c>
      <c r="G24" s="36" t="n">
        <v>28.14</v>
      </c>
      <c r="H24" s="43" t="n">
        <v>12</v>
      </c>
      <c r="I24" s="33" t="n">
        <f aca="false">IF(H24&gt;0,ROUND(F24*G24/H24,2),0)</f>
        <v>2.35</v>
      </c>
      <c r="J24" s="34" t="s">
        <v>304</v>
      </c>
    </row>
    <row r="25" customFormat="false" ht="28.3" hidden="false" customHeight="false" outlineLevel="0" collapsed="false">
      <c r="A25" s="52" t="n">
        <v>2</v>
      </c>
      <c r="B25" s="5" t="s">
        <v>28</v>
      </c>
      <c r="C25" s="29" t="s">
        <v>278</v>
      </c>
      <c r="D25" s="55" t="s">
        <v>269</v>
      </c>
      <c r="E25" s="55" t="s">
        <v>279</v>
      </c>
      <c r="F25" s="56" t="n">
        <v>6</v>
      </c>
      <c r="G25" s="36" t="n">
        <v>19.59</v>
      </c>
      <c r="H25" s="43" t="n">
        <v>12</v>
      </c>
      <c r="I25" s="33" t="n">
        <f aca="false">IF(H25&gt;0,ROUND(F25*G25/H25,2),0)</f>
        <v>9.8</v>
      </c>
      <c r="J25" s="34" t="s">
        <v>302</v>
      </c>
    </row>
    <row r="26" customFormat="false" ht="28.3" hidden="false" customHeight="false" outlineLevel="0" collapsed="false">
      <c r="A26" s="52" t="n">
        <v>2</v>
      </c>
      <c r="B26" s="5" t="s">
        <v>28</v>
      </c>
      <c r="C26" s="29" t="s">
        <v>280</v>
      </c>
      <c r="D26" s="55" t="s">
        <v>269</v>
      </c>
      <c r="E26" s="55" t="s">
        <v>270</v>
      </c>
      <c r="F26" s="56" t="n">
        <v>1</v>
      </c>
      <c r="G26" s="36" t="n">
        <v>6.83</v>
      </c>
      <c r="H26" s="43" t="n">
        <v>12</v>
      </c>
      <c r="I26" s="33" t="n">
        <f aca="false">IF(H26&gt;0,ROUND(F26*G26/H26,2),0)</f>
        <v>0.57</v>
      </c>
      <c r="J26" s="34" t="s">
        <v>305</v>
      </c>
    </row>
    <row r="27" customFormat="false" ht="28.3" hidden="false" customHeight="false" outlineLevel="0" collapsed="false">
      <c r="A27" s="52" t="n">
        <v>2</v>
      </c>
      <c r="B27" s="5" t="s">
        <v>28</v>
      </c>
      <c r="C27" s="29" t="s">
        <v>282</v>
      </c>
      <c r="D27" s="55" t="s">
        <v>283</v>
      </c>
      <c r="E27" s="55" t="s">
        <v>279</v>
      </c>
      <c r="F27" s="56" t="n">
        <v>2</v>
      </c>
      <c r="G27" s="36" t="n">
        <v>74.43</v>
      </c>
      <c r="H27" s="43" t="n">
        <v>12</v>
      </c>
      <c r="I27" s="33" t="n">
        <f aca="false">IF(H27&gt;0,ROUND(F27*G27/H27,2),0)</f>
        <v>12.41</v>
      </c>
      <c r="J27" s="34" t="s">
        <v>306</v>
      </c>
    </row>
    <row r="28" customFormat="false" ht="28.3" hidden="false" customHeight="false" outlineLevel="0" collapsed="false">
      <c r="A28" s="52" t="n">
        <v>2</v>
      </c>
      <c r="B28" s="5" t="s">
        <v>28</v>
      </c>
      <c r="C28" s="29" t="s">
        <v>307</v>
      </c>
      <c r="D28" s="55" t="s">
        <v>283</v>
      </c>
      <c r="E28" s="55" t="s">
        <v>279</v>
      </c>
      <c r="F28" s="56" t="n">
        <v>4</v>
      </c>
      <c r="G28" s="36" t="n">
        <v>16.11</v>
      </c>
      <c r="H28" s="43" t="n">
        <v>12</v>
      </c>
      <c r="I28" s="33" t="n">
        <f aca="false">IF(H28&gt;0,ROUND(F28*G28/H28,2),0)</f>
        <v>5.37</v>
      </c>
      <c r="J28" s="34" t="s">
        <v>308</v>
      </c>
    </row>
    <row r="29" customFormat="false" ht="28.3" hidden="false" customHeight="false" outlineLevel="0" collapsed="false">
      <c r="A29" s="52" t="n">
        <v>2</v>
      </c>
      <c r="B29" s="5" t="s">
        <v>28</v>
      </c>
      <c r="C29" s="29" t="s">
        <v>287</v>
      </c>
      <c r="D29" s="55" t="s">
        <v>283</v>
      </c>
      <c r="E29" s="55" t="s">
        <v>279</v>
      </c>
      <c r="F29" s="56" t="n">
        <v>6</v>
      </c>
      <c r="G29" s="36" t="n">
        <v>2.62</v>
      </c>
      <c r="H29" s="43" t="n">
        <v>12</v>
      </c>
      <c r="I29" s="33" t="n">
        <f aca="false">IF(H29&gt;0,ROUND(F29*G29/H29,2),0)</f>
        <v>1.31</v>
      </c>
      <c r="J29" s="34" t="s">
        <v>309</v>
      </c>
    </row>
    <row r="30" customFormat="false" ht="28.3" hidden="false" customHeight="false" outlineLevel="0" collapsed="false">
      <c r="A30" s="52" t="n">
        <v>2</v>
      </c>
      <c r="B30" s="5" t="s">
        <v>28</v>
      </c>
      <c r="C30" s="29" t="s">
        <v>292</v>
      </c>
      <c r="D30" s="55" t="s">
        <v>283</v>
      </c>
      <c r="E30" s="55" t="s">
        <v>270</v>
      </c>
      <c r="F30" s="56" t="n">
        <v>2</v>
      </c>
      <c r="G30" s="36" t="n">
        <v>3.6</v>
      </c>
      <c r="H30" s="43" t="n">
        <v>12</v>
      </c>
      <c r="I30" s="33" t="n">
        <f aca="false">IF(H30&gt;0,ROUND(F30*G30/H30,2),0)</f>
        <v>0.6</v>
      </c>
      <c r="J30" s="34" t="s">
        <v>310</v>
      </c>
    </row>
    <row r="31" customFormat="false" ht="28.3" hidden="false" customHeight="false" outlineLevel="0" collapsed="false">
      <c r="A31" s="52" t="n">
        <v>2</v>
      </c>
      <c r="B31" s="5" t="s">
        <v>28</v>
      </c>
      <c r="C31" s="29" t="s">
        <v>311</v>
      </c>
      <c r="D31" s="55" t="s">
        <v>283</v>
      </c>
      <c r="E31" s="55" t="s">
        <v>270</v>
      </c>
      <c r="F31" s="56" t="n">
        <v>4</v>
      </c>
      <c r="G31" s="36" t="n">
        <v>9.99</v>
      </c>
      <c r="H31" s="43" t="n">
        <v>12</v>
      </c>
      <c r="I31" s="33" t="n">
        <f aca="false">IF(H31&gt;0,ROUND(F31*G31/H31,2),0)</f>
        <v>3.33</v>
      </c>
      <c r="J31" s="34" t="s">
        <v>312</v>
      </c>
    </row>
    <row r="32" customFormat="false" ht="28.3" hidden="false" customHeight="false" outlineLevel="0" collapsed="false">
      <c r="A32" s="52" t="n">
        <v>2</v>
      </c>
      <c r="B32" s="5" t="s">
        <v>28</v>
      </c>
      <c r="C32" s="29" t="s">
        <v>298</v>
      </c>
      <c r="D32" s="55" t="s">
        <v>283</v>
      </c>
      <c r="E32" s="55" t="s">
        <v>270</v>
      </c>
      <c r="F32" s="56" t="n">
        <v>1</v>
      </c>
      <c r="G32" s="36" t="n">
        <v>26.93</v>
      </c>
      <c r="H32" s="43" t="n">
        <v>24</v>
      </c>
      <c r="I32" s="33" t="n">
        <f aca="false">IF(H32&gt;0,ROUND(F32*G32/H32,2),0)</f>
        <v>1.12</v>
      </c>
      <c r="J32" s="34" t="s">
        <v>313</v>
      </c>
    </row>
    <row r="33" customFormat="false" ht="28.3" hidden="false" customHeight="false" outlineLevel="0" collapsed="false">
      <c r="A33" s="52" t="n">
        <v>2</v>
      </c>
      <c r="B33" s="5" t="s">
        <v>28</v>
      </c>
      <c r="C33" s="29" t="s">
        <v>314</v>
      </c>
      <c r="D33" s="55" t="s">
        <v>283</v>
      </c>
      <c r="E33" s="55" t="s">
        <v>270</v>
      </c>
      <c r="F33" s="56" t="n">
        <v>1</v>
      </c>
      <c r="G33" s="36" t="n">
        <v>46.72</v>
      </c>
      <c r="H33" s="43" t="n">
        <v>12</v>
      </c>
      <c r="I33" s="33" t="n">
        <f aca="false">IF(H33&gt;0,ROUND(F33*G33/H33,2),0)</f>
        <v>3.89</v>
      </c>
      <c r="J33" s="34" t="s">
        <v>315</v>
      </c>
    </row>
    <row r="34" customFormat="false" ht="28.3" hidden="false" customHeight="false" outlineLevel="0" collapsed="false">
      <c r="A34" s="52" t="n">
        <v>3</v>
      </c>
      <c r="B34" s="5" t="s">
        <v>30</v>
      </c>
      <c r="C34" s="29" t="s">
        <v>316</v>
      </c>
      <c r="D34" s="55" t="s">
        <v>269</v>
      </c>
      <c r="E34" s="55" t="s">
        <v>270</v>
      </c>
      <c r="F34" s="56" t="n">
        <v>3</v>
      </c>
      <c r="G34" s="36" t="n">
        <v>110.6</v>
      </c>
      <c r="H34" s="43" t="n">
        <v>12</v>
      </c>
      <c r="I34" s="33" t="n">
        <f aca="false">IF(H34&gt;0,ROUND(F34*G34/H34,2),0)</f>
        <v>27.65</v>
      </c>
      <c r="J34" s="34" t="s">
        <v>317</v>
      </c>
    </row>
    <row r="35" customFormat="false" ht="28.3" hidden="false" customHeight="false" outlineLevel="0" collapsed="false">
      <c r="A35" s="52" t="n">
        <v>3</v>
      </c>
      <c r="B35" s="5" t="s">
        <v>30</v>
      </c>
      <c r="C35" s="29" t="s">
        <v>318</v>
      </c>
      <c r="D35" s="55" t="s">
        <v>269</v>
      </c>
      <c r="E35" s="55" t="s">
        <v>270</v>
      </c>
      <c r="F35" s="56" t="n">
        <v>2</v>
      </c>
      <c r="G35" s="36" t="n">
        <v>141.89</v>
      </c>
      <c r="H35" s="43" t="n">
        <v>12</v>
      </c>
      <c r="I35" s="33" t="n">
        <f aca="false">IF(H35&gt;0,ROUND(F35*G35/H35,2),0)</f>
        <v>23.65</v>
      </c>
      <c r="J35" s="34" t="s">
        <v>319</v>
      </c>
    </row>
    <row r="36" customFormat="false" ht="28.3" hidden="false" customHeight="false" outlineLevel="0" collapsed="false">
      <c r="A36" s="52" t="n">
        <v>3</v>
      </c>
      <c r="B36" s="5" t="s">
        <v>30</v>
      </c>
      <c r="C36" s="29" t="s">
        <v>320</v>
      </c>
      <c r="D36" s="55" t="s">
        <v>269</v>
      </c>
      <c r="E36" s="55" t="s">
        <v>270</v>
      </c>
      <c r="F36" s="56" t="n">
        <v>3</v>
      </c>
      <c r="G36" s="36" t="n">
        <v>68.26</v>
      </c>
      <c r="H36" s="43" t="n">
        <v>12</v>
      </c>
      <c r="I36" s="33" t="n">
        <f aca="false">IF(H36&gt;0,ROUND(F36*G36/H36,2),0)</f>
        <v>17.07</v>
      </c>
      <c r="J36" s="34" t="s">
        <v>321</v>
      </c>
    </row>
    <row r="37" customFormat="false" ht="28.3" hidden="false" customHeight="false" outlineLevel="0" collapsed="false">
      <c r="A37" s="52" t="n">
        <v>3</v>
      </c>
      <c r="B37" s="5" t="s">
        <v>30</v>
      </c>
      <c r="C37" s="29" t="s">
        <v>322</v>
      </c>
      <c r="D37" s="55" t="s">
        <v>269</v>
      </c>
      <c r="E37" s="55" t="s">
        <v>270</v>
      </c>
      <c r="F37" s="56" t="n">
        <v>1</v>
      </c>
      <c r="G37" s="36"/>
      <c r="H37" s="43" t="n">
        <v>12</v>
      </c>
      <c r="I37" s="33" t="n">
        <f aca="false">IF(H37&gt;0,ROUND(F37*G37/H37,2),0)</f>
        <v>0</v>
      </c>
      <c r="J37" s="34" t="s">
        <v>319</v>
      </c>
    </row>
    <row r="38" customFormat="false" ht="28.3" hidden="false" customHeight="false" outlineLevel="0" collapsed="false">
      <c r="A38" s="52" t="n">
        <v>3</v>
      </c>
      <c r="B38" s="5" t="s">
        <v>30</v>
      </c>
      <c r="C38" s="29" t="s">
        <v>323</v>
      </c>
      <c r="D38" s="55" t="s">
        <v>269</v>
      </c>
      <c r="E38" s="55" t="s">
        <v>270</v>
      </c>
      <c r="F38" s="56" t="n">
        <v>1</v>
      </c>
      <c r="G38" s="36"/>
      <c r="H38" s="43" t="n">
        <v>12</v>
      </c>
      <c r="I38" s="33" t="n">
        <f aca="false">IF(H38&gt;0,ROUND(F38*G38/H38,2),0)</f>
        <v>0</v>
      </c>
      <c r="J38" s="34" t="s">
        <v>324</v>
      </c>
    </row>
    <row r="39" customFormat="false" ht="28.3" hidden="false" customHeight="false" outlineLevel="0" collapsed="false">
      <c r="A39" s="52" t="n">
        <v>3</v>
      </c>
      <c r="B39" s="5" t="s">
        <v>30</v>
      </c>
      <c r="C39" s="29" t="s">
        <v>325</v>
      </c>
      <c r="D39" s="55" t="s">
        <v>269</v>
      </c>
      <c r="E39" s="55" t="s">
        <v>279</v>
      </c>
      <c r="F39" s="56" t="n">
        <v>2</v>
      </c>
      <c r="G39" s="36"/>
      <c r="H39" s="43" t="n">
        <v>12</v>
      </c>
      <c r="I39" s="33" t="n">
        <f aca="false">IF(H39&gt;0,ROUND(F39*G39/H39,2),0)</f>
        <v>0</v>
      </c>
      <c r="J39" s="34" t="s">
        <v>321</v>
      </c>
    </row>
    <row r="40" customFormat="false" ht="28.3" hidden="false" customHeight="false" outlineLevel="0" collapsed="false">
      <c r="A40" s="52" t="n">
        <v>3</v>
      </c>
      <c r="B40" s="5" t="s">
        <v>30</v>
      </c>
      <c r="C40" s="29" t="s">
        <v>326</v>
      </c>
      <c r="D40" s="55" t="s">
        <v>269</v>
      </c>
      <c r="E40" s="55" t="s">
        <v>279</v>
      </c>
      <c r="F40" s="56" t="n">
        <v>6</v>
      </c>
      <c r="G40" s="36"/>
      <c r="H40" s="43" t="n">
        <v>12</v>
      </c>
      <c r="I40" s="33" t="n">
        <f aca="false">IF(H40&gt;0,ROUND(F40*G40/H40,2),0)</f>
        <v>0</v>
      </c>
      <c r="J40" s="34" t="s">
        <v>321</v>
      </c>
    </row>
    <row r="41" customFormat="false" ht="28.3" hidden="false" customHeight="false" outlineLevel="0" collapsed="false">
      <c r="A41" s="52" t="n">
        <v>3</v>
      </c>
      <c r="B41" s="5" t="s">
        <v>30</v>
      </c>
      <c r="C41" s="29" t="s">
        <v>280</v>
      </c>
      <c r="D41" s="55" t="s">
        <v>269</v>
      </c>
      <c r="E41" s="55" t="s">
        <v>270</v>
      </c>
      <c r="F41" s="56" t="n">
        <v>1</v>
      </c>
      <c r="G41" s="36"/>
      <c r="H41" s="43" t="n">
        <v>12</v>
      </c>
      <c r="I41" s="33" t="n">
        <f aca="false">IF(H41&gt;0,ROUND(F41*G41/H41,2),0)</f>
        <v>0</v>
      </c>
      <c r="J41" s="34" t="s">
        <v>327</v>
      </c>
    </row>
    <row r="43" customFormat="false" ht="25.5" hidden="false" customHeight="true" outlineLevel="0" collapsed="false">
      <c r="A43" s="7"/>
      <c r="B43" s="7" t="s">
        <v>328</v>
      </c>
      <c r="C43" s="7"/>
      <c r="D43" s="7" t="s">
        <v>204</v>
      </c>
      <c r="E43" s="7" t="s">
        <v>206</v>
      </c>
      <c r="F43" s="7" t="s">
        <v>329</v>
      </c>
      <c r="G43" s="7" t="s">
        <v>330</v>
      </c>
      <c r="H43" s="7"/>
      <c r="I43" s="7" t="s">
        <v>331</v>
      </c>
      <c r="J43" s="7" t="s">
        <v>332</v>
      </c>
    </row>
    <row r="44" customFormat="false" ht="14.25" hidden="false" customHeight="false" outlineLevel="0" collapsed="false">
      <c r="A44" s="52" t="n">
        <v>1</v>
      </c>
      <c r="B44" s="49" t="s">
        <v>25</v>
      </c>
      <c r="C44" s="49"/>
      <c r="D44" s="33"/>
      <c r="E44" s="33" t="n">
        <f aca="false">ROUND(SUMIFS($I$5:$I$41,$A$5:$A$41,1,$D$5:$D$41,"material"),2)</f>
        <v>0</v>
      </c>
      <c r="F44" s="33"/>
      <c r="G44" s="33" t="n">
        <f aca="false">ROUND(SUMIFS($I$5:$I$41,$A$5:$A$41,1,$D$5:$D$41,"other"),2)</f>
        <v>0</v>
      </c>
      <c r="H44" s="25"/>
      <c r="I44" s="51" t="n">
        <f aca="false">SUM(D44:G44)</f>
        <v>0</v>
      </c>
      <c r="J44" s="33" t="n">
        <f aca="false">ROUND(I44*12,2)</f>
        <v>0</v>
      </c>
    </row>
    <row r="45" customFormat="false" ht="14.25" hidden="false" customHeight="false" outlineLevel="0" collapsed="false">
      <c r="A45" s="52" t="n">
        <v>2</v>
      </c>
      <c r="B45" s="49" t="s">
        <v>28</v>
      </c>
      <c r="C45" s="49"/>
      <c r="D45" s="33"/>
      <c r="E45" s="33" t="n">
        <f aca="false">ROUND(SUMIFS($I$5:$I$41,$A$5:$A$41,2,$D$5:$D$41,"material"),2)</f>
        <v>0</v>
      </c>
      <c r="F45" s="33"/>
      <c r="G45" s="33" t="n">
        <f aca="false">ROUND(SUMIFS($I$5:$I$41,$A$5:$A$41,2,$D$5:$D$41,"other"),2)</f>
        <v>0</v>
      </c>
      <c r="H45" s="25"/>
      <c r="I45" s="51" t="n">
        <f aca="false">SUM(D45:G45)</f>
        <v>0</v>
      </c>
      <c r="J45" s="33" t="n">
        <f aca="false">ROUND(I45*12,2)</f>
        <v>0</v>
      </c>
    </row>
    <row r="46" customFormat="false" ht="14.25" hidden="false" customHeight="false" outlineLevel="0" collapsed="false">
      <c r="A46" s="52" t="n">
        <v>3</v>
      </c>
      <c r="B46" s="49" t="s">
        <v>30</v>
      </c>
      <c r="C46" s="49"/>
      <c r="D46" s="33"/>
      <c r="E46" s="33" t="n">
        <f aca="false">ROUND(SUMIFS($I$5:$I$41,$A$5:$A$41,3,$D$5:$D$41,"material"),2)</f>
        <v>0</v>
      </c>
      <c r="F46" s="33" t="n">
        <f aca="false">ROUND(SUMIFS($I$5:$I$41,$A$5:$A$41,3,$D$5:$D$41,"equipment"),2)</f>
        <v>0</v>
      </c>
      <c r="G46" s="33" t="n">
        <f aca="false">ROUND(SUMIFS($I$5:$I$41,$A$5:$A$41,3,$D$5:$D$41,"other"),2)</f>
        <v>0</v>
      </c>
      <c r="H46" s="25"/>
      <c r="I46" s="51" t="n">
        <f aca="false">SUM(D46:G46)</f>
        <v>0</v>
      </c>
      <c r="J46" s="33" t="n">
        <f aca="false">ROUND(I46*12,2)</f>
        <v>0</v>
      </c>
    </row>
    <row r="48" customFormat="false" ht="39" hidden="false" customHeight="true" outlineLevel="0" collapsed="false">
      <c r="A48" s="31" t="s">
        <v>333</v>
      </c>
      <c r="B48" s="31"/>
      <c r="C48" s="31"/>
      <c r="D48" s="31"/>
      <c r="E48" s="31"/>
      <c r="F48" s="31"/>
      <c r="G48" s="31"/>
      <c r="H48" s="31"/>
      <c r="I48" s="31"/>
      <c r="J48" s="31"/>
    </row>
  </sheetData>
  <mergeCells count="6">
    <mergeCell ref="A1:J1"/>
    <mergeCell ref="A2:J2"/>
    <mergeCell ref="B44:C44"/>
    <mergeCell ref="B45:C45"/>
    <mergeCell ref="B46:C46"/>
    <mergeCell ref="A48:J4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4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37" activeCellId="0" sqref="B37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1" width="9"/>
    <col collapsed="false" customWidth="true" hidden="false" outlineLevel="0" max="2" min="2" style="1" width="40"/>
    <col collapsed="false" customWidth="true" hidden="false" outlineLevel="0" max="3" min="3" style="1" width="70"/>
    <col collapsed="false" customWidth="true" hidden="false" outlineLevel="0" max="4" min="4" style="1" width="60"/>
  </cols>
  <sheetData>
    <row r="1" customFormat="false" ht="30" hidden="false" customHeight="true" outlineLevel="0" collapsed="false">
      <c r="A1" s="2" t="s">
        <v>334</v>
      </c>
      <c r="B1" s="2"/>
      <c r="C1" s="2"/>
      <c r="D1" s="2"/>
    </row>
    <row r="2" customFormat="false" ht="14.25" hidden="false" customHeight="false" outlineLevel="0" collapsed="false">
      <c r="A2" s="3" t="s">
        <v>335</v>
      </c>
      <c r="B2" s="3"/>
      <c r="C2" s="3"/>
      <c r="D2" s="3"/>
    </row>
    <row r="4" customFormat="false" ht="25.5" hidden="false" customHeight="true" outlineLevel="0" collapsed="false">
      <c r="A4" s="7" t="s">
        <v>16</v>
      </c>
      <c r="B4" s="7" t="s">
        <v>336</v>
      </c>
      <c r="C4" s="7" t="s">
        <v>91</v>
      </c>
      <c r="D4" s="7" t="s">
        <v>337</v>
      </c>
    </row>
    <row r="5" customFormat="false" ht="39" hidden="false" customHeight="true" outlineLevel="0" collapsed="false">
      <c r="A5" s="57" t="s">
        <v>338</v>
      </c>
      <c r="B5" s="58" t="s">
        <v>92</v>
      </c>
      <c r="C5" s="5" t="s">
        <v>339</v>
      </c>
      <c r="D5" s="59" t="s">
        <v>340</v>
      </c>
    </row>
    <row r="6" customFormat="false" ht="15.75" hidden="false" customHeight="true" outlineLevel="0" collapsed="false">
      <c r="A6" s="57" t="s">
        <v>341</v>
      </c>
      <c r="B6" s="58" t="s">
        <v>94</v>
      </c>
      <c r="C6" s="5" t="s">
        <v>342</v>
      </c>
      <c r="D6" s="59" t="s">
        <v>343</v>
      </c>
    </row>
    <row r="7" customFormat="false" ht="25.5" hidden="false" customHeight="true" outlineLevel="0" collapsed="false">
      <c r="A7" s="57" t="s">
        <v>344</v>
      </c>
      <c r="B7" s="58" t="s">
        <v>96</v>
      </c>
      <c r="C7" s="5" t="s">
        <v>345</v>
      </c>
      <c r="D7" s="59" t="s">
        <v>346</v>
      </c>
    </row>
    <row r="8" customFormat="false" ht="15.75" hidden="false" customHeight="true" outlineLevel="0" collapsed="false">
      <c r="A8" s="57" t="s">
        <v>347</v>
      </c>
      <c r="B8" s="58" t="s">
        <v>348</v>
      </c>
      <c r="C8" s="5" t="s">
        <v>349</v>
      </c>
      <c r="D8" s="59" t="s">
        <v>350</v>
      </c>
    </row>
    <row r="9" customFormat="false" ht="25.5" hidden="false" customHeight="true" outlineLevel="0" collapsed="false">
      <c r="A9" s="57" t="s">
        <v>351</v>
      </c>
      <c r="B9" s="58" t="s">
        <v>352</v>
      </c>
      <c r="C9" s="5" t="s">
        <v>353</v>
      </c>
      <c r="D9" s="59" t="s">
        <v>354</v>
      </c>
    </row>
    <row r="10" customFormat="false" ht="15.75" hidden="false" customHeight="true" outlineLevel="0" collapsed="false">
      <c r="A10" s="57" t="s">
        <v>355</v>
      </c>
      <c r="B10" s="58" t="s">
        <v>356</v>
      </c>
      <c r="C10" s="5" t="s">
        <v>357</v>
      </c>
      <c r="D10" s="59" t="s">
        <v>358</v>
      </c>
    </row>
    <row r="11" customFormat="false" ht="25.5" hidden="false" customHeight="true" outlineLevel="0" collapsed="false">
      <c r="A11" s="57" t="s">
        <v>359</v>
      </c>
      <c r="B11" s="58" t="s">
        <v>117</v>
      </c>
      <c r="C11" s="5" t="s">
        <v>360</v>
      </c>
      <c r="D11" s="59" t="s">
        <v>361</v>
      </c>
    </row>
    <row r="12" customFormat="false" ht="15.75" hidden="false" customHeight="true" outlineLevel="0" collapsed="false">
      <c r="A12" s="57" t="s">
        <v>362</v>
      </c>
      <c r="B12" s="58" t="s">
        <v>363</v>
      </c>
      <c r="C12" s="5" t="s">
        <v>364</v>
      </c>
      <c r="D12" s="59" t="s">
        <v>365</v>
      </c>
    </row>
    <row r="13" customFormat="false" ht="15.75" hidden="false" customHeight="true" outlineLevel="0" collapsed="false">
      <c r="A13" s="57" t="s">
        <v>366</v>
      </c>
      <c r="B13" s="58" t="s">
        <v>367</v>
      </c>
      <c r="C13" s="5" t="s">
        <v>368</v>
      </c>
      <c r="D13" s="59" t="s">
        <v>369</v>
      </c>
    </row>
    <row r="14" customFormat="false" ht="15.75" hidden="false" customHeight="true" outlineLevel="0" collapsed="false">
      <c r="A14" s="57" t="s">
        <v>370</v>
      </c>
      <c r="B14" s="58" t="s">
        <v>126</v>
      </c>
      <c r="C14" s="5" t="s">
        <v>371</v>
      </c>
      <c r="D14" s="59" t="s">
        <v>372</v>
      </c>
    </row>
    <row r="15" customFormat="false" ht="25.5" hidden="false" customHeight="true" outlineLevel="0" collapsed="false">
      <c r="A15" s="57" t="s">
        <v>373</v>
      </c>
      <c r="B15" s="58" t="s">
        <v>374</v>
      </c>
      <c r="C15" s="5" t="s">
        <v>375</v>
      </c>
      <c r="D15" s="59" t="s">
        <v>376</v>
      </c>
    </row>
    <row r="16" customFormat="false" ht="15.75" hidden="false" customHeight="true" outlineLevel="0" collapsed="false">
      <c r="A16" s="57" t="s">
        <v>377</v>
      </c>
      <c r="B16" s="58" t="s">
        <v>378</v>
      </c>
      <c r="C16" s="5" t="s">
        <v>379</v>
      </c>
      <c r="D16" s="59" t="s">
        <v>380</v>
      </c>
    </row>
    <row r="17" customFormat="false" ht="15.75" hidden="false" customHeight="true" outlineLevel="0" collapsed="false">
      <c r="A17" s="57" t="s">
        <v>381</v>
      </c>
      <c r="B17" s="58" t="s">
        <v>382</v>
      </c>
      <c r="C17" s="5" t="s">
        <v>383</v>
      </c>
      <c r="D17" s="59" t="s">
        <v>384</v>
      </c>
    </row>
    <row r="18" customFormat="false" ht="15.75" hidden="false" customHeight="true" outlineLevel="0" collapsed="false">
      <c r="A18" s="57" t="s">
        <v>385</v>
      </c>
      <c r="B18" s="58" t="s">
        <v>134</v>
      </c>
      <c r="C18" s="5" t="s">
        <v>386</v>
      </c>
      <c r="D18" s="59" t="s">
        <v>387</v>
      </c>
    </row>
    <row r="19" customFormat="false" ht="15.75" hidden="false" customHeight="true" outlineLevel="0" collapsed="false">
      <c r="A19" s="57" t="s">
        <v>388</v>
      </c>
      <c r="B19" s="58" t="s">
        <v>136</v>
      </c>
      <c r="C19" s="5" t="s">
        <v>389</v>
      </c>
      <c r="D19" s="59" t="s">
        <v>390</v>
      </c>
    </row>
    <row r="20" customFormat="false" ht="15.75" hidden="false" customHeight="true" outlineLevel="0" collapsed="false">
      <c r="A20" s="57" t="s">
        <v>391</v>
      </c>
      <c r="B20" s="58" t="s">
        <v>139</v>
      </c>
      <c r="C20" s="5" t="s">
        <v>392</v>
      </c>
      <c r="D20" s="59" t="s">
        <v>393</v>
      </c>
    </row>
    <row r="21" customFormat="false" ht="25.5" hidden="false" customHeight="true" outlineLevel="0" collapsed="false">
      <c r="A21" s="57" t="s">
        <v>394</v>
      </c>
      <c r="B21" s="58" t="s">
        <v>145</v>
      </c>
      <c r="C21" s="5" t="s">
        <v>395</v>
      </c>
      <c r="D21" s="59" t="s">
        <v>396</v>
      </c>
    </row>
    <row r="22" customFormat="false" ht="25.5" hidden="false" customHeight="true" outlineLevel="0" collapsed="false">
      <c r="A22" s="57" t="s">
        <v>397</v>
      </c>
      <c r="B22" s="58" t="s">
        <v>398</v>
      </c>
      <c r="C22" s="5" t="s">
        <v>399</v>
      </c>
      <c r="D22" s="59" t="s">
        <v>400</v>
      </c>
    </row>
    <row r="23" customFormat="false" ht="25.5" hidden="false" customHeight="true" outlineLevel="0" collapsed="false">
      <c r="A23" s="57" t="s">
        <v>401</v>
      </c>
      <c r="B23" s="58" t="s">
        <v>402</v>
      </c>
      <c r="C23" s="5" t="s">
        <v>403</v>
      </c>
      <c r="D23" s="59" t="s">
        <v>404</v>
      </c>
    </row>
    <row r="24" customFormat="false" ht="25.5" hidden="false" customHeight="true" outlineLevel="0" collapsed="false">
      <c r="A24" s="57" t="s">
        <v>405</v>
      </c>
      <c r="B24" s="58" t="s">
        <v>167</v>
      </c>
      <c r="C24" s="5" t="s">
        <v>406</v>
      </c>
      <c r="D24" s="59" t="s">
        <v>407</v>
      </c>
    </row>
    <row r="25" customFormat="false" ht="15.75" hidden="false" customHeight="true" outlineLevel="0" collapsed="false">
      <c r="A25" s="57" t="s">
        <v>408</v>
      </c>
      <c r="B25" s="58" t="s">
        <v>169</v>
      </c>
      <c r="C25" s="5" t="s">
        <v>409</v>
      </c>
      <c r="D25" s="59" t="s">
        <v>410</v>
      </c>
    </row>
    <row r="26" customFormat="false" ht="25.5" hidden="false" customHeight="true" outlineLevel="0" collapsed="false">
      <c r="A26" s="57" t="s">
        <v>411</v>
      </c>
      <c r="B26" s="58" t="s">
        <v>171</v>
      </c>
      <c r="C26" s="5" t="s">
        <v>412</v>
      </c>
      <c r="D26" s="59" t="s">
        <v>413</v>
      </c>
    </row>
    <row r="27" customFormat="false" ht="25.5" hidden="false" customHeight="true" outlineLevel="0" collapsed="false">
      <c r="A27" s="57" t="s">
        <v>414</v>
      </c>
      <c r="B27" s="58" t="s">
        <v>173</v>
      </c>
      <c r="C27" s="5" t="s">
        <v>415</v>
      </c>
      <c r="D27" s="59" t="s">
        <v>416</v>
      </c>
    </row>
    <row r="28" customFormat="false" ht="15.75" hidden="false" customHeight="true" outlineLevel="0" collapsed="false">
      <c r="A28" s="57" t="s">
        <v>417</v>
      </c>
      <c r="B28" s="58" t="s">
        <v>418</v>
      </c>
      <c r="C28" s="5" t="s">
        <v>419</v>
      </c>
      <c r="D28" s="59" t="s">
        <v>420</v>
      </c>
    </row>
    <row r="29" customFormat="false" ht="15.75" hidden="false" customHeight="true" outlineLevel="0" collapsed="false">
      <c r="A29" s="57" t="s">
        <v>421</v>
      </c>
      <c r="B29" s="58" t="s">
        <v>177</v>
      </c>
      <c r="C29" s="5" t="s">
        <v>422</v>
      </c>
      <c r="D29" s="59" t="s">
        <v>423</v>
      </c>
    </row>
    <row r="30" customFormat="false" ht="25.5" hidden="false" customHeight="true" outlineLevel="0" collapsed="false">
      <c r="A30" s="57" t="s">
        <v>424</v>
      </c>
      <c r="B30" s="58" t="s">
        <v>183</v>
      </c>
      <c r="C30" s="5" t="s">
        <v>425</v>
      </c>
      <c r="D30" s="59" t="s">
        <v>426</v>
      </c>
    </row>
    <row r="31" customFormat="false" ht="15.75" hidden="false" customHeight="true" outlineLevel="0" collapsed="false">
      <c r="A31" s="57" t="s">
        <v>427</v>
      </c>
      <c r="B31" s="58" t="s">
        <v>428</v>
      </c>
      <c r="C31" s="5" t="s">
        <v>429</v>
      </c>
      <c r="D31" s="59" t="s">
        <v>430</v>
      </c>
    </row>
    <row r="32" customFormat="false" ht="25.5" hidden="false" customHeight="true" outlineLevel="0" collapsed="false">
      <c r="A32" s="57" t="s">
        <v>431</v>
      </c>
      <c r="B32" s="58" t="s">
        <v>432</v>
      </c>
      <c r="C32" s="5" t="s">
        <v>433</v>
      </c>
      <c r="D32" s="59" t="s">
        <v>434</v>
      </c>
    </row>
    <row r="33" customFormat="false" ht="25.5" hidden="false" customHeight="true" outlineLevel="0" collapsed="false">
      <c r="A33" s="57" t="s">
        <v>435</v>
      </c>
      <c r="B33" s="58" t="s">
        <v>436</v>
      </c>
      <c r="C33" s="5" t="s">
        <v>437</v>
      </c>
      <c r="D33" s="59" t="s">
        <v>438</v>
      </c>
    </row>
    <row r="34" customFormat="false" ht="25.5" hidden="false" customHeight="true" outlineLevel="0" collapsed="false">
      <c r="A34" s="57" t="s">
        <v>439</v>
      </c>
      <c r="B34" s="58" t="s">
        <v>440</v>
      </c>
      <c r="C34" s="5" t="s">
        <v>441</v>
      </c>
      <c r="D34" s="59" t="s">
        <v>442</v>
      </c>
    </row>
    <row r="35" customFormat="false" ht="25.5" hidden="false" customHeight="true" outlineLevel="0" collapsed="false">
      <c r="A35" s="57" t="s">
        <v>443</v>
      </c>
      <c r="B35" s="58" t="s">
        <v>444</v>
      </c>
      <c r="C35" s="5" t="s">
        <v>445</v>
      </c>
      <c r="D35" s="59" t="s">
        <v>446</v>
      </c>
    </row>
    <row r="36" customFormat="false" ht="25.5" hidden="false" customHeight="true" outlineLevel="0" collapsed="false">
      <c r="A36" s="57" t="s">
        <v>80</v>
      </c>
      <c r="B36" s="58" t="s">
        <v>202</v>
      </c>
      <c r="C36" s="5" t="s">
        <v>447</v>
      </c>
      <c r="D36" s="59" t="s">
        <v>448</v>
      </c>
    </row>
    <row r="37" customFormat="false" ht="15.75" hidden="false" customHeight="true" outlineLevel="0" collapsed="false">
      <c r="A37" s="57" t="s">
        <v>449</v>
      </c>
      <c r="B37" s="58" t="s">
        <v>214</v>
      </c>
      <c r="C37" s="5" t="s">
        <v>450</v>
      </c>
      <c r="D37" s="59" t="s">
        <v>451</v>
      </c>
    </row>
    <row r="38" customFormat="false" ht="15.75" hidden="false" customHeight="true" outlineLevel="0" collapsed="false">
      <c r="A38" s="57" t="s">
        <v>452</v>
      </c>
      <c r="B38" s="58" t="s">
        <v>216</v>
      </c>
      <c r="C38" s="5" t="s">
        <v>453</v>
      </c>
      <c r="D38" s="59" t="s">
        <v>454</v>
      </c>
    </row>
    <row r="39" customFormat="false" ht="25.5" hidden="false" customHeight="true" outlineLevel="0" collapsed="false">
      <c r="A39" s="57" t="s">
        <v>455</v>
      </c>
      <c r="B39" s="58" t="s">
        <v>456</v>
      </c>
      <c r="C39" s="5" t="s">
        <v>457</v>
      </c>
      <c r="D39" s="59" t="s">
        <v>458</v>
      </c>
    </row>
    <row r="42" customFormat="false" ht="21.75" hidden="false" customHeight="true" outlineLevel="0" collapsed="false">
      <c r="A42" s="6" t="s">
        <v>459</v>
      </c>
      <c r="B42" s="6"/>
      <c r="C42" s="6"/>
      <c r="D42" s="6"/>
    </row>
    <row r="43" customFormat="false" ht="15.75" hidden="false" customHeight="true" outlineLevel="0" collapsed="false">
      <c r="A43" s="60" t="s">
        <v>460</v>
      </c>
      <c r="B43" s="60"/>
      <c r="C43" s="60"/>
      <c r="D43" s="60"/>
    </row>
    <row r="44" customFormat="false" ht="15.75" hidden="false" customHeight="true" outlineLevel="0" collapsed="false">
      <c r="A44" s="60" t="s">
        <v>461</v>
      </c>
      <c r="B44" s="60"/>
      <c r="C44" s="60"/>
      <c r="D44" s="60"/>
    </row>
    <row r="45" customFormat="false" ht="15.75" hidden="false" customHeight="true" outlineLevel="0" collapsed="false">
      <c r="A45" s="60" t="s">
        <v>462</v>
      </c>
      <c r="B45" s="60"/>
      <c r="C45" s="60"/>
      <c r="D45" s="60"/>
    </row>
    <row r="46" customFormat="false" ht="25.5" hidden="false" customHeight="true" outlineLevel="0" collapsed="false">
      <c r="A46" s="60" t="s">
        <v>463</v>
      </c>
      <c r="B46" s="60"/>
      <c r="C46" s="60"/>
      <c r="D46" s="60"/>
    </row>
    <row r="47" customFormat="false" ht="15.75" hidden="false" customHeight="true" outlineLevel="0" collapsed="false">
      <c r="A47" s="60" t="s">
        <v>464</v>
      </c>
      <c r="B47" s="60"/>
      <c r="C47" s="60"/>
      <c r="D47" s="60"/>
    </row>
    <row r="48" customFormat="false" ht="15.75" hidden="false" customHeight="true" outlineLevel="0" collapsed="false">
      <c r="A48" s="60" t="s">
        <v>465</v>
      </c>
      <c r="B48" s="60"/>
      <c r="C48" s="60"/>
      <c r="D48" s="60"/>
    </row>
  </sheetData>
  <mergeCells count="9">
    <mergeCell ref="A1:D1"/>
    <mergeCell ref="A2:D2"/>
    <mergeCell ref="A42:D42"/>
    <mergeCell ref="A43:D43"/>
    <mergeCell ref="A44:D44"/>
    <mergeCell ref="A45:D45"/>
    <mergeCell ref="A46:D46"/>
    <mergeCell ref="A47:D47"/>
    <mergeCell ref="A48:D4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36"/>
  <sheetViews>
    <sheetView showFormulas="false" showGridLines="fals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B12" activeCellId="0" sqref="B12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1" width="26"/>
    <col collapsed="false" customWidth="true" hidden="false" outlineLevel="0" max="2" min="2" style="1" width="120"/>
  </cols>
  <sheetData>
    <row r="1" customFormat="false" ht="30" hidden="false" customHeight="true" outlineLevel="0" collapsed="false">
      <c r="A1" s="2" t="s">
        <v>466</v>
      </c>
      <c r="B1" s="2"/>
    </row>
    <row r="3" customFormat="false" ht="25.5" hidden="false" customHeight="true" outlineLevel="0" collapsed="false">
      <c r="A3" s="7" t="s">
        <v>261</v>
      </c>
      <c r="B3" s="7" t="s">
        <v>467</v>
      </c>
    </row>
    <row r="4" customFormat="false" ht="14.25" hidden="false" customHeight="false" outlineLevel="0" collapsed="false">
      <c r="A4" s="5" t="s">
        <v>468</v>
      </c>
      <c r="B4" s="5" t="s">
        <v>469</v>
      </c>
    </row>
    <row r="5" customFormat="false" ht="14.25" hidden="false" customHeight="false" outlineLevel="0" collapsed="false">
      <c r="A5" s="5" t="s">
        <v>468</v>
      </c>
      <c r="B5" s="5" t="s">
        <v>470</v>
      </c>
    </row>
    <row r="6" customFormat="false" ht="14.25" hidden="false" customHeight="false" outlineLevel="0" collapsed="false">
      <c r="A6" s="5" t="s">
        <v>468</v>
      </c>
      <c r="B6" s="5" t="s">
        <v>471</v>
      </c>
    </row>
    <row r="7" customFormat="false" ht="21.65" hidden="false" customHeight="false" outlineLevel="0" collapsed="false">
      <c r="A7" s="5" t="s">
        <v>472</v>
      </c>
      <c r="B7" s="5" t="s">
        <v>473</v>
      </c>
    </row>
    <row r="8" customFormat="false" ht="21.65" hidden="false" customHeight="false" outlineLevel="0" collapsed="false">
      <c r="A8" s="5" t="s">
        <v>472</v>
      </c>
      <c r="B8" s="5" t="s">
        <v>474</v>
      </c>
    </row>
    <row r="9" customFormat="false" ht="14.25" hidden="false" customHeight="false" outlineLevel="0" collapsed="false">
      <c r="A9" s="5" t="s">
        <v>472</v>
      </c>
      <c r="B9" s="5" t="s">
        <v>475</v>
      </c>
    </row>
    <row r="10" customFormat="false" ht="14.25" hidden="false" customHeight="false" outlineLevel="0" collapsed="false">
      <c r="A10" s="5" t="s">
        <v>472</v>
      </c>
      <c r="B10" s="5" t="s">
        <v>476</v>
      </c>
    </row>
    <row r="11" customFormat="false" ht="31.9" hidden="false" customHeight="false" outlineLevel="0" collapsed="false">
      <c r="A11" s="5" t="s">
        <v>477</v>
      </c>
      <c r="B11" s="5" t="s">
        <v>478</v>
      </c>
    </row>
    <row r="12" customFormat="false" ht="21.65" hidden="false" customHeight="false" outlineLevel="0" collapsed="false">
      <c r="A12" s="5" t="s">
        <v>479</v>
      </c>
      <c r="B12" s="5" t="s">
        <v>480</v>
      </c>
    </row>
    <row r="14" customFormat="false" ht="25.5" hidden="false" customHeight="true" outlineLevel="0" collapsed="false">
      <c r="A14" s="7" t="s">
        <v>481</v>
      </c>
      <c r="B14" s="7" t="s">
        <v>482</v>
      </c>
    </row>
    <row r="15" customFormat="false" ht="25.5" hidden="false" customHeight="true" outlineLevel="0" collapsed="false">
      <c r="A15" s="61" t="s">
        <v>483</v>
      </c>
      <c r="B15" s="62" t="s">
        <v>484</v>
      </c>
    </row>
    <row r="16" customFormat="false" ht="39" hidden="false" customHeight="true" outlineLevel="0" collapsed="false">
      <c r="A16" s="61" t="s">
        <v>485</v>
      </c>
      <c r="B16" s="62" t="s">
        <v>486</v>
      </c>
    </row>
    <row r="17" customFormat="false" ht="25.5" hidden="false" customHeight="true" outlineLevel="0" collapsed="false">
      <c r="A17" s="61" t="s">
        <v>487</v>
      </c>
      <c r="B17" s="62" t="s">
        <v>488</v>
      </c>
    </row>
    <row r="18" customFormat="false" ht="39" hidden="false" customHeight="true" outlineLevel="0" collapsed="false">
      <c r="A18" s="61" t="s">
        <v>489</v>
      </c>
      <c r="B18" s="62" t="s">
        <v>490</v>
      </c>
    </row>
    <row r="19" customFormat="false" ht="25.5" hidden="false" customHeight="true" outlineLevel="0" collapsed="false">
      <c r="A19" s="61" t="s">
        <v>491</v>
      </c>
      <c r="B19" s="62" t="s">
        <v>492</v>
      </c>
    </row>
    <row r="20" customFormat="false" ht="25.5" hidden="false" customHeight="true" outlineLevel="0" collapsed="false">
      <c r="A20" s="61" t="s">
        <v>493</v>
      </c>
      <c r="B20" s="62" t="s">
        <v>494</v>
      </c>
    </row>
    <row r="21" customFormat="false" ht="25.5" hidden="false" customHeight="true" outlineLevel="0" collapsed="false">
      <c r="A21" s="61" t="s">
        <v>495</v>
      </c>
      <c r="B21" s="62" t="s">
        <v>496</v>
      </c>
    </row>
    <row r="22" customFormat="false" ht="25.5" hidden="false" customHeight="true" outlineLevel="0" collapsed="false">
      <c r="A22" s="61" t="s">
        <v>497</v>
      </c>
      <c r="B22" s="62" t="s">
        <v>498</v>
      </c>
    </row>
    <row r="23" customFormat="false" ht="15.75" hidden="false" customHeight="true" outlineLevel="0" collapsed="false">
      <c r="A23" s="61" t="s">
        <v>499</v>
      </c>
      <c r="B23" s="62" t="s">
        <v>500</v>
      </c>
    </row>
    <row r="24" customFormat="false" ht="15.75" hidden="false" customHeight="true" outlineLevel="0" collapsed="false">
      <c r="A24" s="61" t="s">
        <v>501</v>
      </c>
      <c r="B24" s="62" t="s">
        <v>502</v>
      </c>
    </row>
    <row r="25" customFormat="false" ht="39" hidden="false" customHeight="true" outlineLevel="0" collapsed="false">
      <c r="A25" s="61" t="s">
        <v>503</v>
      </c>
      <c r="B25" s="62" t="s">
        <v>504</v>
      </c>
    </row>
    <row r="26" customFormat="false" ht="25.5" hidden="false" customHeight="true" outlineLevel="0" collapsed="false">
      <c r="A26" s="61" t="s">
        <v>505</v>
      </c>
      <c r="B26" s="62" t="s">
        <v>506</v>
      </c>
    </row>
    <row r="27" customFormat="false" ht="25.5" hidden="false" customHeight="true" outlineLevel="0" collapsed="false">
      <c r="A27" s="61" t="s">
        <v>507</v>
      </c>
      <c r="B27" s="62" t="s">
        <v>508</v>
      </c>
    </row>
    <row r="28" customFormat="false" ht="15.75" hidden="false" customHeight="true" outlineLevel="0" collapsed="false">
      <c r="A28" s="61" t="s">
        <v>509</v>
      </c>
      <c r="B28" s="62" t="s">
        <v>510</v>
      </c>
    </row>
    <row r="29" customFormat="false" ht="25.5" hidden="false" customHeight="true" outlineLevel="0" collapsed="false">
      <c r="A29" s="61" t="s">
        <v>511</v>
      </c>
      <c r="B29" s="62" t="s">
        <v>512</v>
      </c>
    </row>
    <row r="30" customFormat="false" ht="15.75" hidden="false" customHeight="true" outlineLevel="0" collapsed="false">
      <c r="A30" s="61" t="s">
        <v>513</v>
      </c>
      <c r="B30" s="62" t="s">
        <v>514</v>
      </c>
    </row>
    <row r="31" customFormat="false" ht="25.5" hidden="false" customHeight="true" outlineLevel="0" collapsed="false">
      <c r="A31" s="61" t="s">
        <v>515</v>
      </c>
      <c r="B31" s="62" t="s">
        <v>516</v>
      </c>
    </row>
    <row r="33" customFormat="false" ht="25.5" hidden="false" customHeight="true" outlineLevel="0" collapsed="false">
      <c r="A33" s="7" t="s">
        <v>517</v>
      </c>
      <c r="B33" s="7" t="s">
        <v>482</v>
      </c>
    </row>
    <row r="34" customFormat="false" ht="15.75" hidden="false" customHeight="true" outlineLevel="0" collapsed="false">
      <c r="A34" s="63" t="s">
        <v>518</v>
      </c>
      <c r="B34" s="64" t="s">
        <v>519</v>
      </c>
    </row>
    <row r="36" customFormat="false" ht="25.5" hidden="false" customHeight="true" outlineLevel="0" collapsed="false">
      <c r="A36" s="31" t="s">
        <v>520</v>
      </c>
      <c r="B36" s="31"/>
    </row>
  </sheetData>
  <mergeCells count="2">
    <mergeCell ref="A1:B1"/>
    <mergeCell ref="A36:B3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LibreOffice/26.2.6.3$Windows_X86_64 LibreOffice_project/8221e31b3ac356a1623c672912a3d2b492f7e3d1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2026-09-17T15:06:19Z</dcterms:created>
  <dc:creator>TAG - Tecnologia de Apoio à Gestão</dc:creator>
  <dc:description/>
  <dc:language>pt-BR</dc:language>
  <cp:lastModifiedBy/>
  <dcterms:modified xsi:type="dcterms:W3CDTF">2026-10-29T10:51:06Z</dcterms:modified>
  <cp:revision>1</cp:revision>
  <dc:subject>Composição conforme IN SEGES/MP nº 05/2017 - Anexo VII-D</dc:subject>
  <dc:title>Planilha de Custos e Formação de Preços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