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sta\Desktop\CONSTRUÇÃO DE BUEIRO SANTA ROSA\"/>
    </mc:Choice>
  </mc:AlternateContent>
  <xr:revisionPtr revIDLastSave="0" documentId="13_ncr:1_{8BFC576C-F303-4502-8EF1-B878C4F6C9CA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Orçamento" sheetId="3" r:id="rId1"/>
    <sheet name="LISTA BUEIRO" sheetId="10" r:id="rId2"/>
    <sheet name="memória" sheetId="1" r:id="rId3"/>
    <sheet name="TRANSP" sheetId="5" r:id="rId4"/>
    <sheet name="CPUs" sheetId="4" r:id="rId5"/>
    <sheet name="CRON" sheetId="9" r:id="rId6"/>
    <sheet name="BDI" sheetId="7" r:id="rId7"/>
    <sheet name="ENCARGOS" sheetId="8" r:id="rId8"/>
  </sheets>
  <definedNames>
    <definedName name="_xlnm._FilterDatabase" localSheetId="4" hidden="1">CPUs!$A$5:$J$659</definedName>
    <definedName name="_xlnm.Print_Area" localSheetId="6">BDI!$A$1:$G$31</definedName>
    <definedName name="_xlnm.Print_Area" localSheetId="4">CPUs!$A$1:$J$725</definedName>
    <definedName name="_xlnm.Print_Area" localSheetId="5">CRON!$A$1:$G$14</definedName>
    <definedName name="_xlnm.Print_Area" localSheetId="1">'LISTA BUEIRO'!$A$1:$F$21</definedName>
    <definedName name="_xlnm.Print_Area" localSheetId="2">memória!$A$1:$F$70</definedName>
    <definedName name="_xlnm.Print_Area" localSheetId="0">Orçamento!$A$1:$J$24</definedName>
    <definedName name="_xlnm.Print_Area" localSheetId="3">TRANSP!$A$1:$K$31</definedName>
    <definedName name="_xlnm.Print_Titles" localSheetId="4">CPUs!$1:$3</definedName>
    <definedName name="_xlnm.Print_Titles" localSheetId="2">memória!$1:$2</definedName>
  </definedNames>
  <calcPr calcId="191029"/>
</workbook>
</file>

<file path=xl/calcChain.xml><?xml version="1.0" encoding="utf-8"?>
<calcChain xmlns="http://schemas.openxmlformats.org/spreadsheetml/2006/main">
  <c r="K9" i="3" l="1"/>
  <c r="K10" i="3"/>
  <c r="K16" i="3"/>
  <c r="K19" i="3"/>
  <c r="A6" i="10"/>
  <c r="A7" i="10"/>
  <c r="A8" i="10" s="1"/>
  <c r="A9" i="10" s="1"/>
  <c r="A10" i="10" s="1"/>
  <c r="A11" i="10" s="1"/>
  <c r="A12" i="10" s="1"/>
  <c r="A13" i="10" s="1"/>
  <c r="A14" i="10" s="1"/>
  <c r="A15" i="10" s="1"/>
  <c r="A16" i="10" s="1"/>
  <c r="H20" i="4"/>
  <c r="D23" i="5"/>
  <c r="E23" i="1"/>
  <c r="E17" i="10"/>
  <c r="D8" i="5" s="1"/>
  <c r="E31" i="1"/>
  <c r="E30" i="1"/>
  <c r="E21" i="10"/>
  <c r="D13" i="5" s="1"/>
  <c r="A5" i="10"/>
  <c r="J27" i="4"/>
  <c r="J26" i="4"/>
  <c r="L169" i="4"/>
  <c r="H18" i="3"/>
  <c r="H20" i="3" s="1"/>
  <c r="E18" i="7"/>
  <c r="E12" i="7"/>
  <c r="E26" i="7" l="1"/>
  <c r="D18" i="5"/>
  <c r="E22" i="1"/>
  <c r="E24" i="1"/>
  <c r="D9" i="5"/>
  <c r="J25" i="4"/>
  <c r="F29" i="4"/>
  <c r="J29" i="4" s="1"/>
  <c r="L24" i="4" s="1"/>
  <c r="H8" i="3" s="1"/>
  <c r="I25" i="4"/>
  <c r="E2" i="4"/>
  <c r="K5" i="3"/>
  <c r="I14" i="5"/>
  <c r="I19" i="5" s="1"/>
  <c r="I24" i="5" s="1"/>
  <c r="I15" i="5"/>
  <c r="I13" i="5"/>
  <c r="I18" i="5" s="1"/>
  <c r="I23" i="5" s="1"/>
  <c r="F14" i="5"/>
  <c r="H14" i="5" s="1"/>
  <c r="K14" i="5" s="1"/>
  <c r="F15" i="5"/>
  <c r="F13" i="5"/>
  <c r="H13" i="5"/>
  <c r="K13" i="5" s="1"/>
  <c r="B23" i="5"/>
  <c r="A23" i="5"/>
  <c r="B18" i="5"/>
  <c r="A18" i="5"/>
  <c r="B13" i="5"/>
  <c r="A13" i="5"/>
  <c r="B8" i="5"/>
  <c r="A8" i="5"/>
  <c r="B4" i="5"/>
  <c r="J19" i="4"/>
  <c r="J20" i="4"/>
  <c r="E57" i="1"/>
  <c r="E50" i="1"/>
  <c r="E58" i="1"/>
  <c r="E32" i="1"/>
  <c r="K169" i="4"/>
  <c r="G18" i="3" s="1"/>
  <c r="L139" i="4"/>
  <c r="H17" i="3" s="1"/>
  <c r="I17" i="3" s="1"/>
  <c r="K139" i="4"/>
  <c r="G17" i="3" s="1"/>
  <c r="K17" i="3" s="1"/>
  <c r="L125" i="4"/>
  <c r="H15" i="3" s="1"/>
  <c r="K125" i="4"/>
  <c r="G15" i="3" s="1"/>
  <c r="K15" i="3" s="1"/>
  <c r="L111" i="4"/>
  <c r="H14" i="3" s="1"/>
  <c r="K111" i="4"/>
  <c r="G14" i="3" s="1"/>
  <c r="K14" i="3" s="1"/>
  <c r="L81" i="4"/>
  <c r="H13" i="3" s="1"/>
  <c r="K81" i="4"/>
  <c r="G13" i="3" s="1"/>
  <c r="K13" i="3" s="1"/>
  <c r="L51" i="4"/>
  <c r="H12" i="3" s="1"/>
  <c r="K51" i="4"/>
  <c r="G12" i="3" s="1"/>
  <c r="K12" i="3" s="1"/>
  <c r="L31" i="4"/>
  <c r="H11" i="3" s="1"/>
  <c r="K31" i="4"/>
  <c r="G11" i="3" s="1"/>
  <c r="K11" i="3" s="1"/>
  <c r="K24" i="4"/>
  <c r="G8" i="3" s="1"/>
  <c r="K8" i="3" s="1"/>
  <c r="L5" i="4"/>
  <c r="H6" i="3" s="1"/>
  <c r="K5" i="4"/>
  <c r="G6" i="3" s="1"/>
  <c r="K6" i="3" s="1"/>
  <c r="E44" i="1"/>
  <c r="F43" i="1" s="1"/>
  <c r="F15" i="3" s="1"/>
  <c r="E38" i="1"/>
  <c r="F37" i="1" s="1"/>
  <c r="F13" i="3" s="1"/>
  <c r="F12" i="1"/>
  <c r="F8" i="3" s="1"/>
  <c r="F9" i="1"/>
  <c r="F7" i="3" s="1"/>
  <c r="E7" i="1"/>
  <c r="F4" i="1" s="1"/>
  <c r="F6" i="3" s="1"/>
  <c r="G20" i="3" l="1"/>
  <c r="K20" i="3" s="1"/>
  <c r="K18" i="3"/>
  <c r="J18" i="4"/>
  <c r="I18" i="4" s="1"/>
  <c r="E41" i="1"/>
  <c r="F40" i="1" s="1"/>
  <c r="F14" i="3" s="1"/>
  <c r="E51" i="1"/>
  <c r="E53" i="1" s="1"/>
  <c r="E35" i="1"/>
  <c r="F34" i="1" s="1"/>
  <c r="F12" i="3" s="1"/>
  <c r="D24" i="5"/>
  <c r="D25" i="5" s="1"/>
  <c r="H25" i="5" s="1"/>
  <c r="E60" i="1"/>
  <c r="H8" i="5"/>
  <c r="K8" i="5" s="1"/>
  <c r="D10" i="5"/>
  <c r="H10" i="5" s="1"/>
  <c r="K10" i="5" s="1"/>
  <c r="I20" i="5"/>
  <c r="I25" i="5"/>
  <c r="H9" i="5"/>
  <c r="K9" i="5" s="1"/>
  <c r="H15" i="5"/>
  <c r="K15" i="5" s="1"/>
  <c r="I8" i="3"/>
  <c r="I13" i="3"/>
  <c r="I15" i="3"/>
  <c r="I6" i="3"/>
  <c r="F17" i="1"/>
  <c r="F11" i="3" s="1"/>
  <c r="F22" i="4" l="1"/>
  <c r="J22" i="4" s="1"/>
  <c r="L17" i="4" s="1"/>
  <c r="H7" i="3" s="1"/>
  <c r="I7" i="3" s="1"/>
  <c r="N17" i="4" s="1"/>
  <c r="I14" i="3"/>
  <c r="I12" i="3"/>
  <c r="D19" i="5"/>
  <c r="D20" i="5" s="1"/>
  <c r="H20" i="5" s="1"/>
  <c r="K20" i="5" s="1"/>
  <c r="H24" i="5"/>
  <c r="K24" i="5" s="1"/>
  <c r="K25" i="5"/>
  <c r="H23" i="5"/>
  <c r="K23" i="5" s="1"/>
  <c r="K17" i="4"/>
  <c r="G7" i="3" s="1"/>
  <c r="K7" i="3" s="1"/>
  <c r="F47" i="1"/>
  <c r="I11" i="3"/>
  <c r="I5" i="3" l="1"/>
  <c r="C6" i="9" s="1"/>
  <c r="E6" i="9" s="1"/>
  <c r="K29" i="5"/>
  <c r="H18" i="5"/>
  <c r="K18" i="5" s="1"/>
  <c r="K27" i="5" s="1"/>
  <c r="H19" i="5"/>
  <c r="K19" i="5" s="1"/>
  <c r="K28" i="5" s="1"/>
  <c r="E63" i="1"/>
  <c r="E66" i="1" s="1"/>
  <c r="F62" i="1" s="1"/>
  <c r="F18" i="3" s="1"/>
  <c r="F17" i="3"/>
  <c r="I10" i="3"/>
  <c r="D6" i="9" l="1"/>
  <c r="G6" i="9"/>
  <c r="F6" i="9"/>
  <c r="K31" i="5"/>
  <c r="F20" i="3" s="1"/>
  <c r="L31" i="5"/>
  <c r="I18" i="3"/>
  <c r="E70" i="1" l="1"/>
  <c r="F69" i="1" s="1"/>
  <c r="I20" i="3"/>
  <c r="I19" i="3" s="1"/>
  <c r="K22" i="3"/>
  <c r="H22" i="3" s="1"/>
  <c r="I16" i="3"/>
  <c r="I9" i="3" l="1"/>
  <c r="C8" i="9" s="1"/>
  <c r="H24" i="3" l="1"/>
  <c r="O17" i="4" s="1"/>
  <c r="E8" i="9"/>
  <c r="E10" i="9" s="1"/>
  <c r="E9" i="9" s="1"/>
  <c r="F8" i="9"/>
  <c r="F10" i="9" s="1"/>
  <c r="F9" i="9" s="1"/>
  <c r="G8" i="9"/>
  <c r="G10" i="9" s="1"/>
  <c r="G9" i="9" s="1"/>
  <c r="D8" i="9"/>
  <c r="H23" i="3" l="1"/>
  <c r="J15" i="3"/>
  <c r="H23" i="1"/>
  <c r="J25" i="1" s="1"/>
  <c r="J5" i="3"/>
  <c r="J11" i="3"/>
  <c r="J6" i="3"/>
  <c r="J8" i="3"/>
  <c r="J7" i="3"/>
  <c r="J14" i="3"/>
  <c r="J13" i="3"/>
  <c r="J12" i="3"/>
  <c r="J18" i="3"/>
  <c r="J17" i="3"/>
  <c r="H12" i="9"/>
  <c r="J10" i="3"/>
  <c r="J9" i="3"/>
  <c r="J19" i="3"/>
  <c r="J16" i="3"/>
  <c r="J20" i="3"/>
  <c r="H12" i="10"/>
  <c r="D12" i="9"/>
  <c r="E12" i="9" s="1"/>
  <c r="F12" i="9" s="1"/>
  <c r="G12" i="9" s="1"/>
  <c r="D10" i="9"/>
  <c r="D9" i="9" s="1"/>
  <c r="D11" i="9" s="1"/>
  <c r="E11" i="9" s="1"/>
  <c r="F11" i="9" s="1"/>
  <c r="G11" i="9" s="1"/>
</calcChain>
</file>

<file path=xl/sharedStrings.xml><?xml version="1.0" encoding="utf-8"?>
<sst xmlns="http://schemas.openxmlformats.org/spreadsheetml/2006/main" count="3093" uniqueCount="486">
  <si>
    <t>Obra</t>
  </si>
  <si>
    <t>Bancos</t>
  </si>
  <si>
    <t>B.D.I.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</si>
  <si>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</si>
  <si>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</si>
  <si>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</si>
  <si>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</si>
  <si>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</si>
  <si>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</si>
  <si>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</si>
  <si>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</si>
  <si>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</si>
  <si>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</si>
  <si>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SERVIÇOS PRELIMINARES</t>
  </si>
  <si>
    <t xml:space="preserve"> 103689 </t>
  </si>
  <si>
    <t>SINAPI</t>
  </si>
  <si>
    <t>FORNECIMENTO E INSTALAÇÃO DE PLACA DE OBRA COM CHAPA GALVANIZADA E ESTRUTURA DE MADEIRA. AF_03/2022_PS</t>
  </si>
  <si>
    <t>m²</t>
  </si>
  <si>
    <t>Próprio</t>
  </si>
  <si>
    <t>ADMINISTRAÇÃO LOCAL DA OBRA</t>
  </si>
  <si>
    <t>MÊS</t>
  </si>
  <si>
    <t>ALUGUEL DE IMOVEL DE APOIO</t>
  </si>
  <si>
    <t>IMPLANTAÇÃO DE BUEIRO</t>
  </si>
  <si>
    <t>BOCA E CORPO DE BUEIRO</t>
  </si>
  <si>
    <t xml:space="preserve"> 5501910 </t>
  </si>
  <si>
    <t>SICRO3</t>
  </si>
  <si>
    <t>Escavação, carga e transporte de material de 1ª categoria - DMT de 1.800 a 2.000 m - caminho de serviço em revestimento primário - com carregadeira e caminhão basculante de 14 m³</t>
  </si>
  <si>
    <t>m³</t>
  </si>
  <si>
    <t xml:space="preserve"> 0804037 </t>
  </si>
  <si>
    <t>Corpo de BSTC D = 1,00 m PA1 - areia, brita e pedra de mão comerciais</t>
  </si>
  <si>
    <t>m</t>
  </si>
  <si>
    <t xml:space="preserve"> 0804189 </t>
  </si>
  <si>
    <t>Corpo de BDTC D = 1,00 m PA1 - areia, brita e pedra de mão comerciais</t>
  </si>
  <si>
    <t xml:space="preserve"> 0804393 </t>
  </si>
  <si>
    <t>Boca de BSTC D = 1,00 m - esconsidade 0° - areia e brita comerciais - alas esconsas</t>
  </si>
  <si>
    <t>un</t>
  </si>
  <si>
    <t xml:space="preserve"> 0804417 </t>
  </si>
  <si>
    <t>Boca de BDTC D = 1,00 m - esconsidade 0° - areia e brita comerciais - alas esconsas</t>
  </si>
  <si>
    <t>tkm</t>
  </si>
  <si>
    <t>TERRAPLENAGEM</t>
  </si>
  <si>
    <t xml:space="preserve"> 4915734 </t>
  </si>
  <si>
    <t>Recomposição mecanizada de aterro com material de jazida</t>
  </si>
  <si>
    <t>Total sem BDI</t>
  </si>
  <si>
    <t>Total do BDI</t>
  </si>
  <si>
    <t>Total Geral</t>
  </si>
  <si>
    <t>MEMÓRIA DE CALCULO</t>
  </si>
  <si>
    <t>LARGURA</t>
  </si>
  <si>
    <t>COMPRIMENTO(M)</t>
  </si>
  <si>
    <t>ALTURA(M)</t>
  </si>
  <si>
    <t>ÁREA</t>
  </si>
  <si>
    <t>MESES</t>
  </si>
  <si>
    <t>1.1</t>
  </si>
  <si>
    <t>1.2</t>
  </si>
  <si>
    <t>1.3</t>
  </si>
  <si>
    <t>2.1</t>
  </si>
  <si>
    <t>2.1.1</t>
  </si>
  <si>
    <t>2.1.2</t>
  </si>
  <si>
    <t>2.1.3</t>
  </si>
  <si>
    <t>2.1.4</t>
  </si>
  <si>
    <t>2.1.5</t>
  </si>
  <si>
    <t>3.1</t>
  </si>
  <si>
    <t>3.2</t>
  </si>
  <si>
    <t>BSTC</t>
  </si>
  <si>
    <t>QUANTIDADE</t>
  </si>
  <si>
    <t>BASE MENOR</t>
  </si>
  <si>
    <t>BASE MAIOR</t>
  </si>
  <si>
    <t>ALTURA</t>
  </si>
  <si>
    <t>VOLUME</t>
  </si>
  <si>
    <t>QUANTIDADE DE BUEIRO</t>
  </si>
  <si>
    <t>COMPRIMENTO BUEIRO</t>
  </si>
  <si>
    <t>BDTC</t>
  </si>
  <si>
    <t>DENSIDADE</t>
  </si>
  <si>
    <t>T/M³</t>
  </si>
  <si>
    <t>und</t>
  </si>
  <si>
    <t>DMT</t>
  </si>
  <si>
    <t>KM</t>
  </si>
  <si>
    <t>VOLUME TOTAL</t>
  </si>
  <si>
    <t>OrçamentoSintético</t>
  </si>
  <si>
    <t>Composições Analíticas com Preço Unitário</t>
  </si>
  <si>
    <t>Composições Principais</t>
  </si>
  <si>
    <t>Tipo</t>
  </si>
  <si>
    <t>Composição</t>
  </si>
  <si>
    <t>Sinalização Vertical Viária</t>
  </si>
  <si>
    <t>Composição Auxiliar</t>
  </si>
  <si>
    <t xml:space="preserve"> 102234 </t>
  </si>
  <si>
    <t>PINTURA IMUNIZANTE PARA MADEIRA, 2 DEMÃOS. AF_01/2021</t>
  </si>
  <si>
    <t>Pintura em Madeira</t>
  </si>
  <si>
    <t xml:space="preserve"> 88262 </t>
  </si>
  <si>
    <t>CARPINTEIRO DE FORMAS COM ENCARGOS COMPLEMENTARES</t>
  </si>
  <si>
    <t>Livro SINAPI: Cálculos e Parâmetros</t>
  </si>
  <si>
    <t>H</t>
  </si>
  <si>
    <t xml:space="preserve"> 88316 </t>
  </si>
  <si>
    <t>SERVENTE COM ENCARGOS COMPLEMENTARES</t>
  </si>
  <si>
    <t>Insumo</t>
  </si>
  <si>
    <t xml:space="preserve"> 00004509 </t>
  </si>
  <si>
    <t>SARRAFO *2,5 X 10* CM EM PINUS, MISTA OU EQUIVALENTE DA REGIAO - BRUTA</t>
  </si>
  <si>
    <t>Material</t>
  </si>
  <si>
    <t>M</t>
  </si>
  <si>
    <t xml:space="preserve"> 00004813 </t>
  </si>
  <si>
    <t>PLACA DE OBRA (PARA CONSTRUCAO CIVIL) EM CHAPA GALVANIZADA *N. 22*, ADESIVADA, DE *2,4 X 1,2* M (SEM POSTES PARA FIXACAO)</t>
  </si>
  <si>
    <t xml:space="preserve"> 00005065 </t>
  </si>
  <si>
    <t>PREGO DE ACO POLIDO COM CABECA 10 X 10 (7/8 X 17)</t>
  </si>
  <si>
    <t>KG</t>
  </si>
  <si>
    <t xml:space="preserve"> 00005069 </t>
  </si>
  <si>
    <t>PREGO DE ACO POLIDO COM CABECA 17 X 27 (2 1/2 X 11)</t>
  </si>
  <si>
    <t>MO sem LS =&gt;</t>
  </si>
  <si>
    <t>LS =&gt;</t>
  </si>
  <si>
    <t>MO com LS =&gt;</t>
  </si>
  <si>
    <t>Valor do BDI =&gt;</t>
  </si>
  <si>
    <t>Valor com BDI =&gt;</t>
  </si>
  <si>
    <t>SEDI - SERVIÇOS DIVERSOS</t>
  </si>
  <si>
    <t xml:space="preserve"> 90777 </t>
  </si>
  <si>
    <t>ENGENHEIRO CIVIL DE OBRA JUNIOR COM ENCARGOS COMPLEMENTARES</t>
  </si>
  <si>
    <t xml:space="preserve"> 90776 </t>
  </si>
  <si>
    <t>ENCARREGADO GERAL COM ENCARGOS COMPLEMENTARES</t>
  </si>
  <si>
    <t xml:space="preserve"> Proprio 01 </t>
  </si>
  <si>
    <t>B8951 - Comercial (2,55% do CMCC - SINAPI)</t>
  </si>
  <si>
    <t>Aluguel</t>
  </si>
  <si>
    <t>m² x mês</t>
  </si>
  <si>
    <t xml:space="preserve"> B8952 </t>
  </si>
  <si>
    <t>Residencial (1,70% do CMCC - SINAPI)</t>
  </si>
  <si>
    <t/>
  </si>
  <si>
    <t>A</t>
  </si>
  <si>
    <t>Equipamentos</t>
  </si>
  <si>
    <t>Quantidade</t>
  </si>
  <si>
    <t>Utilização</t>
  </si>
  <si>
    <t>Custo Operacional</t>
  </si>
  <si>
    <t>Custo Horário</t>
  </si>
  <si>
    <t>Operativa</t>
  </si>
  <si>
    <t>Improdutiva</t>
  </si>
  <si>
    <t>E9667</t>
  </si>
  <si>
    <t>Caminhão basculante com capacidade de 14 m³ - 210 kW</t>
  </si>
  <si>
    <t>E9511</t>
  </si>
  <si>
    <t>Carregadeira de pneus com capacidade de 3,40 m³ - 195 kW</t>
  </si>
  <si>
    <t>E9541</t>
  </si>
  <si>
    <t>Trator sobre esteiras com lâmina - 259 kW</t>
  </si>
  <si>
    <t>Custo Horário de Equipamentos =&gt;</t>
  </si>
  <si>
    <t>B</t>
  </si>
  <si>
    <t>Mão de Obra</t>
  </si>
  <si>
    <t>Salário Hora</t>
  </si>
  <si>
    <t>P9824</t>
  </si>
  <si>
    <t>Servente</t>
  </si>
  <si>
    <t>Custo Horário da Mão de Obra =&gt;</t>
  </si>
  <si>
    <t>Adc.M.O. - Ferramentas (0,0%) =&gt;</t>
  </si>
  <si>
    <t>Custo Horário de Execução =&gt;</t>
  </si>
  <si>
    <t>Fator de Influencia da Chuva - FIC =&gt;</t>
  </si>
  <si>
    <t>Custo do FIC =&gt;</t>
  </si>
  <si>
    <t>Produção de Equipe =&gt;</t>
  </si>
  <si>
    <t>Custo Unitário de Execução =&gt;</t>
  </si>
  <si>
    <t>E9686</t>
  </si>
  <si>
    <t>Caminhão guindauto com capacidade de elevação de 6,2 t e carroceria de 7 t - 136 kW</t>
  </si>
  <si>
    <t>C</t>
  </si>
  <si>
    <t>Unidade</t>
  </si>
  <si>
    <t>Preço Unitário</t>
  </si>
  <si>
    <t>M2175</t>
  </si>
  <si>
    <t>Tubo de concreto armado PA1 - D = 1,00 m</t>
  </si>
  <si>
    <t>Custo Total do Material =&gt;</t>
  </si>
  <si>
    <t>D</t>
  </si>
  <si>
    <t>Atividades Auxiliares</t>
  </si>
  <si>
    <t>Argamassa de cimento e areia 1:4 - confecção em betoneira e lançamento manual - areia comercial</t>
  </si>
  <si>
    <t>Concreto ciclópico fck = 20 MPa - confecção em betoneira e lançamento manual - areia, brita e pedra de mão comerciais</t>
  </si>
  <si>
    <t>Fôrmas de tábuas de pinho para dispositivos de drenagem - utilização de 3 vezes - confecção, instalação e retirada</t>
  </si>
  <si>
    <t>Custo Total das Atividades =&gt;</t>
  </si>
  <si>
    <t>F</t>
  </si>
  <si>
    <t>Momento de Transporte</t>
  </si>
  <si>
    <t>Distância Média de Transporte (DMT)</t>
  </si>
  <si>
    <t>LN</t>
  </si>
  <si>
    <t>RP</t>
  </si>
  <si>
    <t>P</t>
  </si>
  <si>
    <t>Tubo de concreto armado PA1 - D = 1,00 m - Caminhão guindauto com capacidade de elevação de 6,2 t e carroceria de 7 t - 136 kW</t>
  </si>
  <si>
    <t>Custo total dos Momentos de Transportes =&gt;</t>
  </si>
  <si>
    <t>Concreto fck = 20 MPa - confecção em betoneira e lançamento manual - areia e brita comerciais</t>
  </si>
  <si>
    <t>E9605</t>
  </si>
  <si>
    <t>Caminhão tanque com capacidade de 6.000 l - 136 kW</t>
  </si>
  <si>
    <t>E9685</t>
  </si>
  <si>
    <t>Rolo compactador pé de carneiro vibratório autopropelido por pneus de 11,6 t - 82 kW</t>
  </si>
  <si>
    <t>E9042</t>
  </si>
  <si>
    <t>Trator sobre esteiras com lâmina - 97 kW</t>
  </si>
  <si>
    <t>Escavação e carga de material de jazida com escavadeira hidráulica de 1,56 m³</t>
  </si>
  <si>
    <t>E</t>
  </si>
  <si>
    <t>Tempos Fixos</t>
  </si>
  <si>
    <t>Carga, manobra e descarga de agregados ou solos em caminhão basculante de 6 m³ - carga com escavadeira de 1,56 m³ (exclusa) e descarga livre</t>
  </si>
  <si>
    <t>t</t>
  </si>
  <si>
    <t>Custo Total dos Tempos Fixos =&gt;</t>
  </si>
  <si>
    <t>Escavação e carga de material de jazida com escavadeira hidráulica de 1,56 m³ - Caminhão basculante com capacidade de 6 m³ - 136 kW</t>
  </si>
  <si>
    <t xml:space="preserve"> 1109671 </t>
  </si>
  <si>
    <t>E9519</t>
  </si>
  <si>
    <t>Betoneira com motor a gasolina com capacidade de 600 l - 10 kW</t>
  </si>
  <si>
    <t>E9071</t>
  </si>
  <si>
    <t>Transportador manual carrinho de mão com capacidade de 80 l</t>
  </si>
  <si>
    <t>E9064</t>
  </si>
  <si>
    <t>Transportador manual gerica com capacidade de 180 l</t>
  </si>
  <si>
    <t>P9821</t>
  </si>
  <si>
    <t>Pedreiro</t>
  </si>
  <si>
    <t>M0082</t>
  </si>
  <si>
    <t>Areia média lavada</t>
  </si>
  <si>
    <t>M0424</t>
  </si>
  <si>
    <t>Cimento Portland CP II - 32 - saco</t>
  </si>
  <si>
    <t>kg</t>
  </si>
  <si>
    <t>Carga, manobra e descarga de agregados ou solos em caminhão basculante de 10 m³ - carga com carregadeira de 3,40 m³ (exclusa) e descarga livre</t>
  </si>
  <si>
    <t>Carga, manobra e descarga de materiais diversos em caminhão carroceria de 15 t - carga e descarga manuais</t>
  </si>
  <si>
    <t>Areia média lavada - Caminhão basculante com capacidade de 10 m³ - 210 kW</t>
  </si>
  <si>
    <t>Cimento Portland CP II - 32 - saco - Caminhão carroceria com capacidade de 15 t - 188 kW</t>
  </si>
  <si>
    <t xml:space="preserve"> 95330 </t>
  </si>
  <si>
    <t>CURSO DE CAPACITAÇÃO PARA CARPINTEIRO DE FÔRMAS (ENCARGOS COMPLEMENTARES) - HORISTA</t>
  </si>
  <si>
    <t xml:space="preserve"> 00001213 </t>
  </si>
  <si>
    <t>CARPINTEIRO DE FORMAS PARA CONCRETO (HORISTA)</t>
  </si>
  <si>
    <t xml:space="preserve"> 00037370 </t>
  </si>
  <si>
    <t>ALIMENTACAO - HORISTA (COLETADO CAIXA - ENCARGOS COMPLEMENTARES)</t>
  </si>
  <si>
    <t xml:space="preserve"> 00037371 </t>
  </si>
  <si>
    <t>TRANSPORTE - HORISTA (COLETADO CAIXA - ENCARGOS COMPLEMENTARES)</t>
  </si>
  <si>
    <t xml:space="preserve"> 00037372 </t>
  </si>
  <si>
    <t>EXAMES - HORISTA (COLETADO CAIXA - ENCARGOS COMPLEMENTARES)</t>
  </si>
  <si>
    <t xml:space="preserve"> 00037373 </t>
  </si>
  <si>
    <t>SEGURO - HORISTA (COLETADO CAIXA - ENCARGOS COMPLEMENTARES)</t>
  </si>
  <si>
    <t xml:space="preserve"> 00043459 </t>
  </si>
  <si>
    <t>FERRAMENTAS - FAMILIA CARPINTEIRO DE FORMAS - HORISTA (ENCARGOS COMPLEMENTARES - COLETADO CAIXA)</t>
  </si>
  <si>
    <t xml:space="preserve"> 00043483 </t>
  </si>
  <si>
    <t>EPI - FAMILIA CARPINTEIRO DE FORMAS - HORISTA (ENCARGOS COMPLEMENTARES - COLETADO CAIXA)</t>
  </si>
  <si>
    <t xml:space="preserve"> 95401 </t>
  </si>
  <si>
    <t>CURSO DE CAPACITAÇÃO PARA ENCARREGADO GERAL (ENCARGOS COMPLEMENTARES) - HORISTA</t>
  </si>
  <si>
    <t xml:space="preserve"> 00004083 </t>
  </si>
  <si>
    <t>ENCARREGADO GERAL DE OBRAS (HORISTA)</t>
  </si>
  <si>
    <t xml:space="preserve"> 95402 </t>
  </si>
  <si>
    <t>CURSO DE CAPACITAÇÃO PARA ENGENHEIRO CIVIL DE OBRA JÚNIOR (ENCARGOS COMPLEMENTARES) - HORISTA</t>
  </si>
  <si>
    <t xml:space="preserve"> 00002706 </t>
  </si>
  <si>
    <t>ENGENHEIRO CIVIL DE OBRA JUNIOR (HORISTA)</t>
  </si>
  <si>
    <t xml:space="preserve"> 95372 </t>
  </si>
  <si>
    <t>CURSO DE CAPACITAÇÃO PARA PINTOR (ENCARGOS COMPLEMENTARES) - HORISTA</t>
  </si>
  <si>
    <t xml:space="preserve"> 00004783 </t>
  </si>
  <si>
    <t>PINTOR (HORISTA)</t>
  </si>
  <si>
    <t xml:space="preserve"> 95378 </t>
  </si>
  <si>
    <t>CURSO DE CAPACITAÇÃO PARA SERVENTE (ENCARGOS COMPLEMENTARES) - HORISTA</t>
  </si>
  <si>
    <t xml:space="preserve"> 00006111 </t>
  </si>
  <si>
    <t>SERVENTE DE OBRAS (HORISTA)</t>
  </si>
  <si>
    <t xml:space="preserve"> 5914647 </t>
  </si>
  <si>
    <t>E9579</t>
  </si>
  <si>
    <t>Caminhão basculante com capacidade de 10 m³ - 210 kW</t>
  </si>
  <si>
    <t xml:space="preserve"> 5914353 </t>
  </si>
  <si>
    <t>E9506</t>
  </si>
  <si>
    <t>Caminhão basculante com capacidade de 6 m³ - 136 kW</t>
  </si>
  <si>
    <t xml:space="preserve"> 5914655 </t>
  </si>
  <si>
    <t>E9592</t>
  </si>
  <si>
    <t>Caminhão carroceria com capacidade de 15 t - 188 kW</t>
  </si>
  <si>
    <t xml:space="preserve"> 1106165 </t>
  </si>
  <si>
    <t>M1097</t>
  </si>
  <si>
    <t>Pedra de mão ou rachão</t>
  </si>
  <si>
    <t>Pedra de mão ou rachão - Caminhão basculante com capacidade de 10 m³ - 210 kW</t>
  </si>
  <si>
    <t xml:space="preserve"> 1107892 </t>
  </si>
  <si>
    <t>E9010</t>
  </si>
  <si>
    <t>Balança plataforma digital à bateria, com mesa de 75 x 75 cm e capacidade de 500 kg</t>
  </si>
  <si>
    <t>M0030</t>
  </si>
  <si>
    <t>Aditivo plastificante e retardador de pega para concreto e argamassa</t>
  </si>
  <si>
    <t>M0191</t>
  </si>
  <si>
    <t>Brita 1</t>
  </si>
  <si>
    <t>M0192</t>
  </si>
  <si>
    <t>Brita 2</t>
  </si>
  <si>
    <t>Aditivo plastificante e retardador de pega para concreto e argamassa - Caminhão carroceria com capacidade de 15 t - 188 kW</t>
  </si>
  <si>
    <t>Brita 1 - Caminhão basculante com capacidade de 10 m³ - 210 kW</t>
  </si>
  <si>
    <t>Brita 2 - Caminhão basculante com capacidade de 10 m³ - 210 kW</t>
  </si>
  <si>
    <t xml:space="preserve"> 00043463 </t>
  </si>
  <si>
    <t>FERRAMENTAS - FAMILIA ENCARREGADO GERAL - HORISTA (ENCARGOS COMPLEMENTARES - COLETADO CAIXA)</t>
  </si>
  <si>
    <t xml:space="preserve"> 00043487 </t>
  </si>
  <si>
    <t>EPI - FAMILIA ENCARREGADO GERAL - HORISTA (ENCARGOS COMPLEMENTARES - COLETADO CAIXA)</t>
  </si>
  <si>
    <t xml:space="preserve"> 00043462 </t>
  </si>
  <si>
    <t>FERRAMENTAS - FAMILIA ENGENHEIRO CIVIL - HORISTA (ENCARGOS COMPLEMENTARES - COLETADO CAIXA)</t>
  </si>
  <si>
    <t xml:space="preserve"> 00043486 </t>
  </si>
  <si>
    <t>EPI - FAMILIA ENGENHEIRO CIVIL - HORISTA (ENCARGOS COMPLEMENTARES - COLETADO CAIXA)</t>
  </si>
  <si>
    <t xml:space="preserve"> 4016096 </t>
  </si>
  <si>
    <t>E9515</t>
  </si>
  <si>
    <t>Escavadeira hidráulica sobre esteiras com caçamba com capacidade de 1,56 m³ - 118 kW</t>
  </si>
  <si>
    <t xml:space="preserve"> 3103302 </t>
  </si>
  <si>
    <t>E9066</t>
  </si>
  <si>
    <t>Grupo gerador - 14 kVA</t>
  </si>
  <si>
    <t>E9535</t>
  </si>
  <si>
    <t>Serra circular com bancada - D = 30 cm - 4 kW</t>
  </si>
  <si>
    <t>P9801</t>
  </si>
  <si>
    <t>Ajudante</t>
  </si>
  <si>
    <t>P9808</t>
  </si>
  <si>
    <t>Carpinteiro</t>
  </si>
  <si>
    <t>M0560</t>
  </si>
  <si>
    <t>Desmoldante para fôrmas de madeira</t>
  </si>
  <si>
    <t>l</t>
  </si>
  <si>
    <t>M1205</t>
  </si>
  <si>
    <t>Prego de ferro</t>
  </si>
  <si>
    <t>M0290</t>
  </si>
  <si>
    <t>Tábua - E = 2,5 cm e L = 10 cm</t>
  </si>
  <si>
    <t>M1429</t>
  </si>
  <si>
    <t>Tábua de pinho de terceira - E = 2,5 cm</t>
  </si>
  <si>
    <t>Desmoldante para fôrmas de madeira - Caminhão carroceria com capacidade de 15 t - 188 kW</t>
  </si>
  <si>
    <t>Prego de ferro - Caminhão carroceria com capacidade de 15 t - 188 kW</t>
  </si>
  <si>
    <t>Tábua - E = 2,5 cm e L = 10 cm - Caminhão carroceria com capacidade de 15 t - 188 kW</t>
  </si>
  <si>
    <t>Tábua de pinho de terceira - E = 2,5 cm - Caminhão carroceria com capacidade de 15 t - 188 kW</t>
  </si>
  <si>
    <t xml:space="preserve"> 88310 </t>
  </si>
  <si>
    <t>PINTOR COM ENCARGOS COMPLEMENTARES</t>
  </si>
  <si>
    <t xml:space="preserve"> 00043466 </t>
  </si>
  <si>
    <t>FERRAMENTAS - FAMILIA PINTOR - HORISTA (ENCARGOS COMPLEMENTARES - COLETADO CAIXA)</t>
  </si>
  <si>
    <t xml:space="preserve"> 00043490 </t>
  </si>
  <si>
    <t>EPI - FAMILIA PINTOR - HORISTA (ENCARGOS COMPLEMENTARES - COLETADO CAIXA)</t>
  </si>
  <si>
    <t xml:space="preserve"> 00007340 </t>
  </si>
  <si>
    <t>IMUNIZANTE PARA MADEIRA, INCOLOR</t>
  </si>
  <si>
    <t>L</t>
  </si>
  <si>
    <t xml:space="preserve"> 00043467 </t>
  </si>
  <si>
    <t>FERRAMENTAS - FAMILIA SERVENTE - HORISTA (ENCARGOS COMPLEMENTARES - COLETADO CAIXA)</t>
  </si>
  <si>
    <t xml:space="preserve"> 00043491 </t>
  </si>
  <si>
    <t>EPI - FAMILIA SERVENTE - HORISTA (ENCARGOS COMPLEMENTARES - COLETADO CAIXA)</t>
  </si>
  <si>
    <t xml:space="preserve"> 5914359 </t>
  </si>
  <si>
    <t>Transporte com caminhão basculante de 10 m³ - rodovia em leito natural</t>
  </si>
  <si>
    <t xml:space="preserve"> 5914374 </t>
  </si>
  <si>
    <t>Transporte com caminhão basculante de 10 m³ - rodovia em revestimento primário</t>
  </si>
  <si>
    <t xml:space="preserve"> 5914389 </t>
  </si>
  <si>
    <t>Transporte com caminhão basculante de 10 m³ - rodovia pavimentada</t>
  </si>
  <si>
    <t xml:space="preserve"> 5914314 </t>
  </si>
  <si>
    <t>Transporte com caminhão basculante de 6 m³ - rodovia em leito natural</t>
  </si>
  <si>
    <t xml:space="preserve"> 5914329 </t>
  </si>
  <si>
    <t>Transporte com caminhão basculante de 6 m³ - rodovia em revestimento primário</t>
  </si>
  <si>
    <t xml:space="preserve"> 5914344 </t>
  </si>
  <si>
    <t>Transporte com caminhão basculante de 6 m³ - rodovia pavimentada</t>
  </si>
  <si>
    <t xml:space="preserve"> 5914584 </t>
  </si>
  <si>
    <t>Transporte com caminhão carroceria com capacidade de 7 t e com guindauto com capacidade de elevação de 6,2 t - rodovia em leito natural</t>
  </si>
  <si>
    <t xml:space="preserve"> 5914599 </t>
  </si>
  <si>
    <t>Transporte com caminhão carroceria com capacidade de 7 t e com guindauto com capacidade de elevação de 6,2 t - rodovia em revestimento primário</t>
  </si>
  <si>
    <t xml:space="preserve"> 5914614 </t>
  </si>
  <si>
    <t>Transporte com caminhão carroceria com capacidade de 7 t e com guindauto com capacidade de elevação de 6,2 t - rodovia pavimentada</t>
  </si>
  <si>
    <t xml:space="preserve"> 5914449 </t>
  </si>
  <si>
    <t>Transporte com caminhão carroceria de 15 t - rodovia em leito natural</t>
  </si>
  <si>
    <t xml:space="preserve"> 5914464 </t>
  </si>
  <si>
    <t>Transporte com caminhão carroceria de 15 t - rodovia em revestimento primário</t>
  </si>
  <si>
    <t xml:space="preserve"> 5914479 </t>
  </si>
  <si>
    <t>Transporte com caminhão carroceria de 15 t - rodovia pavimentada</t>
  </si>
  <si>
    <t>CONSTRUÇÃO DE BUEIROS NA ZONA RURAL DO MUNICÍPIO DE SANTA ROSA DO PIAUÍ</t>
  </si>
  <si>
    <t>QUANTIDADE DE BUEIROS</t>
  </si>
  <si>
    <t xml:space="preserve"> 1 </t>
  </si>
  <si>
    <t>Mês</t>
  </si>
  <si>
    <t xml:space="preserve"> 2 </t>
  </si>
  <si>
    <t>2.2</t>
  </si>
  <si>
    <t>2.2.1</t>
  </si>
  <si>
    <t>2.2.2</t>
  </si>
  <si>
    <t>2.3</t>
  </si>
  <si>
    <t>2.3.1</t>
  </si>
  <si>
    <t>SINAPI - 02/2026 - Piauí
SICRO3 - 10/2025 - Piauí</t>
  </si>
  <si>
    <t xml:space="preserve"> QUADRO DE MOMENTOS DE TRANSPORTES - PARA BUEIROS</t>
  </si>
  <si>
    <t>CÓDIGO AUXILIAR</t>
  </si>
  <si>
    <t>TAREFA OU SERVIÇO</t>
  </si>
  <si>
    <t>MATERIAL</t>
  </si>
  <si>
    <t>QUANT.</t>
  </si>
  <si>
    <t>UND.</t>
  </si>
  <si>
    <t xml:space="preserve">  FATOR DE UTILIZAÇÃO</t>
  </si>
  <si>
    <t xml:space="preserve">     PESO A TRANSPORTAR (t)</t>
  </si>
  <si>
    <t>MOMENTO DE TRANSPORTE (t.km)</t>
  </si>
  <si>
    <t>DISCRIMINAÇÃO</t>
  </si>
  <si>
    <t>TRABALHO</t>
  </si>
  <si>
    <t>FATOR</t>
  </si>
  <si>
    <t>UNIDADE</t>
  </si>
  <si>
    <t>(km)</t>
  </si>
  <si>
    <t xml:space="preserve">m </t>
  </si>
  <si>
    <t>t/m</t>
  </si>
  <si>
    <t>AREIA</t>
  </si>
  <si>
    <t>BRITA</t>
  </si>
  <si>
    <t>TOTAL DE RACHÃO:</t>
  </si>
  <si>
    <t>TOTAL DE AREIA:</t>
  </si>
  <si>
    <t>TOTAL DE BRITA:</t>
  </si>
  <si>
    <t>TOTAL</t>
  </si>
  <si>
    <t>CIMENTO</t>
  </si>
  <si>
    <t>LOCAL</t>
  </si>
  <si>
    <t>OEIRAS</t>
  </si>
  <si>
    <t>PAQUETÁ</t>
  </si>
  <si>
    <t>TRANSPORTE(CIMENTO, AREIA E BRITA)</t>
  </si>
  <si>
    <t>DETALHAMENTO DO BDI SEM DESONERAÇÃO - SERVIÇOS</t>
  </si>
  <si>
    <t xml:space="preserve">                                              </t>
  </si>
  <si>
    <t>Descrição dos serviços</t>
  </si>
  <si>
    <t>Preço de Venda (%)</t>
  </si>
  <si>
    <t>Custo Direto (%)</t>
  </si>
  <si>
    <t>Administração Central (A)</t>
  </si>
  <si>
    <t>Impostos e Taxas (I)</t>
  </si>
  <si>
    <t>ISS</t>
  </si>
  <si>
    <t>PIS</t>
  </si>
  <si>
    <t>Cofins</t>
  </si>
  <si>
    <t>2.4</t>
  </si>
  <si>
    <t>CPRB (INSS)</t>
  </si>
  <si>
    <t xml:space="preserve">Risco, seguro e garantia (R) </t>
  </si>
  <si>
    <t>Risco</t>
  </si>
  <si>
    <t>Seguro</t>
  </si>
  <si>
    <t>Despesas Financeiras (DF)</t>
  </si>
  <si>
    <t>Lucro (L)</t>
  </si>
  <si>
    <t>BDI* (%):</t>
  </si>
  <si>
    <t>Considerações: Acórdão nº 2622/2013 - TCU /Plenário</t>
  </si>
  <si>
    <r>
      <t xml:space="preserve">(*) </t>
    </r>
    <r>
      <rPr>
        <b/>
        <sz val="10"/>
        <rFont val="Aptos Narrow"/>
        <family val="2"/>
      </rPr>
      <t>BDI (%) = (((1+(AC+S+R+G))*(1+DF)*(1+L)/(1-I))-1)*100</t>
    </r>
  </si>
  <si>
    <t>* Considerando a Lei nº 12.844/2013 e Acórdão 2293/2013-TCU -Plenário  (Desoneração da Folha de Pagamento)</t>
  </si>
  <si>
    <t>CONSTRUÇÃO DE BUEIROS NA ZONA RURAL DO MUNICÍPIO DE SANTA ROSA DO PIAUÍ - PI</t>
  </si>
  <si>
    <t xml:space="preserve">SINAPI - 02/2026 - Piauí
SICRO3 - 10/2025 - Piauí
</t>
  </si>
  <si>
    <t>Cronograma Físico e Financeiro</t>
  </si>
  <si>
    <t>Total Por Etapa</t>
  </si>
  <si>
    <t>30 DIAS</t>
  </si>
  <si>
    <t>60 DIAS</t>
  </si>
  <si>
    <t>90 DIAS</t>
  </si>
  <si>
    <t>120 DIAS</t>
  </si>
  <si>
    <t>Porcentagem</t>
  </si>
  <si>
    <t>Custo</t>
  </si>
  <si>
    <t>Porcentagem Acumulado</t>
  </si>
  <si>
    <t>Custo Acumulado</t>
  </si>
  <si>
    <t>TRANSPORTE COM CAMINHÃO BASCULANTE DE 14 M³, EM VIA URBANA EM REVESTIMENTO PRIMÁRIO (UNIDADE: TXKM). AF_02/2026</t>
  </si>
  <si>
    <t>COMP 01</t>
  </si>
  <si>
    <t>COMP 02</t>
  </si>
  <si>
    <t xml:space="preserve"> 93598 </t>
  </si>
  <si>
    <t>Transporte, Carga e Descarga de Materiais</t>
  </si>
  <si>
    <t>TXKM</t>
  </si>
  <si>
    <t xml:space="preserve"> 89876 </t>
  </si>
  <si>
    <t>CAMINHÃO BASCULANTE 14 M3, COM CAVALO MECÂNICO DE CAPACIDADE MÁXIMA DE TRAÇÃO COMBINADO DE 36000 KG, POTÊNCIA 286 CV, INCLUSIVE SEMIREBOQUE COM CAÇAMBA METÁLICA - CHP DIURNO. AF_12/2014</t>
  </si>
  <si>
    <t>Custos Horários Produtivo e Improdutivo dos Equipamentos</t>
  </si>
  <si>
    <t>CHP</t>
  </si>
  <si>
    <t xml:space="preserve"> 89877 </t>
  </si>
  <si>
    <t>CAMINHÃO BASCULANTE 14 M3, COM CAVALO MECÂNICO DE CAPACIDADE MÁXIMA DE TRAÇÃO COMBINADO DE 36000 KG, POTÊNCIA 286 CV, INCLUSIVE SEMIREBOQUE COM CAÇAMBA METÁLICA - CHI DIURNO. AF_12/2014</t>
  </si>
  <si>
    <t>CHI</t>
  </si>
  <si>
    <t xml:space="preserve"> 88281 </t>
  </si>
  <si>
    <t>MOTORISTA DE BASCULANTE COM ENCARGOS COMPLEMENTARES</t>
  </si>
  <si>
    <t xml:space="preserve"> 89870 </t>
  </si>
  <si>
    <t>CAMINHÃO BASCULANTE 14 M3, COM CAVALO MECÂNICO DE CAPACIDADE MÁXIMA DE TRAÇÃO COMBINADO DE 36000 KG, POTÊNCIA 286 CV, INCLUSIVE SEMIREBOQUE COM CAÇAMBA METÁLICA - DEPRECIAÇÃO. AF_12/2014</t>
  </si>
  <si>
    <t>Depreciação, Juros, Impostos e Seguros, Manutenção e Materiais na Operação dos Equipamentos</t>
  </si>
  <si>
    <t xml:space="preserve"> 89871 </t>
  </si>
  <si>
    <t>CAMINHÃO BASCULANTE 14 M3, COM CAVALO MECÂNICO DE CAPACIDADE MÁXIMA DE TRAÇÃO COMBINADO DE 36000 KG, POTÊNCIA 286 CV, INCLUSIVE SEMIREBOQUE COM CAÇAMBA METÁLICA - JUROS. AF_12/2014</t>
  </si>
  <si>
    <t xml:space="preserve"> 89872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</si>
  <si>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</si>
  <si>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89873 </t>
  </si>
  <si>
    <t>CAMINHÃO BASCULANTE 14 M3, COM CAVALO MECÂNICO DE CAPACIDADE MÁXIMA DE TRAÇÃO COMBINADO DE 36000 KG, POTÊNCIA 286 CV, INCLUSIVE SEMIREBOQUE COM CAÇAMBA METÁLICA - MANUTENÇÃO. AF_12/2014</t>
  </si>
  <si>
    <t xml:space="preserve"> 89874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</si>
  <si>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</si>
  <si>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00037743 </t>
  </si>
  <si>
    <t>SEMIRREBOQUE COM DOIS EIXOS EM TANDEM TIPO BASCULANTE COM CACAMBA METALICA 14 M3 (INCLUI MONTAGEM, NAO INCLUI CAVALO MECANICO)</t>
  </si>
  <si>
    <t>Equipamento para Aquisição Permanente</t>
  </si>
  <si>
    <t>UN</t>
  </si>
  <si>
    <t xml:space="preserve"> 00037762 </t>
  </si>
  <si>
    <t>CAVALO MECANICO TRACAO 4X2, PESO BRUTO TOTAL 16000 KG, CAPACIDADE MAXIMA DE TRACAO *36000* KG, DISTANCIA ENTRE EIXOS *3,56* M, POTENCIA *286* CV (INCLUI CABINE E CHASSI, NAO INCLUI SEMIRREBOQUE)</t>
  </si>
  <si>
    <t xml:space="preserve"> 00004221 </t>
  </si>
  <si>
    <t>OLEO DIESEL COMBUSTIVEL COMUM METROPOLITANO S-10 OU S-500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</si>
  <si>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</si>
  <si>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</si>
  <si>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</si>
  <si>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</si>
  <si>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 xml:space="preserve"> 00043464 </t>
  </si>
  <si>
    <t>FERRAMENTAS - FAMILIA OPERADOR ESCAVADEIRA - HORISTA (ENCARGOS COMPLEMENTARES - COLETADO CAIXA)</t>
  </si>
  <si>
    <t xml:space="preserve"> 00043488 </t>
  </si>
  <si>
    <t>EPI - FAMILIA OPERADOR ESCAVADEIRA - HORISTA (ENCARGOS COMPLEMENTARES - COLETADO CAIXA)</t>
  </si>
  <si>
    <t>POVOADO</t>
  </si>
  <si>
    <t>TIPO</t>
  </si>
  <si>
    <t>COMP.(M)</t>
  </si>
  <si>
    <t>LOCALIZAÇÃO</t>
  </si>
  <si>
    <t>POVOADO MANGABEIRA</t>
  </si>
  <si>
    <t>BUEIRO</t>
  </si>
  <si>
    <t>LEVANTAMENTO BUEIRO SANTA ROSA DO PIAUÍ</t>
  </si>
  <si>
    <t>POVOADO ESCONDIDO</t>
  </si>
  <si>
    <t>DIÂMETRO(M)</t>
  </si>
  <si>
    <t>POVOADO CORRENTE</t>
  </si>
  <si>
    <t>POVOADO ALTO FORMOSO</t>
  </si>
  <si>
    <t>COORDENADA
BUEIRO</t>
  </si>
  <si>
    <t>-6.77550721, -42.23468653</t>
  </si>
  <si>
    <t>-6.77423292, -42.23304454</t>
  </si>
  <si>
    <t>-6.77100573, -42.22988064</t>
  </si>
  <si>
    <t>-6.77079966, -42.22950575</t>
  </si>
  <si>
    <t>-6.76628063, -42.22621992</t>
  </si>
  <si>
    <t>-6.76406103, -42.22359197</t>
  </si>
  <si>
    <t>-6.76099074, -42.22312995</t>
  </si>
  <si>
    <t>-6.75949549, -42.22321976</t>
  </si>
  <si>
    <t>-6.75814370, -42.22243488</t>
  </si>
  <si>
    <t>-6.77465954, -42.31409656</t>
  </si>
  <si>
    <t>-6.86591669, -42.17113145</t>
  </si>
  <si>
    <t>-6.87682538, -42.17369925</t>
  </si>
  <si>
    <t>-6.87855116, -42.17656139</t>
  </si>
  <si>
    <t>-6.88811798, -42.22690922</t>
  </si>
  <si>
    <t>AtividadeAuxiliar</t>
  </si>
  <si>
    <t>MomentodeTransporte</t>
  </si>
  <si>
    <t>5914584
0,000
R$  2,75</t>
  </si>
  <si>
    <t>5914599
0,000
R$  2,20</t>
  </si>
  <si>
    <t>5914614
0,000
R$  1,82</t>
  </si>
  <si>
    <t>TempoFixo</t>
  </si>
  <si>
    <t>5914314
0,000
R$  1,32</t>
  </si>
  <si>
    <t>5914329
0,000
R$  1,06</t>
  </si>
  <si>
    <t>5914344
0,000
R$  0,87</t>
  </si>
  <si>
    <t>ComposiçãoAuxiliar</t>
  </si>
  <si>
    <t>ComposiçõesAuxiliares</t>
  </si>
  <si>
    <t>5914359
0,000
R$  1,24</t>
  </si>
  <si>
    <t>5914374
0,000
R$  0,99</t>
  </si>
  <si>
    <t>5914389
0,000
R$  0,82</t>
  </si>
  <si>
    <t>5914449
0,000
R$  1,08</t>
  </si>
  <si>
    <t>5914464
0,000
R$  0,86</t>
  </si>
  <si>
    <t>5914479
0,000
R$  0,71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</si>
</sst>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,##0.00\ %"/>
    <numFmt numFmtId="165" formatCode="#,##0.0000"/>
    <numFmt numFmtId="166" formatCode="#,##0.0000000"/>
    <numFmt numFmtId="167" formatCode="_(* #,##0.00_);_(* \(#,##0.00\);_(* &quot;-&quot;??_);_(@_)"/>
    <numFmt numFmtId="168" formatCode="_(* #,##0.000_);_(* \(#,##0.000\);_(* &quot;-&quot;??_);_(@_)"/>
    <numFmt numFmtId="169" formatCode="_(* #,##0.0000_);_(* \(#,##0.0000\);_(* &quot;-&quot;??_);_(@_)"/>
  </numFmts>
  <fonts count="3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0"/>
      <color rgb="FF000000"/>
      <name val="Arial"/>
      <family val="2"/>
    </font>
    <font>
      <sz val="10"/>
      <name val="Arial"/>
      <family val="2"/>
    </font>
    <font>
      <sz val="12"/>
      <color theme="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color theme="9" tint="-0.249977111117893"/>
      <name val="Arial"/>
      <family val="2"/>
    </font>
    <font>
      <sz val="12"/>
      <color rgb="FFFF0000"/>
      <name val="Arial"/>
      <family val="2"/>
    </font>
    <font>
      <sz val="9"/>
      <color theme="6" tint="-0.499984740745262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b/>
      <sz val="11"/>
      <color indexed="8"/>
      <name val="Aptos Narrow"/>
      <family val="2"/>
    </font>
    <font>
      <sz val="11"/>
      <color indexed="8"/>
      <name val="Aptos Narrow"/>
      <family val="2"/>
    </font>
    <font>
      <sz val="11"/>
      <color theme="1"/>
      <name val="Aptos Narrow"/>
      <family val="2"/>
    </font>
    <font>
      <b/>
      <sz val="14"/>
      <color indexed="8"/>
      <name val="Aptos Narrow"/>
      <family val="2"/>
    </font>
    <font>
      <sz val="12"/>
      <color theme="1"/>
      <name val="Aptos Narrow"/>
      <family val="2"/>
    </font>
    <font>
      <sz val="11"/>
      <name val="Aptos Narrow"/>
      <family val="2"/>
    </font>
    <font>
      <b/>
      <sz val="11"/>
      <name val="Aptos Narrow"/>
      <family val="2"/>
    </font>
    <font>
      <b/>
      <sz val="10"/>
      <name val="Aptos Narrow"/>
      <family val="2"/>
    </font>
    <font>
      <sz val="10"/>
      <color indexed="8"/>
      <name val="Aptos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ECF6"/>
      </patternFill>
    </fill>
    <fill>
      <patternFill patternType="solid">
        <fgColor theme="0"/>
        <bgColor rgb="FFDFF0D8"/>
      </patternFill>
    </fill>
    <fill>
      <patternFill patternType="solid">
        <fgColor theme="0"/>
        <bgColor rgb="FFD6D6D6"/>
      </patternFill>
    </fill>
    <fill>
      <patternFill patternType="solid">
        <fgColor theme="0"/>
        <bgColor rgb="FFEFEFEF"/>
      </patternFill>
    </fill>
    <fill>
      <patternFill patternType="solid">
        <fgColor indexed="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rgb="FFD8ECF6"/>
        <bgColor rgb="FFD8ECF6"/>
      </patternFill>
    </fill>
  </fills>
  <borders count="2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4" fillId="0" borderId="0"/>
    <xf numFmtId="167" fontId="14" fillId="0" borderId="0" applyFont="0" applyFill="0" applyBorder="0" applyAlignment="0" applyProtection="0"/>
    <xf numFmtId="9" fontId="14" fillId="0" borderId="0" applyFill="0" applyBorder="0" applyAlignment="0" applyProtection="0"/>
  </cellStyleXfs>
  <cellXfs count="205">
    <xf numFmtId="0" fontId="0" fillId="0" borderId="0" xfId="0"/>
    <xf numFmtId="43" fontId="0" fillId="0" borderId="0" xfId="1" applyFont="1" applyAlignment="1">
      <alignment horizontal="left" vertical="center"/>
    </xf>
    <xf numFmtId="0" fontId="0" fillId="4" borderId="0" xfId="0" applyFill="1"/>
    <xf numFmtId="0" fontId="2" fillId="3" borderId="1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right" vertical="top" wrapText="1"/>
    </xf>
    <xf numFmtId="43" fontId="3" fillId="3" borderId="2" xfId="1" applyFont="1" applyFill="1" applyBorder="1" applyAlignment="1">
      <alignment horizontal="center" vertical="top" wrapText="1"/>
    </xf>
    <xf numFmtId="43" fontId="4" fillId="3" borderId="3" xfId="1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top" wrapText="1"/>
    </xf>
    <xf numFmtId="43" fontId="5" fillId="5" borderId="4" xfId="1" applyFont="1" applyFill="1" applyBorder="1" applyAlignment="1">
      <alignment horizontal="left" vertical="top" wrapText="1"/>
    </xf>
    <xf numFmtId="43" fontId="6" fillId="5" borderId="5" xfId="1" applyFont="1" applyFill="1" applyBorder="1" applyAlignment="1">
      <alignment horizontal="left" vertical="center" wrapText="1"/>
    </xf>
    <xf numFmtId="0" fontId="8" fillId="6" borderId="6" xfId="0" applyFont="1" applyFill="1" applyBorder="1" applyAlignment="1">
      <alignment horizontal="left" vertical="top" wrapText="1"/>
    </xf>
    <xf numFmtId="0" fontId="10" fillId="6" borderId="8" xfId="0" applyFont="1" applyFill="1" applyBorder="1" applyAlignment="1">
      <alignment horizontal="right" vertical="top" wrapText="1"/>
    </xf>
    <xf numFmtId="43" fontId="9" fillId="6" borderId="7" xfId="1" applyFont="1" applyFill="1" applyBorder="1" applyAlignment="1">
      <alignment horizontal="center" vertical="top" wrapText="1"/>
    </xf>
    <xf numFmtId="43" fontId="10" fillId="6" borderId="8" xfId="1" applyFont="1" applyFill="1" applyBorder="1" applyAlignment="1">
      <alignment horizontal="left" vertical="center" wrapText="1"/>
    </xf>
    <xf numFmtId="0" fontId="8" fillId="6" borderId="10" xfId="0" applyFont="1" applyFill="1" applyBorder="1" applyAlignment="1">
      <alignment horizontal="left" vertical="top" wrapText="1"/>
    </xf>
    <xf numFmtId="0" fontId="10" fillId="6" borderId="10" xfId="0" applyFont="1" applyFill="1" applyBorder="1" applyAlignment="1">
      <alignment horizontal="right" vertical="top" wrapText="1"/>
    </xf>
    <xf numFmtId="0" fontId="8" fillId="6" borderId="10" xfId="0" applyFont="1" applyFill="1" applyBorder="1" applyAlignment="1">
      <alignment horizontal="right" vertical="top" wrapText="1"/>
    </xf>
    <xf numFmtId="43" fontId="9" fillId="6" borderId="10" xfId="1" applyFont="1" applyFill="1" applyBorder="1" applyAlignment="1">
      <alignment horizontal="center" vertical="top" wrapText="1"/>
    </xf>
    <xf numFmtId="43" fontId="8" fillId="6" borderId="10" xfId="1" applyFont="1" applyFill="1" applyBorder="1" applyAlignment="1">
      <alignment horizontal="left" vertical="center" wrapText="1"/>
    </xf>
    <xf numFmtId="43" fontId="10" fillId="6" borderId="10" xfId="1" applyFont="1" applyFill="1" applyBorder="1" applyAlignment="1">
      <alignment horizontal="left" vertical="center" wrapText="1"/>
    </xf>
    <xf numFmtId="0" fontId="8" fillId="6" borderId="10" xfId="0" applyFont="1" applyFill="1" applyBorder="1" applyAlignment="1">
      <alignment horizontal="right" vertical="center" wrapText="1"/>
    </xf>
    <xf numFmtId="0" fontId="8" fillId="6" borderId="8" xfId="0" applyFont="1" applyFill="1" applyBorder="1" applyAlignment="1">
      <alignment horizontal="right" vertical="top" wrapText="1"/>
    </xf>
    <xf numFmtId="0" fontId="13" fillId="6" borderId="10" xfId="0" applyFont="1" applyFill="1" applyBorder="1" applyAlignment="1">
      <alignment horizontal="right" vertical="top" wrapText="1"/>
    </xf>
    <xf numFmtId="0" fontId="13" fillId="6" borderId="10" xfId="0" applyFont="1" applyFill="1" applyBorder="1" applyAlignment="1">
      <alignment horizontal="left" vertical="top" wrapText="1"/>
    </xf>
    <xf numFmtId="43" fontId="13" fillId="6" borderId="10" xfId="1" applyFont="1" applyFill="1" applyBorder="1" applyAlignment="1">
      <alignment horizontal="right" vertical="top" wrapText="1"/>
    </xf>
    <xf numFmtId="43" fontId="0" fillId="4" borderId="0" xfId="1" applyFont="1" applyFill="1"/>
    <xf numFmtId="43" fontId="0" fillId="4" borderId="0" xfId="1" applyFont="1" applyFill="1" applyAlignment="1">
      <alignment horizontal="left" vertical="center"/>
    </xf>
    <xf numFmtId="4" fontId="0" fillId="0" borderId="0" xfId="0" applyNumberFormat="1"/>
    <xf numFmtId="0" fontId="1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1" fillId="3" borderId="10" xfId="0" applyFont="1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right" vertical="top" wrapText="1"/>
    </xf>
    <xf numFmtId="0" fontId="1" fillId="3" borderId="10" xfId="0" applyFont="1" applyFill="1" applyBorder="1" applyAlignment="1">
      <alignment horizontal="center" vertical="top" wrapText="1"/>
    </xf>
    <xf numFmtId="0" fontId="8" fillId="6" borderId="10" xfId="0" applyFont="1" applyFill="1" applyBorder="1" applyAlignment="1">
      <alignment horizontal="center" vertical="top" wrapText="1"/>
    </xf>
    <xf numFmtId="166" fontId="8" fillId="6" borderId="10" xfId="0" applyNumberFormat="1" applyFont="1" applyFill="1" applyBorder="1" applyAlignment="1">
      <alignment horizontal="right" vertical="top" wrapText="1"/>
    </xf>
    <xf numFmtId="4" fontId="8" fillId="6" borderId="10" xfId="0" applyNumberFormat="1" applyFont="1" applyFill="1" applyBorder="1" applyAlignment="1">
      <alignment horizontal="right" vertical="top" wrapText="1"/>
    </xf>
    <xf numFmtId="0" fontId="11" fillId="7" borderId="10" xfId="0" applyFont="1" applyFill="1" applyBorder="1" applyAlignment="1">
      <alignment horizontal="left" vertical="top" wrapText="1"/>
    </xf>
    <xf numFmtId="0" fontId="11" fillId="7" borderId="10" xfId="0" applyFont="1" applyFill="1" applyBorder="1" applyAlignment="1">
      <alignment horizontal="right" vertical="top" wrapText="1"/>
    </xf>
    <xf numFmtId="0" fontId="11" fillId="7" borderId="10" xfId="0" applyFont="1" applyFill="1" applyBorder="1" applyAlignment="1">
      <alignment horizontal="center" vertical="top" wrapText="1"/>
    </xf>
    <xf numFmtId="166" fontId="11" fillId="7" borderId="10" xfId="0" applyNumberFormat="1" applyFont="1" applyFill="1" applyBorder="1" applyAlignment="1">
      <alignment horizontal="right" vertical="top" wrapText="1"/>
    </xf>
    <xf numFmtId="4" fontId="11" fillId="7" borderId="10" xfId="0" applyNumberFormat="1" applyFont="1" applyFill="1" applyBorder="1" applyAlignment="1">
      <alignment horizontal="right" vertical="top" wrapText="1"/>
    </xf>
    <xf numFmtId="0" fontId="11" fillId="8" borderId="10" xfId="0" applyFont="1" applyFill="1" applyBorder="1" applyAlignment="1">
      <alignment horizontal="left" vertical="top" wrapText="1"/>
    </xf>
    <xf numFmtId="0" fontId="11" fillId="8" borderId="10" xfId="0" applyFont="1" applyFill="1" applyBorder="1" applyAlignment="1">
      <alignment horizontal="right" vertical="top" wrapText="1"/>
    </xf>
    <xf numFmtId="0" fontId="11" fillId="8" borderId="10" xfId="0" applyFont="1" applyFill="1" applyBorder="1" applyAlignment="1">
      <alignment horizontal="center" vertical="top" wrapText="1"/>
    </xf>
    <xf numFmtId="166" fontId="11" fillId="8" borderId="10" xfId="0" applyNumberFormat="1" applyFont="1" applyFill="1" applyBorder="1" applyAlignment="1">
      <alignment horizontal="right" vertical="top" wrapText="1"/>
    </xf>
    <xf numFmtId="4" fontId="11" fillId="8" borderId="10" xfId="0" applyNumberFormat="1" applyFont="1" applyFill="1" applyBorder="1" applyAlignment="1">
      <alignment horizontal="right" vertical="top" wrapText="1"/>
    </xf>
    <xf numFmtId="0" fontId="11" fillId="3" borderId="0" xfId="0" applyFont="1" applyFill="1" applyAlignment="1">
      <alignment horizontal="right" vertical="top" wrapText="1"/>
    </xf>
    <xf numFmtId="4" fontId="11" fillId="3" borderId="0" xfId="0" applyNumberFormat="1" applyFont="1" applyFill="1" applyAlignment="1">
      <alignment horizontal="right" vertical="top" wrapText="1"/>
    </xf>
    <xf numFmtId="0" fontId="8" fillId="6" borderId="9" xfId="0" applyFont="1" applyFill="1" applyBorder="1" applyAlignment="1">
      <alignment horizontal="left" vertical="top" wrapText="1"/>
    </xf>
    <xf numFmtId="165" fontId="11" fillId="8" borderId="10" xfId="0" applyNumberFormat="1" applyFont="1" applyFill="1" applyBorder="1" applyAlignment="1">
      <alignment horizontal="right" vertical="top" wrapText="1"/>
    </xf>
    <xf numFmtId="0" fontId="7" fillId="3" borderId="0" xfId="0" applyFont="1" applyFill="1" applyAlignment="1">
      <alignment horizontal="right" vertical="top" wrapText="1"/>
    </xf>
    <xf numFmtId="165" fontId="7" fillId="3" borderId="0" xfId="0" applyNumberFormat="1" applyFont="1" applyFill="1" applyAlignment="1">
      <alignment horizontal="right" vertical="top" wrapText="1"/>
    </xf>
    <xf numFmtId="165" fontId="11" fillId="7" borderId="10" xfId="0" applyNumberFormat="1" applyFont="1" applyFill="1" applyBorder="1" applyAlignment="1">
      <alignment horizontal="right" vertical="top" wrapText="1"/>
    </xf>
    <xf numFmtId="0" fontId="1" fillId="3" borderId="10" xfId="0" applyFont="1" applyFill="1" applyBorder="1" applyAlignment="1">
      <alignment horizontal="left" vertical="center" wrapText="1"/>
    </xf>
    <xf numFmtId="0" fontId="1" fillId="3" borderId="10" xfId="0" applyFont="1" applyFill="1" applyBorder="1" applyAlignment="1">
      <alignment horizontal="right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left" vertical="top" wrapText="1"/>
    </xf>
    <xf numFmtId="43" fontId="5" fillId="5" borderId="10" xfId="1" applyFont="1" applyFill="1" applyBorder="1" applyAlignment="1">
      <alignment horizontal="right" vertical="top" wrapText="1"/>
    </xf>
    <xf numFmtId="43" fontId="5" fillId="5" borderId="10" xfId="1" applyFont="1" applyFill="1" applyBorder="1" applyAlignment="1">
      <alignment horizontal="left" vertical="top" wrapText="1"/>
    </xf>
    <xf numFmtId="43" fontId="5" fillId="5" borderId="10" xfId="1" applyFont="1" applyFill="1" applyBorder="1" applyAlignment="1">
      <alignment horizontal="center" vertical="center" wrapText="1"/>
    </xf>
    <xf numFmtId="164" fontId="5" fillId="5" borderId="10" xfId="0" applyNumberFormat="1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left" vertical="center" wrapText="1"/>
    </xf>
    <xf numFmtId="0" fontId="8" fillId="6" borderId="10" xfId="0" applyFont="1" applyFill="1" applyBorder="1" applyAlignment="1">
      <alignment horizontal="center" vertical="center" wrapText="1"/>
    </xf>
    <xf numFmtId="43" fontId="8" fillId="6" borderId="10" xfId="1" applyFont="1" applyFill="1" applyBorder="1" applyAlignment="1">
      <alignment horizontal="center" vertical="center" wrapText="1"/>
    </xf>
    <xf numFmtId="164" fontId="8" fillId="6" borderId="10" xfId="0" applyNumberFormat="1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11" fillId="3" borderId="0" xfId="0" applyFont="1" applyFill="1" applyAlignment="1">
      <alignment horizontal="center" vertical="top" wrapText="1"/>
    </xf>
    <xf numFmtId="0" fontId="11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left" vertical="top" wrapText="1"/>
    </xf>
    <xf numFmtId="0" fontId="7" fillId="3" borderId="0" xfId="0" applyFont="1" applyFill="1" applyAlignment="1">
      <alignment horizontal="center" vertical="top" wrapText="1"/>
    </xf>
    <xf numFmtId="0" fontId="7" fillId="3" borderId="0" xfId="0" applyFont="1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43" fontId="0" fillId="0" borderId="0" xfId="0" applyNumberFormat="1"/>
    <xf numFmtId="0" fontId="1" fillId="2" borderId="10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right" vertical="top" wrapText="1"/>
    </xf>
    <xf numFmtId="0" fontId="14" fillId="9" borderId="0" xfId="3" applyFill="1" applyAlignment="1">
      <alignment horizontal="center"/>
    </xf>
    <xf numFmtId="0" fontId="14" fillId="9" borderId="0" xfId="3" applyFill="1"/>
    <xf numFmtId="0" fontId="16" fillId="11" borderId="0" xfId="3" applyFont="1" applyFill="1" applyAlignment="1">
      <alignment horizontal="center"/>
    </xf>
    <xf numFmtId="0" fontId="17" fillId="11" borderId="0" xfId="3" applyFont="1" applyFill="1"/>
    <xf numFmtId="0" fontId="18" fillId="11" borderId="0" xfId="3" applyFont="1" applyFill="1"/>
    <xf numFmtId="0" fontId="14" fillId="11" borderId="0" xfId="3" applyFill="1"/>
    <xf numFmtId="0" fontId="19" fillId="11" borderId="0" xfId="3" applyFont="1" applyFill="1"/>
    <xf numFmtId="0" fontId="20" fillId="11" borderId="0" xfId="3" applyFont="1" applyFill="1" applyAlignment="1">
      <alignment vertical="center"/>
    </xf>
    <xf numFmtId="0" fontId="21" fillId="11" borderId="0" xfId="3" applyFont="1" applyFill="1"/>
    <xf numFmtId="0" fontId="22" fillId="12" borderId="13" xfId="3" applyFont="1" applyFill="1" applyBorder="1" applyAlignment="1">
      <alignment horizontal="center" vertical="center"/>
    </xf>
    <xf numFmtId="0" fontId="22" fillId="12" borderId="14" xfId="3" applyFont="1" applyFill="1" applyBorder="1" applyAlignment="1">
      <alignment horizontal="center" vertical="center"/>
    </xf>
    <xf numFmtId="0" fontId="22" fillId="12" borderId="17" xfId="3" applyFont="1" applyFill="1" applyBorder="1" applyAlignment="1">
      <alignment horizontal="center" vertical="center"/>
    </xf>
    <xf numFmtId="0" fontId="23" fillId="11" borderId="0" xfId="3" applyFont="1" applyFill="1" applyAlignment="1">
      <alignment vertical="center"/>
    </xf>
    <xf numFmtId="0" fontId="14" fillId="11" borderId="0" xfId="3" applyFill="1" applyAlignment="1">
      <alignment horizontal="center" vertical="center"/>
    </xf>
    <xf numFmtId="0" fontId="14" fillId="11" borderId="0" xfId="3" applyFill="1" applyAlignment="1">
      <alignment vertical="center"/>
    </xf>
    <xf numFmtId="14" fontId="23" fillId="11" borderId="0" xfId="3" applyNumberFormat="1" applyFont="1" applyFill="1" applyAlignment="1">
      <alignment horizontal="left" vertical="center"/>
    </xf>
    <xf numFmtId="168" fontId="14" fillId="11" borderId="0" xfId="4" applyNumberFormat="1" applyFont="1" applyFill="1" applyBorder="1" applyAlignment="1">
      <alignment horizontal="right" vertical="center"/>
    </xf>
    <xf numFmtId="169" fontId="14" fillId="11" borderId="0" xfId="4" applyNumberFormat="1" applyFont="1" applyFill="1" applyBorder="1" applyAlignment="1">
      <alignment vertical="center"/>
    </xf>
    <xf numFmtId="4" fontId="14" fillId="11" borderId="0" xfId="3" applyNumberFormat="1" applyFill="1" applyAlignment="1">
      <alignment vertical="center"/>
    </xf>
    <xf numFmtId="168" fontId="14" fillId="11" borderId="0" xfId="4" applyNumberFormat="1" applyFont="1" applyFill="1" applyBorder="1" applyAlignment="1">
      <alignment vertical="center"/>
    </xf>
    <xf numFmtId="168" fontId="14" fillId="9" borderId="0" xfId="3" applyNumberFormat="1" applyFill="1"/>
    <xf numFmtId="0" fontId="24" fillId="11" borderId="0" xfId="3" applyFont="1" applyFill="1" applyAlignment="1">
      <alignment horizontal="left" vertical="center"/>
    </xf>
    <xf numFmtId="0" fontId="25" fillId="11" borderId="0" xfId="3" applyFont="1" applyFill="1" applyAlignment="1">
      <alignment vertical="center"/>
    </xf>
    <xf numFmtId="168" fontId="23" fillId="11" borderId="0" xfId="4" applyNumberFormat="1" applyFont="1" applyFill="1" applyBorder="1" applyAlignment="1">
      <alignment vertical="center"/>
    </xf>
    <xf numFmtId="49" fontId="20" fillId="11" borderId="0" xfId="1" applyNumberFormat="1" applyFont="1" applyFill="1" applyAlignment="1">
      <alignment horizontal="center" vertical="center"/>
    </xf>
    <xf numFmtId="0" fontId="23" fillId="11" borderId="0" xfId="3" applyFont="1" applyFill="1" applyAlignment="1">
      <alignment vertical="center" wrapText="1"/>
    </xf>
    <xf numFmtId="0" fontId="23" fillId="11" borderId="0" xfId="3" applyFont="1" applyFill="1" applyAlignment="1">
      <alignment wrapText="1"/>
    </xf>
    <xf numFmtId="14" fontId="23" fillId="11" borderId="0" xfId="3" applyNumberFormat="1" applyFont="1" applyFill="1" applyAlignment="1">
      <alignment vertical="center" wrapText="1"/>
    </xf>
    <xf numFmtId="0" fontId="22" fillId="12" borderId="19" xfId="3" applyFont="1" applyFill="1" applyBorder="1" applyAlignment="1">
      <alignment horizontal="center" vertical="center"/>
    </xf>
    <xf numFmtId="0" fontId="27" fillId="13" borderId="0" xfId="0" applyFont="1" applyFill="1" applyAlignment="1">
      <alignment vertical="center"/>
    </xf>
    <xf numFmtId="0" fontId="28" fillId="0" borderId="0" xfId="0" applyFont="1"/>
    <xf numFmtId="4" fontId="26" fillId="13" borderId="0" xfId="0" applyNumberFormat="1" applyFont="1" applyFill="1" applyAlignment="1">
      <alignment horizontal="center" vertical="center"/>
    </xf>
    <xf numFmtId="4" fontId="27" fillId="13" borderId="0" xfId="0" applyNumberFormat="1" applyFont="1" applyFill="1" applyAlignment="1">
      <alignment vertical="center" wrapText="1"/>
    </xf>
    <xf numFmtId="0" fontId="27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13" borderId="0" xfId="0" applyFont="1" applyFill="1" applyAlignment="1">
      <alignment vertical="center"/>
    </xf>
    <xf numFmtId="0" fontId="31" fillId="13" borderId="0" xfId="0" applyFont="1" applyFill="1" applyAlignment="1">
      <alignment horizontal="center" vertical="center"/>
    </xf>
    <xf numFmtId="10" fontId="31" fillId="13" borderId="0" xfId="5" applyNumberFormat="1" applyFont="1" applyFill="1" applyBorder="1" applyAlignment="1" applyProtection="1">
      <alignment vertical="center"/>
    </xf>
    <xf numFmtId="0" fontId="32" fillId="14" borderId="20" xfId="0" applyFont="1" applyFill="1" applyBorder="1" applyAlignment="1">
      <alignment horizontal="center" vertical="center"/>
    </xf>
    <xf numFmtId="0" fontId="32" fillId="14" borderId="20" xfId="0" applyFont="1" applyFill="1" applyBorder="1" applyAlignment="1">
      <alignment horizontal="center" vertical="center" wrapText="1"/>
    </xf>
    <xf numFmtId="0" fontId="32" fillId="13" borderId="21" xfId="0" applyFont="1" applyFill="1" applyBorder="1" applyAlignment="1">
      <alignment horizontal="center" vertical="center"/>
    </xf>
    <xf numFmtId="0" fontId="32" fillId="13" borderId="0" xfId="0" applyFont="1" applyFill="1" applyAlignment="1">
      <alignment vertical="center"/>
    </xf>
    <xf numFmtId="0" fontId="31" fillId="13" borderId="22" xfId="0" applyFont="1" applyFill="1" applyBorder="1" applyAlignment="1">
      <alignment vertical="center"/>
    </xf>
    <xf numFmtId="0" fontId="32" fillId="13" borderId="20" xfId="0" applyFont="1" applyFill="1" applyBorder="1" applyAlignment="1">
      <alignment horizontal="center" vertical="center"/>
    </xf>
    <xf numFmtId="0" fontId="32" fillId="13" borderId="20" xfId="0" applyFont="1" applyFill="1" applyBorder="1" applyAlignment="1">
      <alignment vertical="center"/>
    </xf>
    <xf numFmtId="10" fontId="32" fillId="13" borderId="20" xfId="0" applyNumberFormat="1" applyFont="1" applyFill="1" applyBorder="1" applyAlignment="1">
      <alignment vertical="center"/>
    </xf>
    <xf numFmtId="0" fontId="31" fillId="13" borderId="21" xfId="0" applyFont="1" applyFill="1" applyBorder="1" applyAlignment="1">
      <alignment horizontal="center" vertical="center"/>
    </xf>
    <xf numFmtId="10" fontId="31" fillId="13" borderId="0" xfId="0" applyNumberFormat="1" applyFont="1" applyFill="1" applyAlignment="1">
      <alignment vertical="center"/>
    </xf>
    <xf numFmtId="10" fontId="31" fillId="13" borderId="22" xfId="0" applyNumberFormat="1" applyFont="1" applyFill="1" applyBorder="1" applyAlignment="1">
      <alignment vertical="center"/>
    </xf>
    <xf numFmtId="10" fontId="32" fillId="13" borderId="0" xfId="5" applyNumberFormat="1" applyFont="1" applyFill="1" applyBorder="1" applyAlignment="1" applyProtection="1">
      <alignment vertical="center"/>
    </xf>
    <xf numFmtId="49" fontId="31" fillId="13" borderId="20" xfId="0" applyNumberFormat="1" applyFont="1" applyFill="1" applyBorder="1" applyAlignment="1">
      <alignment horizontal="right" vertical="center"/>
    </xf>
    <xf numFmtId="0" fontId="31" fillId="13" borderId="20" xfId="0" applyFont="1" applyFill="1" applyBorder="1" applyAlignment="1">
      <alignment vertical="center"/>
    </xf>
    <xf numFmtId="10" fontId="31" fillId="13" borderId="20" xfId="0" applyNumberFormat="1" applyFont="1" applyFill="1" applyBorder="1" applyAlignment="1">
      <alignment vertical="center"/>
    </xf>
    <xf numFmtId="49" fontId="31" fillId="13" borderId="21" xfId="0" applyNumberFormat="1" applyFont="1" applyFill="1" applyBorder="1" applyAlignment="1">
      <alignment horizontal="center" vertical="center"/>
    </xf>
    <xf numFmtId="0" fontId="27" fillId="13" borderId="20" xfId="0" applyFont="1" applyFill="1" applyBorder="1" applyAlignment="1">
      <alignment vertical="center"/>
    </xf>
    <xf numFmtId="0" fontId="31" fillId="13" borderId="20" xfId="0" applyFont="1" applyFill="1" applyBorder="1" applyAlignment="1">
      <alignment horizontal="center" vertical="center"/>
    </xf>
    <xf numFmtId="4" fontId="31" fillId="13" borderId="0" xfId="0" applyNumberFormat="1" applyFont="1" applyFill="1" applyAlignment="1">
      <alignment vertical="center"/>
    </xf>
    <xf numFmtId="4" fontId="31" fillId="13" borderId="22" xfId="0" applyNumberFormat="1" applyFont="1" applyFill="1" applyBorder="1" applyAlignment="1">
      <alignment vertical="center"/>
    </xf>
    <xf numFmtId="4" fontId="26" fillId="14" borderId="20" xfId="0" applyNumberFormat="1" applyFont="1" applyFill="1" applyBorder="1" applyAlignment="1">
      <alignment vertical="center"/>
    </xf>
    <xf numFmtId="0" fontId="32" fillId="13" borderId="0" xfId="0" applyFont="1" applyFill="1" applyAlignment="1">
      <alignment horizontal="center" vertical="center"/>
    </xf>
    <xf numFmtId="0" fontId="33" fillId="13" borderId="0" xfId="0" applyFont="1" applyFill="1" applyAlignment="1">
      <alignment vertical="center"/>
    </xf>
    <xf numFmtId="0" fontId="28" fillId="13" borderId="0" xfId="0" applyFont="1" applyFill="1" applyAlignment="1">
      <alignment vertical="center"/>
    </xf>
    <xf numFmtId="10" fontId="28" fillId="13" borderId="0" xfId="5" applyNumberFormat="1" applyFont="1" applyFill="1" applyBorder="1" applyAlignment="1" applyProtection="1">
      <alignment vertical="center"/>
    </xf>
    <xf numFmtId="0" fontId="34" fillId="13" borderId="0" xfId="0" applyFont="1" applyFill="1" applyAlignment="1">
      <alignment vertical="center"/>
    </xf>
    <xf numFmtId="0" fontId="28" fillId="13" borderId="0" xfId="0" applyFont="1" applyFill="1" applyAlignment="1">
      <alignment vertical="center" wrapText="1"/>
    </xf>
    <xf numFmtId="49" fontId="28" fillId="0" borderId="0" xfId="0" applyNumberFormat="1" applyFont="1" applyAlignment="1">
      <alignment vertical="top"/>
    </xf>
    <xf numFmtId="0" fontId="1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11" fillId="2" borderId="0" xfId="0" applyFont="1" applyFill="1" applyAlignment="1">
      <alignment horizontal="center" vertical="top" wrapText="1"/>
    </xf>
    <xf numFmtId="0" fontId="7" fillId="2" borderId="0" xfId="0" applyFont="1" applyFill="1" applyAlignment="1">
      <alignment horizontal="center" vertical="top" wrapText="1"/>
    </xf>
    <xf numFmtId="10" fontId="5" fillId="15" borderId="10" xfId="0" applyNumberFormat="1" applyFont="1" applyFill="1" applyBorder="1" applyAlignment="1">
      <alignment horizontal="right" vertical="top" wrapText="1"/>
    </xf>
    <xf numFmtId="4" fontId="5" fillId="15" borderId="10" xfId="0" applyNumberFormat="1" applyFont="1" applyFill="1" applyBorder="1" applyAlignment="1">
      <alignment horizontal="right" vertical="top" wrapText="1"/>
    </xf>
    <xf numFmtId="10" fontId="8" fillId="15" borderId="23" xfId="0" applyNumberFormat="1" applyFont="1" applyFill="1" applyBorder="1" applyAlignment="1">
      <alignment horizontal="center" vertical="center" wrapText="1"/>
    </xf>
    <xf numFmtId="43" fontId="8" fillId="15" borderId="23" xfId="1" applyFont="1" applyFill="1" applyBorder="1" applyAlignment="1">
      <alignment horizontal="center" vertical="center" wrapText="1"/>
    </xf>
    <xf numFmtId="10" fontId="7" fillId="2" borderId="0" xfId="2" applyNumberFormat="1" applyFont="1" applyFill="1" applyAlignment="1">
      <alignment horizontal="center" vertical="center" wrapText="1"/>
    </xf>
    <xf numFmtId="43" fontId="7" fillId="2" borderId="0" xfId="0" applyNumberFormat="1" applyFont="1" applyFill="1" applyAlignment="1">
      <alignment horizontal="center" vertical="center" wrapText="1"/>
    </xf>
    <xf numFmtId="10" fontId="7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/>
    <xf numFmtId="49" fontId="0" fillId="0" borderId="20" xfId="1" applyNumberFormat="1" applyFont="1" applyBorder="1"/>
    <xf numFmtId="2" fontId="0" fillId="0" borderId="20" xfId="1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7" fillId="3" borderId="0" xfId="0" applyFont="1" applyFill="1" applyAlignment="1">
      <alignment horizontal="right" vertical="top" wrapText="1"/>
    </xf>
    <xf numFmtId="0" fontId="7" fillId="3" borderId="0" xfId="0" applyFont="1" applyFill="1" applyAlignment="1">
      <alignment horizontal="left" vertical="top" wrapText="1"/>
    </xf>
    <xf numFmtId="4" fontId="7" fillId="3" borderId="0" xfId="0" applyNumberFormat="1" applyFont="1" applyFill="1" applyAlignment="1">
      <alignment horizontal="right" vertical="top" wrapText="1"/>
    </xf>
    <xf numFmtId="0" fontId="11" fillId="3" borderId="0" xfId="0" applyFont="1" applyFill="1" applyAlignment="1">
      <alignment horizontal="center" vertical="top" wrapText="1"/>
    </xf>
    <xf numFmtId="0" fontId="0" fillId="4" borderId="0" xfId="0" applyFill="1"/>
    <xf numFmtId="4" fontId="7" fillId="2" borderId="0" xfId="0" applyNumberFormat="1" applyFont="1" applyFill="1" applyAlignment="1">
      <alignment horizontal="right" vertical="top" wrapText="1"/>
    </xf>
    <xf numFmtId="0" fontId="7" fillId="2" borderId="0" xfId="0" applyFont="1" applyFill="1" applyAlignment="1">
      <alignment horizontal="right" vertical="top" wrapText="1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horizontal="left" vertical="top" wrapText="1"/>
    </xf>
    <xf numFmtId="0" fontId="19" fillId="0" borderId="20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 wrapText="1"/>
    </xf>
    <xf numFmtId="0" fontId="15" fillId="10" borderId="11" xfId="3" applyFont="1" applyFill="1" applyBorder="1" applyAlignment="1">
      <alignment horizontal="center" vertical="center"/>
    </xf>
    <xf numFmtId="0" fontId="22" fillId="12" borderId="12" xfId="3" applyFont="1" applyFill="1" applyBorder="1" applyAlignment="1">
      <alignment horizontal="center" vertical="center"/>
    </xf>
    <xf numFmtId="0" fontId="22" fillId="12" borderId="16" xfId="3" applyFont="1" applyFill="1" applyBorder="1" applyAlignment="1">
      <alignment horizontal="center" vertical="center"/>
    </xf>
    <xf numFmtId="0" fontId="22" fillId="12" borderId="13" xfId="3" applyFont="1" applyFill="1" applyBorder="1" applyAlignment="1">
      <alignment horizontal="center" vertical="center"/>
    </xf>
    <xf numFmtId="0" fontId="22" fillId="12" borderId="17" xfId="3" applyFont="1" applyFill="1" applyBorder="1" applyAlignment="1">
      <alignment horizontal="center" vertical="center"/>
    </xf>
    <xf numFmtId="0" fontId="22" fillId="12" borderId="13" xfId="3" applyFont="1" applyFill="1" applyBorder="1" applyAlignment="1">
      <alignment horizontal="center" vertical="center" wrapText="1"/>
    </xf>
    <xf numFmtId="0" fontId="22" fillId="12" borderId="17" xfId="3" applyFont="1" applyFill="1" applyBorder="1" applyAlignment="1">
      <alignment horizontal="center" vertical="center" wrapText="1"/>
    </xf>
    <xf numFmtId="0" fontId="22" fillId="12" borderId="15" xfId="3" applyFont="1" applyFill="1" applyBorder="1" applyAlignment="1">
      <alignment horizontal="center" vertical="center" wrapText="1"/>
    </xf>
    <xf numFmtId="0" fontId="22" fillId="12" borderId="18" xfId="3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right" vertical="top" wrapText="1"/>
    </xf>
    <xf numFmtId="0" fontId="1" fillId="3" borderId="10" xfId="0" applyFont="1" applyFill="1" applyBorder="1" applyAlignment="1">
      <alignment horizontal="left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right" vertical="top" wrapText="1"/>
    </xf>
    <xf numFmtId="0" fontId="8" fillId="6" borderId="10" xfId="0" applyFont="1" applyFill="1" applyBorder="1" applyAlignment="1">
      <alignment horizontal="left" vertical="top" wrapText="1"/>
    </xf>
    <xf numFmtId="0" fontId="11" fillId="8" borderId="10" xfId="0" applyFont="1" applyFill="1" applyBorder="1" applyAlignment="1">
      <alignment horizontal="left" vertical="top" wrapText="1"/>
    </xf>
    <xf numFmtId="0" fontId="11" fillId="7" borderId="10" xfId="0" applyFont="1" applyFill="1" applyBorder="1" applyAlignment="1">
      <alignment horizontal="left" vertical="top" wrapText="1"/>
    </xf>
    <xf numFmtId="165" fontId="11" fillId="7" borderId="10" xfId="0" applyNumberFormat="1" applyFont="1" applyFill="1" applyBorder="1" applyAlignment="1">
      <alignment horizontal="right" vertical="top" wrapText="1"/>
    </xf>
    <xf numFmtId="165" fontId="11" fillId="8" borderId="10" xfId="0" applyNumberFormat="1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center" wrapText="1"/>
    </xf>
    <xf numFmtId="0" fontId="0" fillId="0" borderId="0" xfId="0"/>
    <xf numFmtId="0" fontId="5" fillId="15" borderId="24" xfId="0" applyFont="1" applyFill="1" applyBorder="1" applyAlignment="1">
      <alignment horizontal="left" vertical="center" wrapText="1"/>
    </xf>
    <xf numFmtId="0" fontId="5" fillId="15" borderId="25" xfId="0" applyFont="1" applyFill="1" applyBorder="1" applyAlignment="1">
      <alignment horizontal="left" vertical="center" wrapText="1"/>
    </xf>
    <xf numFmtId="0" fontId="5" fillId="15" borderId="24" xfId="0" applyFont="1" applyFill="1" applyBorder="1" applyAlignment="1">
      <alignment horizontal="center" vertical="center" wrapText="1"/>
    </xf>
    <xf numFmtId="0" fontId="5" fillId="15" borderId="25" xfId="0" applyFont="1" applyFill="1" applyBorder="1" applyAlignment="1">
      <alignment horizontal="center" vertical="center" wrapText="1"/>
    </xf>
    <xf numFmtId="0" fontId="28" fillId="13" borderId="0" xfId="0" applyFont="1" applyFill="1" applyAlignment="1">
      <alignment horizontal="left" vertical="center" wrapText="1"/>
    </xf>
    <xf numFmtId="49" fontId="26" fillId="13" borderId="0" xfId="0" applyNumberFormat="1" applyFont="1" applyFill="1" applyAlignment="1">
      <alignment horizontal="center" vertical="center" wrapText="1"/>
    </xf>
    <xf numFmtId="4" fontId="26" fillId="13" borderId="0" xfId="0" applyNumberFormat="1" applyFont="1" applyFill="1" applyAlignment="1">
      <alignment horizontal="center"/>
    </xf>
    <xf numFmtId="49" fontId="29" fillId="13" borderId="0" xfId="0" applyNumberFormat="1" applyFont="1" applyFill="1" applyAlignment="1">
      <alignment horizontal="center" vertical="center" wrapText="1"/>
    </xf>
    <xf numFmtId="0" fontId="32" fillId="14" borderId="20" xfId="0" applyFont="1" applyFill="1" applyBorder="1" applyAlignment="1">
      <alignment horizontal="right" vertical="center"/>
    </xf>
    <xf numFmtId="10" fontId="7" fillId="3" borderId="0" xfId="0" applyNumberFormat="1" applyFont="1" applyFill="1" applyAlignment="1">
      <alignment horizontal="left" vertical="top" wrapText="1"/>
    </xf>
    <xf numFmtId="10" fontId="7" fillId="2" borderId="0" xfId="0" applyNumberFormat="1" applyFont="1" applyFill="1" applyAlignment="1">
      <alignment horizontal="left" vertical="top" wrapText="1"/>
    </xf>
  </cellXfs>
  <cellStyles count="6">
    <cellStyle name="Normal" xfId="0" builtinId="0"/>
    <cellStyle name="Normal 5 2" xfId="3" xr:uid="{C3FB76FA-859C-43CC-BFD0-CCABC43A9A20}"/>
    <cellStyle name="Porcentagem" xfId="2" builtinId="5"/>
    <cellStyle name="Porcentagem 12" xfId="5" xr:uid="{38EE3BC7-219B-43B6-81D2-A9D0389C35C2}"/>
    <cellStyle name="Vírgula" xfId="1" builtinId="3"/>
    <cellStyle name="Vírgula 3" xfId="4" xr:uid="{E7A92271-E564-4EC3-A4E5-536C913E0F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275166</xdr:colOff>
      <xdr:row>0</xdr:row>
      <xdr:rowOff>0</xdr:rowOff>
    </xdr:from>
    <xdr:to>
      <xdr:col>12</xdr:col>
      <xdr:colOff>333430</xdr:colOff>
      <xdr:row>61</xdr:row>
      <xdr:rowOff>176163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FADE388-0B7B-66EE-EE2D-684E6F991F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166" y="0"/>
          <a:ext cx="7932264" cy="111510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B45A1-622A-4D85-93BD-BB874B03A58F}">
  <sheetPr>
    <pageSetUpPr fitToPage="1"/>
  </sheetPr>
  <dimension ref="A1:M27"/>
  <sheetViews>
    <sheetView tabSelected="1" showWhiteSpace="0" view="pageBreakPreview" zoomScale="85" zoomScaleNormal="100" zoomScaleSheetLayoutView="85" workbookViewId="0">
      <selection activeCell="J27" sqref="J27:L27"/>
    </sheetView>
  </sheetViews>
  <sheetFormatPr defaultRowHeight="14" x14ac:dyDescent="0.3"/>
  <cols>
    <col min="1" max="2" width="10" style="2" bestFit="1" customWidth="1"/>
    <col min="3" max="3" width="13.1640625" style="2" bestFit="1" customWidth="1"/>
    <col min="4" max="4" width="60" style="2" bestFit="1" customWidth="1"/>
    <col min="5" max="5" width="8" style="2" bestFit="1" customWidth="1"/>
    <col min="6" max="8" width="13" style="2" bestFit="1" customWidth="1"/>
    <col min="9" max="9" width="13" style="71" bestFit="1" customWidth="1"/>
    <col min="10" max="10" width="13" style="2" bestFit="1" customWidth="1"/>
    <col min="11" max="11" width="11.6640625" style="1" bestFit="1" customWidth="1"/>
  </cols>
  <sheetData>
    <row r="1" spans="1:11" x14ac:dyDescent="0.3">
      <c r="A1" s="28"/>
      <c r="B1" s="28"/>
      <c r="C1" s="28"/>
      <c r="D1" s="28" t="s">
        <v>0</v>
      </c>
      <c r="E1" s="167" t="s">
        <v>1</v>
      </c>
      <c r="F1" s="167"/>
      <c r="G1" s="167" t="s">
        <v>2</v>
      </c>
      <c r="H1" s="167"/>
      <c r="I1" s="167"/>
      <c r="J1" s="167"/>
    </row>
    <row r="2" spans="1:11" ht="27.5" customHeight="1" x14ac:dyDescent="0.3">
      <c r="A2" s="29"/>
      <c r="B2" s="29"/>
      <c r="C2" s="29"/>
      <c r="D2" s="29" t="s">
        <v>330</v>
      </c>
      <c r="E2" s="160" t="s">
        <v>340</v>
      </c>
      <c r="F2" s="160"/>
      <c r="G2" s="203">
        <v>0.2467</v>
      </c>
      <c r="H2" s="160"/>
      <c r="I2" s="160"/>
      <c r="J2" s="160"/>
    </row>
    <row r="3" spans="1:11" x14ac:dyDescent="0.3">
      <c r="A3" s="166" t="s">
        <v>77</v>
      </c>
      <c r="B3" s="163"/>
      <c r="C3" s="163"/>
      <c r="D3" s="163"/>
      <c r="E3" s="163"/>
      <c r="F3" s="163"/>
      <c r="G3" s="163"/>
      <c r="H3" s="163"/>
      <c r="I3" s="163"/>
      <c r="J3" s="163"/>
    </row>
    <row r="4" spans="1:11" ht="30" customHeight="1" x14ac:dyDescent="0.3">
      <c r="A4" s="53" t="s">
        <v>3</v>
      </c>
      <c r="B4" s="54" t="s">
        <v>4</v>
      </c>
      <c r="C4" s="53" t="s">
        <v>5</v>
      </c>
      <c r="D4" s="53" t="s">
        <v>6</v>
      </c>
      <c r="E4" s="55" t="s">
        <v>7</v>
      </c>
      <c r="F4" s="54" t="s">
        <v>8</v>
      </c>
      <c r="G4" s="54" t="s">
        <v>9</v>
      </c>
      <c r="H4" s="54" t="s">
        <v>10</v>
      </c>
      <c r="I4" s="55" t="s">
        <v>11</v>
      </c>
      <c r="J4" s="54" t="s">
        <v>12</v>
      </c>
    </row>
    <row r="5" spans="1:11" ht="24" customHeight="1" x14ac:dyDescent="0.3">
      <c r="A5" s="56">
        <v>1</v>
      </c>
      <c r="B5" s="56"/>
      <c r="C5" s="56"/>
      <c r="D5" s="56" t="s">
        <v>13</v>
      </c>
      <c r="E5" s="56"/>
      <c r="F5" s="57"/>
      <c r="G5" s="58"/>
      <c r="H5" s="58"/>
      <c r="I5" s="59">
        <f>SUM(I6:I8)</f>
        <v>36631.56</v>
      </c>
      <c r="J5" s="60">
        <f>I5/$H$24</f>
        <v>8.916853625382784E-2</v>
      </c>
      <c r="K5" s="1">
        <f>IFERROR(ROUND(F5*G5,2),"")</f>
        <v>0</v>
      </c>
    </row>
    <row r="6" spans="1:11" ht="25" x14ac:dyDescent="0.3">
      <c r="A6" s="61" t="s">
        <v>51</v>
      </c>
      <c r="B6" s="20" t="s">
        <v>14</v>
      </c>
      <c r="C6" s="61" t="s">
        <v>15</v>
      </c>
      <c r="D6" s="61" t="s">
        <v>16</v>
      </c>
      <c r="E6" s="62" t="s">
        <v>17</v>
      </c>
      <c r="F6" s="63">
        <f>VLOOKUP(A6,memória!$A$3:$F$66,6,FALSE)</f>
        <v>6</v>
      </c>
      <c r="G6" s="63">
        <f>VLOOKUP(A6,CPUs!A:L,11,FALSE)</f>
        <v>467.2</v>
      </c>
      <c r="H6" s="63">
        <f>VLOOKUP(A6,CPUs!A:L,12,FALSE)</f>
        <v>582.46</v>
      </c>
      <c r="I6" s="63">
        <f>ROUND(F6*H6,2)</f>
        <v>3494.76</v>
      </c>
      <c r="J6" s="64">
        <f>I6/$H$24</f>
        <v>8.5069441148132221E-3</v>
      </c>
      <c r="K6" s="1">
        <f t="shared" ref="K6:K20" si="0">IFERROR(ROUND(F6*G6,2),"")</f>
        <v>2803.2</v>
      </c>
    </row>
    <row r="7" spans="1:11" ht="24" customHeight="1" x14ac:dyDescent="0.3">
      <c r="A7" s="61" t="s">
        <v>52</v>
      </c>
      <c r="B7" s="20" t="s">
        <v>402</v>
      </c>
      <c r="C7" s="61" t="s">
        <v>18</v>
      </c>
      <c r="D7" s="61" t="s">
        <v>19</v>
      </c>
      <c r="E7" s="62" t="s">
        <v>333</v>
      </c>
      <c r="F7" s="63">
        <f>VLOOKUP(A7,memória!$A$3:$F$66,6,FALSE)</f>
        <v>4</v>
      </c>
      <c r="G7" s="63">
        <f>VLOOKUP(A7,CPUs!A:L,11,FALSE)</f>
        <v>3643.4</v>
      </c>
      <c r="H7" s="63">
        <f>VLOOKUP(A7,CPUs!A:L,12,FALSE)</f>
        <v>4542.2299999999996</v>
      </c>
      <c r="I7" s="63">
        <f t="shared" ref="I7:I8" si="1">ROUND(F7*H7,2)</f>
        <v>18168.919999999998</v>
      </c>
      <c r="J7" s="64">
        <f t="shared" ref="J7:J8" si="2">I7/$H$24</f>
        <v>4.4226781543371278E-2</v>
      </c>
      <c r="K7" s="1">
        <f t="shared" si="0"/>
        <v>14573.6</v>
      </c>
    </row>
    <row r="8" spans="1:11" ht="24" customHeight="1" x14ac:dyDescent="0.3">
      <c r="A8" s="61" t="s">
        <v>53</v>
      </c>
      <c r="B8" s="20" t="s">
        <v>403</v>
      </c>
      <c r="C8" s="61" t="s">
        <v>18</v>
      </c>
      <c r="D8" s="61" t="s">
        <v>21</v>
      </c>
      <c r="E8" s="62" t="s">
        <v>20</v>
      </c>
      <c r="F8" s="63">
        <f>VLOOKUP(A8,memória!$A$3:$F$66,6,FALSE)</f>
        <v>4</v>
      </c>
      <c r="G8" s="63">
        <f>VLOOKUP(A8,CPUs!A:L,11,FALSE)</f>
        <v>3001.5</v>
      </c>
      <c r="H8" s="63">
        <f>VLOOKUP(A8,CPUs!A:L,12,FALSE)</f>
        <v>3741.97</v>
      </c>
      <c r="I8" s="63">
        <f t="shared" si="1"/>
        <v>14967.88</v>
      </c>
      <c r="J8" s="64">
        <f t="shared" si="2"/>
        <v>3.6434810595643338E-2</v>
      </c>
      <c r="K8" s="1">
        <f t="shared" si="0"/>
        <v>12006</v>
      </c>
    </row>
    <row r="9" spans="1:11" ht="24" customHeight="1" x14ac:dyDescent="0.3">
      <c r="A9" s="65">
        <v>2</v>
      </c>
      <c r="B9" s="65"/>
      <c r="C9" s="65"/>
      <c r="D9" s="65" t="s">
        <v>22</v>
      </c>
      <c r="E9" s="65"/>
      <c r="F9" s="59"/>
      <c r="G9" s="59"/>
      <c r="H9" s="59"/>
      <c r="I9" s="59">
        <f>ROUND(I10+I16+I19,2)</f>
        <v>374181.06</v>
      </c>
      <c r="J9" s="60">
        <f>I9/$H$24</f>
        <v>0.91083146374617219</v>
      </c>
      <c r="K9" s="1">
        <f t="shared" si="0"/>
        <v>0</v>
      </c>
    </row>
    <row r="10" spans="1:11" ht="24" customHeight="1" x14ac:dyDescent="0.3">
      <c r="A10" s="65" t="s">
        <v>54</v>
      </c>
      <c r="B10" s="65"/>
      <c r="C10" s="65"/>
      <c r="D10" s="65" t="s">
        <v>23</v>
      </c>
      <c r="E10" s="65"/>
      <c r="F10" s="59"/>
      <c r="G10" s="59"/>
      <c r="H10" s="59"/>
      <c r="I10" s="59">
        <f>SUM(I11:I15)</f>
        <v>199812.73</v>
      </c>
      <c r="J10" s="60">
        <f>I10/$H$24</f>
        <v>0.48638410864787945</v>
      </c>
      <c r="K10" s="1">
        <f t="shared" si="0"/>
        <v>0</v>
      </c>
    </row>
    <row r="11" spans="1:11" ht="37.5" x14ac:dyDescent="0.3">
      <c r="A11" s="61" t="s">
        <v>55</v>
      </c>
      <c r="B11" s="20" t="s">
        <v>24</v>
      </c>
      <c r="C11" s="61" t="s">
        <v>25</v>
      </c>
      <c r="D11" s="61" t="s">
        <v>26</v>
      </c>
      <c r="E11" s="62" t="s">
        <v>27</v>
      </c>
      <c r="F11" s="63">
        <f>VLOOKUP(A11,memória!$A$3:$F$66,6,FALSE)</f>
        <v>145</v>
      </c>
      <c r="G11" s="63">
        <f>VLOOKUP(A11,CPUs!A:L,11,FALSE)</f>
        <v>13.27</v>
      </c>
      <c r="H11" s="63">
        <f>VLOOKUP(A11,CPUs!A:L,12,FALSE)</f>
        <v>16.54</v>
      </c>
      <c r="I11" s="63">
        <f t="shared" ref="I11:I18" si="3">ROUND(F11*H11,2)</f>
        <v>2398.3000000000002</v>
      </c>
      <c r="J11" s="64">
        <f t="shared" ref="J11:J18" si="4">I11/$H$24</f>
        <v>5.8379413952765139E-3</v>
      </c>
      <c r="K11" s="1">
        <f t="shared" si="0"/>
        <v>1924.15</v>
      </c>
    </row>
    <row r="12" spans="1:11" ht="26" customHeight="1" x14ac:dyDescent="0.3">
      <c r="A12" s="61" t="s">
        <v>56</v>
      </c>
      <c r="B12" s="20" t="s">
        <v>28</v>
      </c>
      <c r="C12" s="61" t="s">
        <v>25</v>
      </c>
      <c r="D12" s="61" t="s">
        <v>29</v>
      </c>
      <c r="E12" s="62" t="s">
        <v>30</v>
      </c>
      <c r="F12" s="63">
        <f>VLOOKUP(A12,memória!$A$3:$F$66,6,FALSE)</f>
        <v>65</v>
      </c>
      <c r="G12" s="63">
        <f>VLOOKUP(A12,CPUs!A:L,11,FALSE)</f>
        <v>919.81</v>
      </c>
      <c r="H12" s="63">
        <f>VLOOKUP(A12,CPUs!A:L,12,FALSE)</f>
        <v>1146.73</v>
      </c>
      <c r="I12" s="63">
        <f t="shared" si="3"/>
        <v>74537.45</v>
      </c>
      <c r="J12" s="64">
        <f t="shared" si="4"/>
        <v>0.18143904634672614</v>
      </c>
      <c r="K12" s="1">
        <f t="shared" si="0"/>
        <v>59787.65</v>
      </c>
    </row>
    <row r="13" spans="1:11" ht="26" customHeight="1" x14ac:dyDescent="0.3">
      <c r="A13" s="61" t="s">
        <v>57</v>
      </c>
      <c r="B13" s="20" t="s">
        <v>31</v>
      </c>
      <c r="C13" s="61" t="s">
        <v>25</v>
      </c>
      <c r="D13" s="61" t="s">
        <v>32</v>
      </c>
      <c r="E13" s="62" t="s">
        <v>30</v>
      </c>
      <c r="F13" s="63">
        <f>VLOOKUP(A13,memória!$A$3:$F$66,6,FALSE)</f>
        <v>5</v>
      </c>
      <c r="G13" s="63">
        <f>VLOOKUP(A13,CPUs!A:L,11,FALSE)</f>
        <v>1786.51</v>
      </c>
      <c r="H13" s="63">
        <f>VLOOKUP(A13,CPUs!A:L,12,FALSE)</f>
        <v>2227.2399999999998</v>
      </c>
      <c r="I13" s="63">
        <f t="shared" si="3"/>
        <v>11136.2</v>
      </c>
      <c r="J13" s="64">
        <f t="shared" si="4"/>
        <v>2.7107735882115794E-2</v>
      </c>
      <c r="K13" s="1">
        <f t="shared" si="0"/>
        <v>8932.5499999999993</v>
      </c>
    </row>
    <row r="14" spans="1:11" ht="26" customHeight="1" x14ac:dyDescent="0.3">
      <c r="A14" s="61" t="s">
        <v>58</v>
      </c>
      <c r="B14" s="20" t="s">
        <v>33</v>
      </c>
      <c r="C14" s="61" t="s">
        <v>25</v>
      </c>
      <c r="D14" s="61" t="s">
        <v>34</v>
      </c>
      <c r="E14" s="62" t="s">
        <v>35</v>
      </c>
      <c r="F14" s="63">
        <f>VLOOKUP(A14,memória!$A$3:$F$66,6,FALSE)</f>
        <v>26</v>
      </c>
      <c r="G14" s="63">
        <f>VLOOKUP(A14,CPUs!A:L,11,FALSE)</f>
        <v>3112.72</v>
      </c>
      <c r="H14" s="63">
        <f>VLOOKUP(A14,CPUs!A:L,12,FALSE)</f>
        <v>3880.63</v>
      </c>
      <c r="I14" s="63">
        <f t="shared" si="3"/>
        <v>100896.38</v>
      </c>
      <c r="J14" s="64">
        <f t="shared" si="4"/>
        <v>0.24560194864510249</v>
      </c>
      <c r="K14" s="1">
        <f t="shared" si="0"/>
        <v>80930.720000000001</v>
      </c>
    </row>
    <row r="15" spans="1:11" ht="26" customHeight="1" x14ac:dyDescent="0.3">
      <c r="A15" s="61" t="s">
        <v>59</v>
      </c>
      <c r="B15" s="20" t="s">
        <v>36</v>
      </c>
      <c r="C15" s="61" t="s">
        <v>25</v>
      </c>
      <c r="D15" s="61" t="s">
        <v>37</v>
      </c>
      <c r="E15" s="62" t="s">
        <v>35</v>
      </c>
      <c r="F15" s="63">
        <f>VLOOKUP(A15,memória!$A$3:$F$66,6,FALSE)</f>
        <v>2</v>
      </c>
      <c r="G15" s="63">
        <f>VLOOKUP(A15,CPUs!A:L,11,FALSE)</f>
        <v>4349.24</v>
      </c>
      <c r="H15" s="63">
        <f>VLOOKUP(A15,CPUs!A:L,12,FALSE)</f>
        <v>5422.2</v>
      </c>
      <c r="I15" s="63">
        <f t="shared" si="3"/>
        <v>10844.4</v>
      </c>
      <c r="J15" s="64">
        <f t="shared" si="4"/>
        <v>2.6397436378658472E-2</v>
      </c>
      <c r="K15" s="1">
        <f t="shared" si="0"/>
        <v>8698.48</v>
      </c>
    </row>
    <row r="16" spans="1:11" ht="24" customHeight="1" x14ac:dyDescent="0.3">
      <c r="A16" s="65" t="s">
        <v>335</v>
      </c>
      <c r="B16" s="65"/>
      <c r="C16" s="65"/>
      <c r="D16" s="65" t="s">
        <v>39</v>
      </c>
      <c r="E16" s="65"/>
      <c r="F16" s="59"/>
      <c r="G16" s="59"/>
      <c r="H16" s="59"/>
      <c r="I16" s="59">
        <f>SUM(I17:I18)</f>
        <v>132247.35</v>
      </c>
      <c r="J16" s="60">
        <f>I16/$H$24</f>
        <v>0.32191647374416105</v>
      </c>
      <c r="K16" s="1">
        <f t="shared" si="0"/>
        <v>0</v>
      </c>
    </row>
    <row r="17" spans="1:13" ht="26" customHeight="1" x14ac:dyDescent="0.3">
      <c r="A17" s="61" t="s">
        <v>336</v>
      </c>
      <c r="B17" s="20" t="s">
        <v>40</v>
      </c>
      <c r="C17" s="61" t="s">
        <v>25</v>
      </c>
      <c r="D17" s="61" t="s">
        <v>41</v>
      </c>
      <c r="E17" s="62" t="s">
        <v>27</v>
      </c>
      <c r="F17" s="63">
        <f>VLOOKUP(A17,memória!$A$3:$F$197,6,FALSE)</f>
        <v>1437.94</v>
      </c>
      <c r="G17" s="63">
        <f>VLOOKUP(A17,CPUs!A:L,11,FALSE)</f>
        <v>14.21</v>
      </c>
      <c r="H17" s="63">
        <f>VLOOKUP(A17,CPUs!A:L,12,FALSE)</f>
        <v>17.72</v>
      </c>
      <c r="I17" s="63">
        <f>ROUND(F17*H17,2)</f>
        <v>25480.3</v>
      </c>
      <c r="J17" s="64">
        <f t="shared" si="4"/>
        <v>6.2024141322630254E-2</v>
      </c>
      <c r="K17" s="1">
        <f t="shared" si="0"/>
        <v>20433.13</v>
      </c>
    </row>
    <row r="18" spans="1:13" ht="26" customHeight="1" x14ac:dyDescent="0.3">
      <c r="A18" s="61" t="s">
        <v>337</v>
      </c>
      <c r="B18" s="20">
        <v>93598</v>
      </c>
      <c r="C18" s="61" t="s">
        <v>15</v>
      </c>
      <c r="D18" s="61" t="s">
        <v>401</v>
      </c>
      <c r="E18" s="62" t="s">
        <v>38</v>
      </c>
      <c r="F18" s="63">
        <f>VLOOKUP(A18,memória!$A$3:$F$197,6,FALSE)</f>
        <v>53922.75</v>
      </c>
      <c r="G18" s="63">
        <f>VLOOKUP(A18,CPUs!A:L,11,FALSE)</f>
        <v>1.59</v>
      </c>
      <c r="H18" s="63">
        <f>VLOOKUP(A18,CPUs!A:L,12,FALSE)</f>
        <v>1.98</v>
      </c>
      <c r="I18" s="63">
        <f t="shared" si="3"/>
        <v>106767.05</v>
      </c>
      <c r="J18" s="64">
        <f t="shared" si="4"/>
        <v>0.25989233242153076</v>
      </c>
      <c r="K18" s="1">
        <f t="shared" si="0"/>
        <v>85737.17</v>
      </c>
    </row>
    <row r="19" spans="1:13" ht="24" customHeight="1" x14ac:dyDescent="0.3">
      <c r="A19" s="65" t="s">
        <v>338</v>
      </c>
      <c r="B19" s="65"/>
      <c r="C19" s="65"/>
      <c r="D19" s="65" t="s">
        <v>367</v>
      </c>
      <c r="E19" s="65"/>
      <c r="F19" s="59"/>
      <c r="G19" s="59"/>
      <c r="H19" s="59"/>
      <c r="I19" s="59">
        <f>SUM(I20)</f>
        <v>42120.98</v>
      </c>
      <c r="J19" s="60">
        <f>I19/$H$24</f>
        <v>0.10253088135413173</v>
      </c>
      <c r="K19" s="1">
        <f t="shared" si="0"/>
        <v>0</v>
      </c>
    </row>
    <row r="20" spans="1:13" ht="26" customHeight="1" x14ac:dyDescent="0.3">
      <c r="A20" s="61" t="s">
        <v>339</v>
      </c>
      <c r="B20" s="20">
        <v>93598</v>
      </c>
      <c r="C20" s="61" t="s">
        <v>15</v>
      </c>
      <c r="D20" s="61" t="s">
        <v>401</v>
      </c>
      <c r="E20" s="62" t="s">
        <v>38</v>
      </c>
      <c r="F20" s="63">
        <f>TRANSP!K31</f>
        <v>21273.22</v>
      </c>
      <c r="G20" s="63">
        <f>G18</f>
        <v>1.59</v>
      </c>
      <c r="H20" s="63">
        <f>H18</f>
        <v>1.98</v>
      </c>
      <c r="I20" s="63">
        <f t="shared" ref="I20" si="5">ROUND(F20*H20,2)</f>
        <v>42120.98</v>
      </c>
      <c r="J20" s="64">
        <f t="shared" ref="J20" si="6">I20/$H$24</f>
        <v>0.10253088135413173</v>
      </c>
      <c r="K20" s="1">
        <f t="shared" si="0"/>
        <v>33824.42</v>
      </c>
    </row>
    <row r="21" spans="1:13" x14ac:dyDescent="0.3">
      <c r="A21" s="66"/>
      <c r="B21" s="66"/>
      <c r="C21" s="66"/>
      <c r="D21" s="66"/>
      <c r="E21" s="66"/>
      <c r="F21" s="66"/>
      <c r="G21" s="66"/>
      <c r="H21" s="66"/>
      <c r="I21" s="67"/>
      <c r="J21" s="66"/>
    </row>
    <row r="22" spans="1:13" x14ac:dyDescent="0.3">
      <c r="A22" s="159"/>
      <c r="B22" s="159"/>
      <c r="C22" s="159"/>
      <c r="D22" s="68"/>
      <c r="E22" s="50"/>
      <c r="F22" s="160" t="s">
        <v>42</v>
      </c>
      <c r="G22" s="159"/>
      <c r="H22" s="161">
        <f>K22</f>
        <v>329651.07</v>
      </c>
      <c r="I22" s="159"/>
      <c r="J22" s="159"/>
      <c r="K22" s="1">
        <f>ROUND(SUM(K6:K20),2)</f>
        <v>329651.07</v>
      </c>
    </row>
    <row r="23" spans="1:13" x14ac:dyDescent="0.3">
      <c r="A23" s="159"/>
      <c r="B23" s="159"/>
      <c r="C23" s="159"/>
      <c r="D23" s="68"/>
      <c r="E23" s="50"/>
      <c r="F23" s="160" t="s">
        <v>43</v>
      </c>
      <c r="G23" s="159"/>
      <c r="H23" s="161">
        <f>ROUND(H24-H22,2)</f>
        <v>81161.55</v>
      </c>
      <c r="I23" s="159"/>
      <c r="J23" s="159"/>
    </row>
    <row r="24" spans="1:13" x14ac:dyDescent="0.3">
      <c r="A24" s="159"/>
      <c r="B24" s="159"/>
      <c r="C24" s="159"/>
      <c r="D24" s="68"/>
      <c r="E24" s="50"/>
      <c r="F24" s="160" t="s">
        <v>44</v>
      </c>
      <c r="G24" s="159"/>
      <c r="H24" s="161">
        <f>ROUND(I5+I9,2)</f>
        <v>410812.62</v>
      </c>
      <c r="I24" s="159"/>
      <c r="J24" s="159"/>
      <c r="K24" s="164"/>
      <c r="L24" s="165"/>
      <c r="M24" s="165"/>
    </row>
    <row r="25" spans="1:13" x14ac:dyDescent="0.3">
      <c r="A25" s="69"/>
      <c r="B25" s="69"/>
      <c r="C25" s="69"/>
      <c r="D25" s="69"/>
      <c r="E25" s="69"/>
      <c r="F25" s="69"/>
      <c r="G25" s="69"/>
      <c r="H25" s="69"/>
      <c r="I25" s="70"/>
      <c r="J25" s="69"/>
    </row>
    <row r="26" spans="1:13" x14ac:dyDescent="0.3">
      <c r="A26" s="162"/>
      <c r="B26" s="163"/>
      <c r="C26" s="163"/>
      <c r="D26" s="163"/>
      <c r="E26" s="163"/>
      <c r="F26" s="163"/>
      <c r="G26" s="163"/>
      <c r="H26" s="163"/>
      <c r="I26" s="163"/>
      <c r="J26" s="163"/>
    </row>
    <row r="27" spans="1:13" x14ac:dyDescent="0.3">
      <c r="J27" s="2">
        <v>410812.62</v>
      </c>
    </row>
  </sheetData>
  <mergeCells count="18">
    <mergeCell ref="E1:F1"/>
    <mergeCell ref="G1:H1"/>
    <mergeCell ref="I1:J1"/>
    <mergeCell ref="E2:F2"/>
    <mergeCell ref="G2:H2"/>
    <mergeCell ref="I2:J2"/>
    <mergeCell ref="A3:J3"/>
    <mergeCell ref="A22:C22"/>
    <mergeCell ref="F22:G22"/>
    <mergeCell ref="H22:J22"/>
    <mergeCell ref="A23:C23"/>
    <mergeCell ref="F23:G23"/>
    <mergeCell ref="H23:J23"/>
    <mergeCell ref="A24:C24"/>
    <mergeCell ref="F24:G24"/>
    <mergeCell ref="H24:J24"/>
    <mergeCell ref="A26:J26"/>
    <mergeCell ref="K24:M24"/>
  </mergeCells>
  <pageMargins left="0.51181102362204722" right="0.51181102362204722" top="0.98425196850393704" bottom="0.98425196850393704" header="0.51181102362204722" footer="0.51181102362204722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38B58-A0EA-43FD-B4B7-2785830D08F5}">
  <sheetPr>
    <pageSetUpPr fitToPage="1"/>
  </sheetPr>
  <dimension ref="A1:H21"/>
  <sheetViews>
    <sheetView view="pageBreakPreview" zoomScale="115" zoomScaleNormal="100" zoomScaleSheetLayoutView="115" workbookViewId="0">
      <selection activeCell="B35" sqref="B35"/>
    </sheetView>
  </sheetViews>
  <sheetFormatPr defaultRowHeight="14" x14ac:dyDescent="0.3"/>
  <cols>
    <col min="1" max="1" width="7.83203125" style="152" bestFit="1" customWidth="1"/>
    <col min="2" max="2" width="45" customWidth="1"/>
    <col min="3" max="4" width="19.08203125" customWidth="1"/>
    <col min="5" max="5" width="9.58203125" bestFit="1" customWidth="1"/>
    <col min="6" max="6" width="27.9140625" customWidth="1"/>
    <col min="8" max="8" width="9.75" bestFit="1" customWidth="1"/>
  </cols>
  <sheetData>
    <row r="1" spans="1:8" ht="20.5" customHeight="1" x14ac:dyDescent="0.3">
      <c r="A1" s="168" t="s">
        <v>449</v>
      </c>
      <c r="B1" s="168"/>
      <c r="C1" s="168"/>
      <c r="D1" s="168"/>
      <c r="E1" s="168"/>
      <c r="F1" s="168"/>
    </row>
    <row r="2" spans="1:8" x14ac:dyDescent="0.3">
      <c r="A2" s="169" t="s">
        <v>448</v>
      </c>
      <c r="B2" s="169" t="s">
        <v>443</v>
      </c>
      <c r="C2" s="169" t="s">
        <v>444</v>
      </c>
      <c r="D2" s="169" t="s">
        <v>451</v>
      </c>
      <c r="E2" s="169" t="s">
        <v>445</v>
      </c>
      <c r="F2" s="171" t="s">
        <v>454</v>
      </c>
    </row>
    <row r="3" spans="1:8" x14ac:dyDescent="0.3">
      <c r="A3" s="170"/>
      <c r="B3" s="170"/>
      <c r="C3" s="170"/>
      <c r="D3" s="170"/>
      <c r="E3" s="170"/>
      <c r="F3" s="170"/>
    </row>
    <row r="4" spans="1:8" x14ac:dyDescent="0.3">
      <c r="A4" s="154">
        <v>1</v>
      </c>
      <c r="B4" s="158" t="s">
        <v>447</v>
      </c>
      <c r="C4" s="154" t="s">
        <v>62</v>
      </c>
      <c r="D4" s="157">
        <v>1</v>
      </c>
      <c r="E4" s="157">
        <v>5</v>
      </c>
      <c r="F4" s="156" t="s">
        <v>455</v>
      </c>
    </row>
    <row r="5" spans="1:8" x14ac:dyDescent="0.3">
      <c r="A5" s="154">
        <f>A4+1</f>
        <v>2</v>
      </c>
      <c r="B5" s="158" t="s">
        <v>447</v>
      </c>
      <c r="C5" s="154" t="s">
        <v>62</v>
      </c>
      <c r="D5" s="157">
        <v>1</v>
      </c>
      <c r="E5" s="157">
        <v>5</v>
      </c>
      <c r="F5" s="155" t="s">
        <v>456</v>
      </c>
    </row>
    <row r="6" spans="1:8" x14ac:dyDescent="0.3">
      <c r="A6" s="154">
        <f t="shared" ref="A6:A16" si="0">A5+1</f>
        <v>3</v>
      </c>
      <c r="B6" s="158" t="s">
        <v>447</v>
      </c>
      <c r="C6" s="154" t="s">
        <v>62</v>
      </c>
      <c r="D6" s="157">
        <v>1</v>
      </c>
      <c r="E6" s="157">
        <v>5</v>
      </c>
      <c r="F6" s="155" t="s">
        <v>457</v>
      </c>
    </row>
    <row r="7" spans="1:8" x14ac:dyDescent="0.3">
      <c r="A7" s="154">
        <f t="shared" si="0"/>
        <v>4</v>
      </c>
      <c r="B7" s="158" t="s">
        <v>447</v>
      </c>
      <c r="C7" s="154" t="s">
        <v>62</v>
      </c>
      <c r="D7" s="157">
        <v>1</v>
      </c>
      <c r="E7" s="157">
        <v>5</v>
      </c>
      <c r="F7" s="155" t="s">
        <v>458</v>
      </c>
    </row>
    <row r="8" spans="1:8" x14ac:dyDescent="0.3">
      <c r="A8" s="154">
        <f t="shared" si="0"/>
        <v>5</v>
      </c>
      <c r="B8" s="158" t="s">
        <v>447</v>
      </c>
      <c r="C8" s="154" t="s">
        <v>62</v>
      </c>
      <c r="D8" s="157">
        <v>1</v>
      </c>
      <c r="E8" s="157">
        <v>5</v>
      </c>
      <c r="F8" s="155" t="s">
        <v>459</v>
      </c>
    </row>
    <row r="9" spans="1:8" x14ac:dyDescent="0.3">
      <c r="A9" s="154">
        <f t="shared" si="0"/>
        <v>6</v>
      </c>
      <c r="B9" s="158" t="s">
        <v>447</v>
      </c>
      <c r="C9" s="154" t="s">
        <v>62</v>
      </c>
      <c r="D9" s="157">
        <v>1</v>
      </c>
      <c r="E9" s="157">
        <v>5</v>
      </c>
      <c r="F9" s="155" t="s">
        <v>460</v>
      </c>
    </row>
    <row r="10" spans="1:8" x14ac:dyDescent="0.3">
      <c r="A10" s="154">
        <f t="shared" si="0"/>
        <v>7</v>
      </c>
      <c r="B10" s="158" t="s">
        <v>447</v>
      </c>
      <c r="C10" s="154" t="s">
        <v>62</v>
      </c>
      <c r="D10" s="157">
        <v>1</v>
      </c>
      <c r="E10" s="157">
        <v>5</v>
      </c>
      <c r="F10" s="155" t="s">
        <v>461</v>
      </c>
    </row>
    <row r="11" spans="1:8" x14ac:dyDescent="0.3">
      <c r="A11" s="154">
        <f t="shared" si="0"/>
        <v>8</v>
      </c>
      <c r="B11" s="158" t="s">
        <v>447</v>
      </c>
      <c r="C11" s="154" t="s">
        <v>62</v>
      </c>
      <c r="D11" s="157">
        <v>1</v>
      </c>
      <c r="E11" s="157">
        <v>5</v>
      </c>
      <c r="F11" s="155" t="s">
        <v>462</v>
      </c>
    </row>
    <row r="12" spans="1:8" x14ac:dyDescent="0.3">
      <c r="A12" s="154">
        <f t="shared" si="0"/>
        <v>9</v>
      </c>
      <c r="B12" s="158" t="s">
        <v>447</v>
      </c>
      <c r="C12" s="154" t="s">
        <v>62</v>
      </c>
      <c r="D12" s="157">
        <v>1</v>
      </c>
      <c r="E12" s="157">
        <v>5</v>
      </c>
      <c r="F12" s="155" t="s">
        <v>463</v>
      </c>
      <c r="H12" s="27">
        <f>Orçamento!H24</f>
        <v>410812.62</v>
      </c>
    </row>
    <row r="13" spans="1:8" x14ac:dyDescent="0.3">
      <c r="A13" s="154">
        <f t="shared" si="0"/>
        <v>10</v>
      </c>
      <c r="B13" s="158" t="s">
        <v>450</v>
      </c>
      <c r="C13" s="154" t="s">
        <v>62</v>
      </c>
      <c r="D13" s="157">
        <v>1</v>
      </c>
      <c r="E13" s="157">
        <v>5</v>
      </c>
      <c r="F13" s="155" t="s">
        <v>464</v>
      </c>
    </row>
    <row r="14" spans="1:8" x14ac:dyDescent="0.3">
      <c r="A14" s="154">
        <f t="shared" si="0"/>
        <v>11</v>
      </c>
      <c r="B14" s="158" t="s">
        <v>452</v>
      </c>
      <c r="C14" s="154" t="s">
        <v>62</v>
      </c>
      <c r="D14" s="157">
        <v>1</v>
      </c>
      <c r="E14" s="157">
        <v>5</v>
      </c>
      <c r="F14" s="155" t="s">
        <v>465</v>
      </c>
    </row>
    <row r="15" spans="1:8" x14ac:dyDescent="0.3">
      <c r="A15" s="154">
        <f t="shared" si="0"/>
        <v>12</v>
      </c>
      <c r="B15" s="158" t="s">
        <v>452</v>
      </c>
      <c r="C15" s="154" t="s">
        <v>62</v>
      </c>
      <c r="D15" s="157">
        <v>1</v>
      </c>
      <c r="E15" s="157">
        <v>5</v>
      </c>
      <c r="F15" s="155" t="s">
        <v>466</v>
      </c>
    </row>
    <row r="16" spans="1:8" x14ac:dyDescent="0.3">
      <c r="A16" s="154">
        <f t="shared" si="0"/>
        <v>13</v>
      </c>
      <c r="B16" s="158" t="s">
        <v>452</v>
      </c>
      <c r="C16" s="154" t="s">
        <v>62</v>
      </c>
      <c r="D16" s="157">
        <v>1</v>
      </c>
      <c r="E16" s="157">
        <v>5</v>
      </c>
      <c r="F16" s="155" t="s">
        <v>467</v>
      </c>
    </row>
    <row r="17" spans="1:6" x14ac:dyDescent="0.3">
      <c r="A17" s="154"/>
      <c r="B17" s="158"/>
      <c r="C17" s="154"/>
      <c r="D17" s="157"/>
      <c r="E17" s="157">
        <f>SUM(E4:E16)</f>
        <v>65</v>
      </c>
      <c r="F17" s="155"/>
    </row>
    <row r="19" spans="1:6" x14ac:dyDescent="0.3">
      <c r="A19" s="153" t="s">
        <v>448</v>
      </c>
      <c r="B19" s="153" t="s">
        <v>443</v>
      </c>
      <c r="C19" s="153" t="s">
        <v>444</v>
      </c>
      <c r="D19" s="153" t="s">
        <v>451</v>
      </c>
      <c r="E19" s="153" t="s">
        <v>445</v>
      </c>
      <c r="F19" s="153" t="s">
        <v>446</v>
      </c>
    </row>
    <row r="20" spans="1:6" x14ac:dyDescent="0.3">
      <c r="A20" s="154">
        <v>14</v>
      </c>
      <c r="B20" s="158" t="s">
        <v>453</v>
      </c>
      <c r="C20" s="154" t="s">
        <v>70</v>
      </c>
      <c r="D20" s="157">
        <v>1</v>
      </c>
      <c r="E20" s="157">
        <v>5</v>
      </c>
      <c r="F20" s="155" t="s">
        <v>468</v>
      </c>
    </row>
    <row r="21" spans="1:6" x14ac:dyDescent="0.3">
      <c r="A21" s="154"/>
      <c r="B21" s="158"/>
      <c r="C21" s="154"/>
      <c r="D21" s="157"/>
      <c r="E21" s="157">
        <f>SUM(E20:E20)</f>
        <v>5</v>
      </c>
      <c r="F21" s="155"/>
    </row>
  </sheetData>
  <mergeCells count="7">
    <mergeCell ref="A1:F1"/>
    <mergeCell ref="A2:A3"/>
    <mergeCell ref="B2:B3"/>
    <mergeCell ref="C2:C3"/>
    <mergeCell ref="D2:D3"/>
    <mergeCell ref="E2:E3"/>
    <mergeCell ref="F2:F3"/>
  </mergeCells>
  <pageMargins left="0.511811024" right="0.511811024" top="0.78740157499999996" bottom="0.78740157499999996" header="0.31496062000000002" footer="0.31496062000000002"/>
  <pageSetup paperSize="9" scale="9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0"/>
  <sheetViews>
    <sheetView showWhiteSpace="0" view="pageBreakPreview" zoomScale="85" zoomScaleNormal="100" zoomScaleSheetLayoutView="85" workbookViewId="0">
      <selection activeCell="D68" sqref="D68"/>
    </sheetView>
  </sheetViews>
  <sheetFormatPr defaultRowHeight="14" x14ac:dyDescent="0.3"/>
  <cols>
    <col min="1" max="1" width="4.5" style="2" bestFit="1" customWidth="1"/>
    <col min="2" max="2" width="12.4140625" style="2" bestFit="1" customWidth="1"/>
    <col min="3" max="3" width="6.9140625" style="2" bestFit="1" customWidth="1"/>
    <col min="4" max="4" width="60" style="2" bestFit="1" customWidth="1"/>
    <col min="5" max="5" width="9.1640625" style="25" bestFit="1" customWidth="1"/>
    <col min="6" max="6" width="13" style="26" bestFit="1" customWidth="1"/>
    <col min="8" max="8" width="17.5" customWidth="1"/>
    <col min="10" max="10" width="10.58203125" bestFit="1" customWidth="1"/>
  </cols>
  <sheetData>
    <row r="1" spans="1:6" x14ac:dyDescent="0.3">
      <c r="A1" s="166" t="s">
        <v>45</v>
      </c>
      <c r="B1" s="163"/>
      <c r="C1" s="163"/>
      <c r="D1" s="163"/>
      <c r="E1" s="163"/>
      <c r="F1" s="163"/>
    </row>
    <row r="2" spans="1:6" x14ac:dyDescent="0.3">
      <c r="A2" s="3" t="s">
        <v>3</v>
      </c>
      <c r="B2" s="4" t="s">
        <v>4</v>
      </c>
      <c r="C2" s="3" t="s">
        <v>5</v>
      </c>
      <c r="D2" s="3" t="s">
        <v>6</v>
      </c>
      <c r="E2" s="5" t="s">
        <v>7</v>
      </c>
      <c r="F2" s="6" t="s">
        <v>8</v>
      </c>
    </row>
    <row r="3" spans="1:6" x14ac:dyDescent="0.3">
      <c r="A3" s="7">
        <v>1</v>
      </c>
      <c r="B3" s="7"/>
      <c r="C3" s="7"/>
      <c r="D3" s="7" t="s">
        <v>13</v>
      </c>
      <c r="E3" s="8"/>
      <c r="F3" s="9"/>
    </row>
    <row r="4" spans="1:6" ht="25" x14ac:dyDescent="0.3">
      <c r="A4" s="10" t="s">
        <v>51</v>
      </c>
      <c r="B4" s="11" t="s">
        <v>14</v>
      </c>
      <c r="C4" s="10" t="s">
        <v>15</v>
      </c>
      <c r="D4" s="10" t="s">
        <v>16</v>
      </c>
      <c r="E4" s="12" t="s">
        <v>17</v>
      </c>
      <c r="F4" s="13">
        <f>E7</f>
        <v>6</v>
      </c>
    </row>
    <row r="5" spans="1:6" x14ac:dyDescent="0.3">
      <c r="A5" s="14"/>
      <c r="B5" s="15"/>
      <c r="C5" s="14"/>
      <c r="D5" s="16" t="s">
        <v>47</v>
      </c>
      <c r="E5" s="17">
        <v>3</v>
      </c>
      <c r="F5" s="18" t="s">
        <v>30</v>
      </c>
    </row>
    <row r="6" spans="1:6" x14ac:dyDescent="0.3">
      <c r="A6" s="14"/>
      <c r="B6" s="15"/>
      <c r="C6" s="14"/>
      <c r="D6" s="16" t="s">
        <v>48</v>
      </c>
      <c r="E6" s="17">
        <v>2</v>
      </c>
      <c r="F6" s="18" t="s">
        <v>30</v>
      </c>
    </row>
    <row r="7" spans="1:6" x14ac:dyDescent="0.3">
      <c r="A7" s="14"/>
      <c r="B7" s="15"/>
      <c r="C7" s="14"/>
      <c r="D7" s="16" t="s">
        <v>49</v>
      </c>
      <c r="E7" s="17">
        <f>ROUND(E5*E6,2)</f>
        <v>6</v>
      </c>
      <c r="F7" s="18" t="s">
        <v>17</v>
      </c>
    </row>
    <row r="8" spans="1:6" x14ac:dyDescent="0.3">
      <c r="A8" s="14"/>
      <c r="B8" s="15"/>
      <c r="C8" s="14"/>
      <c r="D8" s="14"/>
      <c r="E8" s="17"/>
      <c r="F8" s="19"/>
    </row>
    <row r="9" spans="1:6" ht="12.5" customHeight="1" x14ac:dyDescent="0.3">
      <c r="A9" s="10" t="s">
        <v>52</v>
      </c>
      <c r="B9" s="21" t="s">
        <v>402</v>
      </c>
      <c r="C9" s="10" t="s">
        <v>18</v>
      </c>
      <c r="D9" s="10" t="s">
        <v>19</v>
      </c>
      <c r="E9" s="12" t="s">
        <v>20</v>
      </c>
      <c r="F9" s="13">
        <f>E10</f>
        <v>4</v>
      </c>
    </row>
    <row r="10" spans="1:6" x14ac:dyDescent="0.3">
      <c r="A10" s="14"/>
      <c r="B10" s="15"/>
      <c r="C10" s="14"/>
      <c r="D10" s="20" t="s">
        <v>50</v>
      </c>
      <c r="E10" s="17">
        <v>4</v>
      </c>
      <c r="F10" s="19"/>
    </row>
    <row r="11" spans="1:6" x14ac:dyDescent="0.3">
      <c r="A11" s="14"/>
      <c r="B11" s="15"/>
      <c r="C11" s="14"/>
      <c r="D11" s="14"/>
      <c r="E11" s="17"/>
      <c r="F11" s="19"/>
    </row>
    <row r="12" spans="1:6" ht="15" customHeight="1" x14ac:dyDescent="0.3">
      <c r="A12" s="10" t="s">
        <v>53</v>
      </c>
      <c r="B12" s="21" t="s">
        <v>403</v>
      </c>
      <c r="C12" s="10" t="s">
        <v>18</v>
      </c>
      <c r="D12" s="10" t="s">
        <v>21</v>
      </c>
      <c r="E12" s="12" t="s">
        <v>20</v>
      </c>
      <c r="F12" s="13">
        <f>E13</f>
        <v>4</v>
      </c>
    </row>
    <row r="13" spans="1:6" x14ac:dyDescent="0.3">
      <c r="A13" s="14"/>
      <c r="B13" s="15"/>
      <c r="C13" s="14"/>
      <c r="D13" s="20" t="s">
        <v>50</v>
      </c>
      <c r="E13" s="17">
        <v>4</v>
      </c>
      <c r="F13" s="19"/>
    </row>
    <row r="14" spans="1:6" x14ac:dyDescent="0.3">
      <c r="A14" s="14"/>
      <c r="B14" s="15"/>
      <c r="C14" s="14"/>
      <c r="D14" s="14"/>
      <c r="E14" s="17"/>
      <c r="F14" s="19"/>
    </row>
    <row r="15" spans="1:6" x14ac:dyDescent="0.3">
      <c r="A15" s="7">
        <v>2</v>
      </c>
      <c r="B15" s="7"/>
      <c r="C15" s="7"/>
      <c r="D15" s="7" t="s">
        <v>22</v>
      </c>
      <c r="E15" s="8"/>
      <c r="F15" s="9"/>
    </row>
    <row r="16" spans="1:6" x14ac:dyDescent="0.3">
      <c r="A16" s="7" t="s">
        <v>54</v>
      </c>
      <c r="B16" s="7"/>
      <c r="C16" s="7"/>
      <c r="D16" s="7" t="s">
        <v>23</v>
      </c>
      <c r="E16" s="8"/>
      <c r="F16" s="9"/>
    </row>
    <row r="17" spans="1:10" ht="37.5" x14ac:dyDescent="0.3">
      <c r="A17" s="10" t="s">
        <v>55</v>
      </c>
      <c r="B17" s="11" t="s">
        <v>24</v>
      </c>
      <c r="C17" s="10" t="s">
        <v>25</v>
      </c>
      <c r="D17" s="10" t="s">
        <v>26</v>
      </c>
      <c r="E17" s="12" t="s">
        <v>27</v>
      </c>
      <c r="F17" s="13">
        <f>ROUND(E24+E32,2)</f>
        <v>145</v>
      </c>
    </row>
    <row r="18" spans="1:10" x14ac:dyDescent="0.3">
      <c r="A18" s="14"/>
      <c r="B18" s="22"/>
      <c r="C18" s="14"/>
      <c r="D18" s="23" t="s">
        <v>62</v>
      </c>
      <c r="E18" s="17"/>
      <c r="F18" s="19"/>
    </row>
    <row r="19" spans="1:10" x14ac:dyDescent="0.3">
      <c r="A19" s="14"/>
      <c r="B19" s="16"/>
      <c r="C19" s="14"/>
      <c r="D19" s="16" t="s">
        <v>64</v>
      </c>
      <c r="E19" s="17">
        <v>1.5</v>
      </c>
      <c r="F19" s="18" t="s">
        <v>30</v>
      </c>
    </row>
    <row r="20" spans="1:10" x14ac:dyDescent="0.3">
      <c r="A20" s="14"/>
      <c r="B20" s="15"/>
      <c r="C20" s="14"/>
      <c r="D20" s="16" t="s">
        <v>65</v>
      </c>
      <c r="E20" s="17">
        <v>2.5</v>
      </c>
      <c r="F20" s="18" t="s">
        <v>30</v>
      </c>
    </row>
    <row r="21" spans="1:10" x14ac:dyDescent="0.3">
      <c r="A21" s="14"/>
      <c r="B21" s="15"/>
      <c r="C21" s="14"/>
      <c r="D21" s="16" t="s">
        <v>66</v>
      </c>
      <c r="E21" s="17">
        <v>1</v>
      </c>
      <c r="F21" s="18" t="s">
        <v>30</v>
      </c>
    </row>
    <row r="22" spans="1:10" x14ac:dyDescent="0.3">
      <c r="A22" s="14"/>
      <c r="B22" s="15"/>
      <c r="C22" s="14"/>
      <c r="D22" s="16" t="s">
        <v>68</v>
      </c>
      <c r="E22" s="17">
        <f>COUNT('LISTA BUEIRO'!A4:A16)</f>
        <v>13</v>
      </c>
      <c r="F22" s="18" t="s">
        <v>73</v>
      </c>
      <c r="H22" s="27"/>
    </row>
    <row r="23" spans="1:10" x14ac:dyDescent="0.3">
      <c r="A23" s="14"/>
      <c r="B23" s="15"/>
      <c r="C23" s="14"/>
      <c r="D23" s="16" t="s">
        <v>69</v>
      </c>
      <c r="E23" s="17">
        <f>AVERAGE('LISTA BUEIRO'!E4:E16)</f>
        <v>5</v>
      </c>
      <c r="F23" s="18" t="s">
        <v>30</v>
      </c>
      <c r="H23" s="27">
        <f>Orçamento!H24</f>
        <v>410812.62</v>
      </c>
    </row>
    <row r="24" spans="1:10" x14ac:dyDescent="0.3">
      <c r="A24" s="14"/>
      <c r="B24" s="15"/>
      <c r="C24" s="14"/>
      <c r="D24" s="24" t="s">
        <v>67</v>
      </c>
      <c r="E24" s="17">
        <f>ROUND(((E19+E20)*E21/2)*E22*E23,2)</f>
        <v>130</v>
      </c>
      <c r="F24" s="18" t="s">
        <v>27</v>
      </c>
    </row>
    <row r="25" spans="1:10" x14ac:dyDescent="0.3">
      <c r="A25" s="14"/>
      <c r="B25" s="15"/>
      <c r="C25" s="14"/>
      <c r="D25" s="24"/>
      <c r="E25" s="17"/>
      <c r="F25" s="19"/>
      <c r="J25" s="72">
        <f>H23/(E22+E30)</f>
        <v>29343.758571428571</v>
      </c>
    </row>
    <row r="26" spans="1:10" x14ac:dyDescent="0.3">
      <c r="A26" s="14"/>
      <c r="B26" s="15"/>
      <c r="C26" s="14"/>
      <c r="D26" s="23" t="s">
        <v>70</v>
      </c>
      <c r="E26" s="17"/>
      <c r="F26" s="19"/>
    </row>
    <row r="27" spans="1:10" x14ac:dyDescent="0.3">
      <c r="A27" s="14"/>
      <c r="B27" s="15"/>
      <c r="C27" s="14"/>
      <c r="D27" s="16" t="s">
        <v>64</v>
      </c>
      <c r="E27" s="17">
        <v>2.5</v>
      </c>
      <c r="F27" s="18" t="s">
        <v>30</v>
      </c>
    </row>
    <row r="28" spans="1:10" x14ac:dyDescent="0.3">
      <c r="A28" s="14"/>
      <c r="B28" s="15"/>
      <c r="C28" s="14"/>
      <c r="D28" s="16" t="s">
        <v>65</v>
      </c>
      <c r="E28" s="17">
        <v>3.5</v>
      </c>
      <c r="F28" s="18" t="s">
        <v>30</v>
      </c>
    </row>
    <row r="29" spans="1:10" x14ac:dyDescent="0.3">
      <c r="A29" s="14"/>
      <c r="B29" s="15"/>
      <c r="C29" s="14"/>
      <c r="D29" s="16" t="s">
        <v>66</v>
      </c>
      <c r="E29" s="17">
        <v>1</v>
      </c>
      <c r="F29" s="18" t="s">
        <v>30</v>
      </c>
    </row>
    <row r="30" spans="1:10" x14ac:dyDescent="0.3">
      <c r="A30" s="14"/>
      <c r="B30" s="15"/>
      <c r="C30" s="14"/>
      <c r="D30" s="16" t="s">
        <v>68</v>
      </c>
      <c r="E30" s="17">
        <f>COUNT('LISTA BUEIRO'!A20)</f>
        <v>1</v>
      </c>
      <c r="F30" s="18" t="s">
        <v>73</v>
      </c>
    </row>
    <row r="31" spans="1:10" x14ac:dyDescent="0.3">
      <c r="A31" s="14"/>
      <c r="B31" s="15"/>
      <c r="C31" s="14"/>
      <c r="D31" s="16" t="s">
        <v>69</v>
      </c>
      <c r="E31" s="17">
        <f>AVERAGE('LISTA BUEIRO'!E20)</f>
        <v>5</v>
      </c>
      <c r="F31" s="18" t="s">
        <v>30</v>
      </c>
    </row>
    <row r="32" spans="1:10" x14ac:dyDescent="0.3">
      <c r="A32" s="14"/>
      <c r="B32" s="15"/>
      <c r="C32" s="14"/>
      <c r="D32" s="24" t="s">
        <v>67</v>
      </c>
      <c r="E32" s="17">
        <f>ROUND(((E27+E28)*E29/2)*E30*E31,2)</f>
        <v>15</v>
      </c>
      <c r="F32" s="18" t="s">
        <v>27</v>
      </c>
    </row>
    <row r="33" spans="1:6" x14ac:dyDescent="0.3">
      <c r="A33" s="14"/>
      <c r="B33" s="15"/>
      <c r="C33" s="14"/>
      <c r="D33" s="14"/>
      <c r="E33" s="17"/>
      <c r="F33" s="19"/>
    </row>
    <row r="34" spans="1:6" x14ac:dyDescent="0.3">
      <c r="A34" s="10" t="s">
        <v>56</v>
      </c>
      <c r="B34" s="11" t="s">
        <v>28</v>
      </c>
      <c r="C34" s="10" t="s">
        <v>25</v>
      </c>
      <c r="D34" s="10" t="s">
        <v>29</v>
      </c>
      <c r="E34" s="12" t="s">
        <v>30</v>
      </c>
      <c r="F34" s="13">
        <f>E35</f>
        <v>65</v>
      </c>
    </row>
    <row r="35" spans="1:6" x14ac:dyDescent="0.3">
      <c r="A35" s="14"/>
      <c r="B35" s="15"/>
      <c r="C35" s="14"/>
      <c r="D35" s="14" t="s">
        <v>63</v>
      </c>
      <c r="E35" s="17">
        <f>ROUND(E22*E23,2)</f>
        <v>65</v>
      </c>
      <c r="F35" s="18" t="s">
        <v>73</v>
      </c>
    </row>
    <row r="36" spans="1:6" x14ac:dyDescent="0.3">
      <c r="A36" s="14"/>
      <c r="B36" s="15"/>
      <c r="C36" s="14"/>
      <c r="D36" s="14"/>
      <c r="E36" s="17"/>
      <c r="F36" s="19"/>
    </row>
    <row r="37" spans="1:6" x14ac:dyDescent="0.3">
      <c r="A37" s="10" t="s">
        <v>57</v>
      </c>
      <c r="B37" s="11" t="s">
        <v>31</v>
      </c>
      <c r="C37" s="10" t="s">
        <v>25</v>
      </c>
      <c r="D37" s="10" t="s">
        <v>32</v>
      </c>
      <c r="E37" s="12" t="s">
        <v>30</v>
      </c>
      <c r="F37" s="13">
        <f>E38</f>
        <v>5</v>
      </c>
    </row>
    <row r="38" spans="1:6" x14ac:dyDescent="0.3">
      <c r="A38" s="14"/>
      <c r="B38" s="15"/>
      <c r="C38" s="14"/>
      <c r="D38" s="14" t="s">
        <v>63</v>
      </c>
      <c r="E38" s="17">
        <f>ROUND(E30*E31,2)</f>
        <v>5</v>
      </c>
      <c r="F38" s="18" t="s">
        <v>73</v>
      </c>
    </row>
    <row r="39" spans="1:6" x14ac:dyDescent="0.3">
      <c r="A39" s="14"/>
      <c r="B39" s="15"/>
      <c r="C39" s="14"/>
      <c r="D39" s="14"/>
      <c r="E39" s="17"/>
      <c r="F39" s="19"/>
    </row>
    <row r="40" spans="1:6" ht="25" x14ac:dyDescent="0.3">
      <c r="A40" s="10" t="s">
        <v>58</v>
      </c>
      <c r="B40" s="11" t="s">
        <v>33</v>
      </c>
      <c r="C40" s="10" t="s">
        <v>25</v>
      </c>
      <c r="D40" s="10" t="s">
        <v>34</v>
      </c>
      <c r="E40" s="12" t="s">
        <v>35</v>
      </c>
      <c r="F40" s="13">
        <f>E41</f>
        <v>26</v>
      </c>
    </row>
    <row r="41" spans="1:6" x14ac:dyDescent="0.3">
      <c r="A41" s="14"/>
      <c r="B41" s="15"/>
      <c r="C41" s="14"/>
      <c r="D41" s="14" t="s">
        <v>63</v>
      </c>
      <c r="E41" s="17">
        <f>ROUND(E22*2,2)</f>
        <v>26</v>
      </c>
      <c r="F41" s="18" t="s">
        <v>73</v>
      </c>
    </row>
    <row r="42" spans="1:6" x14ac:dyDescent="0.3">
      <c r="A42" s="14"/>
      <c r="B42" s="15"/>
      <c r="C42" s="14"/>
      <c r="D42" s="14"/>
      <c r="E42" s="17"/>
      <c r="F42" s="19"/>
    </row>
    <row r="43" spans="1:6" ht="25" x14ac:dyDescent="0.3">
      <c r="A43" s="10" t="s">
        <v>59</v>
      </c>
      <c r="B43" s="11" t="s">
        <v>36</v>
      </c>
      <c r="C43" s="10" t="s">
        <v>25</v>
      </c>
      <c r="D43" s="10" t="s">
        <v>37</v>
      </c>
      <c r="E43" s="12" t="s">
        <v>35</v>
      </c>
      <c r="F43" s="13">
        <f>E44</f>
        <v>2</v>
      </c>
    </row>
    <row r="44" spans="1:6" x14ac:dyDescent="0.3">
      <c r="A44" s="14"/>
      <c r="B44" s="15"/>
      <c r="C44" s="14"/>
      <c r="D44" s="14"/>
      <c r="E44" s="17">
        <f>ROUND(E30*2,2)</f>
        <v>2</v>
      </c>
      <c r="F44" s="18" t="s">
        <v>73</v>
      </c>
    </row>
    <row r="45" spans="1:6" x14ac:dyDescent="0.3">
      <c r="A45" s="14"/>
      <c r="B45" s="15"/>
      <c r="C45" s="14"/>
      <c r="D45" s="14"/>
      <c r="E45" s="17"/>
      <c r="F45" s="19"/>
    </row>
    <row r="46" spans="1:6" x14ac:dyDescent="0.3">
      <c r="A46" s="7" t="s">
        <v>335</v>
      </c>
      <c r="B46" s="7"/>
      <c r="C46" s="7"/>
      <c r="D46" s="7" t="s">
        <v>39</v>
      </c>
      <c r="E46" s="8"/>
      <c r="F46" s="9"/>
    </row>
    <row r="47" spans="1:6" x14ac:dyDescent="0.3">
      <c r="A47" s="10" t="s">
        <v>336</v>
      </c>
      <c r="B47" s="11" t="s">
        <v>40</v>
      </c>
      <c r="C47" s="10" t="s">
        <v>25</v>
      </c>
      <c r="D47" s="10" t="s">
        <v>41</v>
      </c>
      <c r="E47" s="12" t="s">
        <v>27</v>
      </c>
      <c r="F47" s="13">
        <f>ROUND(E53+E60,2)</f>
        <v>1437.94</v>
      </c>
    </row>
    <row r="48" spans="1:6" x14ac:dyDescent="0.3">
      <c r="A48" s="14"/>
      <c r="B48" s="15"/>
      <c r="C48" s="14"/>
      <c r="D48" s="23" t="s">
        <v>62</v>
      </c>
      <c r="E48" s="17"/>
      <c r="F48" s="19"/>
    </row>
    <row r="49" spans="1:6" x14ac:dyDescent="0.3">
      <c r="A49" s="14"/>
      <c r="B49" s="15"/>
      <c r="C49" s="14"/>
      <c r="D49" s="20" t="s">
        <v>49</v>
      </c>
      <c r="E49" s="17">
        <v>30.98</v>
      </c>
      <c r="F49" s="18" t="s">
        <v>17</v>
      </c>
    </row>
    <row r="50" spans="1:6" x14ac:dyDescent="0.3">
      <c r="A50" s="14"/>
      <c r="B50" s="15"/>
      <c r="C50" s="14"/>
      <c r="D50" s="20" t="s">
        <v>46</v>
      </c>
      <c r="E50" s="17">
        <f>E23</f>
        <v>5</v>
      </c>
      <c r="F50" s="18" t="s">
        <v>17</v>
      </c>
    </row>
    <row r="51" spans="1:6" x14ac:dyDescent="0.3">
      <c r="A51" s="14"/>
      <c r="B51" s="15"/>
      <c r="C51" s="14"/>
      <c r="D51" s="20" t="s">
        <v>331</v>
      </c>
      <c r="E51" s="17">
        <f>ROUND(E22,2)</f>
        <v>13</v>
      </c>
      <c r="F51" s="18" t="s">
        <v>17</v>
      </c>
    </row>
    <row r="52" spans="1:6" x14ac:dyDescent="0.3">
      <c r="A52" s="14"/>
      <c r="B52" s="15"/>
      <c r="C52" s="14"/>
      <c r="D52" s="20" t="s">
        <v>71</v>
      </c>
      <c r="E52" s="17">
        <v>1.5</v>
      </c>
      <c r="F52" s="18" t="s">
        <v>72</v>
      </c>
    </row>
    <row r="53" spans="1:6" x14ac:dyDescent="0.3">
      <c r="A53" s="14"/>
      <c r="B53" s="15"/>
      <c r="C53" s="14"/>
      <c r="D53" s="20" t="s">
        <v>67</v>
      </c>
      <c r="E53" s="17">
        <f>ROUND((E49*E50*E51)/E52,2)</f>
        <v>1342.47</v>
      </c>
      <c r="F53" s="18" t="s">
        <v>27</v>
      </c>
    </row>
    <row r="54" spans="1:6" x14ac:dyDescent="0.3">
      <c r="A54" s="14"/>
      <c r="B54" s="15"/>
      <c r="C54" s="14"/>
      <c r="D54" s="20"/>
      <c r="E54" s="17"/>
      <c r="F54" s="18"/>
    </row>
    <row r="55" spans="1:6" x14ac:dyDescent="0.3">
      <c r="A55" s="14"/>
      <c r="B55" s="15"/>
      <c r="C55" s="14"/>
      <c r="D55" s="23" t="s">
        <v>70</v>
      </c>
      <c r="E55" s="17"/>
      <c r="F55" s="19"/>
    </row>
    <row r="56" spans="1:6" x14ac:dyDescent="0.3">
      <c r="A56" s="14"/>
      <c r="B56" s="15"/>
      <c r="C56" s="14"/>
      <c r="D56" s="20" t="s">
        <v>49</v>
      </c>
      <c r="E56" s="17">
        <v>28.64</v>
      </c>
      <c r="F56" s="18" t="s">
        <v>17</v>
      </c>
    </row>
    <row r="57" spans="1:6" x14ac:dyDescent="0.3">
      <c r="A57" s="14"/>
      <c r="B57" s="15"/>
      <c r="C57" s="14"/>
      <c r="D57" s="20" t="s">
        <v>46</v>
      </c>
      <c r="E57" s="17">
        <f>E31</f>
        <v>5</v>
      </c>
      <c r="F57" s="18" t="s">
        <v>17</v>
      </c>
    </row>
    <row r="58" spans="1:6" x14ac:dyDescent="0.3">
      <c r="A58" s="14"/>
      <c r="B58" s="15"/>
      <c r="C58" s="14"/>
      <c r="D58" s="20" t="s">
        <v>331</v>
      </c>
      <c r="E58" s="17">
        <f>ROUND(E30,2)</f>
        <v>1</v>
      </c>
      <c r="F58" s="18" t="s">
        <v>17</v>
      </c>
    </row>
    <row r="59" spans="1:6" x14ac:dyDescent="0.3">
      <c r="A59" s="14"/>
      <c r="B59" s="15"/>
      <c r="C59" s="14"/>
      <c r="D59" s="20" t="s">
        <v>71</v>
      </c>
      <c r="E59" s="17">
        <v>1.5</v>
      </c>
      <c r="F59" s="18" t="s">
        <v>72</v>
      </c>
    </row>
    <row r="60" spans="1:6" x14ac:dyDescent="0.3">
      <c r="A60" s="14"/>
      <c r="B60" s="15"/>
      <c r="C60" s="14"/>
      <c r="D60" s="20" t="s">
        <v>67</v>
      </c>
      <c r="E60" s="17">
        <f>ROUND((E56*E57*E58)/E59,2)</f>
        <v>95.47</v>
      </c>
      <c r="F60" s="18" t="s">
        <v>27</v>
      </c>
    </row>
    <row r="61" spans="1:6" x14ac:dyDescent="0.3">
      <c r="A61" s="14"/>
      <c r="B61" s="15"/>
      <c r="C61" s="14"/>
      <c r="D61" s="14"/>
      <c r="E61" s="17"/>
      <c r="F61" s="19"/>
    </row>
    <row r="62" spans="1:6" ht="25" x14ac:dyDescent="0.3">
      <c r="A62" s="10" t="s">
        <v>337</v>
      </c>
      <c r="B62" s="11">
        <v>93598</v>
      </c>
      <c r="C62" s="10" t="s">
        <v>15</v>
      </c>
      <c r="D62" s="10" t="s">
        <v>401</v>
      </c>
      <c r="E62" s="12" t="s">
        <v>38</v>
      </c>
      <c r="F62" s="13">
        <f>E66</f>
        <v>53922.75</v>
      </c>
    </row>
    <row r="63" spans="1:6" x14ac:dyDescent="0.3">
      <c r="A63" s="14"/>
      <c r="B63" s="15"/>
      <c r="C63" s="14"/>
      <c r="D63" s="20" t="s">
        <v>67</v>
      </c>
      <c r="E63" s="17">
        <f>F47</f>
        <v>1437.94</v>
      </c>
      <c r="F63" s="18" t="s">
        <v>27</v>
      </c>
    </row>
    <row r="64" spans="1:6" x14ac:dyDescent="0.3">
      <c r="A64" s="14"/>
      <c r="B64" s="15"/>
      <c r="C64" s="14"/>
      <c r="D64" s="20" t="s">
        <v>71</v>
      </c>
      <c r="E64" s="17">
        <v>1.5</v>
      </c>
      <c r="F64" s="18" t="s">
        <v>72</v>
      </c>
    </row>
    <row r="65" spans="1:6" x14ac:dyDescent="0.3">
      <c r="A65" s="14"/>
      <c r="B65" s="15"/>
      <c r="C65" s="14"/>
      <c r="D65" s="20" t="s">
        <v>74</v>
      </c>
      <c r="E65" s="17">
        <v>25</v>
      </c>
      <c r="F65" s="18" t="s">
        <v>75</v>
      </c>
    </row>
    <row r="66" spans="1:6" x14ac:dyDescent="0.3">
      <c r="A66" s="14"/>
      <c r="B66" s="15"/>
      <c r="C66" s="14"/>
      <c r="D66" s="20" t="s">
        <v>76</v>
      </c>
      <c r="E66" s="17">
        <f>ROUND(E63*E64*E65,2)</f>
        <v>53922.75</v>
      </c>
      <c r="F66" s="18" t="s">
        <v>75</v>
      </c>
    </row>
    <row r="68" spans="1:6" x14ac:dyDescent="0.3">
      <c r="A68" s="7" t="s">
        <v>338</v>
      </c>
      <c r="B68" s="7"/>
      <c r="C68" s="7"/>
      <c r="D68" s="7" t="s">
        <v>367</v>
      </c>
      <c r="E68" s="8"/>
      <c r="F68" s="9"/>
    </row>
    <row r="69" spans="1:6" ht="25" x14ac:dyDescent="0.3">
      <c r="A69" s="10" t="s">
        <v>337</v>
      </c>
      <c r="B69" s="11">
        <v>93598</v>
      </c>
      <c r="C69" s="10" t="s">
        <v>15</v>
      </c>
      <c r="D69" s="10" t="s">
        <v>401</v>
      </c>
      <c r="E69" s="12" t="s">
        <v>38</v>
      </c>
      <c r="F69" s="13">
        <f>E70</f>
        <v>21273.22</v>
      </c>
    </row>
    <row r="70" spans="1:6" x14ac:dyDescent="0.3">
      <c r="A70" s="14"/>
      <c r="B70" s="15"/>
      <c r="C70" s="14"/>
      <c r="D70" s="20" t="s">
        <v>38</v>
      </c>
      <c r="E70" s="17">
        <f>TRANSP!K31</f>
        <v>21273.22</v>
      </c>
      <c r="F70" s="18" t="s">
        <v>75</v>
      </c>
    </row>
  </sheetData>
  <mergeCells count="1">
    <mergeCell ref="A1:F1"/>
  </mergeCells>
  <pageMargins left="0.51181102362204722" right="0.51181102362204722" top="0.98425196850393704" bottom="0.98425196850393704" header="0.51181102362204722" footer="0.51181102362204722"/>
  <pageSetup paperSize="9" scale="80" fitToHeight="0" orientation="portrait" r:id="rId1"/>
  <rowBreaks count="1" manualBreakCount="1">
    <brk id="45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2BD7E-D0DA-486B-B1CB-802D4F059329}">
  <dimension ref="A1:L31"/>
  <sheetViews>
    <sheetView view="pageBreakPreview" zoomScaleNormal="85" zoomScaleSheetLayoutView="100" workbookViewId="0">
      <selection activeCell="I18" sqref="I18"/>
    </sheetView>
  </sheetViews>
  <sheetFormatPr defaultColWidth="8.33203125" defaultRowHeight="14" x14ac:dyDescent="0.3"/>
  <cols>
    <col min="1" max="1" width="13.6640625" bestFit="1" customWidth="1"/>
    <col min="2" max="2" width="50.4140625" customWidth="1"/>
    <col min="3" max="3" width="19.83203125" customWidth="1"/>
    <col min="4" max="4" width="12.25" customWidth="1"/>
    <col min="5" max="5" width="7.4140625" customWidth="1"/>
    <col min="6" max="6" width="11.08203125" bestFit="1" customWidth="1"/>
    <col min="7" max="7" width="9.58203125" customWidth="1"/>
    <col min="8" max="8" width="15.25" customWidth="1"/>
    <col min="9" max="10" width="10.58203125" customWidth="1"/>
    <col min="11" max="11" width="18.25" customWidth="1"/>
    <col min="12" max="12" width="10.5" bestFit="1" customWidth="1"/>
    <col min="258" max="258" width="14.58203125" customWidth="1"/>
    <col min="259" max="259" width="50.4140625" customWidth="1"/>
    <col min="260" max="260" width="19.83203125" customWidth="1"/>
    <col min="261" max="261" width="12.25" customWidth="1"/>
    <col min="262" max="262" width="7.4140625" customWidth="1"/>
    <col min="263" max="263" width="11.08203125" bestFit="1" customWidth="1"/>
    <col min="264" max="264" width="9.58203125" customWidth="1"/>
    <col min="265" max="265" width="15.25" customWidth="1"/>
    <col min="266" max="266" width="10.58203125" customWidth="1"/>
    <col min="267" max="267" width="18.25" customWidth="1"/>
    <col min="268" max="268" width="10.5" bestFit="1" customWidth="1"/>
    <col min="514" max="514" width="14.58203125" customWidth="1"/>
    <col min="515" max="515" width="50.4140625" customWidth="1"/>
    <col min="516" max="516" width="19.83203125" customWidth="1"/>
    <col min="517" max="517" width="12.25" customWidth="1"/>
    <col min="518" max="518" width="7.4140625" customWidth="1"/>
    <col min="519" max="519" width="11.08203125" bestFit="1" customWidth="1"/>
    <col min="520" max="520" width="9.58203125" customWidth="1"/>
    <col min="521" max="521" width="15.25" customWidth="1"/>
    <col min="522" max="522" width="10.58203125" customWidth="1"/>
    <col min="523" max="523" width="18.25" customWidth="1"/>
    <col min="524" max="524" width="10.5" bestFit="1" customWidth="1"/>
    <col min="770" max="770" width="14.58203125" customWidth="1"/>
    <col min="771" max="771" width="50.4140625" customWidth="1"/>
    <col min="772" max="772" width="19.83203125" customWidth="1"/>
    <col min="773" max="773" width="12.25" customWidth="1"/>
    <col min="774" max="774" width="7.4140625" customWidth="1"/>
    <col min="775" max="775" width="11.08203125" bestFit="1" customWidth="1"/>
    <col min="776" max="776" width="9.58203125" customWidth="1"/>
    <col min="777" max="777" width="15.25" customWidth="1"/>
    <col min="778" max="778" width="10.58203125" customWidth="1"/>
    <col min="779" max="779" width="18.25" customWidth="1"/>
    <col min="780" max="780" width="10.5" bestFit="1" customWidth="1"/>
    <col min="1026" max="1026" width="14.58203125" customWidth="1"/>
    <col min="1027" max="1027" width="50.4140625" customWidth="1"/>
    <col min="1028" max="1028" width="19.83203125" customWidth="1"/>
    <col min="1029" max="1029" width="12.25" customWidth="1"/>
    <col min="1030" max="1030" width="7.4140625" customWidth="1"/>
    <col min="1031" max="1031" width="11.08203125" bestFit="1" customWidth="1"/>
    <col min="1032" max="1032" width="9.58203125" customWidth="1"/>
    <col min="1033" max="1033" width="15.25" customWidth="1"/>
    <col min="1034" max="1034" width="10.58203125" customWidth="1"/>
    <col min="1035" max="1035" width="18.25" customWidth="1"/>
    <col min="1036" max="1036" width="10.5" bestFit="1" customWidth="1"/>
    <col min="1282" max="1282" width="14.58203125" customWidth="1"/>
    <col min="1283" max="1283" width="50.4140625" customWidth="1"/>
    <col min="1284" max="1284" width="19.83203125" customWidth="1"/>
    <col min="1285" max="1285" width="12.25" customWidth="1"/>
    <col min="1286" max="1286" width="7.4140625" customWidth="1"/>
    <col min="1287" max="1287" width="11.08203125" bestFit="1" customWidth="1"/>
    <col min="1288" max="1288" width="9.58203125" customWidth="1"/>
    <col min="1289" max="1289" width="15.25" customWidth="1"/>
    <col min="1290" max="1290" width="10.58203125" customWidth="1"/>
    <col min="1291" max="1291" width="18.25" customWidth="1"/>
    <col min="1292" max="1292" width="10.5" bestFit="1" customWidth="1"/>
    <col min="1538" max="1538" width="14.58203125" customWidth="1"/>
    <col min="1539" max="1539" width="50.4140625" customWidth="1"/>
    <col min="1540" max="1540" width="19.83203125" customWidth="1"/>
    <col min="1541" max="1541" width="12.25" customWidth="1"/>
    <col min="1542" max="1542" width="7.4140625" customWidth="1"/>
    <col min="1543" max="1543" width="11.08203125" bestFit="1" customWidth="1"/>
    <col min="1544" max="1544" width="9.58203125" customWidth="1"/>
    <col min="1545" max="1545" width="15.25" customWidth="1"/>
    <col min="1546" max="1546" width="10.58203125" customWidth="1"/>
    <col min="1547" max="1547" width="18.25" customWidth="1"/>
    <col min="1548" max="1548" width="10.5" bestFit="1" customWidth="1"/>
    <col min="1794" max="1794" width="14.58203125" customWidth="1"/>
    <col min="1795" max="1795" width="50.4140625" customWidth="1"/>
    <col min="1796" max="1796" width="19.83203125" customWidth="1"/>
    <col min="1797" max="1797" width="12.25" customWidth="1"/>
    <col min="1798" max="1798" width="7.4140625" customWidth="1"/>
    <col min="1799" max="1799" width="11.08203125" bestFit="1" customWidth="1"/>
    <col min="1800" max="1800" width="9.58203125" customWidth="1"/>
    <col min="1801" max="1801" width="15.25" customWidth="1"/>
    <col min="1802" max="1802" width="10.58203125" customWidth="1"/>
    <col min="1803" max="1803" width="18.25" customWidth="1"/>
    <col min="1804" max="1804" width="10.5" bestFit="1" customWidth="1"/>
    <col min="2050" max="2050" width="14.58203125" customWidth="1"/>
    <col min="2051" max="2051" width="50.4140625" customWidth="1"/>
    <col min="2052" max="2052" width="19.83203125" customWidth="1"/>
    <col min="2053" max="2053" width="12.25" customWidth="1"/>
    <col min="2054" max="2054" width="7.4140625" customWidth="1"/>
    <col min="2055" max="2055" width="11.08203125" bestFit="1" customWidth="1"/>
    <col min="2056" max="2056" width="9.58203125" customWidth="1"/>
    <col min="2057" max="2057" width="15.25" customWidth="1"/>
    <col min="2058" max="2058" width="10.58203125" customWidth="1"/>
    <col min="2059" max="2059" width="18.25" customWidth="1"/>
    <col min="2060" max="2060" width="10.5" bestFit="1" customWidth="1"/>
    <col min="2306" max="2306" width="14.58203125" customWidth="1"/>
    <col min="2307" max="2307" width="50.4140625" customWidth="1"/>
    <col min="2308" max="2308" width="19.83203125" customWidth="1"/>
    <col min="2309" max="2309" width="12.25" customWidth="1"/>
    <col min="2310" max="2310" width="7.4140625" customWidth="1"/>
    <col min="2311" max="2311" width="11.08203125" bestFit="1" customWidth="1"/>
    <col min="2312" max="2312" width="9.58203125" customWidth="1"/>
    <col min="2313" max="2313" width="15.25" customWidth="1"/>
    <col min="2314" max="2314" width="10.58203125" customWidth="1"/>
    <col min="2315" max="2315" width="18.25" customWidth="1"/>
    <col min="2316" max="2316" width="10.5" bestFit="1" customWidth="1"/>
    <col min="2562" max="2562" width="14.58203125" customWidth="1"/>
    <col min="2563" max="2563" width="50.4140625" customWidth="1"/>
    <col min="2564" max="2564" width="19.83203125" customWidth="1"/>
    <col min="2565" max="2565" width="12.25" customWidth="1"/>
    <col min="2566" max="2566" width="7.4140625" customWidth="1"/>
    <col min="2567" max="2567" width="11.08203125" bestFit="1" customWidth="1"/>
    <col min="2568" max="2568" width="9.58203125" customWidth="1"/>
    <col min="2569" max="2569" width="15.25" customWidth="1"/>
    <col min="2570" max="2570" width="10.58203125" customWidth="1"/>
    <col min="2571" max="2571" width="18.25" customWidth="1"/>
    <col min="2572" max="2572" width="10.5" bestFit="1" customWidth="1"/>
    <col min="2818" max="2818" width="14.58203125" customWidth="1"/>
    <col min="2819" max="2819" width="50.4140625" customWidth="1"/>
    <col min="2820" max="2820" width="19.83203125" customWidth="1"/>
    <col min="2821" max="2821" width="12.25" customWidth="1"/>
    <col min="2822" max="2822" width="7.4140625" customWidth="1"/>
    <col min="2823" max="2823" width="11.08203125" bestFit="1" customWidth="1"/>
    <col min="2824" max="2824" width="9.58203125" customWidth="1"/>
    <col min="2825" max="2825" width="15.25" customWidth="1"/>
    <col min="2826" max="2826" width="10.58203125" customWidth="1"/>
    <col min="2827" max="2827" width="18.25" customWidth="1"/>
    <col min="2828" max="2828" width="10.5" bestFit="1" customWidth="1"/>
    <col min="3074" max="3074" width="14.58203125" customWidth="1"/>
    <col min="3075" max="3075" width="50.4140625" customWidth="1"/>
    <col min="3076" max="3076" width="19.83203125" customWidth="1"/>
    <col min="3077" max="3077" width="12.25" customWidth="1"/>
    <col min="3078" max="3078" width="7.4140625" customWidth="1"/>
    <col min="3079" max="3079" width="11.08203125" bestFit="1" customWidth="1"/>
    <col min="3080" max="3080" width="9.58203125" customWidth="1"/>
    <col min="3081" max="3081" width="15.25" customWidth="1"/>
    <col min="3082" max="3082" width="10.58203125" customWidth="1"/>
    <col min="3083" max="3083" width="18.25" customWidth="1"/>
    <col min="3084" max="3084" width="10.5" bestFit="1" customWidth="1"/>
    <col min="3330" max="3330" width="14.58203125" customWidth="1"/>
    <col min="3331" max="3331" width="50.4140625" customWidth="1"/>
    <col min="3332" max="3332" width="19.83203125" customWidth="1"/>
    <col min="3333" max="3333" width="12.25" customWidth="1"/>
    <col min="3334" max="3334" width="7.4140625" customWidth="1"/>
    <col min="3335" max="3335" width="11.08203125" bestFit="1" customWidth="1"/>
    <col min="3336" max="3336" width="9.58203125" customWidth="1"/>
    <col min="3337" max="3337" width="15.25" customWidth="1"/>
    <col min="3338" max="3338" width="10.58203125" customWidth="1"/>
    <col min="3339" max="3339" width="18.25" customWidth="1"/>
    <col min="3340" max="3340" width="10.5" bestFit="1" customWidth="1"/>
    <col min="3586" max="3586" width="14.58203125" customWidth="1"/>
    <col min="3587" max="3587" width="50.4140625" customWidth="1"/>
    <col min="3588" max="3588" width="19.83203125" customWidth="1"/>
    <col min="3589" max="3589" width="12.25" customWidth="1"/>
    <col min="3590" max="3590" width="7.4140625" customWidth="1"/>
    <col min="3591" max="3591" width="11.08203125" bestFit="1" customWidth="1"/>
    <col min="3592" max="3592" width="9.58203125" customWidth="1"/>
    <col min="3593" max="3593" width="15.25" customWidth="1"/>
    <col min="3594" max="3594" width="10.58203125" customWidth="1"/>
    <col min="3595" max="3595" width="18.25" customWidth="1"/>
    <col min="3596" max="3596" width="10.5" bestFit="1" customWidth="1"/>
    <col min="3842" max="3842" width="14.58203125" customWidth="1"/>
    <col min="3843" max="3843" width="50.4140625" customWidth="1"/>
    <col min="3844" max="3844" width="19.83203125" customWidth="1"/>
    <col min="3845" max="3845" width="12.25" customWidth="1"/>
    <col min="3846" max="3846" width="7.4140625" customWidth="1"/>
    <col min="3847" max="3847" width="11.08203125" bestFit="1" customWidth="1"/>
    <col min="3848" max="3848" width="9.58203125" customWidth="1"/>
    <col min="3849" max="3849" width="15.25" customWidth="1"/>
    <col min="3850" max="3850" width="10.58203125" customWidth="1"/>
    <col min="3851" max="3851" width="18.25" customWidth="1"/>
    <col min="3852" max="3852" width="10.5" bestFit="1" customWidth="1"/>
    <col min="4098" max="4098" width="14.58203125" customWidth="1"/>
    <col min="4099" max="4099" width="50.4140625" customWidth="1"/>
    <col min="4100" max="4100" width="19.83203125" customWidth="1"/>
    <col min="4101" max="4101" width="12.25" customWidth="1"/>
    <col min="4102" max="4102" width="7.4140625" customWidth="1"/>
    <col min="4103" max="4103" width="11.08203125" bestFit="1" customWidth="1"/>
    <col min="4104" max="4104" width="9.58203125" customWidth="1"/>
    <col min="4105" max="4105" width="15.25" customWidth="1"/>
    <col min="4106" max="4106" width="10.58203125" customWidth="1"/>
    <col min="4107" max="4107" width="18.25" customWidth="1"/>
    <col min="4108" max="4108" width="10.5" bestFit="1" customWidth="1"/>
    <col min="4354" max="4354" width="14.58203125" customWidth="1"/>
    <col min="4355" max="4355" width="50.4140625" customWidth="1"/>
    <col min="4356" max="4356" width="19.83203125" customWidth="1"/>
    <col min="4357" max="4357" width="12.25" customWidth="1"/>
    <col min="4358" max="4358" width="7.4140625" customWidth="1"/>
    <col min="4359" max="4359" width="11.08203125" bestFit="1" customWidth="1"/>
    <col min="4360" max="4360" width="9.58203125" customWidth="1"/>
    <col min="4361" max="4361" width="15.25" customWidth="1"/>
    <col min="4362" max="4362" width="10.58203125" customWidth="1"/>
    <col min="4363" max="4363" width="18.25" customWidth="1"/>
    <col min="4364" max="4364" width="10.5" bestFit="1" customWidth="1"/>
    <col min="4610" max="4610" width="14.58203125" customWidth="1"/>
    <col min="4611" max="4611" width="50.4140625" customWidth="1"/>
    <col min="4612" max="4612" width="19.83203125" customWidth="1"/>
    <col min="4613" max="4613" width="12.25" customWidth="1"/>
    <col min="4614" max="4614" width="7.4140625" customWidth="1"/>
    <col min="4615" max="4615" width="11.08203125" bestFit="1" customWidth="1"/>
    <col min="4616" max="4616" width="9.58203125" customWidth="1"/>
    <col min="4617" max="4617" width="15.25" customWidth="1"/>
    <col min="4618" max="4618" width="10.58203125" customWidth="1"/>
    <col min="4619" max="4619" width="18.25" customWidth="1"/>
    <col min="4620" max="4620" width="10.5" bestFit="1" customWidth="1"/>
    <col min="4866" max="4866" width="14.58203125" customWidth="1"/>
    <col min="4867" max="4867" width="50.4140625" customWidth="1"/>
    <col min="4868" max="4868" width="19.83203125" customWidth="1"/>
    <col min="4869" max="4869" width="12.25" customWidth="1"/>
    <col min="4870" max="4870" width="7.4140625" customWidth="1"/>
    <col min="4871" max="4871" width="11.08203125" bestFit="1" customWidth="1"/>
    <col min="4872" max="4872" width="9.58203125" customWidth="1"/>
    <col min="4873" max="4873" width="15.25" customWidth="1"/>
    <col min="4874" max="4874" width="10.58203125" customWidth="1"/>
    <col min="4875" max="4875" width="18.25" customWidth="1"/>
    <col min="4876" max="4876" width="10.5" bestFit="1" customWidth="1"/>
    <col min="5122" max="5122" width="14.58203125" customWidth="1"/>
    <col min="5123" max="5123" width="50.4140625" customWidth="1"/>
    <col min="5124" max="5124" width="19.83203125" customWidth="1"/>
    <col min="5125" max="5125" width="12.25" customWidth="1"/>
    <col min="5126" max="5126" width="7.4140625" customWidth="1"/>
    <col min="5127" max="5127" width="11.08203125" bestFit="1" customWidth="1"/>
    <col min="5128" max="5128" width="9.58203125" customWidth="1"/>
    <col min="5129" max="5129" width="15.25" customWidth="1"/>
    <col min="5130" max="5130" width="10.58203125" customWidth="1"/>
    <col min="5131" max="5131" width="18.25" customWidth="1"/>
    <col min="5132" max="5132" width="10.5" bestFit="1" customWidth="1"/>
    <col min="5378" max="5378" width="14.58203125" customWidth="1"/>
    <col min="5379" max="5379" width="50.4140625" customWidth="1"/>
    <col min="5380" max="5380" width="19.83203125" customWidth="1"/>
    <col min="5381" max="5381" width="12.25" customWidth="1"/>
    <col min="5382" max="5382" width="7.4140625" customWidth="1"/>
    <col min="5383" max="5383" width="11.08203125" bestFit="1" customWidth="1"/>
    <col min="5384" max="5384" width="9.58203125" customWidth="1"/>
    <col min="5385" max="5385" width="15.25" customWidth="1"/>
    <col min="5386" max="5386" width="10.58203125" customWidth="1"/>
    <col min="5387" max="5387" width="18.25" customWidth="1"/>
    <col min="5388" max="5388" width="10.5" bestFit="1" customWidth="1"/>
    <col min="5634" max="5634" width="14.58203125" customWidth="1"/>
    <col min="5635" max="5635" width="50.4140625" customWidth="1"/>
    <col min="5636" max="5636" width="19.83203125" customWidth="1"/>
    <col min="5637" max="5637" width="12.25" customWidth="1"/>
    <col min="5638" max="5638" width="7.4140625" customWidth="1"/>
    <col min="5639" max="5639" width="11.08203125" bestFit="1" customWidth="1"/>
    <col min="5640" max="5640" width="9.58203125" customWidth="1"/>
    <col min="5641" max="5641" width="15.25" customWidth="1"/>
    <col min="5642" max="5642" width="10.58203125" customWidth="1"/>
    <col min="5643" max="5643" width="18.25" customWidth="1"/>
    <col min="5644" max="5644" width="10.5" bestFit="1" customWidth="1"/>
    <col min="5890" max="5890" width="14.58203125" customWidth="1"/>
    <col min="5891" max="5891" width="50.4140625" customWidth="1"/>
    <col min="5892" max="5892" width="19.83203125" customWidth="1"/>
    <col min="5893" max="5893" width="12.25" customWidth="1"/>
    <col min="5894" max="5894" width="7.4140625" customWidth="1"/>
    <col min="5895" max="5895" width="11.08203125" bestFit="1" customWidth="1"/>
    <col min="5896" max="5896" width="9.58203125" customWidth="1"/>
    <col min="5897" max="5897" width="15.25" customWidth="1"/>
    <col min="5898" max="5898" width="10.58203125" customWidth="1"/>
    <col min="5899" max="5899" width="18.25" customWidth="1"/>
    <col min="5900" max="5900" width="10.5" bestFit="1" customWidth="1"/>
    <col min="6146" max="6146" width="14.58203125" customWidth="1"/>
    <col min="6147" max="6147" width="50.4140625" customWidth="1"/>
    <col min="6148" max="6148" width="19.83203125" customWidth="1"/>
    <col min="6149" max="6149" width="12.25" customWidth="1"/>
    <col min="6150" max="6150" width="7.4140625" customWidth="1"/>
    <col min="6151" max="6151" width="11.08203125" bestFit="1" customWidth="1"/>
    <col min="6152" max="6152" width="9.58203125" customWidth="1"/>
    <col min="6153" max="6153" width="15.25" customWidth="1"/>
    <col min="6154" max="6154" width="10.58203125" customWidth="1"/>
    <col min="6155" max="6155" width="18.25" customWidth="1"/>
    <col min="6156" max="6156" width="10.5" bestFit="1" customWidth="1"/>
    <col min="6402" max="6402" width="14.58203125" customWidth="1"/>
    <col min="6403" max="6403" width="50.4140625" customWidth="1"/>
    <col min="6404" max="6404" width="19.83203125" customWidth="1"/>
    <col min="6405" max="6405" width="12.25" customWidth="1"/>
    <col min="6406" max="6406" width="7.4140625" customWidth="1"/>
    <col min="6407" max="6407" width="11.08203125" bestFit="1" customWidth="1"/>
    <col min="6408" max="6408" width="9.58203125" customWidth="1"/>
    <col min="6409" max="6409" width="15.25" customWidth="1"/>
    <col min="6410" max="6410" width="10.58203125" customWidth="1"/>
    <col min="6411" max="6411" width="18.25" customWidth="1"/>
    <col min="6412" max="6412" width="10.5" bestFit="1" customWidth="1"/>
    <col min="6658" max="6658" width="14.58203125" customWidth="1"/>
    <col min="6659" max="6659" width="50.4140625" customWidth="1"/>
    <col min="6660" max="6660" width="19.83203125" customWidth="1"/>
    <col min="6661" max="6661" width="12.25" customWidth="1"/>
    <col min="6662" max="6662" width="7.4140625" customWidth="1"/>
    <col min="6663" max="6663" width="11.08203125" bestFit="1" customWidth="1"/>
    <col min="6664" max="6664" width="9.58203125" customWidth="1"/>
    <col min="6665" max="6665" width="15.25" customWidth="1"/>
    <col min="6666" max="6666" width="10.58203125" customWidth="1"/>
    <col min="6667" max="6667" width="18.25" customWidth="1"/>
    <col min="6668" max="6668" width="10.5" bestFit="1" customWidth="1"/>
    <col min="6914" max="6914" width="14.58203125" customWidth="1"/>
    <col min="6915" max="6915" width="50.4140625" customWidth="1"/>
    <col min="6916" max="6916" width="19.83203125" customWidth="1"/>
    <col min="6917" max="6917" width="12.25" customWidth="1"/>
    <col min="6918" max="6918" width="7.4140625" customWidth="1"/>
    <col min="6919" max="6919" width="11.08203125" bestFit="1" customWidth="1"/>
    <col min="6920" max="6920" width="9.58203125" customWidth="1"/>
    <col min="6921" max="6921" width="15.25" customWidth="1"/>
    <col min="6922" max="6922" width="10.58203125" customWidth="1"/>
    <col min="6923" max="6923" width="18.25" customWidth="1"/>
    <col min="6924" max="6924" width="10.5" bestFit="1" customWidth="1"/>
    <col min="7170" max="7170" width="14.58203125" customWidth="1"/>
    <col min="7171" max="7171" width="50.4140625" customWidth="1"/>
    <col min="7172" max="7172" width="19.83203125" customWidth="1"/>
    <col min="7173" max="7173" width="12.25" customWidth="1"/>
    <col min="7174" max="7174" width="7.4140625" customWidth="1"/>
    <col min="7175" max="7175" width="11.08203125" bestFit="1" customWidth="1"/>
    <col min="7176" max="7176" width="9.58203125" customWidth="1"/>
    <col min="7177" max="7177" width="15.25" customWidth="1"/>
    <col min="7178" max="7178" width="10.58203125" customWidth="1"/>
    <col min="7179" max="7179" width="18.25" customWidth="1"/>
    <col min="7180" max="7180" width="10.5" bestFit="1" customWidth="1"/>
    <col min="7426" max="7426" width="14.58203125" customWidth="1"/>
    <col min="7427" max="7427" width="50.4140625" customWidth="1"/>
    <col min="7428" max="7428" width="19.83203125" customWidth="1"/>
    <col min="7429" max="7429" width="12.25" customWidth="1"/>
    <col min="7430" max="7430" width="7.4140625" customWidth="1"/>
    <col min="7431" max="7431" width="11.08203125" bestFit="1" customWidth="1"/>
    <col min="7432" max="7432" width="9.58203125" customWidth="1"/>
    <col min="7433" max="7433" width="15.25" customWidth="1"/>
    <col min="7434" max="7434" width="10.58203125" customWidth="1"/>
    <col min="7435" max="7435" width="18.25" customWidth="1"/>
    <col min="7436" max="7436" width="10.5" bestFit="1" customWidth="1"/>
    <col min="7682" max="7682" width="14.58203125" customWidth="1"/>
    <col min="7683" max="7683" width="50.4140625" customWidth="1"/>
    <col min="7684" max="7684" width="19.83203125" customWidth="1"/>
    <col min="7685" max="7685" width="12.25" customWidth="1"/>
    <col min="7686" max="7686" width="7.4140625" customWidth="1"/>
    <col min="7687" max="7687" width="11.08203125" bestFit="1" customWidth="1"/>
    <col min="7688" max="7688" width="9.58203125" customWidth="1"/>
    <col min="7689" max="7689" width="15.25" customWidth="1"/>
    <col min="7690" max="7690" width="10.58203125" customWidth="1"/>
    <col min="7691" max="7691" width="18.25" customWidth="1"/>
    <col min="7692" max="7692" width="10.5" bestFit="1" customWidth="1"/>
    <col min="7938" max="7938" width="14.58203125" customWidth="1"/>
    <col min="7939" max="7939" width="50.4140625" customWidth="1"/>
    <col min="7940" max="7940" width="19.83203125" customWidth="1"/>
    <col min="7941" max="7941" width="12.25" customWidth="1"/>
    <col min="7942" max="7942" width="7.4140625" customWidth="1"/>
    <col min="7943" max="7943" width="11.08203125" bestFit="1" customWidth="1"/>
    <col min="7944" max="7944" width="9.58203125" customWidth="1"/>
    <col min="7945" max="7945" width="15.25" customWidth="1"/>
    <col min="7946" max="7946" width="10.58203125" customWidth="1"/>
    <col min="7947" max="7947" width="18.25" customWidth="1"/>
    <col min="7948" max="7948" width="10.5" bestFit="1" customWidth="1"/>
    <col min="8194" max="8194" width="14.58203125" customWidth="1"/>
    <col min="8195" max="8195" width="50.4140625" customWidth="1"/>
    <col min="8196" max="8196" width="19.83203125" customWidth="1"/>
    <col min="8197" max="8197" width="12.25" customWidth="1"/>
    <col min="8198" max="8198" width="7.4140625" customWidth="1"/>
    <col min="8199" max="8199" width="11.08203125" bestFit="1" customWidth="1"/>
    <col min="8200" max="8200" width="9.58203125" customWidth="1"/>
    <col min="8201" max="8201" width="15.25" customWidth="1"/>
    <col min="8202" max="8202" width="10.58203125" customWidth="1"/>
    <col min="8203" max="8203" width="18.25" customWidth="1"/>
    <col min="8204" max="8204" width="10.5" bestFit="1" customWidth="1"/>
    <col min="8450" max="8450" width="14.58203125" customWidth="1"/>
    <col min="8451" max="8451" width="50.4140625" customWidth="1"/>
    <col min="8452" max="8452" width="19.83203125" customWidth="1"/>
    <col min="8453" max="8453" width="12.25" customWidth="1"/>
    <col min="8454" max="8454" width="7.4140625" customWidth="1"/>
    <col min="8455" max="8455" width="11.08203125" bestFit="1" customWidth="1"/>
    <col min="8456" max="8456" width="9.58203125" customWidth="1"/>
    <col min="8457" max="8457" width="15.25" customWidth="1"/>
    <col min="8458" max="8458" width="10.58203125" customWidth="1"/>
    <col min="8459" max="8459" width="18.25" customWidth="1"/>
    <col min="8460" max="8460" width="10.5" bestFit="1" customWidth="1"/>
    <col min="8706" max="8706" width="14.58203125" customWidth="1"/>
    <col min="8707" max="8707" width="50.4140625" customWidth="1"/>
    <col min="8708" max="8708" width="19.83203125" customWidth="1"/>
    <col min="8709" max="8709" width="12.25" customWidth="1"/>
    <col min="8710" max="8710" width="7.4140625" customWidth="1"/>
    <col min="8711" max="8711" width="11.08203125" bestFit="1" customWidth="1"/>
    <col min="8712" max="8712" width="9.58203125" customWidth="1"/>
    <col min="8713" max="8713" width="15.25" customWidth="1"/>
    <col min="8714" max="8714" width="10.58203125" customWidth="1"/>
    <col min="8715" max="8715" width="18.25" customWidth="1"/>
    <col min="8716" max="8716" width="10.5" bestFit="1" customWidth="1"/>
    <col min="8962" max="8962" width="14.58203125" customWidth="1"/>
    <col min="8963" max="8963" width="50.4140625" customWidth="1"/>
    <col min="8964" max="8964" width="19.83203125" customWidth="1"/>
    <col min="8965" max="8965" width="12.25" customWidth="1"/>
    <col min="8966" max="8966" width="7.4140625" customWidth="1"/>
    <col min="8967" max="8967" width="11.08203125" bestFit="1" customWidth="1"/>
    <col min="8968" max="8968" width="9.58203125" customWidth="1"/>
    <col min="8969" max="8969" width="15.25" customWidth="1"/>
    <col min="8970" max="8970" width="10.58203125" customWidth="1"/>
    <col min="8971" max="8971" width="18.25" customWidth="1"/>
    <col min="8972" max="8972" width="10.5" bestFit="1" customWidth="1"/>
    <col min="9218" max="9218" width="14.58203125" customWidth="1"/>
    <col min="9219" max="9219" width="50.4140625" customWidth="1"/>
    <col min="9220" max="9220" width="19.83203125" customWidth="1"/>
    <col min="9221" max="9221" width="12.25" customWidth="1"/>
    <col min="9222" max="9222" width="7.4140625" customWidth="1"/>
    <col min="9223" max="9223" width="11.08203125" bestFit="1" customWidth="1"/>
    <col min="9224" max="9224" width="9.58203125" customWidth="1"/>
    <col min="9225" max="9225" width="15.25" customWidth="1"/>
    <col min="9226" max="9226" width="10.58203125" customWidth="1"/>
    <col min="9227" max="9227" width="18.25" customWidth="1"/>
    <col min="9228" max="9228" width="10.5" bestFit="1" customWidth="1"/>
    <col min="9474" max="9474" width="14.58203125" customWidth="1"/>
    <col min="9475" max="9475" width="50.4140625" customWidth="1"/>
    <col min="9476" max="9476" width="19.83203125" customWidth="1"/>
    <col min="9477" max="9477" width="12.25" customWidth="1"/>
    <col min="9478" max="9478" width="7.4140625" customWidth="1"/>
    <col min="9479" max="9479" width="11.08203125" bestFit="1" customWidth="1"/>
    <col min="9480" max="9480" width="9.58203125" customWidth="1"/>
    <col min="9481" max="9481" width="15.25" customWidth="1"/>
    <col min="9482" max="9482" width="10.58203125" customWidth="1"/>
    <col min="9483" max="9483" width="18.25" customWidth="1"/>
    <col min="9484" max="9484" width="10.5" bestFit="1" customWidth="1"/>
    <col min="9730" max="9730" width="14.58203125" customWidth="1"/>
    <col min="9731" max="9731" width="50.4140625" customWidth="1"/>
    <col min="9732" max="9732" width="19.83203125" customWidth="1"/>
    <col min="9733" max="9733" width="12.25" customWidth="1"/>
    <col min="9734" max="9734" width="7.4140625" customWidth="1"/>
    <col min="9735" max="9735" width="11.08203125" bestFit="1" customWidth="1"/>
    <col min="9736" max="9736" width="9.58203125" customWidth="1"/>
    <col min="9737" max="9737" width="15.25" customWidth="1"/>
    <col min="9738" max="9738" width="10.58203125" customWidth="1"/>
    <col min="9739" max="9739" width="18.25" customWidth="1"/>
    <col min="9740" max="9740" width="10.5" bestFit="1" customWidth="1"/>
    <col min="9986" max="9986" width="14.58203125" customWidth="1"/>
    <col min="9987" max="9987" width="50.4140625" customWidth="1"/>
    <col min="9988" max="9988" width="19.83203125" customWidth="1"/>
    <col min="9989" max="9989" width="12.25" customWidth="1"/>
    <col min="9990" max="9990" width="7.4140625" customWidth="1"/>
    <col min="9991" max="9991" width="11.08203125" bestFit="1" customWidth="1"/>
    <col min="9992" max="9992" width="9.58203125" customWidth="1"/>
    <col min="9993" max="9993" width="15.25" customWidth="1"/>
    <col min="9994" max="9994" width="10.58203125" customWidth="1"/>
    <col min="9995" max="9995" width="18.25" customWidth="1"/>
    <col min="9996" max="9996" width="10.5" bestFit="1" customWidth="1"/>
    <col min="10242" max="10242" width="14.58203125" customWidth="1"/>
    <col min="10243" max="10243" width="50.4140625" customWidth="1"/>
    <col min="10244" max="10244" width="19.83203125" customWidth="1"/>
    <col min="10245" max="10245" width="12.25" customWidth="1"/>
    <col min="10246" max="10246" width="7.4140625" customWidth="1"/>
    <col min="10247" max="10247" width="11.08203125" bestFit="1" customWidth="1"/>
    <col min="10248" max="10248" width="9.58203125" customWidth="1"/>
    <col min="10249" max="10249" width="15.25" customWidth="1"/>
    <col min="10250" max="10250" width="10.58203125" customWidth="1"/>
    <col min="10251" max="10251" width="18.25" customWidth="1"/>
    <col min="10252" max="10252" width="10.5" bestFit="1" customWidth="1"/>
    <col min="10498" max="10498" width="14.58203125" customWidth="1"/>
    <col min="10499" max="10499" width="50.4140625" customWidth="1"/>
    <col min="10500" max="10500" width="19.83203125" customWidth="1"/>
    <col min="10501" max="10501" width="12.25" customWidth="1"/>
    <col min="10502" max="10502" width="7.4140625" customWidth="1"/>
    <col min="10503" max="10503" width="11.08203125" bestFit="1" customWidth="1"/>
    <col min="10504" max="10504" width="9.58203125" customWidth="1"/>
    <col min="10505" max="10505" width="15.25" customWidth="1"/>
    <col min="10506" max="10506" width="10.58203125" customWidth="1"/>
    <col min="10507" max="10507" width="18.25" customWidth="1"/>
    <col min="10508" max="10508" width="10.5" bestFit="1" customWidth="1"/>
    <col min="10754" max="10754" width="14.58203125" customWidth="1"/>
    <col min="10755" max="10755" width="50.4140625" customWidth="1"/>
    <col min="10756" max="10756" width="19.83203125" customWidth="1"/>
    <col min="10757" max="10757" width="12.25" customWidth="1"/>
    <col min="10758" max="10758" width="7.4140625" customWidth="1"/>
    <col min="10759" max="10759" width="11.08203125" bestFit="1" customWidth="1"/>
    <col min="10760" max="10760" width="9.58203125" customWidth="1"/>
    <col min="10761" max="10761" width="15.25" customWidth="1"/>
    <col min="10762" max="10762" width="10.58203125" customWidth="1"/>
    <col min="10763" max="10763" width="18.25" customWidth="1"/>
    <col min="10764" max="10764" width="10.5" bestFit="1" customWidth="1"/>
    <col min="11010" max="11010" width="14.58203125" customWidth="1"/>
    <col min="11011" max="11011" width="50.4140625" customWidth="1"/>
    <col min="11012" max="11012" width="19.83203125" customWidth="1"/>
    <col min="11013" max="11013" width="12.25" customWidth="1"/>
    <col min="11014" max="11014" width="7.4140625" customWidth="1"/>
    <col min="11015" max="11015" width="11.08203125" bestFit="1" customWidth="1"/>
    <col min="11016" max="11016" width="9.58203125" customWidth="1"/>
    <col min="11017" max="11017" width="15.25" customWidth="1"/>
    <col min="11018" max="11018" width="10.58203125" customWidth="1"/>
    <col min="11019" max="11019" width="18.25" customWidth="1"/>
    <col min="11020" max="11020" width="10.5" bestFit="1" customWidth="1"/>
    <col min="11266" max="11266" width="14.58203125" customWidth="1"/>
    <col min="11267" max="11267" width="50.4140625" customWidth="1"/>
    <col min="11268" max="11268" width="19.83203125" customWidth="1"/>
    <col min="11269" max="11269" width="12.25" customWidth="1"/>
    <col min="11270" max="11270" width="7.4140625" customWidth="1"/>
    <col min="11271" max="11271" width="11.08203125" bestFit="1" customWidth="1"/>
    <col min="11272" max="11272" width="9.58203125" customWidth="1"/>
    <col min="11273" max="11273" width="15.25" customWidth="1"/>
    <col min="11274" max="11274" width="10.58203125" customWidth="1"/>
    <col min="11275" max="11275" width="18.25" customWidth="1"/>
    <col min="11276" max="11276" width="10.5" bestFit="1" customWidth="1"/>
    <col min="11522" max="11522" width="14.58203125" customWidth="1"/>
    <col min="11523" max="11523" width="50.4140625" customWidth="1"/>
    <col min="11524" max="11524" width="19.83203125" customWidth="1"/>
    <col min="11525" max="11525" width="12.25" customWidth="1"/>
    <col min="11526" max="11526" width="7.4140625" customWidth="1"/>
    <col min="11527" max="11527" width="11.08203125" bestFit="1" customWidth="1"/>
    <col min="11528" max="11528" width="9.58203125" customWidth="1"/>
    <col min="11529" max="11529" width="15.25" customWidth="1"/>
    <col min="11530" max="11530" width="10.58203125" customWidth="1"/>
    <col min="11531" max="11531" width="18.25" customWidth="1"/>
    <col min="11532" max="11532" width="10.5" bestFit="1" customWidth="1"/>
    <col min="11778" max="11778" width="14.58203125" customWidth="1"/>
    <col min="11779" max="11779" width="50.4140625" customWidth="1"/>
    <col min="11780" max="11780" width="19.83203125" customWidth="1"/>
    <col min="11781" max="11781" width="12.25" customWidth="1"/>
    <col min="11782" max="11782" width="7.4140625" customWidth="1"/>
    <col min="11783" max="11783" width="11.08203125" bestFit="1" customWidth="1"/>
    <col min="11784" max="11784" width="9.58203125" customWidth="1"/>
    <col min="11785" max="11785" width="15.25" customWidth="1"/>
    <col min="11786" max="11786" width="10.58203125" customWidth="1"/>
    <col min="11787" max="11787" width="18.25" customWidth="1"/>
    <col min="11788" max="11788" width="10.5" bestFit="1" customWidth="1"/>
    <col min="12034" max="12034" width="14.58203125" customWidth="1"/>
    <col min="12035" max="12035" width="50.4140625" customWidth="1"/>
    <col min="12036" max="12036" width="19.83203125" customWidth="1"/>
    <col min="12037" max="12037" width="12.25" customWidth="1"/>
    <col min="12038" max="12038" width="7.4140625" customWidth="1"/>
    <col min="12039" max="12039" width="11.08203125" bestFit="1" customWidth="1"/>
    <col min="12040" max="12040" width="9.58203125" customWidth="1"/>
    <col min="12041" max="12041" width="15.25" customWidth="1"/>
    <col min="12042" max="12042" width="10.58203125" customWidth="1"/>
    <col min="12043" max="12043" width="18.25" customWidth="1"/>
    <col min="12044" max="12044" width="10.5" bestFit="1" customWidth="1"/>
    <col min="12290" max="12290" width="14.58203125" customWidth="1"/>
    <col min="12291" max="12291" width="50.4140625" customWidth="1"/>
    <col min="12292" max="12292" width="19.83203125" customWidth="1"/>
    <col min="12293" max="12293" width="12.25" customWidth="1"/>
    <col min="12294" max="12294" width="7.4140625" customWidth="1"/>
    <col min="12295" max="12295" width="11.08203125" bestFit="1" customWidth="1"/>
    <col min="12296" max="12296" width="9.58203125" customWidth="1"/>
    <col min="12297" max="12297" width="15.25" customWidth="1"/>
    <col min="12298" max="12298" width="10.58203125" customWidth="1"/>
    <col min="12299" max="12299" width="18.25" customWidth="1"/>
    <col min="12300" max="12300" width="10.5" bestFit="1" customWidth="1"/>
    <col min="12546" max="12546" width="14.58203125" customWidth="1"/>
    <col min="12547" max="12547" width="50.4140625" customWidth="1"/>
    <col min="12548" max="12548" width="19.83203125" customWidth="1"/>
    <col min="12549" max="12549" width="12.25" customWidth="1"/>
    <col min="12550" max="12550" width="7.4140625" customWidth="1"/>
    <col min="12551" max="12551" width="11.08203125" bestFit="1" customWidth="1"/>
    <col min="12552" max="12552" width="9.58203125" customWidth="1"/>
    <col min="12553" max="12553" width="15.25" customWidth="1"/>
    <col min="12554" max="12554" width="10.58203125" customWidth="1"/>
    <col min="12555" max="12555" width="18.25" customWidth="1"/>
    <col min="12556" max="12556" width="10.5" bestFit="1" customWidth="1"/>
    <col min="12802" max="12802" width="14.58203125" customWidth="1"/>
    <col min="12803" max="12803" width="50.4140625" customWidth="1"/>
    <col min="12804" max="12804" width="19.83203125" customWidth="1"/>
    <col min="12805" max="12805" width="12.25" customWidth="1"/>
    <col min="12806" max="12806" width="7.4140625" customWidth="1"/>
    <col min="12807" max="12807" width="11.08203125" bestFit="1" customWidth="1"/>
    <col min="12808" max="12808" width="9.58203125" customWidth="1"/>
    <col min="12809" max="12809" width="15.25" customWidth="1"/>
    <col min="12810" max="12810" width="10.58203125" customWidth="1"/>
    <col min="12811" max="12811" width="18.25" customWidth="1"/>
    <col min="12812" max="12812" width="10.5" bestFit="1" customWidth="1"/>
    <col min="13058" max="13058" width="14.58203125" customWidth="1"/>
    <col min="13059" max="13059" width="50.4140625" customWidth="1"/>
    <col min="13060" max="13060" width="19.83203125" customWidth="1"/>
    <col min="13061" max="13061" width="12.25" customWidth="1"/>
    <col min="13062" max="13062" width="7.4140625" customWidth="1"/>
    <col min="13063" max="13063" width="11.08203125" bestFit="1" customWidth="1"/>
    <col min="13064" max="13064" width="9.58203125" customWidth="1"/>
    <col min="13065" max="13065" width="15.25" customWidth="1"/>
    <col min="13066" max="13066" width="10.58203125" customWidth="1"/>
    <col min="13067" max="13067" width="18.25" customWidth="1"/>
    <col min="13068" max="13068" width="10.5" bestFit="1" customWidth="1"/>
    <col min="13314" max="13314" width="14.58203125" customWidth="1"/>
    <col min="13315" max="13315" width="50.4140625" customWidth="1"/>
    <col min="13316" max="13316" width="19.83203125" customWidth="1"/>
    <col min="13317" max="13317" width="12.25" customWidth="1"/>
    <col min="13318" max="13318" width="7.4140625" customWidth="1"/>
    <col min="13319" max="13319" width="11.08203125" bestFit="1" customWidth="1"/>
    <col min="13320" max="13320" width="9.58203125" customWidth="1"/>
    <col min="13321" max="13321" width="15.25" customWidth="1"/>
    <col min="13322" max="13322" width="10.58203125" customWidth="1"/>
    <col min="13323" max="13323" width="18.25" customWidth="1"/>
    <col min="13324" max="13324" width="10.5" bestFit="1" customWidth="1"/>
    <col min="13570" max="13570" width="14.58203125" customWidth="1"/>
    <col min="13571" max="13571" width="50.4140625" customWidth="1"/>
    <col min="13572" max="13572" width="19.83203125" customWidth="1"/>
    <col min="13573" max="13573" width="12.25" customWidth="1"/>
    <col min="13574" max="13574" width="7.4140625" customWidth="1"/>
    <col min="13575" max="13575" width="11.08203125" bestFit="1" customWidth="1"/>
    <col min="13576" max="13576" width="9.58203125" customWidth="1"/>
    <col min="13577" max="13577" width="15.25" customWidth="1"/>
    <col min="13578" max="13578" width="10.58203125" customWidth="1"/>
    <col min="13579" max="13579" width="18.25" customWidth="1"/>
    <col min="13580" max="13580" width="10.5" bestFit="1" customWidth="1"/>
    <col min="13826" max="13826" width="14.58203125" customWidth="1"/>
    <col min="13827" max="13827" width="50.4140625" customWidth="1"/>
    <col min="13828" max="13828" width="19.83203125" customWidth="1"/>
    <col min="13829" max="13829" width="12.25" customWidth="1"/>
    <col min="13830" max="13830" width="7.4140625" customWidth="1"/>
    <col min="13831" max="13831" width="11.08203125" bestFit="1" customWidth="1"/>
    <col min="13832" max="13832" width="9.58203125" customWidth="1"/>
    <col min="13833" max="13833" width="15.25" customWidth="1"/>
    <col min="13834" max="13834" width="10.58203125" customWidth="1"/>
    <col min="13835" max="13835" width="18.25" customWidth="1"/>
    <col min="13836" max="13836" width="10.5" bestFit="1" customWidth="1"/>
    <col min="14082" max="14082" width="14.58203125" customWidth="1"/>
    <col min="14083" max="14083" width="50.4140625" customWidth="1"/>
    <col min="14084" max="14084" width="19.83203125" customWidth="1"/>
    <col min="14085" max="14085" width="12.25" customWidth="1"/>
    <col min="14086" max="14086" width="7.4140625" customWidth="1"/>
    <col min="14087" max="14087" width="11.08203125" bestFit="1" customWidth="1"/>
    <col min="14088" max="14088" width="9.58203125" customWidth="1"/>
    <col min="14089" max="14089" width="15.25" customWidth="1"/>
    <col min="14090" max="14090" width="10.58203125" customWidth="1"/>
    <col min="14091" max="14091" width="18.25" customWidth="1"/>
    <col min="14092" max="14092" width="10.5" bestFit="1" customWidth="1"/>
    <col min="14338" max="14338" width="14.58203125" customWidth="1"/>
    <col min="14339" max="14339" width="50.4140625" customWidth="1"/>
    <col min="14340" max="14340" width="19.83203125" customWidth="1"/>
    <col min="14341" max="14341" width="12.25" customWidth="1"/>
    <col min="14342" max="14342" width="7.4140625" customWidth="1"/>
    <col min="14343" max="14343" width="11.08203125" bestFit="1" customWidth="1"/>
    <col min="14344" max="14344" width="9.58203125" customWidth="1"/>
    <col min="14345" max="14345" width="15.25" customWidth="1"/>
    <col min="14346" max="14346" width="10.58203125" customWidth="1"/>
    <col min="14347" max="14347" width="18.25" customWidth="1"/>
    <col min="14348" max="14348" width="10.5" bestFit="1" customWidth="1"/>
    <col min="14594" max="14594" width="14.58203125" customWidth="1"/>
    <col min="14595" max="14595" width="50.4140625" customWidth="1"/>
    <col min="14596" max="14596" width="19.83203125" customWidth="1"/>
    <col min="14597" max="14597" width="12.25" customWidth="1"/>
    <col min="14598" max="14598" width="7.4140625" customWidth="1"/>
    <col min="14599" max="14599" width="11.08203125" bestFit="1" customWidth="1"/>
    <col min="14600" max="14600" width="9.58203125" customWidth="1"/>
    <col min="14601" max="14601" width="15.25" customWidth="1"/>
    <col min="14602" max="14602" width="10.58203125" customWidth="1"/>
    <col min="14603" max="14603" width="18.25" customWidth="1"/>
    <col min="14604" max="14604" width="10.5" bestFit="1" customWidth="1"/>
    <col min="14850" max="14850" width="14.58203125" customWidth="1"/>
    <col min="14851" max="14851" width="50.4140625" customWidth="1"/>
    <col min="14852" max="14852" width="19.83203125" customWidth="1"/>
    <col min="14853" max="14853" width="12.25" customWidth="1"/>
    <col min="14854" max="14854" width="7.4140625" customWidth="1"/>
    <col min="14855" max="14855" width="11.08203125" bestFit="1" customWidth="1"/>
    <col min="14856" max="14856" width="9.58203125" customWidth="1"/>
    <col min="14857" max="14857" width="15.25" customWidth="1"/>
    <col min="14858" max="14858" width="10.58203125" customWidth="1"/>
    <col min="14859" max="14859" width="18.25" customWidth="1"/>
    <col min="14860" max="14860" width="10.5" bestFit="1" customWidth="1"/>
    <col min="15106" max="15106" width="14.58203125" customWidth="1"/>
    <col min="15107" max="15107" width="50.4140625" customWidth="1"/>
    <col min="15108" max="15108" width="19.83203125" customWidth="1"/>
    <col min="15109" max="15109" width="12.25" customWidth="1"/>
    <col min="15110" max="15110" width="7.4140625" customWidth="1"/>
    <col min="15111" max="15111" width="11.08203125" bestFit="1" customWidth="1"/>
    <col min="15112" max="15112" width="9.58203125" customWidth="1"/>
    <col min="15113" max="15113" width="15.25" customWidth="1"/>
    <col min="15114" max="15114" width="10.58203125" customWidth="1"/>
    <col min="15115" max="15115" width="18.25" customWidth="1"/>
    <col min="15116" max="15116" width="10.5" bestFit="1" customWidth="1"/>
    <col min="15362" max="15362" width="14.58203125" customWidth="1"/>
    <col min="15363" max="15363" width="50.4140625" customWidth="1"/>
    <col min="15364" max="15364" width="19.83203125" customWidth="1"/>
    <col min="15365" max="15365" width="12.25" customWidth="1"/>
    <col min="15366" max="15366" width="7.4140625" customWidth="1"/>
    <col min="15367" max="15367" width="11.08203125" bestFit="1" customWidth="1"/>
    <col min="15368" max="15368" width="9.58203125" customWidth="1"/>
    <col min="15369" max="15369" width="15.25" customWidth="1"/>
    <col min="15370" max="15370" width="10.58203125" customWidth="1"/>
    <col min="15371" max="15371" width="18.25" customWidth="1"/>
    <col min="15372" max="15372" width="10.5" bestFit="1" customWidth="1"/>
    <col min="15618" max="15618" width="14.58203125" customWidth="1"/>
    <col min="15619" max="15619" width="50.4140625" customWidth="1"/>
    <col min="15620" max="15620" width="19.83203125" customWidth="1"/>
    <col min="15621" max="15621" width="12.25" customWidth="1"/>
    <col min="15622" max="15622" width="7.4140625" customWidth="1"/>
    <col min="15623" max="15623" width="11.08203125" bestFit="1" customWidth="1"/>
    <col min="15624" max="15624" width="9.58203125" customWidth="1"/>
    <col min="15625" max="15625" width="15.25" customWidth="1"/>
    <col min="15626" max="15626" width="10.58203125" customWidth="1"/>
    <col min="15627" max="15627" width="18.25" customWidth="1"/>
    <col min="15628" max="15628" width="10.5" bestFit="1" customWidth="1"/>
    <col min="15874" max="15874" width="14.58203125" customWidth="1"/>
    <col min="15875" max="15875" width="50.4140625" customWidth="1"/>
    <col min="15876" max="15876" width="19.83203125" customWidth="1"/>
    <col min="15877" max="15877" width="12.25" customWidth="1"/>
    <col min="15878" max="15878" width="7.4140625" customWidth="1"/>
    <col min="15879" max="15879" width="11.08203125" bestFit="1" customWidth="1"/>
    <col min="15880" max="15880" width="9.58203125" customWidth="1"/>
    <col min="15881" max="15881" width="15.25" customWidth="1"/>
    <col min="15882" max="15882" width="10.58203125" customWidth="1"/>
    <col min="15883" max="15883" width="18.25" customWidth="1"/>
    <col min="15884" max="15884" width="10.5" bestFit="1" customWidth="1"/>
    <col min="16130" max="16130" width="14.58203125" customWidth="1"/>
    <col min="16131" max="16131" width="50.4140625" customWidth="1"/>
    <col min="16132" max="16132" width="19.83203125" customWidth="1"/>
    <col min="16133" max="16133" width="12.25" customWidth="1"/>
    <col min="16134" max="16134" width="7.4140625" customWidth="1"/>
    <col min="16135" max="16135" width="11.08203125" bestFit="1" customWidth="1"/>
    <col min="16136" max="16136" width="9.58203125" customWidth="1"/>
    <col min="16137" max="16137" width="15.25" customWidth="1"/>
    <col min="16138" max="16138" width="10.58203125" customWidth="1"/>
    <col min="16139" max="16139" width="18.25" customWidth="1"/>
    <col min="16140" max="16140" width="10.5" bestFit="1" customWidth="1"/>
  </cols>
  <sheetData>
    <row r="1" spans="1:12" s="76" customFormat="1" ht="5.25" customHeight="1" x14ac:dyDescent="0.25">
      <c r="A1" s="75"/>
    </row>
    <row r="2" spans="1:12" s="76" customFormat="1" ht="26.25" customHeight="1" x14ac:dyDescent="0.25">
      <c r="A2" s="172" t="s">
        <v>341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2" s="76" customFormat="1" ht="15.5" x14ac:dyDescent="0.35">
      <c r="A3" s="77"/>
      <c r="B3" s="78"/>
      <c r="C3" s="79"/>
      <c r="D3" s="79"/>
      <c r="E3" s="80"/>
      <c r="F3" s="79"/>
      <c r="G3" s="79"/>
      <c r="H3" s="80"/>
      <c r="I3" s="80"/>
      <c r="J3" s="80"/>
      <c r="K3" s="81"/>
    </row>
    <row r="4" spans="1:12" s="76" customFormat="1" ht="15.5" x14ac:dyDescent="0.35">
      <c r="A4" s="99">
        <v>5915320</v>
      </c>
      <c r="B4" s="82" t="str">
        <f>Orçamento!D20</f>
        <v>TRANSPORTE COM CAMINHÃO BASCULANTE DE 14 M³, EM VIA URBANA EM REVESTIMENTO PRIMÁRIO (UNIDADE: TXKM). AF_02/2026</v>
      </c>
      <c r="C4" s="82"/>
      <c r="D4" s="79"/>
      <c r="E4" s="80"/>
      <c r="F4" s="80"/>
      <c r="G4" s="83"/>
      <c r="H4" s="80"/>
      <c r="I4" s="80"/>
      <c r="J4" s="80"/>
      <c r="K4" s="81"/>
    </row>
    <row r="5" spans="1:12" s="76" customFormat="1" ht="12.5" x14ac:dyDescent="0.25">
      <c r="A5" s="173" t="s">
        <v>342</v>
      </c>
      <c r="B5" s="84" t="s">
        <v>343</v>
      </c>
      <c r="C5" s="175" t="s">
        <v>344</v>
      </c>
      <c r="D5" s="85" t="s">
        <v>345</v>
      </c>
      <c r="E5" s="175" t="s">
        <v>346</v>
      </c>
      <c r="F5" s="175" t="s">
        <v>347</v>
      </c>
      <c r="G5" s="175"/>
      <c r="H5" s="177" t="s">
        <v>348</v>
      </c>
      <c r="I5" s="85" t="s">
        <v>74</v>
      </c>
      <c r="J5" s="103" t="s">
        <v>364</v>
      </c>
      <c r="K5" s="179" t="s">
        <v>349</v>
      </c>
    </row>
    <row r="6" spans="1:12" s="76" customFormat="1" ht="12.5" x14ac:dyDescent="0.25">
      <c r="A6" s="174"/>
      <c r="B6" s="86" t="s">
        <v>350</v>
      </c>
      <c r="C6" s="176"/>
      <c r="D6" s="85" t="s">
        <v>351</v>
      </c>
      <c r="E6" s="176"/>
      <c r="F6" s="86" t="s">
        <v>352</v>
      </c>
      <c r="G6" s="86" t="s">
        <v>353</v>
      </c>
      <c r="H6" s="178"/>
      <c r="I6" s="85" t="s">
        <v>354</v>
      </c>
      <c r="J6" s="103" t="s">
        <v>74</v>
      </c>
      <c r="K6" s="180"/>
    </row>
    <row r="7" spans="1:12" s="76" customFormat="1" ht="13" x14ac:dyDescent="0.25">
      <c r="A7" s="87"/>
      <c r="B7" s="80"/>
      <c r="C7" s="88"/>
      <c r="D7" s="88"/>
      <c r="E7" s="88"/>
      <c r="F7" s="88"/>
      <c r="G7" s="88"/>
      <c r="H7" s="89"/>
      <c r="I7" s="88"/>
      <c r="J7" s="88"/>
      <c r="K7" s="88"/>
    </row>
    <row r="8" spans="1:12" s="76" customFormat="1" ht="26" x14ac:dyDescent="0.25">
      <c r="A8" s="90" t="str">
        <f>Orçamento!B12</f>
        <v xml:space="preserve"> 0804037 </v>
      </c>
      <c r="B8" s="100" t="str">
        <f>Orçamento!D12</f>
        <v>Corpo de BSTC D = 1,00 m PA1 - areia, brita e pedra de mão comerciais</v>
      </c>
      <c r="C8" s="88" t="s">
        <v>363</v>
      </c>
      <c r="D8" s="91">
        <f>'LISTA BUEIRO'!E17</f>
        <v>65</v>
      </c>
      <c r="E8" s="88" t="s">
        <v>355</v>
      </c>
      <c r="F8" s="92">
        <v>8.2900000000000001E-2</v>
      </c>
      <c r="G8" s="88" t="s">
        <v>356</v>
      </c>
      <c r="H8" s="93">
        <f>D8*F8</f>
        <v>5.3885000000000005</v>
      </c>
      <c r="I8" s="94">
        <v>50</v>
      </c>
      <c r="J8" s="94" t="s">
        <v>365</v>
      </c>
      <c r="K8" s="94">
        <f>ROUND(H8*I8,2)</f>
        <v>269.43</v>
      </c>
      <c r="L8" s="95"/>
    </row>
    <row r="9" spans="1:12" s="76" customFormat="1" ht="12.5" x14ac:dyDescent="0.25">
      <c r="A9" s="88"/>
      <c r="B9" s="89"/>
      <c r="C9" s="88" t="s">
        <v>357</v>
      </c>
      <c r="D9" s="91">
        <f>$D$8</f>
        <v>65</v>
      </c>
      <c r="E9" s="88" t="s">
        <v>355</v>
      </c>
      <c r="F9" s="92">
        <v>0.29899999999999999</v>
      </c>
      <c r="G9" s="88" t="s">
        <v>356</v>
      </c>
      <c r="H9" s="93">
        <f>D9*F9</f>
        <v>19.434999999999999</v>
      </c>
      <c r="I9" s="94">
        <v>50</v>
      </c>
      <c r="J9" s="94" t="s">
        <v>365</v>
      </c>
      <c r="K9" s="94">
        <f t="shared" ref="K9:K10" si="0">ROUND(H9*I9,2)</f>
        <v>971.75</v>
      </c>
      <c r="L9" s="95"/>
    </row>
    <row r="10" spans="1:12" s="76" customFormat="1" ht="12.5" x14ac:dyDescent="0.25">
      <c r="A10" s="89"/>
      <c r="B10" s="89"/>
      <c r="C10" s="88" t="s">
        <v>358</v>
      </c>
      <c r="D10" s="91">
        <f>$D$8</f>
        <v>65</v>
      </c>
      <c r="E10" s="88" t="s">
        <v>355</v>
      </c>
      <c r="F10" s="92">
        <v>0.32600000000000001</v>
      </c>
      <c r="G10" s="88" t="s">
        <v>356</v>
      </c>
      <c r="H10" s="93">
        <f>D10*F10</f>
        <v>21.19</v>
      </c>
      <c r="I10" s="94">
        <v>85</v>
      </c>
      <c r="J10" s="94" t="s">
        <v>366</v>
      </c>
      <c r="K10" s="94">
        <f t="shared" si="0"/>
        <v>1801.15</v>
      </c>
      <c r="L10" s="95"/>
    </row>
    <row r="11" spans="1:12" s="76" customFormat="1" ht="12.5" x14ac:dyDescent="0.25">
      <c r="A11" s="89"/>
      <c r="B11" s="89"/>
      <c r="C11" s="88"/>
      <c r="D11" s="91"/>
      <c r="E11" s="88"/>
      <c r="F11" s="92"/>
      <c r="G11" s="88"/>
      <c r="H11" s="93"/>
      <c r="I11" s="94"/>
      <c r="J11" s="94"/>
      <c r="K11" s="94"/>
      <c r="L11" s="95"/>
    </row>
    <row r="12" spans="1:12" s="76" customFormat="1" ht="13" x14ac:dyDescent="0.25">
      <c r="A12" s="87"/>
      <c r="B12" s="80"/>
      <c r="C12" s="88"/>
      <c r="D12" s="91"/>
      <c r="E12" s="88"/>
      <c r="F12" s="92"/>
      <c r="G12" s="88"/>
      <c r="H12" s="93"/>
      <c r="I12" s="94"/>
      <c r="J12" s="94"/>
      <c r="K12" s="94"/>
      <c r="L12" s="95"/>
    </row>
    <row r="13" spans="1:12" s="76" customFormat="1" ht="26" x14ac:dyDescent="0.25">
      <c r="A13" s="90" t="str">
        <f>Orçamento!B13</f>
        <v xml:space="preserve"> 0804189 </v>
      </c>
      <c r="B13" s="100" t="str">
        <f>Orçamento!D13</f>
        <v>Corpo de BDTC D = 1,00 m PA1 - areia, brita e pedra de mão comerciais</v>
      </c>
      <c r="C13" s="88" t="s">
        <v>363</v>
      </c>
      <c r="D13" s="91">
        <f>'LISTA BUEIRO'!E21</f>
        <v>5</v>
      </c>
      <c r="E13" s="88" t="s">
        <v>355</v>
      </c>
      <c r="F13" s="92">
        <f>F8*2</f>
        <v>0.1658</v>
      </c>
      <c r="G13" s="88" t="s">
        <v>356</v>
      </c>
      <c r="H13" s="93">
        <f>D13*F13</f>
        <v>0.82899999999999996</v>
      </c>
      <c r="I13" s="94">
        <f>I8</f>
        <v>50</v>
      </c>
      <c r="J13" s="94" t="s">
        <v>365</v>
      </c>
      <c r="K13" s="94">
        <f>ROUND(H13*I13,2)</f>
        <v>41.45</v>
      </c>
      <c r="L13" s="95"/>
    </row>
    <row r="14" spans="1:12" s="76" customFormat="1" ht="12.5" x14ac:dyDescent="0.25">
      <c r="A14" s="89"/>
      <c r="B14" s="89"/>
      <c r="C14" s="88" t="s">
        <v>357</v>
      </c>
      <c r="D14" s="91">
        <v>22</v>
      </c>
      <c r="E14" s="88" t="s">
        <v>355</v>
      </c>
      <c r="F14" s="92">
        <f t="shared" ref="F14:F15" si="1">F9*2</f>
        <v>0.59799999999999998</v>
      </c>
      <c r="G14" s="88" t="s">
        <v>356</v>
      </c>
      <c r="H14" s="93">
        <f>D14*F14</f>
        <v>13.155999999999999</v>
      </c>
      <c r="I14" s="94">
        <f t="shared" ref="I14:I15" si="2">I9</f>
        <v>50</v>
      </c>
      <c r="J14" s="94" t="s">
        <v>365</v>
      </c>
      <c r="K14" s="94">
        <f t="shared" ref="K14:K15" si="3">ROUND(H14*I14,2)</f>
        <v>657.8</v>
      </c>
      <c r="L14" s="95"/>
    </row>
    <row r="15" spans="1:12" s="76" customFormat="1" ht="12.5" x14ac:dyDescent="0.25">
      <c r="A15" s="89"/>
      <c r="B15" s="89"/>
      <c r="C15" s="88" t="s">
        <v>358</v>
      </c>
      <c r="D15" s="91">
        <v>22</v>
      </c>
      <c r="E15" s="88" t="s">
        <v>355</v>
      </c>
      <c r="F15" s="92">
        <f t="shared" si="1"/>
        <v>0.65200000000000002</v>
      </c>
      <c r="G15" s="88" t="s">
        <v>356</v>
      </c>
      <c r="H15" s="93">
        <f>D15*F15</f>
        <v>14.344000000000001</v>
      </c>
      <c r="I15" s="94">
        <f t="shared" si="2"/>
        <v>85</v>
      </c>
      <c r="J15" s="94" t="s">
        <v>366</v>
      </c>
      <c r="K15" s="94">
        <f t="shared" si="3"/>
        <v>1219.24</v>
      </c>
      <c r="L15" s="95"/>
    </row>
    <row r="16" spans="1:12" s="76" customFormat="1" ht="12.5" x14ac:dyDescent="0.25">
      <c r="A16" s="89"/>
      <c r="B16" s="89"/>
      <c r="C16" s="88"/>
      <c r="D16" s="91"/>
      <c r="E16" s="88"/>
      <c r="F16" s="92"/>
      <c r="G16" s="88"/>
      <c r="H16" s="93"/>
      <c r="I16" s="94"/>
      <c r="J16" s="94"/>
      <c r="K16" s="94"/>
      <c r="L16" s="95"/>
    </row>
    <row r="17" spans="1:12" s="76" customFormat="1" ht="13" x14ac:dyDescent="0.25">
      <c r="A17" s="87"/>
      <c r="B17" s="80"/>
      <c r="C17" s="88"/>
      <c r="D17" s="91"/>
      <c r="E17" s="88"/>
      <c r="F17" s="92"/>
      <c r="G17" s="88"/>
      <c r="H17" s="93"/>
      <c r="I17" s="94"/>
      <c r="J17" s="94"/>
      <c r="K17" s="94"/>
      <c r="L17" s="95"/>
    </row>
    <row r="18" spans="1:12" s="76" customFormat="1" ht="26" x14ac:dyDescent="0.3">
      <c r="A18" s="90" t="str">
        <f>Orçamento!B14</f>
        <v xml:space="preserve"> 0804393 </v>
      </c>
      <c r="B18" s="101" t="str">
        <f>Orçamento!D14</f>
        <v>Boca de BSTC D = 1,00 m - esconsidade 0° - areia e brita comerciais - alas esconsas</v>
      </c>
      <c r="C18" s="88" t="s">
        <v>363</v>
      </c>
      <c r="D18" s="91">
        <f>(COUNT('LISTA BUEIRO'!A4:A16)*2)</f>
        <v>26</v>
      </c>
      <c r="E18" s="88" t="s">
        <v>355</v>
      </c>
      <c r="F18" s="92">
        <v>1.004</v>
      </c>
      <c r="G18" s="88" t="s">
        <v>356</v>
      </c>
      <c r="H18" s="93">
        <f>D18*F18</f>
        <v>26.103999999999999</v>
      </c>
      <c r="I18" s="94">
        <f>I13</f>
        <v>50</v>
      </c>
      <c r="J18" s="94" t="s">
        <v>365</v>
      </c>
      <c r="K18" s="94">
        <f>ROUND(H18*I18,2)</f>
        <v>1305.2</v>
      </c>
      <c r="L18" s="95"/>
    </row>
    <row r="19" spans="1:12" s="76" customFormat="1" ht="12.5" x14ac:dyDescent="0.25">
      <c r="A19" s="89"/>
      <c r="B19" s="89"/>
      <c r="C19" s="88" t="s">
        <v>357</v>
      </c>
      <c r="D19" s="91">
        <f>D18</f>
        <v>26</v>
      </c>
      <c r="E19" s="88" t="s">
        <v>355</v>
      </c>
      <c r="F19" s="92">
        <v>3.613</v>
      </c>
      <c r="G19" s="88" t="s">
        <v>356</v>
      </c>
      <c r="H19" s="93">
        <f>D19*F19</f>
        <v>93.938000000000002</v>
      </c>
      <c r="I19" s="94">
        <f t="shared" ref="I19:I20" si="4">I14</f>
        <v>50</v>
      </c>
      <c r="J19" s="94" t="s">
        <v>365</v>
      </c>
      <c r="K19" s="94">
        <f t="shared" ref="K19:K20" si="5">ROUND(H19*I19,2)</f>
        <v>4696.8999999999996</v>
      </c>
      <c r="L19" s="95"/>
    </row>
    <row r="20" spans="1:12" s="76" customFormat="1" ht="12.5" x14ac:dyDescent="0.25">
      <c r="A20" s="89"/>
      <c r="B20" s="89"/>
      <c r="C20" s="88" t="s">
        <v>358</v>
      </c>
      <c r="D20" s="91">
        <f>D19</f>
        <v>26</v>
      </c>
      <c r="E20" s="88" t="s">
        <v>355</v>
      </c>
      <c r="F20" s="92">
        <v>3.9329999999999998</v>
      </c>
      <c r="G20" s="88" t="s">
        <v>356</v>
      </c>
      <c r="H20" s="93">
        <f>D20*F20</f>
        <v>102.258</v>
      </c>
      <c r="I20" s="94">
        <f t="shared" si="4"/>
        <v>85</v>
      </c>
      <c r="J20" s="94" t="s">
        <v>366</v>
      </c>
      <c r="K20" s="94">
        <f t="shared" si="5"/>
        <v>8691.93</v>
      </c>
      <c r="L20" s="95"/>
    </row>
    <row r="21" spans="1:12" s="76" customFormat="1" ht="12.5" x14ac:dyDescent="0.25">
      <c r="A21" s="89"/>
      <c r="B21" s="89"/>
      <c r="C21" s="88"/>
      <c r="D21" s="91"/>
      <c r="E21" s="88"/>
      <c r="F21" s="92"/>
      <c r="G21" s="88"/>
      <c r="H21" s="93"/>
      <c r="I21" s="94"/>
      <c r="J21" s="94"/>
      <c r="K21" s="94"/>
      <c r="L21" s="95"/>
    </row>
    <row r="22" spans="1:12" s="76" customFormat="1" ht="13" x14ac:dyDescent="0.25">
      <c r="A22" s="87"/>
      <c r="B22" s="80"/>
      <c r="C22" s="88"/>
      <c r="D22" s="91"/>
      <c r="E22" s="88"/>
      <c r="F22" s="92"/>
      <c r="G22" s="88"/>
      <c r="H22" s="93"/>
      <c r="I22" s="94"/>
      <c r="J22" s="94"/>
      <c r="K22" s="94"/>
      <c r="L22" s="95"/>
    </row>
    <row r="23" spans="1:12" s="76" customFormat="1" ht="26" x14ac:dyDescent="0.25">
      <c r="A23" s="90" t="str">
        <f>Orçamento!B15</f>
        <v xml:space="preserve"> 0804417 </v>
      </c>
      <c r="B23" s="102" t="str">
        <f>Orçamento!D15</f>
        <v>Boca de BDTC D = 1,00 m - esconsidade 0° - areia e brita comerciais - alas esconsas</v>
      </c>
      <c r="C23" s="88" t="s">
        <v>363</v>
      </c>
      <c r="D23" s="91">
        <f>(COUNT('LISTA BUEIRO'!A20)*2)</f>
        <v>2</v>
      </c>
      <c r="E23" s="88" t="s">
        <v>355</v>
      </c>
      <c r="F23" s="92">
        <v>1.4370000000000001</v>
      </c>
      <c r="G23" s="88" t="s">
        <v>356</v>
      </c>
      <c r="H23" s="93">
        <f>D23*F23</f>
        <v>2.8740000000000001</v>
      </c>
      <c r="I23" s="94">
        <f>I18</f>
        <v>50</v>
      </c>
      <c r="J23" s="94" t="s">
        <v>365</v>
      </c>
      <c r="K23" s="94">
        <f>ROUND(H23*I23,2)</f>
        <v>143.69999999999999</v>
      </c>
      <c r="L23" s="95"/>
    </row>
    <row r="24" spans="1:12" s="76" customFormat="1" ht="12.5" x14ac:dyDescent="0.25">
      <c r="A24" s="88"/>
      <c r="B24" s="89"/>
      <c r="C24" s="88" t="s">
        <v>357</v>
      </c>
      <c r="D24" s="91">
        <f>D23</f>
        <v>2</v>
      </c>
      <c r="E24" s="88" t="s">
        <v>355</v>
      </c>
      <c r="F24" s="92">
        <v>5.1740000000000004</v>
      </c>
      <c r="G24" s="88" t="s">
        <v>356</v>
      </c>
      <c r="H24" s="93">
        <f>D24*F24</f>
        <v>10.348000000000001</v>
      </c>
      <c r="I24" s="94">
        <f t="shared" ref="I24:I25" si="6">I19</f>
        <v>50</v>
      </c>
      <c r="J24" s="94" t="s">
        <v>365</v>
      </c>
      <c r="K24" s="94">
        <f t="shared" ref="K24:K25" si="7">ROUND(H24*I24,2)</f>
        <v>517.4</v>
      </c>
      <c r="L24" s="95"/>
    </row>
    <row r="25" spans="1:12" s="76" customFormat="1" ht="12.5" x14ac:dyDescent="0.25">
      <c r="A25" s="88"/>
      <c r="B25" s="89"/>
      <c r="C25" s="88" t="s">
        <v>358</v>
      </c>
      <c r="D25" s="91">
        <f>D24</f>
        <v>2</v>
      </c>
      <c r="E25" s="88" t="s">
        <v>355</v>
      </c>
      <c r="F25" s="92">
        <v>5.6310000000000002</v>
      </c>
      <c r="G25" s="88" t="s">
        <v>356</v>
      </c>
      <c r="H25" s="93">
        <f>D25*F25</f>
        <v>11.262</v>
      </c>
      <c r="I25" s="94">
        <f t="shared" si="6"/>
        <v>85</v>
      </c>
      <c r="J25" s="94" t="s">
        <v>366</v>
      </c>
      <c r="K25" s="94">
        <f t="shared" si="7"/>
        <v>957.27</v>
      </c>
      <c r="L25" s="95"/>
    </row>
    <row r="26" spans="1:12" s="76" customFormat="1" ht="13" x14ac:dyDescent="0.25">
      <c r="A26" s="96"/>
      <c r="B26" s="89"/>
      <c r="C26" s="88"/>
      <c r="D26" s="91"/>
      <c r="E26" s="88"/>
      <c r="F26" s="92"/>
      <c r="G26" s="88"/>
      <c r="H26" s="93"/>
      <c r="I26" s="94"/>
      <c r="J26" s="94"/>
      <c r="K26" s="94"/>
      <c r="L26" s="95"/>
    </row>
    <row r="27" spans="1:12" s="76" customFormat="1" ht="13" x14ac:dyDescent="0.25">
      <c r="A27" s="96"/>
      <c r="B27" s="89"/>
      <c r="C27" s="88"/>
      <c r="D27" s="91"/>
      <c r="E27" s="88"/>
      <c r="F27" s="92"/>
      <c r="G27" s="88"/>
      <c r="H27" s="93"/>
      <c r="I27" s="91" t="s">
        <v>359</v>
      </c>
      <c r="J27" s="91"/>
      <c r="K27" s="94">
        <f>K8+K13+K18+K23</f>
        <v>1759.78</v>
      </c>
      <c r="L27" s="95"/>
    </row>
    <row r="28" spans="1:12" s="76" customFormat="1" ht="13" x14ac:dyDescent="0.25">
      <c r="A28" s="96"/>
      <c r="B28" s="89"/>
      <c r="C28" s="88"/>
      <c r="D28" s="91"/>
      <c r="E28" s="88"/>
      <c r="F28" s="92"/>
      <c r="G28" s="88"/>
      <c r="H28" s="93"/>
      <c r="I28" s="91" t="s">
        <v>360</v>
      </c>
      <c r="J28" s="91"/>
      <c r="K28" s="94">
        <f>K9+K14+K19+K24</f>
        <v>6843.8499999999995</v>
      </c>
      <c r="L28" s="95"/>
    </row>
    <row r="29" spans="1:12" s="76" customFormat="1" ht="13" x14ac:dyDescent="0.25">
      <c r="A29" s="96"/>
      <c r="B29" s="89"/>
      <c r="C29" s="88"/>
      <c r="D29" s="91"/>
      <c r="E29" s="88"/>
      <c r="F29" s="92"/>
      <c r="G29" s="88"/>
      <c r="H29" s="93"/>
      <c r="I29" s="91" t="s">
        <v>361</v>
      </c>
      <c r="J29" s="91"/>
      <c r="K29" s="94">
        <f>K10+K15+K20+K25</f>
        <v>12669.59</v>
      </c>
      <c r="L29" s="95"/>
    </row>
    <row r="30" spans="1:12" s="76" customFormat="1" ht="13" x14ac:dyDescent="0.25">
      <c r="A30" s="96"/>
      <c r="B30" s="89"/>
      <c r="C30" s="88"/>
      <c r="D30" s="91"/>
      <c r="E30" s="88"/>
      <c r="F30" s="92"/>
      <c r="G30" s="88"/>
      <c r="H30" s="93"/>
      <c r="I30" s="94"/>
      <c r="J30" s="94"/>
      <c r="K30" s="94"/>
      <c r="L30" s="95"/>
    </row>
    <row r="31" spans="1:12" s="76" customFormat="1" x14ac:dyDescent="0.25">
      <c r="A31" s="89"/>
      <c r="B31" s="97"/>
      <c r="C31" s="88"/>
      <c r="D31" s="91"/>
      <c r="E31" s="88"/>
      <c r="F31" s="92"/>
      <c r="G31" s="88"/>
      <c r="H31" s="93"/>
      <c r="I31" s="98" t="s">
        <v>362</v>
      </c>
      <c r="J31" s="98"/>
      <c r="K31" s="98">
        <f>ROUND(SUM(K8:K26),2)</f>
        <v>21273.22</v>
      </c>
      <c r="L31" s="95">
        <f>SUM(K27:K29)</f>
        <v>21273.22</v>
      </c>
    </row>
  </sheetData>
  <mergeCells count="7">
    <mergeCell ref="A2:K2"/>
    <mergeCell ref="A5:A6"/>
    <mergeCell ref="C5:C6"/>
    <mergeCell ref="E5:E6"/>
    <mergeCell ref="F5:G5"/>
    <mergeCell ref="H5:H6"/>
    <mergeCell ref="K5:K6"/>
  </mergeCells>
  <pageMargins left="0.511811024" right="0.511811024" top="0.78740157499999996" bottom="0.78740157499999996" header="0.31496062000000002" footer="0.31496062000000002"/>
  <pageSetup paperSize="9" scale="47" orientation="portrait" r:id="rId1"/>
  <colBreaks count="1" manualBreakCount="1">
    <brk id="11" max="3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60EBA-79B8-4AA3-A78B-346E94C5BB3B}">
  <sheetPr>
    <pageSetUpPr fitToPage="1"/>
  </sheetPr>
  <dimension ref="A1:O725"/>
  <sheetViews>
    <sheetView showWhiteSpace="0" view="pageBreakPreview" zoomScale="60" zoomScaleNormal="100" workbookViewId="0">
      <selection activeCell="Q32" sqref="Q32"/>
    </sheetView>
  </sheetViews>
  <sheetFormatPr defaultRowHeight="14" x14ac:dyDescent="0.3"/>
  <cols>
    <col min="1" max="1" width="10" style="2" bestFit="1" customWidth="1"/>
    <col min="2" max="2" width="12" style="2" bestFit="1" customWidth="1"/>
    <col min="3" max="3" width="10" style="2" bestFit="1" customWidth="1"/>
    <col min="4" max="4" width="60" style="2" bestFit="1" customWidth="1"/>
    <col min="5" max="5" width="15" style="2" bestFit="1" customWidth="1"/>
    <col min="6" max="9" width="12" style="2" bestFit="1" customWidth="1"/>
    <col min="10" max="10" width="14" style="2" bestFit="1" customWidth="1"/>
    <col min="11" max="11" width="14" bestFit="1" customWidth="1"/>
    <col min="14" max="14" width="9.9140625" bestFit="1" customWidth="1"/>
    <col min="15" max="15" width="9.83203125" bestFit="1" customWidth="1"/>
  </cols>
  <sheetData>
    <row r="1" spans="1:12" x14ac:dyDescent="0.3">
      <c r="A1" s="28"/>
      <c r="B1" s="28"/>
      <c r="C1" s="167" t="s">
        <v>78</v>
      </c>
      <c r="D1" s="167"/>
      <c r="E1" s="167" t="s">
        <v>1</v>
      </c>
      <c r="F1" s="167"/>
      <c r="G1" s="167" t="s">
        <v>2</v>
      </c>
      <c r="H1" s="167"/>
      <c r="I1" s="167"/>
      <c r="J1" s="167"/>
    </row>
    <row r="2" spans="1:12" ht="29" customHeight="1" x14ac:dyDescent="0.3">
      <c r="A2" s="29"/>
      <c r="B2" s="29"/>
      <c r="C2" s="160" t="s">
        <v>330</v>
      </c>
      <c r="D2" s="160"/>
      <c r="E2" s="160" t="str">
        <f>Orçamento!E2</f>
        <v>SINAPI - 02/2026 - Piauí
SICRO3 - 10/2025 - Piauí</v>
      </c>
      <c r="F2" s="160"/>
      <c r="G2" s="203">
        <v>0.2467</v>
      </c>
      <c r="H2" s="160"/>
      <c r="I2" s="160"/>
      <c r="J2" s="160"/>
    </row>
    <row r="3" spans="1:12" x14ac:dyDescent="0.3">
      <c r="A3" s="166" t="s">
        <v>78</v>
      </c>
      <c r="B3" s="163"/>
      <c r="C3" s="163"/>
      <c r="D3" s="163"/>
      <c r="E3" s="163"/>
      <c r="F3" s="163"/>
      <c r="G3" s="163"/>
      <c r="H3" s="163"/>
      <c r="I3" s="163"/>
      <c r="J3" s="163"/>
    </row>
    <row r="4" spans="1:12" x14ac:dyDescent="0.3">
      <c r="A4" s="166" t="s">
        <v>79</v>
      </c>
      <c r="B4" s="163"/>
      <c r="C4" s="163"/>
      <c r="D4" s="163"/>
      <c r="E4" s="163"/>
      <c r="F4" s="163"/>
      <c r="G4" s="163"/>
      <c r="H4" s="163"/>
      <c r="I4" s="163"/>
      <c r="J4" s="163"/>
    </row>
    <row r="5" spans="1:12" x14ac:dyDescent="0.3">
      <c r="A5" s="30" t="s">
        <v>51</v>
      </c>
      <c r="B5" s="31" t="s">
        <v>4</v>
      </c>
      <c r="C5" s="30" t="s">
        <v>5</v>
      </c>
      <c r="D5" s="30" t="s">
        <v>6</v>
      </c>
      <c r="E5" s="182" t="s">
        <v>80</v>
      </c>
      <c r="F5" s="182"/>
      <c r="G5" s="32" t="s">
        <v>7</v>
      </c>
      <c r="H5" s="31" t="s">
        <v>8</v>
      </c>
      <c r="I5" s="31" t="s">
        <v>9</v>
      </c>
      <c r="J5" s="31" t="s">
        <v>11</v>
      </c>
      <c r="K5" s="27">
        <f>J6</f>
        <v>467.2</v>
      </c>
      <c r="L5" s="27">
        <f>J15</f>
        <v>582.46</v>
      </c>
    </row>
    <row r="6" spans="1:12" ht="25" x14ac:dyDescent="0.3">
      <c r="A6" s="14" t="s">
        <v>81</v>
      </c>
      <c r="B6" s="16" t="s">
        <v>14</v>
      </c>
      <c r="C6" s="14" t="s">
        <v>15</v>
      </c>
      <c r="D6" s="14" t="s">
        <v>16</v>
      </c>
      <c r="E6" s="185" t="s">
        <v>82</v>
      </c>
      <c r="F6" s="185"/>
      <c r="G6" s="33" t="s">
        <v>17</v>
      </c>
      <c r="H6" s="34">
        <v>1</v>
      </c>
      <c r="I6" s="35">
        <v>467.2</v>
      </c>
      <c r="J6" s="35">
        <v>467.2</v>
      </c>
    </row>
    <row r="7" spans="1:12" ht="25" x14ac:dyDescent="0.3">
      <c r="A7" s="36" t="s">
        <v>83</v>
      </c>
      <c r="B7" s="37" t="s">
        <v>84</v>
      </c>
      <c r="C7" s="36" t="s">
        <v>15</v>
      </c>
      <c r="D7" s="36" t="s">
        <v>85</v>
      </c>
      <c r="E7" s="187" t="s">
        <v>86</v>
      </c>
      <c r="F7" s="187"/>
      <c r="G7" s="38" t="s">
        <v>17</v>
      </c>
      <c r="H7" s="39">
        <v>0.5</v>
      </c>
      <c r="I7" s="40">
        <v>26.37</v>
      </c>
      <c r="J7" s="40">
        <v>13.18</v>
      </c>
    </row>
    <row r="8" spans="1:12" ht="25" x14ac:dyDescent="0.3">
      <c r="A8" s="36" t="s">
        <v>83</v>
      </c>
      <c r="B8" s="37" t="s">
        <v>87</v>
      </c>
      <c r="C8" s="36" t="s">
        <v>15</v>
      </c>
      <c r="D8" s="36" t="s">
        <v>88</v>
      </c>
      <c r="E8" s="187" t="s">
        <v>89</v>
      </c>
      <c r="F8" s="187"/>
      <c r="G8" s="38" t="s">
        <v>90</v>
      </c>
      <c r="H8" s="39">
        <v>0.37290000000000001</v>
      </c>
      <c r="I8" s="40">
        <v>28.78</v>
      </c>
      <c r="J8" s="40">
        <v>10.73</v>
      </c>
    </row>
    <row r="9" spans="1:12" ht="25" x14ac:dyDescent="0.3">
      <c r="A9" s="36" t="s">
        <v>83</v>
      </c>
      <c r="B9" s="37" t="s">
        <v>91</v>
      </c>
      <c r="C9" s="36" t="s">
        <v>15</v>
      </c>
      <c r="D9" s="36" t="s">
        <v>92</v>
      </c>
      <c r="E9" s="187" t="s">
        <v>89</v>
      </c>
      <c r="F9" s="187"/>
      <c r="G9" s="38" t="s">
        <v>90</v>
      </c>
      <c r="H9" s="39">
        <v>1.1186</v>
      </c>
      <c r="I9" s="40">
        <v>23.66</v>
      </c>
      <c r="J9" s="40">
        <v>26.46</v>
      </c>
    </row>
    <row r="10" spans="1:12" ht="25" x14ac:dyDescent="0.3">
      <c r="A10" s="41" t="s">
        <v>93</v>
      </c>
      <c r="B10" s="42" t="s">
        <v>94</v>
      </c>
      <c r="C10" s="41" t="s">
        <v>15</v>
      </c>
      <c r="D10" s="41" t="s">
        <v>95</v>
      </c>
      <c r="E10" s="186" t="s">
        <v>96</v>
      </c>
      <c r="F10" s="186"/>
      <c r="G10" s="43" t="s">
        <v>97</v>
      </c>
      <c r="H10" s="44">
        <v>3.2082999999999999</v>
      </c>
      <c r="I10" s="45">
        <v>5.03</v>
      </c>
      <c r="J10" s="45">
        <v>16.13</v>
      </c>
    </row>
    <row r="11" spans="1:12" ht="25" x14ac:dyDescent="0.3">
      <c r="A11" s="41" t="s">
        <v>93</v>
      </c>
      <c r="B11" s="42" t="s">
        <v>98</v>
      </c>
      <c r="C11" s="41" t="s">
        <v>15</v>
      </c>
      <c r="D11" s="41" t="s">
        <v>99</v>
      </c>
      <c r="E11" s="186" t="s">
        <v>96</v>
      </c>
      <c r="F11" s="186"/>
      <c r="G11" s="43" t="s">
        <v>17</v>
      </c>
      <c r="H11" s="44">
        <v>1</v>
      </c>
      <c r="I11" s="45">
        <v>400</v>
      </c>
      <c r="J11" s="45">
        <v>400</v>
      </c>
    </row>
    <row r="12" spans="1:12" x14ac:dyDescent="0.3">
      <c r="A12" s="41" t="s">
        <v>93</v>
      </c>
      <c r="B12" s="42" t="s">
        <v>100</v>
      </c>
      <c r="C12" s="41" t="s">
        <v>15</v>
      </c>
      <c r="D12" s="41" t="s">
        <v>101</v>
      </c>
      <c r="E12" s="186" t="s">
        <v>96</v>
      </c>
      <c r="F12" s="186"/>
      <c r="G12" s="43" t="s">
        <v>102</v>
      </c>
      <c r="H12" s="44">
        <v>1.1299999999999999E-2</v>
      </c>
      <c r="I12" s="45">
        <v>38.700000000000003</v>
      </c>
      <c r="J12" s="45">
        <v>0.43</v>
      </c>
    </row>
    <row r="13" spans="1:12" x14ac:dyDescent="0.3">
      <c r="A13" s="41" t="s">
        <v>93</v>
      </c>
      <c r="B13" s="42" t="s">
        <v>103</v>
      </c>
      <c r="C13" s="41" t="s">
        <v>15</v>
      </c>
      <c r="D13" s="41" t="s">
        <v>104</v>
      </c>
      <c r="E13" s="186" t="s">
        <v>96</v>
      </c>
      <c r="F13" s="186"/>
      <c r="G13" s="43" t="s">
        <v>102</v>
      </c>
      <c r="H13" s="44">
        <v>1.32E-2</v>
      </c>
      <c r="I13" s="45">
        <v>20.74</v>
      </c>
      <c r="J13" s="45">
        <v>0.27</v>
      </c>
    </row>
    <row r="14" spans="1:12" ht="14" customHeight="1" x14ac:dyDescent="0.3">
      <c r="A14" s="46"/>
      <c r="B14" s="46"/>
      <c r="C14" s="46"/>
      <c r="D14" s="46"/>
      <c r="E14" s="46" t="s">
        <v>105</v>
      </c>
      <c r="F14" s="47">
        <v>31.41</v>
      </c>
      <c r="G14" s="46" t="s">
        <v>106</v>
      </c>
      <c r="H14" s="47">
        <v>0</v>
      </c>
      <c r="I14" s="46" t="s">
        <v>107</v>
      </c>
      <c r="J14" s="47">
        <v>31.41</v>
      </c>
    </row>
    <row r="15" spans="1:12" ht="14.5" customHeight="1" thickBot="1" x14ac:dyDescent="0.35">
      <c r="A15" s="46"/>
      <c r="B15" s="46"/>
      <c r="C15" s="46"/>
      <c r="D15" s="46"/>
      <c r="E15" s="46" t="s">
        <v>108</v>
      </c>
      <c r="F15" s="47">
        <v>115.25824</v>
      </c>
      <c r="G15" s="46"/>
      <c r="H15" s="181" t="s">
        <v>109</v>
      </c>
      <c r="I15" s="181"/>
      <c r="J15" s="47">
        <v>582.46</v>
      </c>
    </row>
    <row r="16" spans="1:12" ht="14.5" thickTop="1" x14ac:dyDescent="0.3">
      <c r="A16" s="48"/>
      <c r="B16" s="48"/>
      <c r="C16" s="48"/>
      <c r="D16" s="48"/>
      <c r="E16" s="48"/>
      <c r="F16" s="48"/>
      <c r="G16" s="48"/>
      <c r="H16" s="48"/>
      <c r="I16" s="48"/>
      <c r="J16" s="48"/>
    </row>
    <row r="17" spans="1:15" x14ac:dyDescent="0.3">
      <c r="A17" s="30" t="s">
        <v>52</v>
      </c>
      <c r="B17" s="31" t="s">
        <v>4</v>
      </c>
      <c r="C17" s="30" t="s">
        <v>5</v>
      </c>
      <c r="D17" s="30" t="s">
        <v>6</v>
      </c>
      <c r="E17" s="182" t="s">
        <v>80</v>
      </c>
      <c r="F17" s="182"/>
      <c r="G17" s="32" t="s">
        <v>7</v>
      </c>
      <c r="H17" s="31" t="s">
        <v>8</v>
      </c>
      <c r="I17" s="31" t="s">
        <v>9</v>
      </c>
      <c r="J17" s="31" t="s">
        <v>11</v>
      </c>
      <c r="K17" s="27">
        <f>J18</f>
        <v>3643.4</v>
      </c>
      <c r="L17" s="27">
        <f>J22</f>
        <v>4542.2299999999996</v>
      </c>
      <c r="N17" s="72">
        <f>Orçamento!I7</f>
        <v>18168.919999999998</v>
      </c>
      <c r="O17" s="27">
        <f>Orçamento!H24</f>
        <v>410812.62</v>
      </c>
    </row>
    <row r="18" spans="1:15" x14ac:dyDescent="0.3">
      <c r="A18" s="14" t="s">
        <v>81</v>
      </c>
      <c r="B18" s="16" t="s">
        <v>402</v>
      </c>
      <c r="C18" s="14" t="s">
        <v>18</v>
      </c>
      <c r="D18" s="14" t="s">
        <v>19</v>
      </c>
      <c r="E18" s="185" t="s">
        <v>110</v>
      </c>
      <c r="F18" s="185"/>
      <c r="G18" s="33" t="s">
        <v>20</v>
      </c>
      <c r="H18" s="34">
        <v>1</v>
      </c>
      <c r="I18" s="35">
        <f>J18</f>
        <v>3643.4</v>
      </c>
      <c r="J18" s="35">
        <f>ROUND(J19+J20,2)</f>
        <v>3643.4</v>
      </c>
    </row>
    <row r="19" spans="1:15" ht="25" x14ac:dyDescent="0.3">
      <c r="A19" s="36" t="s">
        <v>83</v>
      </c>
      <c r="B19" s="37" t="s">
        <v>111</v>
      </c>
      <c r="C19" s="36" t="s">
        <v>15</v>
      </c>
      <c r="D19" s="36" t="s">
        <v>112</v>
      </c>
      <c r="E19" s="187" t="s">
        <v>89</v>
      </c>
      <c r="F19" s="187"/>
      <c r="G19" s="38" t="s">
        <v>90</v>
      </c>
      <c r="H19" s="39">
        <v>20</v>
      </c>
      <c r="I19" s="40">
        <v>141.05000000000001</v>
      </c>
      <c r="J19" s="40">
        <f>TRUNC(H19*I19,2)</f>
        <v>2821</v>
      </c>
    </row>
    <row r="20" spans="1:15" ht="25" x14ac:dyDescent="0.3">
      <c r="A20" s="36" t="s">
        <v>83</v>
      </c>
      <c r="B20" s="37" t="s">
        <v>113</v>
      </c>
      <c r="C20" s="36" t="s">
        <v>15</v>
      </c>
      <c r="D20" s="36" t="s">
        <v>114</v>
      </c>
      <c r="E20" s="187" t="s">
        <v>89</v>
      </c>
      <c r="F20" s="187"/>
      <c r="G20" s="38" t="s">
        <v>90</v>
      </c>
      <c r="H20" s="39">
        <f>H19</f>
        <v>20</v>
      </c>
      <c r="I20" s="40">
        <v>41.12</v>
      </c>
      <c r="J20" s="40">
        <f>TRUNC(H20*I20,2)</f>
        <v>822.4</v>
      </c>
    </row>
    <row r="21" spans="1:15" x14ac:dyDescent="0.3">
      <c r="A21" s="46"/>
      <c r="B21" s="46"/>
      <c r="C21" s="46"/>
      <c r="D21" s="46"/>
      <c r="E21" s="46" t="s">
        <v>105</v>
      </c>
      <c r="F21" s="47">
        <v>4607.76</v>
      </c>
      <c r="G21" s="46" t="s">
        <v>106</v>
      </c>
      <c r="H21" s="47">
        <v>0</v>
      </c>
      <c r="I21" s="46" t="s">
        <v>107</v>
      </c>
      <c r="J21" s="47">
        <v>4607.76</v>
      </c>
    </row>
    <row r="22" spans="1:15" ht="14.5" thickBot="1" x14ac:dyDescent="0.35">
      <c r="A22" s="46"/>
      <c r="B22" s="46"/>
      <c r="C22" s="46"/>
      <c r="D22" s="46"/>
      <c r="E22" s="46" t="s">
        <v>108</v>
      </c>
      <c r="F22" s="47">
        <f>ROUND(J18*G2,2)</f>
        <v>898.83</v>
      </c>
      <c r="G22" s="46"/>
      <c r="H22" s="181" t="s">
        <v>109</v>
      </c>
      <c r="I22" s="181"/>
      <c r="J22" s="47">
        <f>ROUND(F22+J18,2)</f>
        <v>4542.2299999999996</v>
      </c>
    </row>
    <row r="23" spans="1:15" ht="14.5" thickTop="1" x14ac:dyDescent="0.3">
      <c r="A23" s="48"/>
      <c r="B23" s="48"/>
      <c r="C23" s="48"/>
      <c r="D23" s="48"/>
      <c r="E23" s="48"/>
      <c r="F23" s="48"/>
      <c r="G23" s="48"/>
      <c r="H23" s="48"/>
      <c r="I23" s="48"/>
      <c r="J23" s="48"/>
    </row>
    <row r="24" spans="1:15" x14ac:dyDescent="0.3">
      <c r="A24" s="30" t="s">
        <v>53</v>
      </c>
      <c r="B24" s="31" t="s">
        <v>4</v>
      </c>
      <c r="C24" s="30" t="s">
        <v>5</v>
      </c>
      <c r="D24" s="30" t="s">
        <v>6</v>
      </c>
      <c r="E24" s="182" t="s">
        <v>80</v>
      </c>
      <c r="F24" s="182"/>
      <c r="G24" s="32" t="s">
        <v>7</v>
      </c>
      <c r="H24" s="31" t="s">
        <v>8</v>
      </c>
      <c r="I24" s="31" t="s">
        <v>9</v>
      </c>
      <c r="J24" s="31" t="s">
        <v>11</v>
      </c>
      <c r="K24" s="27">
        <f>J25</f>
        <v>3001.5</v>
      </c>
      <c r="L24" s="27">
        <f>J29</f>
        <v>3741.97</v>
      </c>
    </row>
    <row r="25" spans="1:15" x14ac:dyDescent="0.3">
      <c r="A25" s="14" t="s">
        <v>81</v>
      </c>
      <c r="B25" s="16" t="s">
        <v>403</v>
      </c>
      <c r="C25" s="14" t="s">
        <v>18</v>
      </c>
      <c r="D25" s="14" t="s">
        <v>21</v>
      </c>
      <c r="E25" s="185" t="s">
        <v>110</v>
      </c>
      <c r="F25" s="185"/>
      <c r="G25" s="33" t="s">
        <v>20</v>
      </c>
      <c r="H25" s="34">
        <v>1</v>
      </c>
      <c r="I25" s="35">
        <f>J25</f>
        <v>3001.5</v>
      </c>
      <c r="J25" s="35">
        <f>SUM(J26:J27)</f>
        <v>3001.5</v>
      </c>
    </row>
    <row r="26" spans="1:15" x14ac:dyDescent="0.3">
      <c r="A26" s="41" t="s">
        <v>93</v>
      </c>
      <c r="B26" s="42" t="s">
        <v>115</v>
      </c>
      <c r="C26" s="41" t="s">
        <v>18</v>
      </c>
      <c r="D26" s="41" t="s">
        <v>116</v>
      </c>
      <c r="E26" s="186" t="s">
        <v>117</v>
      </c>
      <c r="F26" s="186"/>
      <c r="G26" s="43" t="s">
        <v>118</v>
      </c>
      <c r="H26" s="44">
        <v>30</v>
      </c>
      <c r="I26" s="45">
        <v>51.03</v>
      </c>
      <c r="J26" s="45">
        <f>ROUND(H26*I26,2)</f>
        <v>1530.9</v>
      </c>
    </row>
    <row r="27" spans="1:15" x14ac:dyDescent="0.3">
      <c r="A27" s="41" t="s">
        <v>93</v>
      </c>
      <c r="B27" s="42" t="s">
        <v>119</v>
      </c>
      <c r="C27" s="41" t="s">
        <v>18</v>
      </c>
      <c r="D27" s="41" t="s">
        <v>120</v>
      </c>
      <c r="E27" s="186" t="s">
        <v>117</v>
      </c>
      <c r="F27" s="186"/>
      <c r="G27" s="43" t="s">
        <v>118</v>
      </c>
      <c r="H27" s="44">
        <v>30</v>
      </c>
      <c r="I27" s="45">
        <v>49.02</v>
      </c>
      <c r="J27" s="45">
        <f>ROUND(H27*I27,2)</f>
        <v>1470.6</v>
      </c>
    </row>
    <row r="28" spans="1:15" x14ac:dyDescent="0.3">
      <c r="A28" s="46"/>
      <c r="B28" s="46"/>
      <c r="C28" s="46"/>
      <c r="D28" s="46"/>
      <c r="E28" s="46" t="s">
        <v>105</v>
      </c>
      <c r="F28" s="47">
        <v>0</v>
      </c>
      <c r="G28" s="46" t="s">
        <v>106</v>
      </c>
      <c r="H28" s="47">
        <v>0</v>
      </c>
      <c r="I28" s="46" t="s">
        <v>107</v>
      </c>
      <c r="J28" s="47">
        <v>0</v>
      </c>
    </row>
    <row r="29" spans="1:15" ht="14.5" thickBot="1" x14ac:dyDescent="0.35">
      <c r="A29" s="46"/>
      <c r="B29" s="46"/>
      <c r="C29" s="46"/>
      <c r="D29" s="46"/>
      <c r="E29" s="46" t="s">
        <v>108</v>
      </c>
      <c r="F29" s="47">
        <f>ROUND(J25*G2,2)</f>
        <v>740.47</v>
      </c>
      <c r="G29" s="46"/>
      <c r="H29" s="181" t="s">
        <v>109</v>
      </c>
      <c r="I29" s="181"/>
      <c r="J29" s="47">
        <f>ROUND(F29+J25,2)</f>
        <v>3741.97</v>
      </c>
    </row>
    <row r="30" spans="1:15" ht="14.5" thickTop="1" x14ac:dyDescent="0.3">
      <c r="A30" s="48"/>
      <c r="B30" s="48"/>
      <c r="C30" s="48"/>
      <c r="D30" s="48"/>
      <c r="E30" s="48"/>
      <c r="F30" s="48"/>
      <c r="G30" s="48"/>
      <c r="H30" s="48"/>
      <c r="I30" s="48"/>
      <c r="J30" s="48"/>
    </row>
    <row r="31" spans="1:15" x14ac:dyDescent="0.3">
      <c r="A31" s="30" t="s">
        <v>55</v>
      </c>
      <c r="B31" s="31" t="s">
        <v>4</v>
      </c>
      <c r="C31" s="30" t="s">
        <v>5</v>
      </c>
      <c r="D31" s="30" t="s">
        <v>6</v>
      </c>
      <c r="E31" s="182" t="s">
        <v>80</v>
      </c>
      <c r="F31" s="182"/>
      <c r="G31" s="32" t="s">
        <v>7</v>
      </c>
      <c r="H31" s="31" t="s">
        <v>8</v>
      </c>
      <c r="I31" s="31" t="s">
        <v>9</v>
      </c>
      <c r="J31" s="31" t="s">
        <v>11</v>
      </c>
      <c r="K31" s="27">
        <f>J32</f>
        <v>13.27</v>
      </c>
      <c r="L31" s="27">
        <f>J49</f>
        <v>16.54</v>
      </c>
    </row>
    <row r="32" spans="1:15" ht="37.5" x14ac:dyDescent="0.3">
      <c r="A32" s="14" t="s">
        <v>81</v>
      </c>
      <c r="B32" s="16" t="s">
        <v>24</v>
      </c>
      <c r="C32" s="14" t="s">
        <v>25</v>
      </c>
      <c r="D32" s="14" t="s">
        <v>26</v>
      </c>
      <c r="E32" s="185" t="s">
        <v>121</v>
      </c>
      <c r="F32" s="185"/>
      <c r="G32" s="33" t="s">
        <v>27</v>
      </c>
      <c r="H32" s="34">
        <v>1</v>
      </c>
      <c r="I32" s="35">
        <v>13.27</v>
      </c>
      <c r="J32" s="35">
        <v>13.27</v>
      </c>
    </row>
    <row r="33" spans="1:10" ht="14" customHeight="1" x14ac:dyDescent="0.3">
      <c r="A33" s="182" t="s">
        <v>122</v>
      </c>
      <c r="B33" s="184" t="s">
        <v>4</v>
      </c>
      <c r="C33" s="182" t="s">
        <v>5</v>
      </c>
      <c r="D33" s="182" t="s">
        <v>123</v>
      </c>
      <c r="E33" s="184" t="s">
        <v>124</v>
      </c>
      <c r="F33" s="183" t="s">
        <v>125</v>
      </c>
      <c r="G33" s="184"/>
      <c r="H33" s="183" t="s">
        <v>126</v>
      </c>
      <c r="I33" s="184"/>
      <c r="J33" s="184" t="s">
        <v>127</v>
      </c>
    </row>
    <row r="34" spans="1:10" x14ac:dyDescent="0.3">
      <c r="A34" s="184"/>
      <c r="B34" s="184"/>
      <c r="C34" s="184"/>
      <c r="D34" s="184"/>
      <c r="E34" s="184"/>
      <c r="F34" s="31" t="s">
        <v>128</v>
      </c>
      <c r="G34" s="31" t="s">
        <v>129</v>
      </c>
      <c r="H34" s="31" t="s">
        <v>128</v>
      </c>
      <c r="I34" s="31" t="s">
        <v>129</v>
      </c>
      <c r="J34" s="184"/>
    </row>
    <row r="35" spans="1:10" x14ac:dyDescent="0.3">
      <c r="A35" s="41" t="s">
        <v>93</v>
      </c>
      <c r="B35" s="42" t="s">
        <v>130</v>
      </c>
      <c r="C35" s="41" t="s">
        <v>25</v>
      </c>
      <c r="D35" s="41" t="s">
        <v>131</v>
      </c>
      <c r="E35" s="44">
        <v>5</v>
      </c>
      <c r="F35" s="45">
        <v>0.97</v>
      </c>
      <c r="G35" s="45">
        <v>0.03</v>
      </c>
      <c r="H35" s="49">
        <v>318.13659999999999</v>
      </c>
      <c r="I35" s="49">
        <v>95.831800000000001</v>
      </c>
      <c r="J35" s="49">
        <v>1557.3372999999999</v>
      </c>
    </row>
    <row r="36" spans="1:10" x14ac:dyDescent="0.3">
      <c r="A36" s="41" t="s">
        <v>93</v>
      </c>
      <c r="B36" s="42" t="s">
        <v>132</v>
      </c>
      <c r="C36" s="41" t="s">
        <v>25</v>
      </c>
      <c r="D36" s="41" t="s">
        <v>133</v>
      </c>
      <c r="E36" s="44">
        <v>1</v>
      </c>
      <c r="F36" s="45">
        <v>1</v>
      </c>
      <c r="G36" s="45">
        <v>0</v>
      </c>
      <c r="H36" s="49">
        <v>523.05280000000005</v>
      </c>
      <c r="I36" s="49">
        <v>257.45319999999998</v>
      </c>
      <c r="J36" s="49">
        <v>523.05280000000005</v>
      </c>
    </row>
    <row r="37" spans="1:10" x14ac:dyDescent="0.3">
      <c r="A37" s="41" t="s">
        <v>93</v>
      </c>
      <c r="B37" s="42" t="s">
        <v>134</v>
      </c>
      <c r="C37" s="41" t="s">
        <v>25</v>
      </c>
      <c r="D37" s="41" t="s">
        <v>135</v>
      </c>
      <c r="E37" s="44">
        <v>1</v>
      </c>
      <c r="F37" s="45">
        <v>1</v>
      </c>
      <c r="G37" s="45">
        <v>0</v>
      </c>
      <c r="H37" s="49">
        <v>1032.1170999999999</v>
      </c>
      <c r="I37" s="49">
        <v>417.6191</v>
      </c>
      <c r="J37" s="49">
        <v>1032.1170999999999</v>
      </c>
    </row>
    <row r="38" spans="1:10" ht="14" customHeight="1" x14ac:dyDescent="0.3">
      <c r="A38" s="159"/>
      <c r="B38" s="159"/>
      <c r="C38" s="159"/>
      <c r="D38" s="159"/>
      <c r="E38" s="159"/>
      <c r="F38" s="159" t="s">
        <v>136</v>
      </c>
      <c r="G38" s="159"/>
      <c r="H38" s="159"/>
      <c r="I38" s="159"/>
      <c r="J38" s="51">
        <v>3112.5072</v>
      </c>
    </row>
    <row r="39" spans="1:10" x14ac:dyDescent="0.3">
      <c r="A39" s="30" t="s">
        <v>137</v>
      </c>
      <c r="B39" s="31" t="s">
        <v>4</v>
      </c>
      <c r="C39" s="30" t="s">
        <v>5</v>
      </c>
      <c r="D39" s="30" t="s">
        <v>138</v>
      </c>
      <c r="E39" s="31" t="s">
        <v>124</v>
      </c>
      <c r="F39" s="184" t="s">
        <v>139</v>
      </c>
      <c r="G39" s="184"/>
      <c r="H39" s="184"/>
      <c r="I39" s="184"/>
      <c r="J39" s="31" t="s">
        <v>127</v>
      </c>
    </row>
    <row r="40" spans="1:10" x14ac:dyDescent="0.3">
      <c r="A40" s="41" t="s">
        <v>93</v>
      </c>
      <c r="B40" s="42" t="s">
        <v>140</v>
      </c>
      <c r="C40" s="41" t="s">
        <v>25</v>
      </c>
      <c r="D40" s="41" t="s">
        <v>141</v>
      </c>
      <c r="E40" s="44">
        <v>1</v>
      </c>
      <c r="F40" s="41"/>
      <c r="G40" s="41"/>
      <c r="H40" s="41"/>
      <c r="I40" s="49">
        <v>22.1191</v>
      </c>
      <c r="J40" s="49">
        <v>22.1191</v>
      </c>
    </row>
    <row r="41" spans="1:10" ht="14" customHeight="1" x14ac:dyDescent="0.3">
      <c r="A41" s="159"/>
      <c r="B41" s="159"/>
      <c r="C41" s="159"/>
      <c r="D41" s="159"/>
      <c r="E41" s="159"/>
      <c r="F41" s="159" t="s">
        <v>142</v>
      </c>
      <c r="G41" s="159"/>
      <c r="H41" s="159"/>
      <c r="I41" s="159"/>
      <c r="J41" s="51">
        <v>22.1191</v>
      </c>
    </row>
    <row r="42" spans="1:10" ht="14" customHeight="1" x14ac:dyDescent="0.3">
      <c r="A42" s="159"/>
      <c r="B42" s="159"/>
      <c r="C42" s="159"/>
      <c r="D42" s="159"/>
      <c r="E42" s="159"/>
      <c r="F42" s="159" t="s">
        <v>143</v>
      </c>
      <c r="G42" s="159"/>
      <c r="H42" s="159"/>
      <c r="I42" s="159"/>
      <c r="J42" s="51">
        <v>0</v>
      </c>
    </row>
    <row r="43" spans="1:10" ht="14" customHeight="1" x14ac:dyDescent="0.3">
      <c r="A43" s="159"/>
      <c r="B43" s="159"/>
      <c r="C43" s="159"/>
      <c r="D43" s="159"/>
      <c r="E43" s="159"/>
      <c r="F43" s="159" t="s">
        <v>144</v>
      </c>
      <c r="G43" s="159"/>
      <c r="H43" s="159"/>
      <c r="I43" s="159"/>
      <c r="J43" s="51">
        <v>3134.6262999999999</v>
      </c>
    </row>
    <row r="44" spans="1:10" ht="14" customHeight="1" x14ac:dyDescent="0.3">
      <c r="A44" s="159"/>
      <c r="B44" s="159"/>
      <c r="C44" s="159"/>
      <c r="D44" s="159"/>
      <c r="E44" s="159"/>
      <c r="F44" s="159" t="s">
        <v>145</v>
      </c>
      <c r="G44" s="159"/>
      <c r="H44" s="159"/>
      <c r="I44" s="159"/>
      <c r="J44" s="51">
        <v>8.5900000000000004E-2</v>
      </c>
    </row>
    <row r="45" spans="1:10" ht="14" customHeight="1" x14ac:dyDescent="0.3">
      <c r="A45" s="159"/>
      <c r="B45" s="159"/>
      <c r="C45" s="159"/>
      <c r="D45" s="159"/>
      <c r="E45" s="159"/>
      <c r="F45" s="159" t="s">
        <v>146</v>
      </c>
      <c r="G45" s="159"/>
      <c r="H45" s="159"/>
      <c r="I45" s="159"/>
      <c r="J45" s="51">
        <v>0.41449999999999998</v>
      </c>
    </row>
    <row r="46" spans="1:10" ht="14" customHeight="1" x14ac:dyDescent="0.3">
      <c r="A46" s="159"/>
      <c r="B46" s="159"/>
      <c r="C46" s="159"/>
      <c r="D46" s="159"/>
      <c r="E46" s="159"/>
      <c r="F46" s="159" t="s">
        <v>147</v>
      </c>
      <c r="G46" s="159"/>
      <c r="H46" s="159"/>
      <c r="I46" s="159"/>
      <c r="J46" s="51">
        <v>243.82</v>
      </c>
    </row>
    <row r="47" spans="1:10" ht="14" customHeight="1" x14ac:dyDescent="0.3">
      <c r="A47" s="159"/>
      <c r="B47" s="159"/>
      <c r="C47" s="159"/>
      <c r="D47" s="159"/>
      <c r="E47" s="159"/>
      <c r="F47" s="159" t="s">
        <v>148</v>
      </c>
      <c r="G47" s="159"/>
      <c r="H47" s="159"/>
      <c r="I47" s="159"/>
      <c r="J47" s="51">
        <v>12.856299999999999</v>
      </c>
    </row>
    <row r="48" spans="1:10" ht="14" customHeight="1" x14ac:dyDescent="0.3">
      <c r="A48" s="46"/>
      <c r="B48" s="46"/>
      <c r="C48" s="46"/>
      <c r="D48" s="46"/>
      <c r="E48" s="46" t="s">
        <v>105</v>
      </c>
      <c r="F48" s="47">
        <v>0.09</v>
      </c>
      <c r="G48" s="46" t="s">
        <v>106</v>
      </c>
      <c r="H48" s="47">
        <v>0</v>
      </c>
      <c r="I48" s="46" t="s">
        <v>107</v>
      </c>
      <c r="J48" s="47">
        <v>9.0718973012878359E-2</v>
      </c>
    </row>
    <row r="49" spans="1:12" ht="14.5" customHeight="1" thickBot="1" x14ac:dyDescent="0.35">
      <c r="A49" s="46"/>
      <c r="B49" s="46"/>
      <c r="C49" s="46"/>
      <c r="D49" s="46"/>
      <c r="E49" s="46" t="s">
        <v>108</v>
      </c>
      <c r="F49" s="47">
        <v>3.27</v>
      </c>
      <c r="G49" s="46"/>
      <c r="H49" s="181" t="s">
        <v>109</v>
      </c>
      <c r="I49" s="181"/>
      <c r="J49" s="47">
        <v>16.54</v>
      </c>
    </row>
    <row r="50" spans="1:12" ht="14.5" thickTop="1" x14ac:dyDescent="0.3">
      <c r="A50" s="48"/>
      <c r="B50" s="48"/>
      <c r="C50" s="48"/>
      <c r="D50" s="48"/>
      <c r="E50" s="48"/>
      <c r="F50" s="48"/>
      <c r="G50" s="48"/>
      <c r="H50" s="48"/>
      <c r="I50" s="48"/>
      <c r="J50" s="48"/>
    </row>
    <row r="51" spans="1:12" x14ac:dyDescent="0.3">
      <c r="A51" s="30" t="s">
        <v>56</v>
      </c>
      <c r="B51" s="31" t="s">
        <v>4</v>
      </c>
      <c r="C51" s="30" t="s">
        <v>5</v>
      </c>
      <c r="D51" s="30" t="s">
        <v>6</v>
      </c>
      <c r="E51" s="182" t="s">
        <v>80</v>
      </c>
      <c r="F51" s="182"/>
      <c r="G51" s="32" t="s">
        <v>7</v>
      </c>
      <c r="H51" s="31" t="s">
        <v>8</v>
      </c>
      <c r="I51" s="31" t="s">
        <v>9</v>
      </c>
      <c r="J51" s="31" t="s">
        <v>11</v>
      </c>
      <c r="K51" s="27">
        <f>J52</f>
        <v>919.81</v>
      </c>
      <c r="L51" s="27">
        <f>J79</f>
        <v>1146.73</v>
      </c>
    </row>
    <row r="52" spans="1:12" x14ac:dyDescent="0.3">
      <c r="A52" s="14" t="s">
        <v>81</v>
      </c>
      <c r="B52" s="16" t="s">
        <v>28</v>
      </c>
      <c r="C52" s="14" t="s">
        <v>25</v>
      </c>
      <c r="D52" s="14" t="s">
        <v>29</v>
      </c>
      <c r="E52" s="185" t="s">
        <v>121</v>
      </c>
      <c r="F52" s="185"/>
      <c r="G52" s="33" t="s">
        <v>30</v>
      </c>
      <c r="H52" s="34">
        <v>1</v>
      </c>
      <c r="I52" s="35">
        <v>919.81</v>
      </c>
      <c r="J52" s="35">
        <v>919.81</v>
      </c>
    </row>
    <row r="53" spans="1:12" ht="14" customHeight="1" x14ac:dyDescent="0.3">
      <c r="A53" s="182" t="s">
        <v>122</v>
      </c>
      <c r="B53" s="184" t="s">
        <v>4</v>
      </c>
      <c r="C53" s="182" t="s">
        <v>5</v>
      </c>
      <c r="D53" s="182" t="s">
        <v>123</v>
      </c>
      <c r="E53" s="184" t="s">
        <v>124</v>
      </c>
      <c r="F53" s="183" t="s">
        <v>125</v>
      </c>
      <c r="G53" s="184"/>
      <c r="H53" s="183" t="s">
        <v>126</v>
      </c>
      <c r="I53" s="184"/>
      <c r="J53" s="184" t="s">
        <v>127</v>
      </c>
    </row>
    <row r="54" spans="1:12" x14ac:dyDescent="0.3">
      <c r="A54" s="184"/>
      <c r="B54" s="184"/>
      <c r="C54" s="184"/>
      <c r="D54" s="184"/>
      <c r="E54" s="184"/>
      <c r="F54" s="31" t="s">
        <v>128</v>
      </c>
      <c r="G54" s="31" t="s">
        <v>129</v>
      </c>
      <c r="H54" s="31" t="s">
        <v>128</v>
      </c>
      <c r="I54" s="31" t="s">
        <v>129</v>
      </c>
      <c r="J54" s="184"/>
    </row>
    <row r="55" spans="1:12" ht="25" x14ac:dyDescent="0.3">
      <c r="A55" s="41" t="s">
        <v>93</v>
      </c>
      <c r="B55" s="42" t="s">
        <v>149</v>
      </c>
      <c r="C55" s="41" t="s">
        <v>25</v>
      </c>
      <c r="D55" s="41" t="s">
        <v>150</v>
      </c>
      <c r="E55" s="44">
        <v>1</v>
      </c>
      <c r="F55" s="45">
        <v>1</v>
      </c>
      <c r="G55" s="45">
        <v>0</v>
      </c>
      <c r="H55" s="49">
        <v>317.17070000000001</v>
      </c>
      <c r="I55" s="49">
        <v>109.6581</v>
      </c>
      <c r="J55" s="49">
        <v>317.17070000000001</v>
      </c>
    </row>
    <row r="56" spans="1:12" ht="14" customHeight="1" x14ac:dyDescent="0.3">
      <c r="A56" s="159"/>
      <c r="B56" s="159"/>
      <c r="C56" s="159"/>
      <c r="D56" s="159"/>
      <c r="E56" s="159"/>
      <c r="F56" s="159" t="s">
        <v>136</v>
      </c>
      <c r="G56" s="159"/>
      <c r="H56" s="159"/>
      <c r="I56" s="159"/>
      <c r="J56" s="51">
        <v>317.17070000000001</v>
      </c>
    </row>
    <row r="57" spans="1:12" x14ac:dyDescent="0.3">
      <c r="A57" s="30" t="s">
        <v>137</v>
      </c>
      <c r="B57" s="31" t="s">
        <v>4</v>
      </c>
      <c r="C57" s="30" t="s">
        <v>5</v>
      </c>
      <c r="D57" s="30" t="s">
        <v>138</v>
      </c>
      <c r="E57" s="31" t="s">
        <v>124</v>
      </c>
      <c r="F57" s="184" t="s">
        <v>139</v>
      </c>
      <c r="G57" s="184"/>
      <c r="H57" s="184"/>
      <c r="I57" s="184"/>
      <c r="J57" s="31" t="s">
        <v>127</v>
      </c>
    </row>
    <row r="58" spans="1:12" x14ac:dyDescent="0.3">
      <c r="A58" s="41" t="s">
        <v>93</v>
      </c>
      <c r="B58" s="42" t="s">
        <v>140</v>
      </c>
      <c r="C58" s="41" t="s">
        <v>25</v>
      </c>
      <c r="D58" s="41" t="s">
        <v>141</v>
      </c>
      <c r="E58" s="44">
        <v>3</v>
      </c>
      <c r="F58" s="41"/>
      <c r="G58" s="41"/>
      <c r="H58" s="41"/>
      <c r="I58" s="49">
        <v>22.1191</v>
      </c>
      <c r="J58" s="49">
        <v>66.357299999999995</v>
      </c>
    </row>
    <row r="59" spans="1:12" ht="14" customHeight="1" x14ac:dyDescent="0.3">
      <c r="A59" s="159"/>
      <c r="B59" s="159"/>
      <c r="C59" s="159"/>
      <c r="D59" s="159"/>
      <c r="E59" s="159"/>
      <c r="F59" s="159" t="s">
        <v>142</v>
      </c>
      <c r="G59" s="159"/>
      <c r="H59" s="159"/>
      <c r="I59" s="159"/>
      <c r="J59" s="51">
        <v>66.357299999999995</v>
      </c>
    </row>
    <row r="60" spans="1:12" ht="14" customHeight="1" x14ac:dyDescent="0.3">
      <c r="A60" s="159"/>
      <c r="B60" s="159"/>
      <c r="C60" s="159"/>
      <c r="D60" s="159"/>
      <c r="E60" s="159"/>
      <c r="F60" s="159" t="s">
        <v>143</v>
      </c>
      <c r="G60" s="159"/>
      <c r="H60" s="159"/>
      <c r="I60" s="159"/>
      <c r="J60" s="51">
        <v>0</v>
      </c>
    </row>
    <row r="61" spans="1:12" ht="14" customHeight="1" x14ac:dyDescent="0.3">
      <c r="A61" s="159"/>
      <c r="B61" s="159"/>
      <c r="C61" s="159"/>
      <c r="D61" s="159"/>
      <c r="E61" s="159"/>
      <c r="F61" s="159" t="s">
        <v>144</v>
      </c>
      <c r="G61" s="159"/>
      <c r="H61" s="159"/>
      <c r="I61" s="159"/>
      <c r="J61" s="51">
        <v>383.52800000000002</v>
      </c>
    </row>
    <row r="62" spans="1:12" ht="14" customHeight="1" x14ac:dyDescent="0.3">
      <c r="A62" s="159"/>
      <c r="B62" s="159"/>
      <c r="C62" s="159"/>
      <c r="D62" s="159"/>
      <c r="E62" s="159"/>
      <c r="F62" s="159" t="s">
        <v>145</v>
      </c>
      <c r="G62" s="159"/>
      <c r="H62" s="159"/>
      <c r="I62" s="159"/>
      <c r="J62" s="51">
        <v>2.4400000000000002E-2</v>
      </c>
    </row>
    <row r="63" spans="1:12" ht="14" customHeight="1" x14ac:dyDescent="0.3">
      <c r="A63" s="159"/>
      <c r="B63" s="159"/>
      <c r="C63" s="159"/>
      <c r="D63" s="159"/>
      <c r="E63" s="159"/>
      <c r="F63" s="159" t="s">
        <v>146</v>
      </c>
      <c r="G63" s="159"/>
      <c r="H63" s="159"/>
      <c r="I63" s="159"/>
      <c r="J63" s="51">
        <v>1.3782000000000001</v>
      </c>
    </row>
    <row r="64" spans="1:12" ht="14" customHeight="1" x14ac:dyDescent="0.3">
      <c r="A64" s="159"/>
      <c r="B64" s="159"/>
      <c r="C64" s="159"/>
      <c r="D64" s="159"/>
      <c r="E64" s="159"/>
      <c r="F64" s="159" t="s">
        <v>147</v>
      </c>
      <c r="G64" s="159"/>
      <c r="H64" s="159"/>
      <c r="I64" s="159"/>
      <c r="J64" s="51">
        <v>3.1124999999999998</v>
      </c>
    </row>
    <row r="65" spans="1:10" ht="14" customHeight="1" x14ac:dyDescent="0.3">
      <c r="A65" s="159"/>
      <c r="B65" s="159"/>
      <c r="C65" s="159"/>
      <c r="D65" s="159"/>
      <c r="E65" s="159"/>
      <c r="F65" s="159" t="s">
        <v>148</v>
      </c>
      <c r="G65" s="159"/>
      <c r="H65" s="159"/>
      <c r="I65" s="159"/>
      <c r="J65" s="51">
        <v>123.2218</v>
      </c>
    </row>
    <row r="66" spans="1:10" ht="14" customHeight="1" x14ac:dyDescent="0.3">
      <c r="A66" s="30" t="s">
        <v>151</v>
      </c>
      <c r="B66" s="31" t="s">
        <v>5</v>
      </c>
      <c r="C66" s="30" t="s">
        <v>4</v>
      </c>
      <c r="D66" s="30" t="s">
        <v>96</v>
      </c>
      <c r="E66" s="31" t="s">
        <v>124</v>
      </c>
      <c r="F66" s="31" t="s">
        <v>152</v>
      </c>
      <c r="G66" s="184" t="s">
        <v>153</v>
      </c>
      <c r="H66" s="184"/>
      <c r="I66" s="184"/>
      <c r="J66" s="31" t="s">
        <v>127</v>
      </c>
    </row>
    <row r="67" spans="1:10" x14ac:dyDescent="0.3">
      <c r="A67" s="41" t="s">
        <v>93</v>
      </c>
      <c r="B67" s="42" t="s">
        <v>25</v>
      </c>
      <c r="C67" s="41" t="s">
        <v>154</v>
      </c>
      <c r="D67" s="41" t="s">
        <v>155</v>
      </c>
      <c r="E67" s="44">
        <v>1</v>
      </c>
      <c r="F67" s="43" t="s">
        <v>30</v>
      </c>
      <c r="G67" s="189">
        <v>542.59950000000003</v>
      </c>
      <c r="H67" s="189"/>
      <c r="I67" s="186"/>
      <c r="J67" s="49">
        <v>542.59950000000003</v>
      </c>
    </row>
    <row r="68" spans="1:10" ht="14" customHeight="1" x14ac:dyDescent="0.3">
      <c r="A68" s="159"/>
      <c r="B68" s="159"/>
      <c r="C68" s="159"/>
      <c r="D68" s="159"/>
      <c r="E68" s="159"/>
      <c r="F68" s="159" t="s">
        <v>156</v>
      </c>
      <c r="G68" s="159"/>
      <c r="H68" s="159"/>
      <c r="I68" s="159"/>
      <c r="J68" s="51">
        <v>542.59950000000003</v>
      </c>
    </row>
    <row r="69" spans="1:10" ht="14" customHeight="1" x14ac:dyDescent="0.3">
      <c r="A69" s="30" t="s">
        <v>157</v>
      </c>
      <c r="B69" s="31" t="s">
        <v>5</v>
      </c>
      <c r="C69" s="30" t="s">
        <v>4</v>
      </c>
      <c r="D69" s="30" t="s">
        <v>158</v>
      </c>
      <c r="E69" s="31" t="s">
        <v>124</v>
      </c>
      <c r="F69" s="31" t="s">
        <v>152</v>
      </c>
      <c r="G69" s="184" t="s">
        <v>153</v>
      </c>
      <c r="H69" s="184"/>
      <c r="I69" s="184"/>
      <c r="J69" s="31" t="s">
        <v>127</v>
      </c>
    </row>
    <row r="70" spans="1:10" ht="25" x14ac:dyDescent="0.3">
      <c r="A70" s="36" t="s">
        <v>469</v>
      </c>
      <c r="B70" s="37" t="s">
        <v>25</v>
      </c>
      <c r="C70" s="36">
        <v>1109671</v>
      </c>
      <c r="D70" s="36" t="s">
        <v>159</v>
      </c>
      <c r="E70" s="39">
        <v>7.3499999999999998E-3</v>
      </c>
      <c r="F70" s="38" t="s">
        <v>27</v>
      </c>
      <c r="G70" s="188">
        <v>509.3</v>
      </c>
      <c r="H70" s="188"/>
      <c r="I70" s="187"/>
      <c r="J70" s="52">
        <v>3.7433999999999998</v>
      </c>
    </row>
    <row r="71" spans="1:10" ht="25" x14ac:dyDescent="0.3">
      <c r="A71" s="36" t="s">
        <v>469</v>
      </c>
      <c r="B71" s="37" t="s">
        <v>25</v>
      </c>
      <c r="C71" s="36">
        <v>1106165</v>
      </c>
      <c r="D71" s="36" t="s">
        <v>160</v>
      </c>
      <c r="E71" s="39">
        <v>0.40200000000000002</v>
      </c>
      <c r="F71" s="38" t="s">
        <v>27</v>
      </c>
      <c r="G71" s="188">
        <v>463.88</v>
      </c>
      <c r="H71" s="188"/>
      <c r="I71" s="187"/>
      <c r="J71" s="52">
        <v>186.47980000000001</v>
      </c>
    </row>
    <row r="72" spans="1:10" ht="25" x14ac:dyDescent="0.3">
      <c r="A72" s="36" t="s">
        <v>469</v>
      </c>
      <c r="B72" s="37" t="s">
        <v>25</v>
      </c>
      <c r="C72" s="36">
        <v>3103302</v>
      </c>
      <c r="D72" s="36" t="s">
        <v>161</v>
      </c>
      <c r="E72" s="39">
        <v>0.8</v>
      </c>
      <c r="F72" s="38" t="s">
        <v>17</v>
      </c>
      <c r="G72" s="188">
        <v>77.989999999999995</v>
      </c>
      <c r="H72" s="188"/>
      <c r="I72" s="187"/>
      <c r="J72" s="52">
        <v>62.392000000000003</v>
      </c>
    </row>
    <row r="73" spans="1:10" ht="14" customHeight="1" x14ac:dyDescent="0.3">
      <c r="A73" s="159"/>
      <c r="B73" s="159"/>
      <c r="C73" s="159"/>
      <c r="D73" s="159"/>
      <c r="E73" s="159"/>
      <c r="F73" s="159" t="s">
        <v>162</v>
      </c>
      <c r="G73" s="159"/>
      <c r="H73" s="159"/>
      <c r="I73" s="159"/>
      <c r="J73" s="51">
        <v>252.61519999999999</v>
      </c>
    </row>
    <row r="74" spans="1:10" ht="14" customHeight="1" x14ac:dyDescent="0.3">
      <c r="A74" s="30" t="s">
        <v>163</v>
      </c>
      <c r="B74" s="31" t="s">
        <v>5</v>
      </c>
      <c r="C74" s="30" t="s">
        <v>93</v>
      </c>
      <c r="D74" s="30" t="s">
        <v>164</v>
      </c>
      <c r="E74" s="31" t="s">
        <v>124</v>
      </c>
      <c r="F74" s="31" t="s">
        <v>152</v>
      </c>
      <c r="G74" s="183" t="s">
        <v>165</v>
      </c>
      <c r="H74" s="184"/>
      <c r="I74" s="184"/>
      <c r="J74" s="31" t="s">
        <v>127</v>
      </c>
    </row>
    <row r="75" spans="1:10" x14ac:dyDescent="0.3">
      <c r="A75" s="32"/>
      <c r="B75" s="32"/>
      <c r="C75" s="32"/>
      <c r="D75" s="32"/>
      <c r="E75" s="32"/>
      <c r="F75" s="32"/>
      <c r="G75" s="32" t="s">
        <v>166</v>
      </c>
      <c r="H75" s="32" t="s">
        <v>167</v>
      </c>
      <c r="I75" s="32" t="s">
        <v>168</v>
      </c>
      <c r="J75" s="32"/>
    </row>
    <row r="76" spans="1:10" ht="37.5" x14ac:dyDescent="0.3">
      <c r="A76" s="36" t="s">
        <v>470</v>
      </c>
      <c r="B76" s="37" t="s">
        <v>25</v>
      </c>
      <c r="C76" s="36" t="s">
        <v>154</v>
      </c>
      <c r="D76" s="36" t="s">
        <v>169</v>
      </c>
      <c r="E76" s="39">
        <v>0.74890000000000001</v>
      </c>
      <c r="F76" s="38" t="s">
        <v>38</v>
      </c>
      <c r="G76" s="37" t="s">
        <v>471</v>
      </c>
      <c r="H76" s="37" t="s">
        <v>472</v>
      </c>
      <c r="I76" s="37" t="s">
        <v>473</v>
      </c>
      <c r="J76" s="52">
        <v>0</v>
      </c>
    </row>
    <row r="77" spans="1:10" ht="14" customHeight="1" x14ac:dyDescent="0.3">
      <c r="A77" s="159"/>
      <c r="B77" s="159"/>
      <c r="C77" s="159"/>
      <c r="D77" s="159"/>
      <c r="E77" s="159"/>
      <c r="F77" s="159" t="s">
        <v>170</v>
      </c>
      <c r="G77" s="159"/>
      <c r="H77" s="159"/>
      <c r="I77" s="159"/>
      <c r="J77" s="51">
        <v>0</v>
      </c>
    </row>
    <row r="78" spans="1:10" ht="14" customHeight="1" x14ac:dyDescent="0.3">
      <c r="A78" s="46"/>
      <c r="B78" s="46"/>
      <c r="C78" s="46"/>
      <c r="D78" s="46"/>
      <c r="E78" s="46" t="s">
        <v>105</v>
      </c>
      <c r="F78" s="47">
        <v>79.83</v>
      </c>
      <c r="G78" s="46" t="s">
        <v>106</v>
      </c>
      <c r="H78" s="47">
        <v>0</v>
      </c>
      <c r="I78" s="46" t="s">
        <v>107</v>
      </c>
      <c r="J78" s="47">
        <v>79.830522110273549</v>
      </c>
    </row>
    <row r="79" spans="1:10" ht="14.5" customHeight="1" thickBot="1" x14ac:dyDescent="0.35">
      <c r="A79" s="46"/>
      <c r="B79" s="46"/>
      <c r="C79" s="46"/>
      <c r="D79" s="46"/>
      <c r="E79" s="46" t="s">
        <v>108</v>
      </c>
      <c r="F79" s="47">
        <v>226.92</v>
      </c>
      <c r="G79" s="46"/>
      <c r="H79" s="181" t="s">
        <v>109</v>
      </c>
      <c r="I79" s="181"/>
      <c r="J79" s="47">
        <v>1146.73</v>
      </c>
    </row>
    <row r="80" spans="1:10" ht="14.5" thickTop="1" x14ac:dyDescent="0.3">
      <c r="A80" s="48"/>
      <c r="B80" s="48"/>
      <c r="C80" s="48"/>
      <c r="D80" s="48"/>
      <c r="E80" s="48"/>
      <c r="F80" s="48"/>
      <c r="G80" s="48"/>
      <c r="H80" s="48"/>
      <c r="I80" s="48"/>
      <c r="J80" s="48"/>
    </row>
    <row r="81" spans="1:12" x14ac:dyDescent="0.3">
      <c r="A81" s="30" t="s">
        <v>57</v>
      </c>
      <c r="B81" s="31" t="s">
        <v>4</v>
      </c>
      <c r="C81" s="30" t="s">
        <v>5</v>
      </c>
      <c r="D81" s="30" t="s">
        <v>6</v>
      </c>
      <c r="E81" s="182" t="s">
        <v>80</v>
      </c>
      <c r="F81" s="182"/>
      <c r="G81" s="32" t="s">
        <v>7</v>
      </c>
      <c r="H81" s="31" t="s">
        <v>8</v>
      </c>
      <c r="I81" s="31" t="s">
        <v>9</v>
      </c>
      <c r="J81" s="31" t="s">
        <v>11</v>
      </c>
      <c r="K81" s="27">
        <f>J82</f>
        <v>1786.51</v>
      </c>
      <c r="L81" s="27">
        <f>J109</f>
        <v>2227.2399999999998</v>
      </c>
    </row>
    <row r="82" spans="1:12" x14ac:dyDescent="0.3">
      <c r="A82" s="14" t="s">
        <v>81</v>
      </c>
      <c r="B82" s="16" t="s">
        <v>31</v>
      </c>
      <c r="C82" s="14" t="s">
        <v>25</v>
      </c>
      <c r="D82" s="14" t="s">
        <v>32</v>
      </c>
      <c r="E82" s="185" t="s">
        <v>121</v>
      </c>
      <c r="F82" s="185"/>
      <c r="G82" s="33" t="s">
        <v>30</v>
      </c>
      <c r="H82" s="34">
        <v>1</v>
      </c>
      <c r="I82" s="35">
        <v>1786.51</v>
      </c>
      <c r="J82" s="35">
        <v>1786.51</v>
      </c>
    </row>
    <row r="83" spans="1:12" ht="14" customHeight="1" x14ac:dyDescent="0.3">
      <c r="A83" s="182" t="s">
        <v>122</v>
      </c>
      <c r="B83" s="184" t="s">
        <v>4</v>
      </c>
      <c r="C83" s="182" t="s">
        <v>5</v>
      </c>
      <c r="D83" s="182" t="s">
        <v>123</v>
      </c>
      <c r="E83" s="184" t="s">
        <v>124</v>
      </c>
      <c r="F83" s="183" t="s">
        <v>125</v>
      </c>
      <c r="G83" s="184"/>
      <c r="H83" s="183" t="s">
        <v>126</v>
      </c>
      <c r="I83" s="184"/>
      <c r="J83" s="184" t="s">
        <v>127</v>
      </c>
    </row>
    <row r="84" spans="1:12" x14ac:dyDescent="0.3">
      <c r="A84" s="184"/>
      <c r="B84" s="184"/>
      <c r="C84" s="184"/>
      <c r="D84" s="184"/>
      <c r="E84" s="184"/>
      <c r="F84" s="31" t="s">
        <v>128</v>
      </c>
      <c r="G84" s="31" t="s">
        <v>129</v>
      </c>
      <c r="H84" s="31" t="s">
        <v>128</v>
      </c>
      <c r="I84" s="31" t="s">
        <v>129</v>
      </c>
      <c r="J84" s="184"/>
    </row>
    <row r="85" spans="1:12" ht="25" x14ac:dyDescent="0.3">
      <c r="A85" s="41" t="s">
        <v>93</v>
      </c>
      <c r="B85" s="42" t="s">
        <v>149</v>
      </c>
      <c r="C85" s="41" t="s">
        <v>25</v>
      </c>
      <c r="D85" s="41" t="s">
        <v>150</v>
      </c>
      <c r="E85" s="44">
        <v>1</v>
      </c>
      <c r="F85" s="45">
        <v>1</v>
      </c>
      <c r="G85" s="45">
        <v>0</v>
      </c>
      <c r="H85" s="49">
        <v>317.17070000000001</v>
      </c>
      <c r="I85" s="49">
        <v>109.6581</v>
      </c>
      <c r="J85" s="49">
        <v>317.17070000000001</v>
      </c>
    </row>
    <row r="86" spans="1:12" ht="14" customHeight="1" x14ac:dyDescent="0.3">
      <c r="A86" s="159"/>
      <c r="B86" s="159"/>
      <c r="C86" s="159"/>
      <c r="D86" s="159"/>
      <c r="E86" s="159"/>
      <c r="F86" s="159" t="s">
        <v>136</v>
      </c>
      <c r="G86" s="159"/>
      <c r="H86" s="159"/>
      <c r="I86" s="159"/>
      <c r="J86" s="51">
        <v>317.17070000000001</v>
      </c>
    </row>
    <row r="87" spans="1:12" x14ac:dyDescent="0.3">
      <c r="A87" s="30" t="s">
        <v>137</v>
      </c>
      <c r="B87" s="31" t="s">
        <v>4</v>
      </c>
      <c r="C87" s="30" t="s">
        <v>5</v>
      </c>
      <c r="D87" s="30" t="s">
        <v>138</v>
      </c>
      <c r="E87" s="31" t="s">
        <v>124</v>
      </c>
      <c r="F87" s="184" t="s">
        <v>139</v>
      </c>
      <c r="G87" s="184"/>
      <c r="H87" s="184"/>
      <c r="I87" s="184"/>
      <c r="J87" s="31" t="s">
        <v>127</v>
      </c>
    </row>
    <row r="88" spans="1:12" x14ac:dyDescent="0.3">
      <c r="A88" s="41" t="s">
        <v>93</v>
      </c>
      <c r="B88" s="42" t="s">
        <v>140</v>
      </c>
      <c r="C88" s="41" t="s">
        <v>25</v>
      </c>
      <c r="D88" s="41" t="s">
        <v>141</v>
      </c>
      <c r="E88" s="44">
        <v>3</v>
      </c>
      <c r="F88" s="41"/>
      <c r="G88" s="41"/>
      <c r="H88" s="41"/>
      <c r="I88" s="49">
        <v>22.1191</v>
      </c>
      <c r="J88" s="49">
        <v>66.357299999999995</v>
      </c>
    </row>
    <row r="89" spans="1:12" ht="14" customHeight="1" x14ac:dyDescent="0.3">
      <c r="A89" s="159"/>
      <c r="B89" s="159"/>
      <c r="C89" s="159"/>
      <c r="D89" s="159"/>
      <c r="E89" s="159"/>
      <c r="F89" s="159" t="s">
        <v>142</v>
      </c>
      <c r="G89" s="159"/>
      <c r="H89" s="159"/>
      <c r="I89" s="159"/>
      <c r="J89" s="51">
        <v>66.357299999999995</v>
      </c>
    </row>
    <row r="90" spans="1:12" ht="14" customHeight="1" x14ac:dyDescent="0.3">
      <c r="A90" s="159"/>
      <c r="B90" s="159"/>
      <c r="C90" s="159"/>
      <c r="D90" s="159"/>
      <c r="E90" s="159"/>
      <c r="F90" s="159" t="s">
        <v>143</v>
      </c>
      <c r="G90" s="159"/>
      <c r="H90" s="159"/>
      <c r="I90" s="159"/>
      <c r="J90" s="51">
        <v>0</v>
      </c>
    </row>
    <row r="91" spans="1:12" ht="14" customHeight="1" x14ac:dyDescent="0.3">
      <c r="A91" s="159"/>
      <c r="B91" s="159"/>
      <c r="C91" s="159"/>
      <c r="D91" s="159"/>
      <c r="E91" s="159"/>
      <c r="F91" s="159" t="s">
        <v>144</v>
      </c>
      <c r="G91" s="159"/>
      <c r="H91" s="159"/>
      <c r="I91" s="159"/>
      <c r="J91" s="51">
        <v>383.52800000000002</v>
      </c>
    </row>
    <row r="92" spans="1:12" ht="14" customHeight="1" x14ac:dyDescent="0.3">
      <c r="A92" s="159"/>
      <c r="B92" s="159"/>
      <c r="C92" s="159"/>
      <c r="D92" s="159"/>
      <c r="E92" s="159"/>
      <c r="F92" s="159" t="s">
        <v>145</v>
      </c>
      <c r="G92" s="159"/>
      <c r="H92" s="159"/>
      <c r="I92" s="159"/>
      <c r="J92" s="51">
        <v>2.4400000000000002E-2</v>
      </c>
    </row>
    <row r="93" spans="1:12" ht="14" customHeight="1" x14ac:dyDescent="0.3">
      <c r="A93" s="159"/>
      <c r="B93" s="159"/>
      <c r="C93" s="159"/>
      <c r="D93" s="159"/>
      <c r="E93" s="159"/>
      <c r="F93" s="159" t="s">
        <v>146</v>
      </c>
      <c r="G93" s="159"/>
      <c r="H93" s="159"/>
      <c r="I93" s="159"/>
      <c r="J93" s="51">
        <v>2.7563</v>
      </c>
    </row>
    <row r="94" spans="1:12" ht="14" customHeight="1" x14ac:dyDescent="0.3">
      <c r="A94" s="159"/>
      <c r="B94" s="159"/>
      <c r="C94" s="159"/>
      <c r="D94" s="159"/>
      <c r="E94" s="159"/>
      <c r="F94" s="159" t="s">
        <v>147</v>
      </c>
      <c r="G94" s="159"/>
      <c r="H94" s="159"/>
      <c r="I94" s="159"/>
      <c r="J94" s="51">
        <v>1.5563</v>
      </c>
    </row>
    <row r="95" spans="1:12" ht="14" customHeight="1" x14ac:dyDescent="0.3">
      <c r="A95" s="159"/>
      <c r="B95" s="159"/>
      <c r="C95" s="159"/>
      <c r="D95" s="159"/>
      <c r="E95" s="159"/>
      <c r="F95" s="159" t="s">
        <v>148</v>
      </c>
      <c r="G95" s="159"/>
      <c r="H95" s="159"/>
      <c r="I95" s="159"/>
      <c r="J95" s="51">
        <v>246.44370000000001</v>
      </c>
    </row>
    <row r="96" spans="1:12" ht="14" customHeight="1" x14ac:dyDescent="0.3">
      <c r="A96" s="30" t="s">
        <v>151</v>
      </c>
      <c r="B96" s="31" t="s">
        <v>5</v>
      </c>
      <c r="C96" s="30" t="s">
        <v>4</v>
      </c>
      <c r="D96" s="30" t="s">
        <v>96</v>
      </c>
      <c r="E96" s="31" t="s">
        <v>124</v>
      </c>
      <c r="F96" s="31" t="s">
        <v>152</v>
      </c>
      <c r="G96" s="184" t="s">
        <v>153</v>
      </c>
      <c r="H96" s="184"/>
      <c r="I96" s="184"/>
      <c r="J96" s="31" t="s">
        <v>127</v>
      </c>
    </row>
    <row r="97" spans="1:12" x14ac:dyDescent="0.3">
      <c r="A97" s="41" t="s">
        <v>93</v>
      </c>
      <c r="B97" s="42" t="s">
        <v>25</v>
      </c>
      <c r="C97" s="41" t="s">
        <v>154</v>
      </c>
      <c r="D97" s="41" t="s">
        <v>155</v>
      </c>
      <c r="E97" s="44">
        <v>2</v>
      </c>
      <c r="F97" s="43" t="s">
        <v>30</v>
      </c>
      <c r="G97" s="189">
        <v>542.59950000000003</v>
      </c>
      <c r="H97" s="189"/>
      <c r="I97" s="186"/>
      <c r="J97" s="49">
        <v>1085.1990000000001</v>
      </c>
    </row>
    <row r="98" spans="1:12" ht="14" customHeight="1" x14ac:dyDescent="0.3">
      <c r="A98" s="159"/>
      <c r="B98" s="159"/>
      <c r="C98" s="159"/>
      <c r="D98" s="159"/>
      <c r="E98" s="159"/>
      <c r="F98" s="159" t="s">
        <v>156</v>
      </c>
      <c r="G98" s="159"/>
      <c r="H98" s="159"/>
      <c r="I98" s="159"/>
      <c r="J98" s="51">
        <v>1085.1990000000001</v>
      </c>
    </row>
    <row r="99" spans="1:12" ht="14" customHeight="1" x14ac:dyDescent="0.3">
      <c r="A99" s="30" t="s">
        <v>157</v>
      </c>
      <c r="B99" s="31" t="s">
        <v>5</v>
      </c>
      <c r="C99" s="30" t="s">
        <v>4</v>
      </c>
      <c r="D99" s="30" t="s">
        <v>158</v>
      </c>
      <c r="E99" s="31" t="s">
        <v>124</v>
      </c>
      <c r="F99" s="31" t="s">
        <v>152</v>
      </c>
      <c r="G99" s="184" t="s">
        <v>153</v>
      </c>
      <c r="H99" s="184"/>
      <c r="I99" s="184"/>
      <c r="J99" s="31" t="s">
        <v>127</v>
      </c>
    </row>
    <row r="100" spans="1:12" ht="25" x14ac:dyDescent="0.3">
      <c r="A100" s="36" t="s">
        <v>469</v>
      </c>
      <c r="B100" s="37" t="s">
        <v>25</v>
      </c>
      <c r="C100" s="36">
        <v>1109671</v>
      </c>
      <c r="D100" s="36" t="s">
        <v>159</v>
      </c>
      <c r="E100" s="39">
        <v>1.469E-2</v>
      </c>
      <c r="F100" s="38" t="s">
        <v>27</v>
      </c>
      <c r="G100" s="188">
        <v>509.3</v>
      </c>
      <c r="H100" s="188"/>
      <c r="I100" s="187"/>
      <c r="J100" s="52">
        <v>7.4816000000000003</v>
      </c>
    </row>
    <row r="101" spans="1:12" ht="25" x14ac:dyDescent="0.3">
      <c r="A101" s="36" t="s">
        <v>469</v>
      </c>
      <c r="B101" s="37" t="s">
        <v>25</v>
      </c>
      <c r="C101" s="36">
        <v>1106165</v>
      </c>
      <c r="D101" s="36" t="s">
        <v>160</v>
      </c>
      <c r="E101" s="39">
        <v>0.82399999999999995</v>
      </c>
      <c r="F101" s="38" t="s">
        <v>27</v>
      </c>
      <c r="G101" s="188">
        <v>463.88</v>
      </c>
      <c r="H101" s="188"/>
      <c r="I101" s="187"/>
      <c r="J101" s="52">
        <v>382.2371</v>
      </c>
    </row>
    <row r="102" spans="1:12" ht="25" x14ac:dyDescent="0.3">
      <c r="A102" s="36" t="s">
        <v>469</v>
      </c>
      <c r="B102" s="37" t="s">
        <v>25</v>
      </c>
      <c r="C102" s="36">
        <v>3103302</v>
      </c>
      <c r="D102" s="36" t="s">
        <v>161</v>
      </c>
      <c r="E102" s="39">
        <v>0.8</v>
      </c>
      <c r="F102" s="38" t="s">
        <v>17</v>
      </c>
      <c r="G102" s="188">
        <v>77.989999999999995</v>
      </c>
      <c r="H102" s="188"/>
      <c r="I102" s="187"/>
      <c r="J102" s="52">
        <v>62.392000000000003</v>
      </c>
    </row>
    <row r="103" spans="1:12" ht="14" customHeight="1" x14ac:dyDescent="0.3">
      <c r="A103" s="159"/>
      <c r="B103" s="159"/>
      <c r="C103" s="159"/>
      <c r="D103" s="159"/>
      <c r="E103" s="159"/>
      <c r="F103" s="159" t="s">
        <v>162</v>
      </c>
      <c r="G103" s="159"/>
      <c r="H103" s="159"/>
      <c r="I103" s="159"/>
      <c r="J103" s="51">
        <v>452.11070000000001</v>
      </c>
    </row>
    <row r="104" spans="1:12" ht="14" customHeight="1" x14ac:dyDescent="0.3">
      <c r="A104" s="30" t="s">
        <v>163</v>
      </c>
      <c r="B104" s="31" t="s">
        <v>5</v>
      </c>
      <c r="C104" s="30" t="s">
        <v>93</v>
      </c>
      <c r="D104" s="30" t="s">
        <v>164</v>
      </c>
      <c r="E104" s="31" t="s">
        <v>124</v>
      </c>
      <c r="F104" s="31" t="s">
        <v>152</v>
      </c>
      <c r="G104" s="183" t="s">
        <v>165</v>
      </c>
      <c r="H104" s="184"/>
      <c r="I104" s="184"/>
      <c r="J104" s="31" t="s">
        <v>127</v>
      </c>
    </row>
    <row r="105" spans="1:12" x14ac:dyDescent="0.3">
      <c r="A105" s="32"/>
      <c r="B105" s="32"/>
      <c r="C105" s="32"/>
      <c r="D105" s="32"/>
      <c r="E105" s="32"/>
      <c r="F105" s="32"/>
      <c r="G105" s="32" t="s">
        <v>166</v>
      </c>
      <c r="H105" s="32" t="s">
        <v>167</v>
      </c>
      <c r="I105" s="32" t="s">
        <v>168</v>
      </c>
      <c r="J105" s="32"/>
    </row>
    <row r="106" spans="1:12" ht="37.5" x14ac:dyDescent="0.3">
      <c r="A106" s="36" t="s">
        <v>470</v>
      </c>
      <c r="B106" s="37" t="s">
        <v>25</v>
      </c>
      <c r="C106" s="36" t="s">
        <v>154</v>
      </c>
      <c r="D106" s="36" t="s">
        <v>169</v>
      </c>
      <c r="E106" s="39">
        <v>1.4978</v>
      </c>
      <c r="F106" s="38" t="s">
        <v>38</v>
      </c>
      <c r="G106" s="37" t="s">
        <v>471</v>
      </c>
      <c r="H106" s="37" t="s">
        <v>472</v>
      </c>
      <c r="I106" s="37" t="s">
        <v>473</v>
      </c>
      <c r="J106" s="52">
        <v>0</v>
      </c>
    </row>
    <row r="107" spans="1:12" ht="14" customHeight="1" x14ac:dyDescent="0.3">
      <c r="A107" s="159"/>
      <c r="B107" s="159"/>
      <c r="C107" s="159"/>
      <c r="D107" s="159"/>
      <c r="E107" s="159"/>
      <c r="F107" s="159" t="s">
        <v>170</v>
      </c>
      <c r="G107" s="159"/>
      <c r="H107" s="159"/>
      <c r="I107" s="159"/>
      <c r="J107" s="51">
        <v>0</v>
      </c>
    </row>
    <row r="108" spans="1:12" ht="14" customHeight="1" x14ac:dyDescent="0.3">
      <c r="A108" s="46"/>
      <c r="B108" s="46"/>
      <c r="C108" s="46"/>
      <c r="D108" s="46"/>
      <c r="E108" s="46" t="s">
        <v>105</v>
      </c>
      <c r="F108" s="47">
        <v>124.28</v>
      </c>
      <c r="G108" s="46" t="s">
        <v>106</v>
      </c>
      <c r="H108" s="47">
        <v>0</v>
      </c>
      <c r="I108" s="46" t="s">
        <v>107</v>
      </c>
      <c r="J108" s="47">
        <v>124.28486830769504</v>
      </c>
    </row>
    <row r="109" spans="1:12" ht="14.5" customHeight="1" thickBot="1" x14ac:dyDescent="0.35">
      <c r="A109" s="46"/>
      <c r="B109" s="46"/>
      <c r="C109" s="46"/>
      <c r="D109" s="46"/>
      <c r="E109" s="46" t="s">
        <v>108</v>
      </c>
      <c r="F109" s="47">
        <v>440.73</v>
      </c>
      <c r="G109" s="46"/>
      <c r="H109" s="181" t="s">
        <v>109</v>
      </c>
      <c r="I109" s="181"/>
      <c r="J109" s="47">
        <v>2227.2399999999998</v>
      </c>
    </row>
    <row r="110" spans="1:12" ht="14.5" thickTop="1" x14ac:dyDescent="0.3">
      <c r="A110" s="48"/>
      <c r="B110" s="48"/>
      <c r="C110" s="48"/>
      <c r="D110" s="48"/>
      <c r="E110" s="48"/>
      <c r="F110" s="48"/>
      <c r="G110" s="48"/>
      <c r="H110" s="48"/>
      <c r="I110" s="48"/>
      <c r="J110" s="48"/>
    </row>
    <row r="111" spans="1:12" x14ac:dyDescent="0.3">
      <c r="A111" s="30" t="s">
        <v>58</v>
      </c>
      <c r="B111" s="31" t="s">
        <v>4</v>
      </c>
      <c r="C111" s="30" t="s">
        <v>5</v>
      </c>
      <c r="D111" s="30" t="s">
        <v>6</v>
      </c>
      <c r="E111" s="182" t="s">
        <v>80</v>
      </c>
      <c r="F111" s="182"/>
      <c r="G111" s="32" t="s">
        <v>7</v>
      </c>
      <c r="H111" s="31" t="s">
        <v>8</v>
      </c>
      <c r="I111" s="31" t="s">
        <v>9</v>
      </c>
      <c r="J111" s="31" t="s">
        <v>11</v>
      </c>
      <c r="K111" s="27">
        <f>J112</f>
        <v>3112.72</v>
      </c>
      <c r="L111" s="27">
        <f>J123</f>
        <v>3880.63</v>
      </c>
    </row>
    <row r="112" spans="1:12" ht="25" x14ac:dyDescent="0.3">
      <c r="A112" s="14" t="s">
        <v>81</v>
      </c>
      <c r="B112" s="16" t="s">
        <v>33</v>
      </c>
      <c r="C112" s="14" t="s">
        <v>25</v>
      </c>
      <c r="D112" s="14" t="s">
        <v>34</v>
      </c>
      <c r="E112" s="185" t="s">
        <v>121</v>
      </c>
      <c r="F112" s="185"/>
      <c r="G112" s="33" t="s">
        <v>35</v>
      </c>
      <c r="H112" s="34">
        <v>1</v>
      </c>
      <c r="I112" s="35">
        <v>3112.72</v>
      </c>
      <c r="J112" s="35">
        <v>3112.72</v>
      </c>
    </row>
    <row r="113" spans="1:12" ht="14" customHeight="1" x14ac:dyDescent="0.3">
      <c r="A113" s="159"/>
      <c r="B113" s="159"/>
      <c r="C113" s="159"/>
      <c r="D113" s="159"/>
      <c r="E113" s="159"/>
      <c r="F113" s="159" t="s">
        <v>144</v>
      </c>
      <c r="G113" s="159"/>
      <c r="H113" s="159"/>
      <c r="I113" s="159"/>
      <c r="J113" s="51">
        <v>0</v>
      </c>
    </row>
    <row r="114" spans="1:12" ht="14" customHeight="1" x14ac:dyDescent="0.3">
      <c r="A114" s="159"/>
      <c r="B114" s="159"/>
      <c r="C114" s="159"/>
      <c r="D114" s="159"/>
      <c r="E114" s="159"/>
      <c r="F114" s="159" t="s">
        <v>145</v>
      </c>
      <c r="G114" s="159"/>
      <c r="H114" s="159"/>
      <c r="I114" s="159"/>
      <c r="J114" s="51">
        <v>0</v>
      </c>
    </row>
    <row r="115" spans="1:12" ht="14" customHeight="1" x14ac:dyDescent="0.3">
      <c r="A115" s="159"/>
      <c r="B115" s="159"/>
      <c r="C115" s="159"/>
      <c r="D115" s="159"/>
      <c r="E115" s="159"/>
      <c r="F115" s="159" t="s">
        <v>146</v>
      </c>
      <c r="G115" s="159"/>
      <c r="H115" s="159"/>
      <c r="I115" s="159"/>
      <c r="J115" s="51">
        <v>0</v>
      </c>
    </row>
    <row r="116" spans="1:12" ht="14" customHeight="1" x14ac:dyDescent="0.3">
      <c r="A116" s="159"/>
      <c r="B116" s="159"/>
      <c r="C116" s="159"/>
      <c r="D116" s="159"/>
      <c r="E116" s="159"/>
      <c r="F116" s="159" t="s">
        <v>147</v>
      </c>
      <c r="G116" s="159"/>
      <c r="H116" s="159"/>
      <c r="I116" s="159"/>
      <c r="J116" s="51">
        <v>1</v>
      </c>
    </row>
    <row r="117" spans="1:12" ht="14" customHeight="1" x14ac:dyDescent="0.3">
      <c r="A117" s="159"/>
      <c r="B117" s="159"/>
      <c r="C117" s="159"/>
      <c r="D117" s="159"/>
      <c r="E117" s="159"/>
      <c r="F117" s="159" t="s">
        <v>148</v>
      </c>
      <c r="G117" s="159"/>
      <c r="H117" s="159"/>
      <c r="I117" s="159"/>
      <c r="J117" s="51">
        <v>0</v>
      </c>
    </row>
    <row r="118" spans="1:12" ht="14" customHeight="1" x14ac:dyDescent="0.3">
      <c r="A118" s="30" t="s">
        <v>157</v>
      </c>
      <c r="B118" s="31" t="s">
        <v>5</v>
      </c>
      <c r="C118" s="30" t="s">
        <v>4</v>
      </c>
      <c r="D118" s="30" t="s">
        <v>158</v>
      </c>
      <c r="E118" s="31" t="s">
        <v>124</v>
      </c>
      <c r="F118" s="31" t="s">
        <v>152</v>
      </c>
      <c r="G118" s="184" t="s">
        <v>153</v>
      </c>
      <c r="H118" s="184"/>
      <c r="I118" s="184"/>
      <c r="J118" s="31" t="s">
        <v>127</v>
      </c>
    </row>
    <row r="119" spans="1:12" ht="25" x14ac:dyDescent="0.3">
      <c r="A119" s="36" t="s">
        <v>469</v>
      </c>
      <c r="B119" s="37" t="s">
        <v>25</v>
      </c>
      <c r="C119" s="36">
        <v>1107892</v>
      </c>
      <c r="D119" s="36" t="s">
        <v>171</v>
      </c>
      <c r="E119" s="39">
        <v>3.5670000000000002</v>
      </c>
      <c r="F119" s="38" t="s">
        <v>27</v>
      </c>
      <c r="G119" s="188">
        <v>529.80999999999995</v>
      </c>
      <c r="H119" s="188"/>
      <c r="I119" s="187"/>
      <c r="J119" s="52">
        <v>1889.8323</v>
      </c>
    </row>
    <row r="120" spans="1:12" ht="25" x14ac:dyDescent="0.3">
      <c r="A120" s="36" t="s">
        <v>469</v>
      </c>
      <c r="B120" s="37" t="s">
        <v>25</v>
      </c>
      <c r="C120" s="36">
        <v>3103302</v>
      </c>
      <c r="D120" s="36" t="s">
        <v>161</v>
      </c>
      <c r="E120" s="39">
        <v>15.68</v>
      </c>
      <c r="F120" s="38" t="s">
        <v>17</v>
      </c>
      <c r="G120" s="188">
        <v>77.989999999999995</v>
      </c>
      <c r="H120" s="188"/>
      <c r="I120" s="187"/>
      <c r="J120" s="52">
        <v>1222.8832</v>
      </c>
    </row>
    <row r="121" spans="1:12" ht="14" customHeight="1" x14ac:dyDescent="0.3">
      <c r="A121" s="159"/>
      <c r="B121" s="159"/>
      <c r="C121" s="159"/>
      <c r="D121" s="159"/>
      <c r="E121" s="159"/>
      <c r="F121" s="159" t="s">
        <v>162</v>
      </c>
      <c r="G121" s="159"/>
      <c r="H121" s="159"/>
      <c r="I121" s="159"/>
      <c r="J121" s="51">
        <v>3112.7154999999998</v>
      </c>
    </row>
    <row r="122" spans="1:12" ht="14" customHeight="1" x14ac:dyDescent="0.3">
      <c r="A122" s="46"/>
      <c r="B122" s="46"/>
      <c r="C122" s="46"/>
      <c r="D122" s="46"/>
      <c r="E122" s="46" t="s">
        <v>105</v>
      </c>
      <c r="F122" s="47">
        <v>931.28569096737931</v>
      </c>
      <c r="G122" s="46" t="s">
        <v>106</v>
      </c>
      <c r="H122" s="47">
        <v>0</v>
      </c>
      <c r="I122" s="46" t="s">
        <v>107</v>
      </c>
      <c r="J122" s="47">
        <v>931.28569096737931</v>
      </c>
    </row>
    <row r="123" spans="1:12" ht="14.5" customHeight="1" thickBot="1" x14ac:dyDescent="0.35">
      <c r="A123" s="46"/>
      <c r="B123" s="46"/>
      <c r="C123" s="46"/>
      <c r="D123" s="46"/>
      <c r="E123" s="46" t="s">
        <v>108</v>
      </c>
      <c r="F123" s="47">
        <v>767.91</v>
      </c>
      <c r="G123" s="46"/>
      <c r="H123" s="181" t="s">
        <v>109</v>
      </c>
      <c r="I123" s="181"/>
      <c r="J123" s="47">
        <v>3880.63</v>
      </c>
    </row>
    <row r="124" spans="1:12" ht="14.5" thickTop="1" x14ac:dyDescent="0.3">
      <c r="A124" s="48"/>
      <c r="B124" s="48"/>
      <c r="C124" s="48"/>
      <c r="D124" s="48"/>
      <c r="E124" s="48"/>
      <c r="F124" s="48"/>
      <c r="G124" s="48"/>
      <c r="H124" s="48"/>
      <c r="I124" s="48"/>
      <c r="J124" s="48"/>
    </row>
    <row r="125" spans="1:12" x14ac:dyDescent="0.3">
      <c r="A125" s="30" t="s">
        <v>59</v>
      </c>
      <c r="B125" s="31" t="s">
        <v>4</v>
      </c>
      <c r="C125" s="30" t="s">
        <v>5</v>
      </c>
      <c r="D125" s="30" t="s">
        <v>6</v>
      </c>
      <c r="E125" s="182" t="s">
        <v>80</v>
      </c>
      <c r="F125" s="182"/>
      <c r="G125" s="32" t="s">
        <v>7</v>
      </c>
      <c r="H125" s="31" t="s">
        <v>8</v>
      </c>
      <c r="I125" s="31" t="s">
        <v>9</v>
      </c>
      <c r="J125" s="31" t="s">
        <v>11</v>
      </c>
      <c r="K125" s="27">
        <f>J126</f>
        <v>4349.24</v>
      </c>
      <c r="L125" s="27">
        <f>J137</f>
        <v>5422.2</v>
      </c>
    </row>
    <row r="126" spans="1:12" ht="25" x14ac:dyDescent="0.3">
      <c r="A126" s="14" t="s">
        <v>81</v>
      </c>
      <c r="B126" s="16" t="s">
        <v>36</v>
      </c>
      <c r="C126" s="14" t="s">
        <v>25</v>
      </c>
      <c r="D126" s="14" t="s">
        <v>37</v>
      </c>
      <c r="E126" s="185" t="s">
        <v>121</v>
      </c>
      <c r="F126" s="185"/>
      <c r="G126" s="33" t="s">
        <v>35</v>
      </c>
      <c r="H126" s="34">
        <v>1</v>
      </c>
      <c r="I126" s="35">
        <v>4349.24</v>
      </c>
      <c r="J126" s="35">
        <v>4349.24</v>
      </c>
    </row>
    <row r="127" spans="1:12" ht="14" customHeight="1" x14ac:dyDescent="0.3">
      <c r="A127" s="159"/>
      <c r="B127" s="159"/>
      <c r="C127" s="159"/>
      <c r="D127" s="159"/>
      <c r="E127" s="159"/>
      <c r="F127" s="159" t="s">
        <v>144</v>
      </c>
      <c r="G127" s="159"/>
      <c r="H127" s="159"/>
      <c r="I127" s="159"/>
      <c r="J127" s="51">
        <v>0</v>
      </c>
    </row>
    <row r="128" spans="1:12" ht="14" customHeight="1" x14ac:dyDescent="0.3">
      <c r="A128" s="159"/>
      <c r="B128" s="159"/>
      <c r="C128" s="159"/>
      <c r="D128" s="159"/>
      <c r="E128" s="159"/>
      <c r="F128" s="159" t="s">
        <v>145</v>
      </c>
      <c r="G128" s="159"/>
      <c r="H128" s="159"/>
      <c r="I128" s="159"/>
      <c r="J128" s="51">
        <v>0</v>
      </c>
    </row>
    <row r="129" spans="1:12" ht="14" customHeight="1" x14ac:dyDescent="0.3">
      <c r="A129" s="159"/>
      <c r="B129" s="159"/>
      <c r="C129" s="159"/>
      <c r="D129" s="159"/>
      <c r="E129" s="159"/>
      <c r="F129" s="159" t="s">
        <v>146</v>
      </c>
      <c r="G129" s="159"/>
      <c r="H129" s="159"/>
      <c r="I129" s="159"/>
      <c r="J129" s="51">
        <v>0</v>
      </c>
    </row>
    <row r="130" spans="1:12" ht="14" customHeight="1" x14ac:dyDescent="0.3">
      <c r="A130" s="159"/>
      <c r="B130" s="159"/>
      <c r="C130" s="159"/>
      <c r="D130" s="159"/>
      <c r="E130" s="159"/>
      <c r="F130" s="159" t="s">
        <v>147</v>
      </c>
      <c r="G130" s="159"/>
      <c r="H130" s="159"/>
      <c r="I130" s="159"/>
      <c r="J130" s="51">
        <v>1</v>
      </c>
    </row>
    <row r="131" spans="1:12" ht="14" customHeight="1" x14ac:dyDescent="0.3">
      <c r="A131" s="159"/>
      <c r="B131" s="159"/>
      <c r="C131" s="159"/>
      <c r="D131" s="159"/>
      <c r="E131" s="159"/>
      <c r="F131" s="159" t="s">
        <v>148</v>
      </c>
      <c r="G131" s="159"/>
      <c r="H131" s="159"/>
      <c r="I131" s="159"/>
      <c r="J131" s="51">
        <v>0</v>
      </c>
    </row>
    <row r="132" spans="1:12" ht="14" customHeight="1" x14ac:dyDescent="0.3">
      <c r="A132" s="30" t="s">
        <v>157</v>
      </c>
      <c r="B132" s="31" t="s">
        <v>5</v>
      </c>
      <c r="C132" s="30" t="s">
        <v>4</v>
      </c>
      <c r="D132" s="30" t="s">
        <v>158</v>
      </c>
      <c r="E132" s="31" t="s">
        <v>124</v>
      </c>
      <c r="F132" s="31" t="s">
        <v>152</v>
      </c>
      <c r="G132" s="184" t="s">
        <v>153</v>
      </c>
      <c r="H132" s="184"/>
      <c r="I132" s="184"/>
      <c r="J132" s="31" t="s">
        <v>127</v>
      </c>
    </row>
    <row r="133" spans="1:12" ht="25" x14ac:dyDescent="0.3">
      <c r="A133" s="36" t="s">
        <v>469</v>
      </c>
      <c r="B133" s="37" t="s">
        <v>25</v>
      </c>
      <c r="C133" s="36">
        <v>1107892</v>
      </c>
      <c r="D133" s="36" t="s">
        <v>171</v>
      </c>
      <c r="E133" s="39">
        <v>5.1059999999999999</v>
      </c>
      <c r="F133" s="38" t="s">
        <v>27</v>
      </c>
      <c r="G133" s="188">
        <v>529.80999999999995</v>
      </c>
      <c r="H133" s="188"/>
      <c r="I133" s="187"/>
      <c r="J133" s="52">
        <v>2705.2098999999998</v>
      </c>
    </row>
    <row r="134" spans="1:12" ht="25" x14ac:dyDescent="0.3">
      <c r="A134" s="36" t="s">
        <v>469</v>
      </c>
      <c r="B134" s="37" t="s">
        <v>25</v>
      </c>
      <c r="C134" s="36">
        <v>3103302</v>
      </c>
      <c r="D134" s="36" t="s">
        <v>161</v>
      </c>
      <c r="E134" s="39">
        <v>21.08</v>
      </c>
      <c r="F134" s="38" t="s">
        <v>17</v>
      </c>
      <c r="G134" s="188">
        <v>77.989999999999995</v>
      </c>
      <c r="H134" s="188"/>
      <c r="I134" s="187"/>
      <c r="J134" s="52">
        <v>1644.0291999999999</v>
      </c>
    </row>
    <row r="135" spans="1:12" ht="14" customHeight="1" x14ac:dyDescent="0.3">
      <c r="A135" s="159"/>
      <c r="B135" s="159"/>
      <c r="C135" s="159"/>
      <c r="D135" s="159"/>
      <c r="E135" s="159"/>
      <c r="F135" s="159" t="s">
        <v>162</v>
      </c>
      <c r="G135" s="159"/>
      <c r="H135" s="159"/>
      <c r="I135" s="159"/>
      <c r="J135" s="51">
        <v>4349.2390999999998</v>
      </c>
    </row>
    <row r="136" spans="1:12" ht="14" customHeight="1" x14ac:dyDescent="0.3">
      <c r="A136" s="46"/>
      <c r="B136" s="46"/>
      <c r="C136" s="46"/>
      <c r="D136" s="46"/>
      <c r="E136" s="46" t="s">
        <v>105</v>
      </c>
      <c r="F136" s="47">
        <v>1270.8878847193521</v>
      </c>
      <c r="G136" s="46" t="s">
        <v>106</v>
      </c>
      <c r="H136" s="47">
        <v>0</v>
      </c>
      <c r="I136" s="46" t="s">
        <v>107</v>
      </c>
      <c r="J136" s="47">
        <v>1270.8878847193521</v>
      </c>
    </row>
    <row r="137" spans="1:12" ht="14.5" customHeight="1" thickBot="1" x14ac:dyDescent="0.35">
      <c r="A137" s="46"/>
      <c r="B137" s="46"/>
      <c r="C137" s="46"/>
      <c r="D137" s="46"/>
      <c r="E137" s="46" t="s">
        <v>108</v>
      </c>
      <c r="F137" s="47">
        <v>1072.96</v>
      </c>
      <c r="G137" s="46"/>
      <c r="H137" s="181" t="s">
        <v>109</v>
      </c>
      <c r="I137" s="181"/>
      <c r="J137" s="47">
        <v>5422.2</v>
      </c>
    </row>
    <row r="138" spans="1:12" ht="14.5" thickTop="1" x14ac:dyDescent="0.3">
      <c r="A138" s="48"/>
      <c r="B138" s="48"/>
      <c r="C138" s="48"/>
      <c r="D138" s="48"/>
      <c r="E138" s="48"/>
      <c r="F138" s="48"/>
      <c r="G138" s="48"/>
      <c r="H138" s="48"/>
      <c r="I138" s="48"/>
      <c r="J138" s="48"/>
    </row>
    <row r="139" spans="1:12" x14ac:dyDescent="0.3">
      <c r="A139" s="30" t="s">
        <v>336</v>
      </c>
      <c r="B139" s="31" t="s">
        <v>4</v>
      </c>
      <c r="C139" s="30" t="s">
        <v>5</v>
      </c>
      <c r="D139" s="30" t="s">
        <v>6</v>
      </c>
      <c r="E139" s="182" t="s">
        <v>80</v>
      </c>
      <c r="F139" s="182"/>
      <c r="G139" s="32" t="s">
        <v>7</v>
      </c>
      <c r="H139" s="31" t="s">
        <v>8</v>
      </c>
      <c r="I139" s="31" t="s">
        <v>9</v>
      </c>
      <c r="J139" s="31" t="s">
        <v>11</v>
      </c>
      <c r="K139" s="27">
        <f>J140</f>
        <v>14.21</v>
      </c>
      <c r="L139" s="27">
        <f>J167</f>
        <v>17.72</v>
      </c>
    </row>
    <row r="140" spans="1:12" x14ac:dyDescent="0.3">
      <c r="A140" s="14" t="s">
        <v>81</v>
      </c>
      <c r="B140" s="16" t="s">
        <v>40</v>
      </c>
      <c r="C140" s="14" t="s">
        <v>25</v>
      </c>
      <c r="D140" s="14" t="s">
        <v>41</v>
      </c>
      <c r="E140" s="185" t="s">
        <v>121</v>
      </c>
      <c r="F140" s="185"/>
      <c r="G140" s="33" t="s">
        <v>27</v>
      </c>
      <c r="H140" s="34">
        <v>1</v>
      </c>
      <c r="I140" s="35">
        <v>14.21</v>
      </c>
      <c r="J140" s="35">
        <v>14.21</v>
      </c>
    </row>
    <row r="141" spans="1:12" ht="14" customHeight="1" x14ac:dyDescent="0.3">
      <c r="A141" s="182" t="s">
        <v>122</v>
      </c>
      <c r="B141" s="184" t="s">
        <v>4</v>
      </c>
      <c r="C141" s="182" t="s">
        <v>5</v>
      </c>
      <c r="D141" s="182" t="s">
        <v>123</v>
      </c>
      <c r="E141" s="184" t="s">
        <v>124</v>
      </c>
      <c r="F141" s="183" t="s">
        <v>125</v>
      </c>
      <c r="G141" s="184"/>
      <c r="H141" s="183" t="s">
        <v>126</v>
      </c>
      <c r="I141" s="184"/>
      <c r="J141" s="184" t="s">
        <v>127</v>
      </c>
    </row>
    <row r="142" spans="1:12" x14ac:dyDescent="0.3">
      <c r="A142" s="184"/>
      <c r="B142" s="184"/>
      <c r="C142" s="184"/>
      <c r="D142" s="184"/>
      <c r="E142" s="184"/>
      <c r="F142" s="31" t="s">
        <v>128</v>
      </c>
      <c r="G142" s="31" t="s">
        <v>129</v>
      </c>
      <c r="H142" s="31" t="s">
        <v>128</v>
      </c>
      <c r="I142" s="31" t="s">
        <v>129</v>
      </c>
      <c r="J142" s="184"/>
    </row>
    <row r="143" spans="1:12" x14ac:dyDescent="0.3">
      <c r="A143" s="41" t="s">
        <v>93</v>
      </c>
      <c r="B143" s="42" t="s">
        <v>172</v>
      </c>
      <c r="C143" s="41" t="s">
        <v>25</v>
      </c>
      <c r="D143" s="41" t="s">
        <v>173</v>
      </c>
      <c r="E143" s="44">
        <v>1</v>
      </c>
      <c r="F143" s="45">
        <v>0.53</v>
      </c>
      <c r="G143" s="45">
        <v>0.47</v>
      </c>
      <c r="H143" s="49">
        <v>275.88080000000002</v>
      </c>
      <c r="I143" s="49">
        <v>83.521100000000004</v>
      </c>
      <c r="J143" s="49">
        <v>185.4717</v>
      </c>
    </row>
    <row r="144" spans="1:12" ht="25" x14ac:dyDescent="0.3">
      <c r="A144" s="41" t="s">
        <v>93</v>
      </c>
      <c r="B144" s="42" t="s">
        <v>174</v>
      </c>
      <c r="C144" s="41" t="s">
        <v>25</v>
      </c>
      <c r="D144" s="41" t="s">
        <v>175</v>
      </c>
      <c r="E144" s="44">
        <v>1</v>
      </c>
      <c r="F144" s="45">
        <v>0.86</v>
      </c>
      <c r="G144" s="45">
        <v>0.14000000000000001</v>
      </c>
      <c r="H144" s="49">
        <v>244.7568</v>
      </c>
      <c r="I144" s="49">
        <v>112.04949999999999</v>
      </c>
      <c r="J144" s="49">
        <v>226.17779999999999</v>
      </c>
    </row>
    <row r="145" spans="1:10" x14ac:dyDescent="0.3">
      <c r="A145" s="41" t="s">
        <v>93</v>
      </c>
      <c r="B145" s="42" t="s">
        <v>176</v>
      </c>
      <c r="C145" s="41" t="s">
        <v>25</v>
      </c>
      <c r="D145" s="41" t="s">
        <v>177</v>
      </c>
      <c r="E145" s="44">
        <v>1</v>
      </c>
      <c r="F145" s="45">
        <v>1</v>
      </c>
      <c r="G145" s="45">
        <v>0</v>
      </c>
      <c r="H145" s="49">
        <v>398.0301</v>
      </c>
      <c r="I145" s="49">
        <v>168.7217</v>
      </c>
      <c r="J145" s="49">
        <v>398.0301</v>
      </c>
    </row>
    <row r="146" spans="1:10" ht="14" customHeight="1" x14ac:dyDescent="0.3">
      <c r="A146" s="159"/>
      <c r="B146" s="159"/>
      <c r="C146" s="159"/>
      <c r="D146" s="159"/>
      <c r="E146" s="159"/>
      <c r="F146" s="159" t="s">
        <v>136</v>
      </c>
      <c r="G146" s="159"/>
      <c r="H146" s="159"/>
      <c r="I146" s="159"/>
      <c r="J146" s="51">
        <v>809.67960000000005</v>
      </c>
    </row>
    <row r="147" spans="1:10" x14ac:dyDescent="0.3">
      <c r="A147" s="30" t="s">
        <v>137</v>
      </c>
      <c r="B147" s="31" t="s">
        <v>4</v>
      </c>
      <c r="C147" s="30" t="s">
        <v>5</v>
      </c>
      <c r="D147" s="30" t="s">
        <v>138</v>
      </c>
      <c r="E147" s="31" t="s">
        <v>124</v>
      </c>
      <c r="F147" s="184" t="s">
        <v>139</v>
      </c>
      <c r="G147" s="184"/>
      <c r="H147" s="184"/>
      <c r="I147" s="184"/>
      <c r="J147" s="31" t="s">
        <v>127</v>
      </c>
    </row>
    <row r="148" spans="1:10" x14ac:dyDescent="0.3">
      <c r="A148" s="41" t="s">
        <v>93</v>
      </c>
      <c r="B148" s="42" t="s">
        <v>140</v>
      </c>
      <c r="C148" s="41" t="s">
        <v>25</v>
      </c>
      <c r="D148" s="41" t="s">
        <v>141</v>
      </c>
      <c r="E148" s="44">
        <v>3</v>
      </c>
      <c r="F148" s="41"/>
      <c r="G148" s="41"/>
      <c r="H148" s="41"/>
      <c r="I148" s="49">
        <v>22.1191</v>
      </c>
      <c r="J148" s="49">
        <v>66.357299999999995</v>
      </c>
    </row>
    <row r="149" spans="1:10" ht="14" customHeight="1" x14ac:dyDescent="0.3">
      <c r="A149" s="159"/>
      <c r="B149" s="159"/>
      <c r="C149" s="159"/>
      <c r="D149" s="159"/>
      <c r="E149" s="159"/>
      <c r="F149" s="159" t="s">
        <v>142</v>
      </c>
      <c r="G149" s="159"/>
      <c r="H149" s="159"/>
      <c r="I149" s="159"/>
      <c r="J149" s="51">
        <v>66.357299999999995</v>
      </c>
    </row>
    <row r="150" spans="1:10" ht="14" customHeight="1" x14ac:dyDescent="0.3">
      <c r="A150" s="159"/>
      <c r="B150" s="159"/>
      <c r="C150" s="159"/>
      <c r="D150" s="159"/>
      <c r="E150" s="159"/>
      <c r="F150" s="159" t="s">
        <v>143</v>
      </c>
      <c r="G150" s="159"/>
      <c r="H150" s="159"/>
      <c r="I150" s="159"/>
      <c r="J150" s="51">
        <v>0</v>
      </c>
    </row>
    <row r="151" spans="1:10" ht="14" customHeight="1" x14ac:dyDescent="0.3">
      <c r="A151" s="159"/>
      <c r="B151" s="159"/>
      <c r="C151" s="159"/>
      <c r="D151" s="159"/>
      <c r="E151" s="159"/>
      <c r="F151" s="159" t="s">
        <v>144</v>
      </c>
      <c r="G151" s="159"/>
      <c r="H151" s="159"/>
      <c r="I151" s="159"/>
      <c r="J151" s="51">
        <v>876.03689999999995</v>
      </c>
    </row>
    <row r="152" spans="1:10" ht="14" customHeight="1" x14ac:dyDescent="0.3">
      <c r="A152" s="159"/>
      <c r="B152" s="159"/>
      <c r="C152" s="159"/>
      <c r="D152" s="159"/>
      <c r="E152" s="159"/>
      <c r="F152" s="159" t="s">
        <v>145</v>
      </c>
      <c r="G152" s="159"/>
      <c r="H152" s="159"/>
      <c r="I152" s="159"/>
      <c r="J152" s="51">
        <v>2.4400000000000002E-2</v>
      </c>
    </row>
    <row r="153" spans="1:10" ht="14" customHeight="1" x14ac:dyDescent="0.3">
      <c r="A153" s="159"/>
      <c r="B153" s="159"/>
      <c r="C153" s="159"/>
      <c r="D153" s="159"/>
      <c r="E153" s="159"/>
      <c r="F153" s="159" t="s">
        <v>146</v>
      </c>
      <c r="G153" s="159"/>
      <c r="H153" s="159"/>
      <c r="I153" s="159"/>
      <c r="J153" s="51">
        <v>0.10829999999999999</v>
      </c>
    </row>
    <row r="154" spans="1:10" ht="14" customHeight="1" x14ac:dyDescent="0.3">
      <c r="A154" s="159"/>
      <c r="B154" s="159"/>
      <c r="C154" s="159"/>
      <c r="D154" s="159"/>
      <c r="E154" s="159"/>
      <c r="F154" s="159" t="s">
        <v>147</v>
      </c>
      <c r="G154" s="159"/>
      <c r="H154" s="159"/>
      <c r="I154" s="159"/>
      <c r="J154" s="51">
        <v>96.9</v>
      </c>
    </row>
    <row r="155" spans="1:10" ht="14" customHeight="1" x14ac:dyDescent="0.3">
      <c r="A155" s="159"/>
      <c r="B155" s="159"/>
      <c r="C155" s="159"/>
      <c r="D155" s="159"/>
      <c r="E155" s="159"/>
      <c r="F155" s="159" t="s">
        <v>148</v>
      </c>
      <c r="G155" s="159"/>
      <c r="H155" s="159"/>
      <c r="I155" s="159"/>
      <c r="J155" s="51">
        <v>9.0405999999999995</v>
      </c>
    </row>
    <row r="156" spans="1:10" ht="14" customHeight="1" x14ac:dyDescent="0.3">
      <c r="A156" s="30" t="s">
        <v>157</v>
      </c>
      <c r="B156" s="31" t="s">
        <v>5</v>
      </c>
      <c r="C156" s="30" t="s">
        <v>4</v>
      </c>
      <c r="D156" s="30" t="s">
        <v>158</v>
      </c>
      <c r="E156" s="31" t="s">
        <v>124</v>
      </c>
      <c r="F156" s="31" t="s">
        <v>152</v>
      </c>
      <c r="G156" s="184" t="s">
        <v>153</v>
      </c>
      <c r="H156" s="184"/>
      <c r="I156" s="184"/>
      <c r="J156" s="31" t="s">
        <v>127</v>
      </c>
    </row>
    <row r="157" spans="1:10" ht="25" x14ac:dyDescent="0.3">
      <c r="A157" s="36" t="s">
        <v>469</v>
      </c>
      <c r="B157" s="37" t="s">
        <v>25</v>
      </c>
      <c r="C157" s="36">
        <v>4016096</v>
      </c>
      <c r="D157" s="36" t="s">
        <v>178</v>
      </c>
      <c r="E157" s="39">
        <v>1.1002700000000001</v>
      </c>
      <c r="F157" s="38" t="s">
        <v>27</v>
      </c>
      <c r="G157" s="188">
        <v>1.6</v>
      </c>
      <c r="H157" s="188"/>
      <c r="I157" s="187"/>
      <c r="J157" s="52">
        <v>1.7604</v>
      </c>
    </row>
    <row r="158" spans="1:10" ht="14" customHeight="1" x14ac:dyDescent="0.3">
      <c r="A158" s="159"/>
      <c r="B158" s="159"/>
      <c r="C158" s="159"/>
      <c r="D158" s="159"/>
      <c r="E158" s="159"/>
      <c r="F158" s="159" t="s">
        <v>162</v>
      </c>
      <c r="G158" s="159"/>
      <c r="H158" s="159"/>
      <c r="I158" s="159"/>
      <c r="J158" s="51">
        <v>1.7604</v>
      </c>
    </row>
    <row r="159" spans="1:10" ht="14" customHeight="1" x14ac:dyDescent="0.3">
      <c r="A159" s="30" t="s">
        <v>179</v>
      </c>
      <c r="B159" s="31" t="s">
        <v>5</v>
      </c>
      <c r="C159" s="30" t="s">
        <v>93</v>
      </c>
      <c r="D159" s="30" t="s">
        <v>180</v>
      </c>
      <c r="E159" s="31" t="s">
        <v>4</v>
      </c>
      <c r="F159" s="31" t="s">
        <v>124</v>
      </c>
      <c r="G159" s="32" t="s">
        <v>152</v>
      </c>
      <c r="H159" s="184" t="s">
        <v>153</v>
      </c>
      <c r="I159" s="184"/>
      <c r="J159" s="31" t="s">
        <v>127</v>
      </c>
    </row>
    <row r="160" spans="1:10" ht="25" x14ac:dyDescent="0.3">
      <c r="A160" s="36" t="s">
        <v>474</v>
      </c>
      <c r="B160" s="37" t="s">
        <v>25</v>
      </c>
      <c r="C160" s="36">
        <v>4016096</v>
      </c>
      <c r="D160" s="36" t="s">
        <v>181</v>
      </c>
      <c r="E160" s="37">
        <v>5914353</v>
      </c>
      <c r="F160" s="39">
        <v>2.0630099999999998</v>
      </c>
      <c r="G160" s="38" t="s">
        <v>182</v>
      </c>
      <c r="H160" s="188">
        <v>1.6</v>
      </c>
      <c r="I160" s="187"/>
      <c r="J160" s="52">
        <v>3.3008000000000002</v>
      </c>
    </row>
    <row r="161" spans="1:12" ht="14" customHeight="1" x14ac:dyDescent="0.3">
      <c r="A161" s="159"/>
      <c r="B161" s="159"/>
      <c r="C161" s="159"/>
      <c r="D161" s="159"/>
      <c r="E161" s="159"/>
      <c r="F161" s="159" t="s">
        <v>183</v>
      </c>
      <c r="G161" s="159"/>
      <c r="H161" s="159"/>
      <c r="I161" s="159"/>
      <c r="J161" s="51">
        <v>3.3008000000000002</v>
      </c>
    </row>
    <row r="162" spans="1:12" ht="14" customHeight="1" x14ac:dyDescent="0.3">
      <c r="A162" s="30" t="s">
        <v>163</v>
      </c>
      <c r="B162" s="31" t="s">
        <v>5</v>
      </c>
      <c r="C162" s="30" t="s">
        <v>93</v>
      </c>
      <c r="D162" s="30" t="s">
        <v>164</v>
      </c>
      <c r="E162" s="31" t="s">
        <v>124</v>
      </c>
      <c r="F162" s="31" t="s">
        <v>152</v>
      </c>
      <c r="G162" s="183" t="s">
        <v>165</v>
      </c>
      <c r="H162" s="184"/>
      <c r="I162" s="184"/>
      <c r="J162" s="31" t="s">
        <v>127</v>
      </c>
    </row>
    <row r="163" spans="1:12" x14ac:dyDescent="0.3">
      <c r="A163" s="32"/>
      <c r="B163" s="32"/>
      <c r="C163" s="32"/>
      <c r="D163" s="32"/>
      <c r="E163" s="32"/>
      <c r="F163" s="32"/>
      <c r="G163" s="32" t="s">
        <v>166</v>
      </c>
      <c r="H163" s="32" t="s">
        <v>167</v>
      </c>
      <c r="I163" s="32" t="s">
        <v>168</v>
      </c>
      <c r="J163" s="32"/>
    </row>
    <row r="164" spans="1:12" ht="37.5" x14ac:dyDescent="0.3">
      <c r="A164" s="36" t="s">
        <v>470</v>
      </c>
      <c r="B164" s="37" t="s">
        <v>25</v>
      </c>
      <c r="C164" s="36">
        <v>4016096</v>
      </c>
      <c r="D164" s="36" t="s">
        <v>184</v>
      </c>
      <c r="E164" s="39">
        <v>2.0630099999999998</v>
      </c>
      <c r="F164" s="38" t="s">
        <v>38</v>
      </c>
      <c r="G164" s="37" t="s">
        <v>475</v>
      </c>
      <c r="H164" s="37" t="s">
        <v>476</v>
      </c>
      <c r="I164" s="37" t="s">
        <v>477</v>
      </c>
      <c r="J164" s="52">
        <v>0</v>
      </c>
    </row>
    <row r="165" spans="1:12" ht="14" customHeight="1" x14ac:dyDescent="0.3">
      <c r="A165" s="159"/>
      <c r="B165" s="159"/>
      <c r="C165" s="159"/>
      <c r="D165" s="159"/>
      <c r="E165" s="159"/>
      <c r="F165" s="159" t="s">
        <v>170</v>
      </c>
      <c r="G165" s="159"/>
      <c r="H165" s="159"/>
      <c r="I165" s="159"/>
      <c r="J165" s="51">
        <v>0</v>
      </c>
    </row>
    <row r="166" spans="1:12" ht="14" customHeight="1" x14ac:dyDescent="0.3">
      <c r="A166" s="46"/>
      <c r="B166" s="46"/>
      <c r="C166" s="46"/>
      <c r="D166" s="46"/>
      <c r="E166" s="46" t="s">
        <v>105</v>
      </c>
      <c r="F166" s="47">
        <v>0.79</v>
      </c>
      <c r="G166" s="46" t="s">
        <v>106</v>
      </c>
      <c r="H166" s="47">
        <v>0</v>
      </c>
      <c r="I166" s="46" t="s">
        <v>107</v>
      </c>
      <c r="J166" s="47">
        <v>0.79052748492342506</v>
      </c>
    </row>
    <row r="167" spans="1:12" ht="14.5" customHeight="1" thickBot="1" x14ac:dyDescent="0.35">
      <c r="A167" s="46"/>
      <c r="B167" s="46"/>
      <c r="C167" s="46"/>
      <c r="D167" s="46"/>
      <c r="E167" s="46" t="s">
        <v>108</v>
      </c>
      <c r="F167" s="47">
        <v>3.51</v>
      </c>
      <c r="G167" s="46"/>
      <c r="H167" s="181" t="s">
        <v>109</v>
      </c>
      <c r="I167" s="181"/>
      <c r="J167" s="47">
        <v>17.72</v>
      </c>
    </row>
    <row r="168" spans="1:12" ht="14.5" thickTop="1" x14ac:dyDescent="0.3">
      <c r="A168" s="48"/>
      <c r="B168" s="48"/>
      <c r="C168" s="48"/>
      <c r="D168" s="48"/>
      <c r="E168" s="48"/>
      <c r="F168" s="48"/>
      <c r="G168" s="48"/>
      <c r="H168" s="48"/>
      <c r="I168" s="48"/>
      <c r="J168" s="48"/>
    </row>
    <row r="169" spans="1:12" x14ac:dyDescent="0.3">
      <c r="A169" s="30" t="s">
        <v>337</v>
      </c>
      <c r="B169" s="31" t="s">
        <v>4</v>
      </c>
      <c r="C169" s="30" t="s">
        <v>5</v>
      </c>
      <c r="D169" s="30" t="s">
        <v>6</v>
      </c>
      <c r="E169" s="182" t="s">
        <v>80</v>
      </c>
      <c r="F169" s="182"/>
      <c r="G169" s="32" t="s">
        <v>7</v>
      </c>
      <c r="H169" s="31" t="s">
        <v>8</v>
      </c>
      <c r="I169" s="31" t="s">
        <v>9</v>
      </c>
      <c r="J169" s="31" t="s">
        <v>11</v>
      </c>
      <c r="K169" s="27">
        <f>J170</f>
        <v>1.59</v>
      </c>
      <c r="L169" s="27">
        <f>J174</f>
        <v>1.98</v>
      </c>
    </row>
    <row r="170" spans="1:12" ht="25" customHeight="1" x14ac:dyDescent="0.3">
      <c r="A170" s="14" t="s">
        <v>81</v>
      </c>
      <c r="B170" s="16" t="s">
        <v>404</v>
      </c>
      <c r="C170" s="14" t="s">
        <v>15</v>
      </c>
      <c r="D170" s="14" t="s">
        <v>401</v>
      </c>
      <c r="E170" s="185" t="s">
        <v>405</v>
      </c>
      <c r="F170" s="185"/>
      <c r="G170" s="33" t="s">
        <v>406</v>
      </c>
      <c r="H170" s="34">
        <v>1</v>
      </c>
      <c r="I170" s="35">
        <v>1.59</v>
      </c>
      <c r="J170" s="35">
        <v>1.59</v>
      </c>
    </row>
    <row r="171" spans="1:12" ht="14" customHeight="1" x14ac:dyDescent="0.3">
      <c r="A171" s="36" t="s">
        <v>478</v>
      </c>
      <c r="B171" s="37" t="s">
        <v>407</v>
      </c>
      <c r="C171" s="36" t="s">
        <v>15</v>
      </c>
      <c r="D171" s="36" t="s">
        <v>408</v>
      </c>
      <c r="E171" s="187" t="s">
        <v>409</v>
      </c>
      <c r="F171" s="187"/>
      <c r="G171" s="38" t="s">
        <v>410</v>
      </c>
      <c r="H171" s="39">
        <v>4.5351000000000002E-3</v>
      </c>
      <c r="I171" s="40">
        <v>320</v>
      </c>
      <c r="J171" s="40">
        <v>1.45</v>
      </c>
    </row>
    <row r="172" spans="1:12" ht="50" x14ac:dyDescent="0.3">
      <c r="A172" s="36" t="s">
        <v>478</v>
      </c>
      <c r="B172" s="37" t="s">
        <v>411</v>
      </c>
      <c r="C172" s="36" t="s">
        <v>15</v>
      </c>
      <c r="D172" s="36" t="s">
        <v>412</v>
      </c>
      <c r="E172" s="187" t="s">
        <v>409</v>
      </c>
      <c r="F172" s="187"/>
      <c r="G172" s="38" t="s">
        <v>413</v>
      </c>
      <c r="H172" s="39">
        <v>1.7041000000000001E-3</v>
      </c>
      <c r="I172" s="40">
        <v>82.34</v>
      </c>
      <c r="J172" s="40">
        <v>0.14000000000000001</v>
      </c>
    </row>
    <row r="173" spans="1:12" ht="14" customHeight="1" x14ac:dyDescent="0.3">
      <c r="A173" s="46"/>
      <c r="B173" s="46"/>
      <c r="C173" s="46"/>
      <c r="D173" s="46"/>
      <c r="E173" s="46" t="s">
        <v>105</v>
      </c>
      <c r="F173" s="47">
        <v>0.13</v>
      </c>
      <c r="G173" s="46" t="s">
        <v>106</v>
      </c>
      <c r="H173" s="47">
        <v>0</v>
      </c>
      <c r="I173" s="46" t="s">
        <v>107</v>
      </c>
      <c r="J173" s="47">
        <v>0.13</v>
      </c>
    </row>
    <row r="174" spans="1:12" ht="14" customHeight="1" thickBot="1" x14ac:dyDescent="0.35">
      <c r="A174" s="46"/>
      <c r="B174" s="46"/>
      <c r="C174" s="46"/>
      <c r="D174" s="46"/>
      <c r="E174" s="46" t="s">
        <v>108</v>
      </c>
      <c r="F174" s="47">
        <v>0.39225300000000002</v>
      </c>
      <c r="G174" s="46"/>
      <c r="H174" s="181" t="s">
        <v>109</v>
      </c>
      <c r="I174" s="181"/>
      <c r="J174" s="47">
        <v>1.98</v>
      </c>
    </row>
    <row r="175" spans="1:12" ht="14" customHeight="1" thickTop="1" x14ac:dyDescent="0.3">
      <c r="A175" s="48"/>
      <c r="B175" s="48"/>
      <c r="C175" s="48"/>
      <c r="D175" s="48"/>
      <c r="E175" s="48"/>
      <c r="F175" s="48"/>
      <c r="G175" s="48"/>
      <c r="H175" s="48"/>
      <c r="I175" s="48"/>
      <c r="J175" s="48"/>
    </row>
    <row r="176" spans="1:12" ht="14" customHeight="1" x14ac:dyDescent="0.3">
      <c r="A176" s="166" t="s">
        <v>479</v>
      </c>
      <c r="B176" s="163"/>
      <c r="C176" s="163"/>
      <c r="D176" s="163"/>
      <c r="E176" s="163"/>
      <c r="F176" s="163"/>
      <c r="G176" s="163"/>
      <c r="H176" s="163"/>
      <c r="I176" s="163"/>
      <c r="J176" s="163"/>
    </row>
    <row r="177" spans="1:10" ht="14" customHeight="1" x14ac:dyDescent="0.3">
      <c r="A177" s="30"/>
      <c r="B177" s="31" t="s">
        <v>4</v>
      </c>
      <c r="C177" s="30" t="s">
        <v>5</v>
      </c>
      <c r="D177" s="30" t="s">
        <v>6</v>
      </c>
      <c r="E177" s="182" t="s">
        <v>80</v>
      </c>
      <c r="F177" s="182"/>
      <c r="G177" s="32" t="s">
        <v>7</v>
      </c>
      <c r="H177" s="31" t="s">
        <v>8</v>
      </c>
      <c r="I177" s="31" t="s">
        <v>9</v>
      </c>
      <c r="J177" s="31" t="s">
        <v>11</v>
      </c>
    </row>
    <row r="178" spans="1:10" ht="14" customHeight="1" x14ac:dyDescent="0.3">
      <c r="A178" s="14" t="s">
        <v>81</v>
      </c>
      <c r="B178" s="16" t="s">
        <v>185</v>
      </c>
      <c r="C178" s="14" t="s">
        <v>25</v>
      </c>
      <c r="D178" s="14" t="s">
        <v>159</v>
      </c>
      <c r="E178" s="185" t="s">
        <v>121</v>
      </c>
      <c r="F178" s="185"/>
      <c r="G178" s="33" t="s">
        <v>27</v>
      </c>
      <c r="H178" s="34">
        <v>1</v>
      </c>
      <c r="I178" s="35">
        <v>509.3</v>
      </c>
      <c r="J178" s="35">
        <v>509.3</v>
      </c>
    </row>
    <row r="179" spans="1:10" ht="14" customHeight="1" x14ac:dyDescent="0.3">
      <c r="A179" s="182" t="s">
        <v>122</v>
      </c>
      <c r="B179" s="184" t="s">
        <v>4</v>
      </c>
      <c r="C179" s="182" t="s">
        <v>5</v>
      </c>
      <c r="D179" s="182" t="s">
        <v>123</v>
      </c>
      <c r="E179" s="184" t="s">
        <v>124</v>
      </c>
      <c r="F179" s="183" t="s">
        <v>125</v>
      </c>
      <c r="G179" s="184"/>
      <c r="H179" s="183" t="s">
        <v>126</v>
      </c>
      <c r="I179" s="184"/>
      <c r="J179" s="184" t="s">
        <v>127</v>
      </c>
    </row>
    <row r="180" spans="1:10" ht="14" customHeight="1" x14ac:dyDescent="0.3">
      <c r="A180" s="184"/>
      <c r="B180" s="184"/>
      <c r="C180" s="184"/>
      <c r="D180" s="184"/>
      <c r="E180" s="184"/>
      <c r="F180" s="31" t="s">
        <v>128</v>
      </c>
      <c r="G180" s="31" t="s">
        <v>129</v>
      </c>
      <c r="H180" s="31" t="s">
        <v>128</v>
      </c>
      <c r="I180" s="31" t="s">
        <v>129</v>
      </c>
      <c r="J180" s="184"/>
    </row>
    <row r="181" spans="1:10" ht="14.5" customHeight="1" x14ac:dyDescent="0.3">
      <c r="A181" s="41" t="s">
        <v>93</v>
      </c>
      <c r="B181" s="42" t="s">
        <v>186</v>
      </c>
      <c r="C181" s="41" t="s">
        <v>25</v>
      </c>
      <c r="D181" s="41" t="s">
        <v>187</v>
      </c>
      <c r="E181" s="44">
        <v>1</v>
      </c>
      <c r="F181" s="45">
        <v>1</v>
      </c>
      <c r="G181" s="45">
        <v>0</v>
      </c>
      <c r="H181" s="49">
        <v>57.868400000000001</v>
      </c>
      <c r="I181" s="49">
        <v>34.911299999999997</v>
      </c>
      <c r="J181" s="49">
        <v>57.868400000000001</v>
      </c>
    </row>
    <row r="182" spans="1:10" x14ac:dyDescent="0.3">
      <c r="A182" s="41" t="s">
        <v>93</v>
      </c>
      <c r="B182" s="42" t="s">
        <v>188</v>
      </c>
      <c r="C182" s="41" t="s">
        <v>25</v>
      </c>
      <c r="D182" s="41" t="s">
        <v>189</v>
      </c>
      <c r="E182" s="44">
        <v>4</v>
      </c>
      <c r="F182" s="45">
        <v>0.77</v>
      </c>
      <c r="G182" s="45">
        <v>0.23</v>
      </c>
      <c r="H182" s="49">
        <v>0.74250000000000005</v>
      </c>
      <c r="I182" s="49">
        <v>0.50239999999999996</v>
      </c>
      <c r="J182" s="49">
        <v>2.7490999999999999</v>
      </c>
    </row>
    <row r="183" spans="1:10" ht="14" customHeight="1" x14ac:dyDescent="0.3">
      <c r="A183" s="41" t="s">
        <v>93</v>
      </c>
      <c r="B183" s="42" t="s">
        <v>190</v>
      </c>
      <c r="C183" s="41" t="s">
        <v>25</v>
      </c>
      <c r="D183" s="41" t="s">
        <v>191</v>
      </c>
      <c r="E183" s="44">
        <v>3</v>
      </c>
      <c r="F183" s="45">
        <v>0.38</v>
      </c>
      <c r="G183" s="45">
        <v>0.62</v>
      </c>
      <c r="H183" s="49">
        <v>1.7503</v>
      </c>
      <c r="I183" s="49">
        <v>1.1842999999999999</v>
      </c>
      <c r="J183" s="49">
        <v>4.1981000000000002</v>
      </c>
    </row>
    <row r="184" spans="1:10" ht="14" customHeight="1" x14ac:dyDescent="0.3">
      <c r="A184" s="159"/>
      <c r="B184" s="159"/>
      <c r="C184" s="159"/>
      <c r="D184" s="159"/>
      <c r="E184" s="159"/>
      <c r="F184" s="159" t="s">
        <v>136</v>
      </c>
      <c r="G184" s="159"/>
      <c r="H184" s="159"/>
      <c r="I184" s="159"/>
      <c r="J184" s="51">
        <v>64.815600000000003</v>
      </c>
    </row>
    <row r="185" spans="1:10" x14ac:dyDescent="0.3">
      <c r="A185" s="30" t="s">
        <v>137</v>
      </c>
      <c r="B185" s="31" t="s">
        <v>4</v>
      </c>
      <c r="C185" s="30" t="s">
        <v>5</v>
      </c>
      <c r="D185" s="30" t="s">
        <v>138</v>
      </c>
      <c r="E185" s="31" t="s">
        <v>124</v>
      </c>
      <c r="F185" s="184" t="s">
        <v>139</v>
      </c>
      <c r="G185" s="184"/>
      <c r="H185" s="184"/>
      <c r="I185" s="184"/>
      <c r="J185" s="31" t="s">
        <v>127</v>
      </c>
    </row>
    <row r="186" spans="1:10" ht="14" customHeight="1" x14ac:dyDescent="0.3">
      <c r="A186" s="41" t="s">
        <v>93</v>
      </c>
      <c r="B186" s="42" t="s">
        <v>192</v>
      </c>
      <c r="C186" s="41" t="s">
        <v>25</v>
      </c>
      <c r="D186" s="41" t="s">
        <v>193</v>
      </c>
      <c r="E186" s="44">
        <v>1</v>
      </c>
      <c r="F186" s="41"/>
      <c r="G186" s="41"/>
      <c r="H186" s="41"/>
      <c r="I186" s="49">
        <v>27.804500000000001</v>
      </c>
      <c r="J186" s="49">
        <v>27.804500000000001</v>
      </c>
    </row>
    <row r="187" spans="1:10" x14ac:dyDescent="0.3">
      <c r="A187" s="41" t="s">
        <v>93</v>
      </c>
      <c r="B187" s="42" t="s">
        <v>140</v>
      </c>
      <c r="C187" s="41" t="s">
        <v>25</v>
      </c>
      <c r="D187" s="41" t="s">
        <v>141</v>
      </c>
      <c r="E187" s="44">
        <v>9</v>
      </c>
      <c r="F187" s="41"/>
      <c r="G187" s="41"/>
      <c r="H187" s="41"/>
      <c r="I187" s="49">
        <v>22.1191</v>
      </c>
      <c r="J187" s="49">
        <v>199.0719</v>
      </c>
    </row>
    <row r="188" spans="1:10" ht="14" customHeight="1" x14ac:dyDescent="0.3">
      <c r="A188" s="159"/>
      <c r="B188" s="159"/>
      <c r="C188" s="159"/>
      <c r="D188" s="159"/>
      <c r="E188" s="159"/>
      <c r="F188" s="159" t="s">
        <v>142</v>
      </c>
      <c r="G188" s="159"/>
      <c r="H188" s="159"/>
      <c r="I188" s="159"/>
      <c r="J188" s="51">
        <v>226.87639999999999</v>
      </c>
    </row>
    <row r="189" spans="1:10" ht="14" customHeight="1" x14ac:dyDescent="0.3">
      <c r="A189" s="159"/>
      <c r="B189" s="159"/>
      <c r="C189" s="159"/>
      <c r="D189" s="159"/>
      <c r="E189" s="159"/>
      <c r="F189" s="159" t="s">
        <v>143</v>
      </c>
      <c r="G189" s="159"/>
      <c r="H189" s="159"/>
      <c r="I189" s="159"/>
      <c r="J189" s="51">
        <v>0</v>
      </c>
    </row>
    <row r="190" spans="1:10" ht="14" customHeight="1" x14ac:dyDescent="0.3">
      <c r="A190" s="159"/>
      <c r="B190" s="159"/>
      <c r="C190" s="159"/>
      <c r="D190" s="159"/>
      <c r="E190" s="159"/>
      <c r="F190" s="159" t="s">
        <v>144</v>
      </c>
      <c r="G190" s="159"/>
      <c r="H190" s="159"/>
      <c r="I190" s="159"/>
      <c r="J190" s="51">
        <v>291.69200000000001</v>
      </c>
    </row>
    <row r="191" spans="1:10" ht="14" customHeight="1" x14ac:dyDescent="0.3">
      <c r="A191" s="159"/>
      <c r="B191" s="159"/>
      <c r="C191" s="159"/>
      <c r="D191" s="159"/>
      <c r="E191" s="159"/>
      <c r="F191" s="159" t="s">
        <v>145</v>
      </c>
      <c r="G191" s="159"/>
      <c r="H191" s="159"/>
      <c r="I191" s="159"/>
      <c r="J191" s="51">
        <v>2.0299999999999999E-2</v>
      </c>
    </row>
    <row r="192" spans="1:10" ht="14" customHeight="1" x14ac:dyDescent="0.3">
      <c r="A192" s="159"/>
      <c r="B192" s="159"/>
      <c r="C192" s="159"/>
      <c r="D192" s="159"/>
      <c r="E192" s="159"/>
      <c r="F192" s="159" t="s">
        <v>146</v>
      </c>
      <c r="G192" s="159"/>
      <c r="H192" s="159"/>
      <c r="I192" s="159"/>
      <c r="J192" s="51">
        <v>1.2975000000000001</v>
      </c>
    </row>
    <row r="193" spans="1:10" ht="14" customHeight="1" x14ac:dyDescent="0.3">
      <c r="A193" s="159"/>
      <c r="B193" s="159"/>
      <c r="C193" s="159"/>
      <c r="D193" s="159"/>
      <c r="E193" s="159"/>
      <c r="F193" s="159" t="s">
        <v>147</v>
      </c>
      <c r="G193" s="159"/>
      <c r="H193" s="159"/>
      <c r="I193" s="159"/>
      <c r="J193" s="51">
        <v>4.1848999999999998</v>
      </c>
    </row>
    <row r="194" spans="1:10" ht="14" customHeight="1" x14ac:dyDescent="0.3">
      <c r="A194" s="159"/>
      <c r="B194" s="159"/>
      <c r="C194" s="159"/>
      <c r="D194" s="159"/>
      <c r="E194" s="159"/>
      <c r="F194" s="159" t="s">
        <v>148</v>
      </c>
      <c r="G194" s="159"/>
      <c r="H194" s="159"/>
      <c r="I194" s="159"/>
      <c r="J194" s="51">
        <v>69.701599999999999</v>
      </c>
    </row>
    <row r="195" spans="1:10" ht="14" customHeight="1" x14ac:dyDescent="0.3">
      <c r="A195" s="30" t="s">
        <v>151</v>
      </c>
      <c r="B195" s="31" t="s">
        <v>5</v>
      </c>
      <c r="C195" s="30" t="s">
        <v>4</v>
      </c>
      <c r="D195" s="30" t="s">
        <v>96</v>
      </c>
      <c r="E195" s="31" t="s">
        <v>124</v>
      </c>
      <c r="F195" s="31" t="s">
        <v>152</v>
      </c>
      <c r="G195" s="184" t="s">
        <v>153</v>
      </c>
      <c r="H195" s="184"/>
      <c r="I195" s="184"/>
      <c r="J195" s="31" t="s">
        <v>127</v>
      </c>
    </row>
    <row r="196" spans="1:10" ht="14" customHeight="1" x14ac:dyDescent="0.3">
      <c r="A196" s="41" t="s">
        <v>93</v>
      </c>
      <c r="B196" s="42" t="s">
        <v>25</v>
      </c>
      <c r="C196" s="41" t="s">
        <v>194</v>
      </c>
      <c r="D196" s="41" t="s">
        <v>195</v>
      </c>
      <c r="E196" s="44">
        <v>1.10164</v>
      </c>
      <c r="F196" s="43" t="s">
        <v>27</v>
      </c>
      <c r="G196" s="189">
        <v>95.930999999999997</v>
      </c>
      <c r="H196" s="189"/>
      <c r="I196" s="186"/>
      <c r="J196" s="49">
        <v>105.6814</v>
      </c>
    </row>
    <row r="197" spans="1:10" ht="14" customHeight="1" x14ac:dyDescent="0.3">
      <c r="A197" s="41" t="s">
        <v>93</v>
      </c>
      <c r="B197" s="42" t="s">
        <v>25</v>
      </c>
      <c r="C197" s="41" t="s">
        <v>196</v>
      </c>
      <c r="D197" s="41" t="s">
        <v>197</v>
      </c>
      <c r="E197" s="44">
        <v>362.32393999999999</v>
      </c>
      <c r="F197" s="43" t="s">
        <v>198</v>
      </c>
      <c r="G197" s="189">
        <v>0.876</v>
      </c>
      <c r="H197" s="189"/>
      <c r="I197" s="186"/>
      <c r="J197" s="49">
        <v>317.39580000000001</v>
      </c>
    </row>
    <row r="198" spans="1:10" ht="14" customHeight="1" x14ac:dyDescent="0.3">
      <c r="A198" s="159"/>
      <c r="B198" s="159"/>
      <c r="C198" s="159"/>
      <c r="D198" s="159"/>
      <c r="E198" s="159"/>
      <c r="F198" s="159" t="s">
        <v>156</v>
      </c>
      <c r="G198" s="159"/>
      <c r="H198" s="159"/>
      <c r="I198" s="159"/>
      <c r="J198" s="51">
        <v>423.0772</v>
      </c>
    </row>
    <row r="199" spans="1:10" ht="14" customHeight="1" x14ac:dyDescent="0.3">
      <c r="A199" s="30" t="s">
        <v>179</v>
      </c>
      <c r="B199" s="31" t="s">
        <v>5</v>
      </c>
      <c r="C199" s="30" t="s">
        <v>93</v>
      </c>
      <c r="D199" s="30" t="s">
        <v>180</v>
      </c>
      <c r="E199" s="31" t="s">
        <v>4</v>
      </c>
      <c r="F199" s="31" t="s">
        <v>124</v>
      </c>
      <c r="G199" s="32" t="s">
        <v>152</v>
      </c>
      <c r="H199" s="184" t="s">
        <v>153</v>
      </c>
      <c r="I199" s="184"/>
      <c r="J199" s="31" t="s">
        <v>127</v>
      </c>
    </row>
    <row r="200" spans="1:10" ht="14" customHeight="1" x14ac:dyDescent="0.3">
      <c r="A200" s="36" t="s">
        <v>474</v>
      </c>
      <c r="B200" s="37" t="s">
        <v>25</v>
      </c>
      <c r="C200" s="36" t="s">
        <v>194</v>
      </c>
      <c r="D200" s="36" t="s">
        <v>199</v>
      </c>
      <c r="E200" s="37">
        <v>5914647</v>
      </c>
      <c r="F200" s="39">
        <v>1.65246</v>
      </c>
      <c r="G200" s="38" t="s">
        <v>182</v>
      </c>
      <c r="H200" s="188">
        <v>1.83</v>
      </c>
      <c r="I200" s="187"/>
      <c r="J200" s="52">
        <v>3.024</v>
      </c>
    </row>
    <row r="201" spans="1:10" ht="14" customHeight="1" x14ac:dyDescent="0.3">
      <c r="A201" s="36" t="s">
        <v>474</v>
      </c>
      <c r="B201" s="37" t="s">
        <v>25</v>
      </c>
      <c r="C201" s="36" t="s">
        <v>196</v>
      </c>
      <c r="D201" s="36" t="s">
        <v>200</v>
      </c>
      <c r="E201" s="37">
        <v>5914655</v>
      </c>
      <c r="F201" s="39">
        <v>0.36231999999999998</v>
      </c>
      <c r="G201" s="38" t="s">
        <v>182</v>
      </c>
      <c r="H201" s="188">
        <v>33.68</v>
      </c>
      <c r="I201" s="187"/>
      <c r="J201" s="52">
        <v>12.2029</v>
      </c>
    </row>
    <row r="202" spans="1:10" ht="14" customHeight="1" x14ac:dyDescent="0.3">
      <c r="A202" s="159"/>
      <c r="B202" s="159"/>
      <c r="C202" s="159"/>
      <c r="D202" s="159"/>
      <c r="E202" s="159"/>
      <c r="F202" s="159" t="s">
        <v>183</v>
      </c>
      <c r="G202" s="159"/>
      <c r="H202" s="159"/>
      <c r="I202" s="159"/>
      <c r="J202" s="51">
        <v>15.226900000000001</v>
      </c>
    </row>
    <row r="203" spans="1:10" ht="14" customHeight="1" x14ac:dyDescent="0.3">
      <c r="A203" s="30" t="s">
        <v>163</v>
      </c>
      <c r="B203" s="31" t="s">
        <v>5</v>
      </c>
      <c r="C203" s="30" t="s">
        <v>93</v>
      </c>
      <c r="D203" s="30" t="s">
        <v>164</v>
      </c>
      <c r="E203" s="31" t="s">
        <v>124</v>
      </c>
      <c r="F203" s="31" t="s">
        <v>152</v>
      </c>
      <c r="G203" s="183" t="s">
        <v>165</v>
      </c>
      <c r="H203" s="184"/>
      <c r="I203" s="184"/>
      <c r="J203" s="31" t="s">
        <v>127</v>
      </c>
    </row>
    <row r="204" spans="1:10" x14ac:dyDescent="0.3">
      <c r="A204" s="32"/>
      <c r="B204" s="32"/>
      <c r="C204" s="32"/>
      <c r="D204" s="32"/>
      <c r="E204" s="32"/>
      <c r="F204" s="32"/>
      <c r="G204" s="32" t="s">
        <v>166</v>
      </c>
      <c r="H204" s="32" t="s">
        <v>167</v>
      </c>
      <c r="I204" s="32" t="s">
        <v>168</v>
      </c>
      <c r="J204" s="32"/>
    </row>
    <row r="205" spans="1:10" ht="14" customHeight="1" x14ac:dyDescent="0.3">
      <c r="A205" s="36" t="s">
        <v>470</v>
      </c>
      <c r="B205" s="37" t="s">
        <v>25</v>
      </c>
      <c r="C205" s="36" t="s">
        <v>194</v>
      </c>
      <c r="D205" s="36" t="s">
        <v>201</v>
      </c>
      <c r="E205" s="39">
        <v>1.65246</v>
      </c>
      <c r="F205" s="38" t="s">
        <v>38</v>
      </c>
      <c r="G205" s="37" t="s">
        <v>480</v>
      </c>
      <c r="H205" s="37" t="s">
        <v>481</v>
      </c>
      <c r="I205" s="37" t="s">
        <v>482</v>
      </c>
      <c r="J205" s="52">
        <v>0</v>
      </c>
    </row>
    <row r="206" spans="1:10" ht="14" customHeight="1" x14ac:dyDescent="0.3">
      <c r="A206" s="36" t="s">
        <v>470</v>
      </c>
      <c r="B206" s="37" t="s">
        <v>25</v>
      </c>
      <c r="C206" s="36" t="s">
        <v>196</v>
      </c>
      <c r="D206" s="36" t="s">
        <v>202</v>
      </c>
      <c r="E206" s="39">
        <v>0.36231999999999998</v>
      </c>
      <c r="F206" s="38" t="s">
        <v>38</v>
      </c>
      <c r="G206" s="37" t="s">
        <v>483</v>
      </c>
      <c r="H206" s="37" t="s">
        <v>484</v>
      </c>
      <c r="I206" s="37" t="s">
        <v>485</v>
      </c>
      <c r="J206" s="52">
        <v>0</v>
      </c>
    </row>
    <row r="207" spans="1:10" ht="14" customHeight="1" x14ac:dyDescent="0.3">
      <c r="A207" s="159"/>
      <c r="B207" s="159"/>
      <c r="C207" s="159"/>
      <c r="D207" s="159"/>
      <c r="E207" s="159"/>
      <c r="F207" s="159" t="s">
        <v>170</v>
      </c>
      <c r="G207" s="159"/>
      <c r="H207" s="159"/>
      <c r="I207" s="159"/>
      <c r="J207" s="51">
        <v>0</v>
      </c>
    </row>
    <row r="208" spans="1:10" ht="14" customHeight="1" x14ac:dyDescent="0.3">
      <c r="A208" s="46"/>
      <c r="B208" s="46"/>
      <c r="C208" s="46"/>
      <c r="D208" s="46"/>
      <c r="E208" s="46" t="s">
        <v>105</v>
      </c>
      <c r="F208" s="47">
        <v>58.11</v>
      </c>
      <c r="G208" s="46" t="s">
        <v>106</v>
      </c>
      <c r="H208" s="47">
        <v>0</v>
      </c>
      <c r="I208" s="46" t="s">
        <v>107</v>
      </c>
      <c r="J208" s="47">
        <v>58.110178054136213</v>
      </c>
    </row>
    <row r="209" spans="1:10" ht="14" customHeight="1" thickBot="1" x14ac:dyDescent="0.35">
      <c r="A209" s="46"/>
      <c r="B209" s="46"/>
      <c r="C209" s="46"/>
      <c r="D209" s="46"/>
      <c r="E209" s="46" t="s">
        <v>108</v>
      </c>
      <c r="F209" s="47">
        <v>125.64</v>
      </c>
      <c r="G209" s="46"/>
      <c r="H209" s="181" t="s">
        <v>109</v>
      </c>
      <c r="I209" s="181"/>
      <c r="J209" s="47">
        <v>634.94000000000005</v>
      </c>
    </row>
    <row r="210" spans="1:10" ht="14" customHeight="1" thickTop="1" x14ac:dyDescent="0.3">
      <c r="A210" s="48"/>
      <c r="B210" s="48"/>
      <c r="C210" s="48"/>
      <c r="D210" s="48"/>
      <c r="E210" s="48"/>
      <c r="F210" s="48"/>
      <c r="G210" s="48"/>
      <c r="H210" s="48"/>
      <c r="I210" s="48"/>
      <c r="J210" s="48"/>
    </row>
    <row r="211" spans="1:10" x14ac:dyDescent="0.3">
      <c r="A211" s="30"/>
      <c r="B211" s="31" t="s">
        <v>4</v>
      </c>
      <c r="C211" s="30" t="s">
        <v>5</v>
      </c>
      <c r="D211" s="30" t="s">
        <v>6</v>
      </c>
      <c r="E211" s="182" t="s">
        <v>80</v>
      </c>
      <c r="F211" s="182"/>
      <c r="G211" s="32" t="s">
        <v>7</v>
      </c>
      <c r="H211" s="31" t="s">
        <v>8</v>
      </c>
      <c r="I211" s="31" t="s">
        <v>9</v>
      </c>
      <c r="J211" s="31" t="s">
        <v>11</v>
      </c>
    </row>
    <row r="212" spans="1:10" ht="50" x14ac:dyDescent="0.3">
      <c r="A212" s="14" t="s">
        <v>81</v>
      </c>
      <c r="B212" s="16" t="s">
        <v>411</v>
      </c>
      <c r="C212" s="14" t="s">
        <v>15</v>
      </c>
      <c r="D212" s="14" t="s">
        <v>412</v>
      </c>
      <c r="E212" s="185" t="s">
        <v>409</v>
      </c>
      <c r="F212" s="185"/>
      <c r="G212" s="33" t="s">
        <v>413</v>
      </c>
      <c r="H212" s="34">
        <v>1</v>
      </c>
      <c r="I212" s="35">
        <v>82.34</v>
      </c>
      <c r="J212" s="35">
        <v>82.34</v>
      </c>
    </row>
    <row r="213" spans="1:10" ht="25" customHeight="1" x14ac:dyDescent="0.3">
      <c r="A213" s="36" t="s">
        <v>478</v>
      </c>
      <c r="B213" s="37" t="s">
        <v>414</v>
      </c>
      <c r="C213" s="36" t="s">
        <v>15</v>
      </c>
      <c r="D213" s="36" t="s">
        <v>415</v>
      </c>
      <c r="E213" s="187" t="s">
        <v>89</v>
      </c>
      <c r="F213" s="187"/>
      <c r="G213" s="38" t="s">
        <v>90</v>
      </c>
      <c r="H213" s="39">
        <v>1</v>
      </c>
      <c r="I213" s="40">
        <v>28.42</v>
      </c>
      <c r="J213" s="40">
        <v>28.42</v>
      </c>
    </row>
    <row r="214" spans="1:10" ht="14" customHeight="1" x14ac:dyDescent="0.3">
      <c r="A214" s="36" t="s">
        <v>478</v>
      </c>
      <c r="B214" s="37" t="s">
        <v>416</v>
      </c>
      <c r="C214" s="36" t="s">
        <v>15</v>
      </c>
      <c r="D214" s="36" t="s">
        <v>417</v>
      </c>
      <c r="E214" s="187" t="s">
        <v>418</v>
      </c>
      <c r="F214" s="187"/>
      <c r="G214" s="38" t="s">
        <v>90</v>
      </c>
      <c r="H214" s="39">
        <v>1</v>
      </c>
      <c r="I214" s="40">
        <v>35.64</v>
      </c>
      <c r="J214" s="40">
        <v>35.64</v>
      </c>
    </row>
    <row r="215" spans="1:10" ht="14" customHeight="1" x14ac:dyDescent="0.3">
      <c r="A215" s="36" t="s">
        <v>478</v>
      </c>
      <c r="B215" s="37" t="s">
        <v>419</v>
      </c>
      <c r="C215" s="36" t="s">
        <v>15</v>
      </c>
      <c r="D215" s="36" t="s">
        <v>420</v>
      </c>
      <c r="E215" s="187" t="s">
        <v>418</v>
      </c>
      <c r="F215" s="187"/>
      <c r="G215" s="38" t="s">
        <v>90</v>
      </c>
      <c r="H215" s="39">
        <v>1</v>
      </c>
      <c r="I215" s="40">
        <v>13.03</v>
      </c>
      <c r="J215" s="40">
        <v>13.03</v>
      </c>
    </row>
    <row r="216" spans="1:10" ht="14.5" customHeight="1" x14ac:dyDescent="0.3">
      <c r="A216" s="36" t="s">
        <v>478</v>
      </c>
      <c r="B216" s="37" t="s">
        <v>421</v>
      </c>
      <c r="C216" s="36" t="s">
        <v>15</v>
      </c>
      <c r="D216" s="36" t="s">
        <v>422</v>
      </c>
      <c r="E216" s="187" t="s">
        <v>418</v>
      </c>
      <c r="F216" s="187"/>
      <c r="G216" s="38" t="s">
        <v>90</v>
      </c>
      <c r="H216" s="39">
        <v>1</v>
      </c>
      <c r="I216" s="40">
        <v>5.25</v>
      </c>
      <c r="J216" s="40">
        <v>5.25</v>
      </c>
    </row>
    <row r="217" spans="1:10" ht="14" customHeight="1" x14ac:dyDescent="0.3">
      <c r="A217" s="46"/>
      <c r="B217" s="46"/>
      <c r="C217" s="46"/>
      <c r="D217" s="46"/>
      <c r="E217" s="46" t="s">
        <v>105</v>
      </c>
      <c r="F217" s="47">
        <v>22.74</v>
      </c>
      <c r="G217" s="46" t="s">
        <v>106</v>
      </c>
      <c r="H217" s="47">
        <v>0</v>
      </c>
      <c r="I217" s="46" t="s">
        <v>107</v>
      </c>
      <c r="J217" s="47">
        <v>22.74</v>
      </c>
    </row>
    <row r="218" spans="1:10" ht="14.5" customHeight="1" thickBot="1" x14ac:dyDescent="0.35">
      <c r="A218" s="46"/>
      <c r="B218" s="46"/>
      <c r="C218" s="46"/>
      <c r="D218" s="46"/>
      <c r="E218" s="46" t="s">
        <v>108</v>
      </c>
      <c r="F218" s="47">
        <v>20.313278</v>
      </c>
      <c r="G218" s="46"/>
      <c r="H218" s="181" t="s">
        <v>109</v>
      </c>
      <c r="I218" s="181"/>
      <c r="J218" s="47">
        <v>102.65</v>
      </c>
    </row>
    <row r="219" spans="1:10" ht="14" customHeight="1" thickTop="1" x14ac:dyDescent="0.3">
      <c r="A219" s="48"/>
      <c r="B219" s="48"/>
      <c r="C219" s="48"/>
      <c r="D219" s="48"/>
      <c r="E219" s="48"/>
      <c r="F219" s="48"/>
      <c r="G219" s="48"/>
      <c r="H219" s="48"/>
      <c r="I219" s="48"/>
      <c r="J219" s="48"/>
    </row>
    <row r="220" spans="1:10" ht="25" customHeight="1" x14ac:dyDescent="0.3">
      <c r="A220" s="30"/>
      <c r="B220" s="31" t="s">
        <v>4</v>
      </c>
      <c r="C220" s="30" t="s">
        <v>5</v>
      </c>
      <c r="D220" s="30" t="s">
        <v>6</v>
      </c>
      <c r="E220" s="182" t="s">
        <v>80</v>
      </c>
      <c r="F220" s="182"/>
      <c r="G220" s="32" t="s">
        <v>7</v>
      </c>
      <c r="H220" s="31" t="s">
        <v>8</v>
      </c>
      <c r="I220" s="31" t="s">
        <v>9</v>
      </c>
      <c r="J220" s="31" t="s">
        <v>11</v>
      </c>
    </row>
    <row r="221" spans="1:10" ht="50" x14ac:dyDescent="0.3">
      <c r="A221" s="14" t="s">
        <v>81</v>
      </c>
      <c r="B221" s="16" t="s">
        <v>407</v>
      </c>
      <c r="C221" s="14" t="s">
        <v>15</v>
      </c>
      <c r="D221" s="14" t="s">
        <v>408</v>
      </c>
      <c r="E221" s="185" t="s">
        <v>409</v>
      </c>
      <c r="F221" s="185"/>
      <c r="G221" s="33" t="s">
        <v>410</v>
      </c>
      <c r="H221" s="34">
        <v>1</v>
      </c>
      <c r="I221" s="35">
        <v>320</v>
      </c>
      <c r="J221" s="35">
        <v>320</v>
      </c>
    </row>
    <row r="222" spans="1:10" ht="25" customHeight="1" x14ac:dyDescent="0.3">
      <c r="A222" s="36" t="s">
        <v>478</v>
      </c>
      <c r="B222" s="37" t="s">
        <v>414</v>
      </c>
      <c r="C222" s="36" t="s">
        <v>15</v>
      </c>
      <c r="D222" s="36" t="s">
        <v>415</v>
      </c>
      <c r="E222" s="187" t="s">
        <v>89</v>
      </c>
      <c r="F222" s="187"/>
      <c r="G222" s="38" t="s">
        <v>90</v>
      </c>
      <c r="H222" s="39">
        <v>1</v>
      </c>
      <c r="I222" s="40">
        <v>28.42</v>
      </c>
      <c r="J222" s="40">
        <v>28.42</v>
      </c>
    </row>
    <row r="223" spans="1:10" ht="50" customHeight="1" x14ac:dyDescent="0.3">
      <c r="A223" s="36" t="s">
        <v>478</v>
      </c>
      <c r="B223" s="37" t="s">
        <v>416</v>
      </c>
      <c r="C223" s="36" t="s">
        <v>15</v>
      </c>
      <c r="D223" s="36" t="s">
        <v>417</v>
      </c>
      <c r="E223" s="187" t="s">
        <v>418</v>
      </c>
      <c r="F223" s="187"/>
      <c r="G223" s="38" t="s">
        <v>90</v>
      </c>
      <c r="H223" s="39">
        <v>1</v>
      </c>
      <c r="I223" s="40">
        <v>35.64</v>
      </c>
      <c r="J223" s="40">
        <v>35.64</v>
      </c>
    </row>
    <row r="224" spans="1:10" ht="50" customHeight="1" x14ac:dyDescent="0.3">
      <c r="A224" s="36" t="s">
        <v>478</v>
      </c>
      <c r="B224" s="37" t="s">
        <v>419</v>
      </c>
      <c r="C224" s="36" t="s">
        <v>15</v>
      </c>
      <c r="D224" s="36" t="s">
        <v>420</v>
      </c>
      <c r="E224" s="187" t="s">
        <v>418</v>
      </c>
      <c r="F224" s="187"/>
      <c r="G224" s="38" t="s">
        <v>90</v>
      </c>
      <c r="H224" s="39">
        <v>1</v>
      </c>
      <c r="I224" s="40">
        <v>13.03</v>
      </c>
      <c r="J224" s="40">
        <v>13.03</v>
      </c>
    </row>
    <row r="225" spans="1:10" ht="50" customHeight="1" x14ac:dyDescent="0.3">
      <c r="A225" s="36" t="s">
        <v>478</v>
      </c>
      <c r="B225" s="37" t="s">
        <v>421</v>
      </c>
      <c r="C225" s="36" t="s">
        <v>15</v>
      </c>
      <c r="D225" s="36" t="s">
        <v>422</v>
      </c>
      <c r="E225" s="187" t="s">
        <v>418</v>
      </c>
      <c r="F225" s="187"/>
      <c r="G225" s="38" t="s">
        <v>90</v>
      </c>
      <c r="H225" s="39">
        <v>1</v>
      </c>
      <c r="I225" s="40">
        <v>5.25</v>
      </c>
      <c r="J225" s="40">
        <v>5.25</v>
      </c>
    </row>
    <row r="226" spans="1:10" ht="50" customHeight="1" x14ac:dyDescent="0.3">
      <c r="A226" s="36" t="s">
        <v>478</v>
      </c>
      <c r="B226" s="37" t="s">
        <v>423</v>
      </c>
      <c r="C226" s="36" t="s">
        <v>15</v>
      </c>
      <c r="D226" s="36" t="s">
        <v>424</v>
      </c>
      <c r="E226" s="187" t="s">
        <v>418</v>
      </c>
      <c r="F226" s="187"/>
      <c r="G226" s="38" t="s">
        <v>90</v>
      </c>
      <c r="H226" s="39">
        <v>1</v>
      </c>
      <c r="I226" s="40">
        <v>62.32</v>
      </c>
      <c r="J226" s="40">
        <v>62.32</v>
      </c>
    </row>
    <row r="227" spans="1:10" ht="50" customHeight="1" x14ac:dyDescent="0.3">
      <c r="A227" s="36" t="s">
        <v>478</v>
      </c>
      <c r="B227" s="37" t="s">
        <v>425</v>
      </c>
      <c r="C227" s="36" t="s">
        <v>15</v>
      </c>
      <c r="D227" s="36" t="s">
        <v>426</v>
      </c>
      <c r="E227" s="187" t="s">
        <v>418</v>
      </c>
      <c r="F227" s="187"/>
      <c r="G227" s="38" t="s">
        <v>90</v>
      </c>
      <c r="H227" s="39">
        <v>1</v>
      </c>
      <c r="I227" s="40">
        <v>175.34</v>
      </c>
      <c r="J227" s="40">
        <v>175.34</v>
      </c>
    </row>
    <row r="228" spans="1:10" ht="14" customHeight="1" x14ac:dyDescent="0.3">
      <c r="A228" s="46"/>
      <c r="B228" s="46"/>
      <c r="C228" s="46"/>
      <c r="D228" s="46"/>
      <c r="E228" s="46" t="s">
        <v>105</v>
      </c>
      <c r="F228" s="47">
        <v>22.74</v>
      </c>
      <c r="G228" s="46" t="s">
        <v>106</v>
      </c>
      <c r="H228" s="47">
        <v>0</v>
      </c>
      <c r="I228" s="46" t="s">
        <v>107</v>
      </c>
      <c r="J228" s="47">
        <v>22.74</v>
      </c>
    </row>
    <row r="229" spans="1:10" ht="14.5" customHeight="1" thickBot="1" x14ac:dyDescent="0.35">
      <c r="A229" s="46"/>
      <c r="B229" s="46"/>
      <c r="C229" s="46"/>
      <c r="D229" s="46"/>
      <c r="E229" s="46" t="s">
        <v>108</v>
      </c>
      <c r="F229" s="47">
        <v>78.944000000000003</v>
      </c>
      <c r="G229" s="46"/>
      <c r="H229" s="181" t="s">
        <v>109</v>
      </c>
      <c r="I229" s="181"/>
      <c r="J229" s="47">
        <v>398.94</v>
      </c>
    </row>
    <row r="230" spans="1:10" ht="14.5" thickTop="1" x14ac:dyDescent="0.3">
      <c r="A230" s="48"/>
      <c r="B230" s="48"/>
      <c r="C230" s="48"/>
      <c r="D230" s="48"/>
      <c r="E230" s="48"/>
      <c r="F230" s="48"/>
      <c r="G230" s="48"/>
      <c r="H230" s="48"/>
      <c r="I230" s="48"/>
      <c r="J230" s="48"/>
    </row>
    <row r="231" spans="1:10" x14ac:dyDescent="0.3">
      <c r="A231" s="30"/>
      <c r="B231" s="31" t="s">
        <v>4</v>
      </c>
      <c r="C231" s="30" t="s">
        <v>5</v>
      </c>
      <c r="D231" s="30" t="s">
        <v>6</v>
      </c>
      <c r="E231" s="182" t="s">
        <v>80</v>
      </c>
      <c r="F231" s="182"/>
      <c r="G231" s="32" t="s">
        <v>7</v>
      </c>
      <c r="H231" s="31" t="s">
        <v>8</v>
      </c>
      <c r="I231" s="31" t="s">
        <v>9</v>
      </c>
      <c r="J231" s="31" t="s">
        <v>11</v>
      </c>
    </row>
    <row r="232" spans="1:10" ht="25" customHeight="1" x14ac:dyDescent="0.3">
      <c r="A232" s="14" t="s">
        <v>81</v>
      </c>
      <c r="B232" s="16" t="s">
        <v>416</v>
      </c>
      <c r="C232" s="14" t="s">
        <v>15</v>
      </c>
      <c r="D232" s="14" t="s">
        <v>417</v>
      </c>
      <c r="E232" s="185" t="s">
        <v>418</v>
      </c>
      <c r="F232" s="185"/>
      <c r="G232" s="33" t="s">
        <v>90</v>
      </c>
      <c r="H232" s="34">
        <v>1</v>
      </c>
      <c r="I232" s="35">
        <v>35.64</v>
      </c>
      <c r="J232" s="35">
        <v>35.64</v>
      </c>
    </row>
    <row r="233" spans="1:10" ht="37.5" x14ac:dyDescent="0.3">
      <c r="A233" s="41" t="s">
        <v>93</v>
      </c>
      <c r="B233" s="42" t="s">
        <v>427</v>
      </c>
      <c r="C233" s="41" t="s">
        <v>15</v>
      </c>
      <c r="D233" s="41" t="s">
        <v>428</v>
      </c>
      <c r="E233" s="186" t="s">
        <v>429</v>
      </c>
      <c r="F233" s="186"/>
      <c r="G233" s="43" t="s">
        <v>430</v>
      </c>
      <c r="H233" s="44">
        <v>6.0300000000000002E-5</v>
      </c>
      <c r="I233" s="45">
        <v>162363.63</v>
      </c>
      <c r="J233" s="45">
        <v>9.7899999999999991</v>
      </c>
    </row>
    <row r="234" spans="1:10" ht="14" customHeight="1" x14ac:dyDescent="0.3">
      <c r="A234" s="41" t="s">
        <v>93</v>
      </c>
      <c r="B234" s="42" t="s">
        <v>431</v>
      </c>
      <c r="C234" s="41" t="s">
        <v>15</v>
      </c>
      <c r="D234" s="41" t="s">
        <v>432</v>
      </c>
      <c r="E234" s="186" t="s">
        <v>429</v>
      </c>
      <c r="F234" s="186"/>
      <c r="G234" s="43" t="s">
        <v>430</v>
      </c>
      <c r="H234" s="44">
        <v>3.4199999999999998E-5</v>
      </c>
      <c r="I234" s="45">
        <v>756122.48</v>
      </c>
      <c r="J234" s="45">
        <v>25.85</v>
      </c>
    </row>
    <row r="235" spans="1:10" ht="14.5" customHeight="1" x14ac:dyDescent="0.3">
      <c r="A235" s="46"/>
      <c r="B235" s="46"/>
      <c r="C235" s="46"/>
      <c r="D235" s="46"/>
      <c r="E235" s="46" t="s">
        <v>105</v>
      </c>
      <c r="F235" s="47">
        <v>0</v>
      </c>
      <c r="G235" s="46" t="s">
        <v>106</v>
      </c>
      <c r="H235" s="47">
        <v>0</v>
      </c>
      <c r="I235" s="46" t="s">
        <v>107</v>
      </c>
      <c r="J235" s="47">
        <v>0</v>
      </c>
    </row>
    <row r="236" spans="1:10" ht="14.5" customHeight="1" thickBot="1" x14ac:dyDescent="0.35">
      <c r="A236" s="46"/>
      <c r="B236" s="46"/>
      <c r="C236" s="46"/>
      <c r="D236" s="46"/>
      <c r="E236" s="46" t="s">
        <v>108</v>
      </c>
      <c r="F236" s="47">
        <v>8.7923880000000008</v>
      </c>
      <c r="G236" s="46"/>
      <c r="H236" s="181" t="s">
        <v>109</v>
      </c>
      <c r="I236" s="181"/>
      <c r="J236" s="47">
        <v>44.43</v>
      </c>
    </row>
    <row r="237" spans="1:10" ht="14.5" thickTop="1" x14ac:dyDescent="0.3">
      <c r="A237" s="48"/>
      <c r="B237" s="48"/>
      <c r="C237" s="48"/>
      <c r="D237" s="48"/>
      <c r="E237" s="48"/>
      <c r="F237" s="48"/>
      <c r="G237" s="48"/>
      <c r="H237" s="48"/>
      <c r="I237" s="48"/>
      <c r="J237" s="48"/>
    </row>
    <row r="238" spans="1:10" ht="25" customHeight="1" x14ac:dyDescent="0.3">
      <c r="A238" s="30"/>
      <c r="B238" s="31" t="s">
        <v>4</v>
      </c>
      <c r="C238" s="30" t="s">
        <v>5</v>
      </c>
      <c r="D238" s="30" t="s">
        <v>6</v>
      </c>
      <c r="E238" s="182" t="s">
        <v>80</v>
      </c>
      <c r="F238" s="182"/>
      <c r="G238" s="32" t="s">
        <v>7</v>
      </c>
      <c r="H238" s="31" t="s">
        <v>8</v>
      </c>
      <c r="I238" s="31" t="s">
        <v>9</v>
      </c>
      <c r="J238" s="31" t="s">
        <v>11</v>
      </c>
    </row>
    <row r="239" spans="1:10" ht="50" customHeight="1" x14ac:dyDescent="0.3">
      <c r="A239" s="14" t="s">
        <v>81</v>
      </c>
      <c r="B239" s="16" t="s">
        <v>421</v>
      </c>
      <c r="C239" s="14" t="s">
        <v>15</v>
      </c>
      <c r="D239" s="14" t="s">
        <v>422</v>
      </c>
      <c r="E239" s="185" t="s">
        <v>418</v>
      </c>
      <c r="F239" s="185"/>
      <c r="G239" s="33" t="s">
        <v>90</v>
      </c>
      <c r="H239" s="34">
        <v>1</v>
      </c>
      <c r="I239" s="35">
        <v>5.25</v>
      </c>
      <c r="J239" s="35">
        <v>5.25</v>
      </c>
    </row>
    <row r="240" spans="1:10" ht="14" customHeight="1" x14ac:dyDescent="0.3">
      <c r="A240" s="41" t="s">
        <v>93</v>
      </c>
      <c r="B240" s="42" t="s">
        <v>427</v>
      </c>
      <c r="C240" s="41" t="s">
        <v>15</v>
      </c>
      <c r="D240" s="41" t="s">
        <v>428</v>
      </c>
      <c r="E240" s="186" t="s">
        <v>429</v>
      </c>
      <c r="F240" s="186"/>
      <c r="G240" s="43" t="s">
        <v>430</v>
      </c>
      <c r="H240" s="44">
        <v>5.9000000000000003E-6</v>
      </c>
      <c r="I240" s="45">
        <v>162363.63</v>
      </c>
      <c r="J240" s="45">
        <v>0.95</v>
      </c>
    </row>
    <row r="241" spans="1:10" ht="14.5" customHeight="1" x14ac:dyDescent="0.3">
      <c r="A241" s="41" t="s">
        <v>93</v>
      </c>
      <c r="B241" s="42" t="s">
        <v>431</v>
      </c>
      <c r="C241" s="41" t="s">
        <v>15</v>
      </c>
      <c r="D241" s="41" t="s">
        <v>432</v>
      </c>
      <c r="E241" s="186" t="s">
        <v>429</v>
      </c>
      <c r="F241" s="186"/>
      <c r="G241" s="43" t="s">
        <v>430</v>
      </c>
      <c r="H241" s="44">
        <v>5.6999999999999996E-6</v>
      </c>
      <c r="I241" s="45">
        <v>756122.48</v>
      </c>
      <c r="J241" s="45">
        <v>4.3</v>
      </c>
    </row>
    <row r="242" spans="1:10" ht="14" customHeight="1" x14ac:dyDescent="0.3">
      <c r="A242" s="46"/>
      <c r="B242" s="46"/>
      <c r="C242" s="46"/>
      <c r="D242" s="46"/>
      <c r="E242" s="46" t="s">
        <v>105</v>
      </c>
      <c r="F242" s="47">
        <v>0</v>
      </c>
      <c r="G242" s="46" t="s">
        <v>106</v>
      </c>
      <c r="H242" s="47">
        <v>0</v>
      </c>
      <c r="I242" s="46" t="s">
        <v>107</v>
      </c>
      <c r="J242" s="47">
        <v>0</v>
      </c>
    </row>
    <row r="243" spans="1:10" ht="14.5" customHeight="1" thickBot="1" x14ac:dyDescent="0.35">
      <c r="A243" s="46"/>
      <c r="B243" s="46"/>
      <c r="C243" s="46"/>
      <c r="D243" s="46"/>
      <c r="E243" s="46" t="s">
        <v>108</v>
      </c>
      <c r="F243" s="47">
        <v>1.295175</v>
      </c>
      <c r="G243" s="46"/>
      <c r="H243" s="181" t="s">
        <v>109</v>
      </c>
      <c r="I243" s="181"/>
      <c r="J243" s="47">
        <v>6.55</v>
      </c>
    </row>
    <row r="244" spans="1:10" ht="25" customHeight="1" thickTop="1" x14ac:dyDescent="0.3">
      <c r="A244" s="48"/>
      <c r="B244" s="48"/>
      <c r="C244" s="48"/>
      <c r="D244" s="48"/>
      <c r="E244" s="48"/>
      <c r="F244" s="48"/>
      <c r="G244" s="48"/>
      <c r="H244" s="48"/>
      <c r="I244" s="48"/>
      <c r="J244" s="48"/>
    </row>
    <row r="245" spans="1:10" x14ac:dyDescent="0.3">
      <c r="A245" s="30"/>
      <c r="B245" s="31" t="s">
        <v>4</v>
      </c>
      <c r="C245" s="30" t="s">
        <v>5</v>
      </c>
      <c r="D245" s="30" t="s">
        <v>6</v>
      </c>
      <c r="E245" s="182" t="s">
        <v>80</v>
      </c>
      <c r="F245" s="182"/>
      <c r="G245" s="32" t="s">
        <v>7</v>
      </c>
      <c r="H245" s="31" t="s">
        <v>8</v>
      </c>
      <c r="I245" s="31" t="s">
        <v>9</v>
      </c>
      <c r="J245" s="31" t="s">
        <v>11</v>
      </c>
    </row>
    <row r="246" spans="1:10" ht="14" customHeight="1" x14ac:dyDescent="0.3">
      <c r="A246" s="14" t="s">
        <v>81</v>
      </c>
      <c r="B246" s="16" t="s">
        <v>419</v>
      </c>
      <c r="C246" s="14" t="s">
        <v>15</v>
      </c>
      <c r="D246" s="14" t="s">
        <v>420</v>
      </c>
      <c r="E246" s="185" t="s">
        <v>418</v>
      </c>
      <c r="F246" s="185"/>
      <c r="G246" s="33" t="s">
        <v>90</v>
      </c>
      <c r="H246" s="34">
        <v>1</v>
      </c>
      <c r="I246" s="35">
        <v>13.03</v>
      </c>
      <c r="J246" s="35">
        <v>13.03</v>
      </c>
    </row>
    <row r="247" spans="1:10" ht="14.5" customHeight="1" x14ac:dyDescent="0.3">
      <c r="A247" s="41" t="s">
        <v>93</v>
      </c>
      <c r="B247" s="42" t="s">
        <v>427</v>
      </c>
      <c r="C247" s="41" t="s">
        <v>15</v>
      </c>
      <c r="D247" s="41" t="s">
        <v>428</v>
      </c>
      <c r="E247" s="186" t="s">
        <v>429</v>
      </c>
      <c r="F247" s="186"/>
      <c r="G247" s="43" t="s">
        <v>430</v>
      </c>
      <c r="H247" s="44">
        <v>1.4600000000000001E-5</v>
      </c>
      <c r="I247" s="45">
        <v>162363.63</v>
      </c>
      <c r="J247" s="45">
        <v>2.37</v>
      </c>
    </row>
    <row r="248" spans="1:10" ht="50" x14ac:dyDescent="0.3">
      <c r="A248" s="41" t="s">
        <v>93</v>
      </c>
      <c r="B248" s="42" t="s">
        <v>431</v>
      </c>
      <c r="C248" s="41" t="s">
        <v>15</v>
      </c>
      <c r="D248" s="41" t="s">
        <v>432</v>
      </c>
      <c r="E248" s="186" t="s">
        <v>429</v>
      </c>
      <c r="F248" s="186"/>
      <c r="G248" s="43" t="s">
        <v>430</v>
      </c>
      <c r="H248" s="44">
        <v>1.4100000000000001E-5</v>
      </c>
      <c r="I248" s="45">
        <v>756122.48</v>
      </c>
      <c r="J248" s="45">
        <v>10.66</v>
      </c>
    </row>
    <row r="249" spans="1:10" ht="14" customHeight="1" x14ac:dyDescent="0.3">
      <c r="A249" s="46"/>
      <c r="B249" s="46"/>
      <c r="C249" s="46"/>
      <c r="D249" s="46"/>
      <c r="E249" s="46" t="s">
        <v>105</v>
      </c>
      <c r="F249" s="47">
        <v>0</v>
      </c>
      <c r="G249" s="46" t="s">
        <v>106</v>
      </c>
      <c r="H249" s="47">
        <v>0</v>
      </c>
      <c r="I249" s="46" t="s">
        <v>107</v>
      </c>
      <c r="J249" s="47">
        <v>0</v>
      </c>
    </row>
    <row r="250" spans="1:10" ht="25" customHeight="1" thickBot="1" x14ac:dyDescent="0.35">
      <c r="A250" s="46"/>
      <c r="B250" s="46"/>
      <c r="C250" s="46"/>
      <c r="D250" s="46"/>
      <c r="E250" s="46" t="s">
        <v>108</v>
      </c>
      <c r="F250" s="47">
        <v>3.2145009999999998</v>
      </c>
      <c r="G250" s="46"/>
      <c r="H250" s="181" t="s">
        <v>109</v>
      </c>
      <c r="I250" s="181"/>
      <c r="J250" s="47">
        <v>16.239999999999998</v>
      </c>
    </row>
    <row r="251" spans="1:10" ht="14.5" thickTop="1" x14ac:dyDescent="0.3">
      <c r="A251" s="48"/>
      <c r="B251" s="48"/>
      <c r="C251" s="48"/>
      <c r="D251" s="48"/>
      <c r="E251" s="48"/>
      <c r="F251" s="48"/>
      <c r="G251" s="48"/>
      <c r="H251" s="48"/>
      <c r="I251" s="48"/>
      <c r="J251" s="48"/>
    </row>
    <row r="252" spans="1:10" ht="14" customHeight="1" x14ac:dyDescent="0.3">
      <c r="A252" s="30"/>
      <c r="B252" s="31" t="s">
        <v>4</v>
      </c>
      <c r="C252" s="30" t="s">
        <v>5</v>
      </c>
      <c r="D252" s="30" t="s">
        <v>6</v>
      </c>
      <c r="E252" s="182" t="s">
        <v>80</v>
      </c>
      <c r="F252" s="182"/>
      <c r="G252" s="32" t="s">
        <v>7</v>
      </c>
      <c r="H252" s="31" t="s">
        <v>8</v>
      </c>
      <c r="I252" s="31" t="s">
        <v>9</v>
      </c>
      <c r="J252" s="31" t="s">
        <v>11</v>
      </c>
    </row>
    <row r="253" spans="1:10" ht="14.5" customHeight="1" x14ac:dyDescent="0.3">
      <c r="A253" s="14" t="s">
        <v>81</v>
      </c>
      <c r="B253" s="16" t="s">
        <v>423</v>
      </c>
      <c r="C253" s="14" t="s">
        <v>15</v>
      </c>
      <c r="D253" s="14" t="s">
        <v>424</v>
      </c>
      <c r="E253" s="185" t="s">
        <v>418</v>
      </c>
      <c r="F253" s="185"/>
      <c r="G253" s="33" t="s">
        <v>90</v>
      </c>
      <c r="H253" s="34">
        <v>1</v>
      </c>
      <c r="I253" s="35">
        <v>62.32</v>
      </c>
      <c r="J253" s="35">
        <v>62.32</v>
      </c>
    </row>
    <row r="254" spans="1:10" ht="37.5" x14ac:dyDescent="0.3">
      <c r="A254" s="41" t="s">
        <v>93</v>
      </c>
      <c r="B254" s="42" t="s">
        <v>427</v>
      </c>
      <c r="C254" s="41" t="s">
        <v>15</v>
      </c>
      <c r="D254" s="41" t="s">
        <v>428</v>
      </c>
      <c r="E254" s="186" t="s">
        <v>429</v>
      </c>
      <c r="F254" s="186"/>
      <c r="G254" s="43" t="s">
        <v>430</v>
      </c>
      <c r="H254" s="44">
        <v>8.4900000000000004E-5</v>
      </c>
      <c r="I254" s="45">
        <v>162363.63</v>
      </c>
      <c r="J254" s="45">
        <v>13.78</v>
      </c>
    </row>
    <row r="255" spans="1:10" ht="50" x14ac:dyDescent="0.3">
      <c r="A255" s="41" t="s">
        <v>93</v>
      </c>
      <c r="B255" s="42" t="s">
        <v>431</v>
      </c>
      <c r="C255" s="41" t="s">
        <v>15</v>
      </c>
      <c r="D255" s="41" t="s">
        <v>432</v>
      </c>
      <c r="E255" s="186" t="s">
        <v>429</v>
      </c>
      <c r="F255" s="186"/>
      <c r="G255" s="43" t="s">
        <v>430</v>
      </c>
      <c r="H255" s="44">
        <v>6.4200000000000002E-5</v>
      </c>
      <c r="I255" s="45">
        <v>756122.48</v>
      </c>
      <c r="J255" s="45">
        <v>48.54</v>
      </c>
    </row>
    <row r="256" spans="1:10" ht="25" customHeight="1" x14ac:dyDescent="0.3">
      <c r="A256" s="46"/>
      <c r="B256" s="46"/>
      <c r="C256" s="46"/>
      <c r="D256" s="46"/>
      <c r="E256" s="46" t="s">
        <v>105</v>
      </c>
      <c r="F256" s="47">
        <v>0</v>
      </c>
      <c r="G256" s="46" t="s">
        <v>106</v>
      </c>
      <c r="H256" s="47">
        <v>0</v>
      </c>
      <c r="I256" s="46" t="s">
        <v>107</v>
      </c>
      <c r="J256" s="47">
        <v>0</v>
      </c>
    </row>
    <row r="257" spans="1:10" ht="14.5" customHeight="1" thickBot="1" x14ac:dyDescent="0.35">
      <c r="A257" s="46"/>
      <c r="B257" s="46"/>
      <c r="C257" s="46"/>
      <c r="D257" s="46"/>
      <c r="E257" s="46" t="s">
        <v>108</v>
      </c>
      <c r="F257" s="47">
        <v>15.374344000000001</v>
      </c>
      <c r="G257" s="46"/>
      <c r="H257" s="181" t="s">
        <v>109</v>
      </c>
      <c r="I257" s="181"/>
      <c r="J257" s="47">
        <v>77.69</v>
      </c>
    </row>
    <row r="258" spans="1:10" ht="14" customHeight="1" thickTop="1" x14ac:dyDescent="0.3">
      <c r="A258" s="48"/>
      <c r="B258" s="48"/>
      <c r="C258" s="48"/>
      <c r="D258" s="48"/>
      <c r="E258" s="48"/>
      <c r="F258" s="48"/>
      <c r="G258" s="48"/>
      <c r="H258" s="48"/>
      <c r="I258" s="48"/>
      <c r="J258" s="48"/>
    </row>
    <row r="259" spans="1:10" ht="14.5" customHeight="1" x14ac:dyDescent="0.3">
      <c r="A259" s="30"/>
      <c r="B259" s="31" t="s">
        <v>4</v>
      </c>
      <c r="C259" s="30" t="s">
        <v>5</v>
      </c>
      <c r="D259" s="30" t="s">
        <v>6</v>
      </c>
      <c r="E259" s="182" t="s">
        <v>80</v>
      </c>
      <c r="F259" s="182"/>
      <c r="G259" s="32" t="s">
        <v>7</v>
      </c>
      <c r="H259" s="31" t="s">
        <v>8</v>
      </c>
      <c r="I259" s="31" t="s">
        <v>9</v>
      </c>
      <c r="J259" s="31" t="s">
        <v>11</v>
      </c>
    </row>
    <row r="260" spans="1:10" ht="50" customHeight="1" x14ac:dyDescent="0.3">
      <c r="A260" s="14" t="s">
        <v>81</v>
      </c>
      <c r="B260" s="16" t="s">
        <v>425</v>
      </c>
      <c r="C260" s="14" t="s">
        <v>15</v>
      </c>
      <c r="D260" s="14" t="s">
        <v>426</v>
      </c>
      <c r="E260" s="185" t="s">
        <v>418</v>
      </c>
      <c r="F260" s="185"/>
      <c r="G260" s="33" t="s">
        <v>90</v>
      </c>
      <c r="H260" s="34">
        <v>1</v>
      </c>
      <c r="I260" s="35">
        <v>175.34</v>
      </c>
      <c r="J260" s="35">
        <v>175.34</v>
      </c>
    </row>
    <row r="261" spans="1:10" x14ac:dyDescent="0.3">
      <c r="A261" s="41" t="s">
        <v>93</v>
      </c>
      <c r="B261" s="42" t="s">
        <v>433</v>
      </c>
      <c r="C261" s="41" t="s">
        <v>15</v>
      </c>
      <c r="D261" s="41" t="s">
        <v>434</v>
      </c>
      <c r="E261" s="186" t="s">
        <v>96</v>
      </c>
      <c r="F261" s="186"/>
      <c r="G261" s="43" t="s">
        <v>301</v>
      </c>
      <c r="H261" s="44">
        <v>29.47</v>
      </c>
      <c r="I261" s="45">
        <v>5.95</v>
      </c>
      <c r="J261" s="45">
        <v>175.34</v>
      </c>
    </row>
    <row r="262" spans="1:10" ht="14" customHeight="1" x14ac:dyDescent="0.3">
      <c r="A262" s="46"/>
      <c r="B262" s="46"/>
      <c r="C262" s="46"/>
      <c r="D262" s="46"/>
      <c r="E262" s="46" t="s">
        <v>105</v>
      </c>
      <c r="F262" s="47">
        <v>0</v>
      </c>
      <c r="G262" s="46" t="s">
        <v>106</v>
      </c>
      <c r="H262" s="47">
        <v>0</v>
      </c>
      <c r="I262" s="46" t="s">
        <v>107</v>
      </c>
      <c r="J262" s="47">
        <v>0</v>
      </c>
    </row>
    <row r="263" spans="1:10" ht="14" customHeight="1" thickBot="1" x14ac:dyDescent="0.35">
      <c r="A263" s="46"/>
      <c r="B263" s="46"/>
      <c r="C263" s="46"/>
      <c r="D263" s="46"/>
      <c r="E263" s="46" t="s">
        <v>108</v>
      </c>
      <c r="F263" s="47">
        <v>43.256377999999998</v>
      </c>
      <c r="G263" s="46"/>
      <c r="H263" s="181" t="s">
        <v>109</v>
      </c>
      <c r="I263" s="181"/>
      <c r="J263" s="47">
        <v>218.6</v>
      </c>
    </row>
    <row r="264" spans="1:10" ht="14.5" thickTop="1" x14ac:dyDescent="0.3">
      <c r="A264" s="48"/>
      <c r="B264" s="48"/>
      <c r="C264" s="48"/>
      <c r="D264" s="48"/>
      <c r="E264" s="48"/>
      <c r="F264" s="48"/>
      <c r="G264" s="48"/>
      <c r="H264" s="48"/>
      <c r="I264" s="48"/>
      <c r="J264" s="48"/>
    </row>
    <row r="265" spans="1:10" x14ac:dyDescent="0.3">
      <c r="A265" s="30"/>
      <c r="B265" s="31" t="s">
        <v>4</v>
      </c>
      <c r="C265" s="30" t="s">
        <v>5</v>
      </c>
      <c r="D265" s="30" t="s">
        <v>6</v>
      </c>
      <c r="E265" s="182" t="s">
        <v>80</v>
      </c>
      <c r="F265" s="182"/>
      <c r="G265" s="32" t="s">
        <v>7</v>
      </c>
      <c r="H265" s="31" t="s">
        <v>8</v>
      </c>
      <c r="I265" s="31" t="s">
        <v>9</v>
      </c>
      <c r="J265" s="31" t="s">
        <v>11</v>
      </c>
    </row>
    <row r="266" spans="1:10" ht="14" customHeight="1" x14ac:dyDescent="0.3">
      <c r="A266" s="14" t="s">
        <v>81</v>
      </c>
      <c r="B266" s="16" t="s">
        <v>87</v>
      </c>
      <c r="C266" s="14" t="s">
        <v>15</v>
      </c>
      <c r="D266" s="14" t="s">
        <v>88</v>
      </c>
      <c r="E266" s="185" t="s">
        <v>89</v>
      </c>
      <c r="F266" s="185"/>
      <c r="G266" s="33" t="s">
        <v>90</v>
      </c>
      <c r="H266" s="34">
        <v>1</v>
      </c>
      <c r="I266" s="35">
        <v>28.78</v>
      </c>
      <c r="J266" s="35">
        <v>28.78</v>
      </c>
    </row>
    <row r="267" spans="1:10" ht="14" customHeight="1" x14ac:dyDescent="0.3">
      <c r="A267" s="36" t="s">
        <v>478</v>
      </c>
      <c r="B267" s="37" t="s">
        <v>203</v>
      </c>
      <c r="C267" s="36" t="s">
        <v>15</v>
      </c>
      <c r="D267" s="36" t="s">
        <v>204</v>
      </c>
      <c r="E267" s="187" t="s">
        <v>89</v>
      </c>
      <c r="F267" s="187"/>
      <c r="G267" s="38" t="s">
        <v>90</v>
      </c>
      <c r="H267" s="39">
        <v>1</v>
      </c>
      <c r="I267" s="40">
        <v>0.25</v>
      </c>
      <c r="J267" s="40">
        <v>0.25</v>
      </c>
    </row>
    <row r="268" spans="1:10" ht="14" customHeight="1" x14ac:dyDescent="0.3">
      <c r="A268" s="41" t="s">
        <v>93</v>
      </c>
      <c r="B268" s="42" t="s">
        <v>205</v>
      </c>
      <c r="C268" s="41" t="s">
        <v>15</v>
      </c>
      <c r="D268" s="41" t="s">
        <v>206</v>
      </c>
      <c r="E268" s="186" t="s">
        <v>138</v>
      </c>
      <c r="F268" s="186"/>
      <c r="G268" s="43" t="s">
        <v>90</v>
      </c>
      <c r="H268" s="44">
        <v>1</v>
      </c>
      <c r="I268" s="45">
        <v>21.8</v>
      </c>
      <c r="J268" s="45">
        <v>21.8</v>
      </c>
    </row>
    <row r="269" spans="1:10" ht="14" customHeight="1" x14ac:dyDescent="0.3">
      <c r="A269" s="41" t="s">
        <v>93</v>
      </c>
      <c r="B269" s="42" t="s">
        <v>207</v>
      </c>
      <c r="C269" s="41" t="s">
        <v>15</v>
      </c>
      <c r="D269" s="41" t="s">
        <v>208</v>
      </c>
      <c r="E269" s="186">
        <v>0</v>
      </c>
      <c r="F269" s="186"/>
      <c r="G269" s="43" t="s">
        <v>90</v>
      </c>
      <c r="H269" s="44">
        <v>1</v>
      </c>
      <c r="I269" s="45">
        <v>2.4900000000000002</v>
      </c>
      <c r="J269" s="45">
        <v>2.4900000000000002</v>
      </c>
    </row>
    <row r="270" spans="1:10" ht="14" customHeight="1" x14ac:dyDescent="0.3">
      <c r="A270" s="41" t="s">
        <v>93</v>
      </c>
      <c r="B270" s="42" t="s">
        <v>209</v>
      </c>
      <c r="C270" s="41" t="s">
        <v>15</v>
      </c>
      <c r="D270" s="41" t="s">
        <v>210</v>
      </c>
      <c r="E270" s="186">
        <v>0</v>
      </c>
      <c r="F270" s="186"/>
      <c r="G270" s="43" t="s">
        <v>90</v>
      </c>
      <c r="H270" s="44">
        <v>1</v>
      </c>
      <c r="I270" s="45">
        <v>0.48</v>
      </c>
      <c r="J270" s="45">
        <v>0.48</v>
      </c>
    </row>
    <row r="271" spans="1:10" ht="14" customHeight="1" x14ac:dyDescent="0.3">
      <c r="A271" s="41" t="s">
        <v>93</v>
      </c>
      <c r="B271" s="42" t="s">
        <v>211</v>
      </c>
      <c r="C271" s="41" t="s">
        <v>15</v>
      </c>
      <c r="D271" s="41" t="s">
        <v>212</v>
      </c>
      <c r="E271" s="186">
        <v>0</v>
      </c>
      <c r="F271" s="186"/>
      <c r="G271" s="43" t="s">
        <v>90</v>
      </c>
      <c r="H271" s="44">
        <v>1</v>
      </c>
      <c r="I271" s="45">
        <v>1.42</v>
      </c>
      <c r="J271" s="45">
        <v>1.42</v>
      </c>
    </row>
    <row r="272" spans="1:10" ht="14" customHeight="1" x14ac:dyDescent="0.3">
      <c r="A272" s="41" t="s">
        <v>93</v>
      </c>
      <c r="B272" s="42" t="s">
        <v>213</v>
      </c>
      <c r="C272" s="41" t="s">
        <v>15</v>
      </c>
      <c r="D272" s="41" t="s">
        <v>214</v>
      </c>
      <c r="E272" s="186">
        <v>0</v>
      </c>
      <c r="F272" s="186"/>
      <c r="G272" s="43" t="s">
        <v>90</v>
      </c>
      <c r="H272" s="44">
        <v>1</v>
      </c>
      <c r="I272" s="45">
        <v>0.11</v>
      </c>
      <c r="J272" s="45">
        <v>0.11</v>
      </c>
    </row>
    <row r="273" spans="1:10" ht="14.5" customHeight="1" x14ac:dyDescent="0.3">
      <c r="A273" s="41" t="s">
        <v>93</v>
      </c>
      <c r="B273" s="42" t="s">
        <v>215</v>
      </c>
      <c r="C273" s="41" t="s">
        <v>15</v>
      </c>
      <c r="D273" s="41" t="s">
        <v>216</v>
      </c>
      <c r="E273" s="186">
        <v>0</v>
      </c>
      <c r="F273" s="186"/>
      <c r="G273" s="43" t="s">
        <v>90</v>
      </c>
      <c r="H273" s="44">
        <v>1</v>
      </c>
      <c r="I273" s="45">
        <v>0.45</v>
      </c>
      <c r="J273" s="45">
        <v>0.45</v>
      </c>
    </row>
    <row r="274" spans="1:10" ht="25" x14ac:dyDescent="0.3">
      <c r="A274" s="41" t="s">
        <v>93</v>
      </c>
      <c r="B274" s="42" t="s">
        <v>217</v>
      </c>
      <c r="C274" s="41" t="s">
        <v>15</v>
      </c>
      <c r="D274" s="41" t="s">
        <v>218</v>
      </c>
      <c r="E274" s="186">
        <v>0</v>
      </c>
      <c r="F274" s="186"/>
      <c r="G274" s="43" t="s">
        <v>90</v>
      </c>
      <c r="H274" s="44">
        <v>1</v>
      </c>
      <c r="I274" s="45">
        <v>1.78</v>
      </c>
      <c r="J274" s="45">
        <v>1.78</v>
      </c>
    </row>
    <row r="275" spans="1:10" ht="14" customHeight="1" x14ac:dyDescent="0.3">
      <c r="A275" s="46"/>
      <c r="B275" s="46"/>
      <c r="C275" s="46"/>
      <c r="D275" s="46"/>
      <c r="E275" s="46" t="s">
        <v>105</v>
      </c>
      <c r="F275" s="47">
        <v>22.05</v>
      </c>
      <c r="G275" s="46" t="s">
        <v>106</v>
      </c>
      <c r="H275" s="47">
        <v>0</v>
      </c>
      <c r="I275" s="46" t="s">
        <v>107</v>
      </c>
      <c r="J275" s="47">
        <v>22.05</v>
      </c>
    </row>
    <row r="276" spans="1:10" ht="14.5" customHeight="1" thickBot="1" x14ac:dyDescent="0.35">
      <c r="A276" s="46"/>
      <c r="B276" s="46"/>
      <c r="C276" s="46"/>
      <c r="D276" s="46"/>
      <c r="E276" s="46" t="s">
        <v>108</v>
      </c>
      <c r="F276" s="47">
        <v>7.1000259999999997</v>
      </c>
      <c r="G276" s="46"/>
      <c r="H276" s="181" t="s">
        <v>109</v>
      </c>
      <c r="I276" s="181"/>
      <c r="J276" s="47">
        <v>35.880000000000003</v>
      </c>
    </row>
    <row r="277" spans="1:10" ht="14" customHeight="1" thickTop="1" x14ac:dyDescent="0.3">
      <c r="A277" s="48"/>
      <c r="B277" s="48"/>
      <c r="C277" s="48"/>
      <c r="D277" s="48"/>
      <c r="E277" s="48"/>
      <c r="F277" s="48"/>
      <c r="G277" s="48"/>
      <c r="H277" s="48"/>
      <c r="I277" s="48"/>
      <c r="J277" s="48"/>
    </row>
    <row r="278" spans="1:10" x14ac:dyDescent="0.3">
      <c r="A278" s="30"/>
      <c r="B278" s="31" t="s">
        <v>4</v>
      </c>
      <c r="C278" s="30" t="s">
        <v>5</v>
      </c>
      <c r="D278" s="30" t="s">
        <v>6</v>
      </c>
      <c r="E278" s="182" t="s">
        <v>80</v>
      </c>
      <c r="F278" s="182"/>
      <c r="G278" s="32" t="s">
        <v>7</v>
      </c>
      <c r="H278" s="31" t="s">
        <v>8</v>
      </c>
      <c r="I278" s="31" t="s">
        <v>9</v>
      </c>
      <c r="J278" s="31" t="s">
        <v>11</v>
      </c>
    </row>
    <row r="279" spans="1:10" ht="25" customHeight="1" x14ac:dyDescent="0.3">
      <c r="A279" s="14" t="s">
        <v>81</v>
      </c>
      <c r="B279" s="16" t="s">
        <v>203</v>
      </c>
      <c r="C279" s="14" t="s">
        <v>15</v>
      </c>
      <c r="D279" s="14" t="s">
        <v>204</v>
      </c>
      <c r="E279" s="185" t="s">
        <v>89</v>
      </c>
      <c r="F279" s="185"/>
      <c r="G279" s="33" t="s">
        <v>90</v>
      </c>
      <c r="H279" s="34">
        <v>1</v>
      </c>
      <c r="I279" s="35">
        <v>0.25</v>
      </c>
      <c r="J279" s="35">
        <v>0.25</v>
      </c>
    </row>
    <row r="280" spans="1:10" ht="14" customHeight="1" x14ac:dyDescent="0.3">
      <c r="A280" s="41" t="s">
        <v>93</v>
      </c>
      <c r="B280" s="42" t="s">
        <v>205</v>
      </c>
      <c r="C280" s="41" t="s">
        <v>15</v>
      </c>
      <c r="D280" s="41" t="s">
        <v>206</v>
      </c>
      <c r="E280" s="186" t="s">
        <v>138</v>
      </c>
      <c r="F280" s="186"/>
      <c r="G280" s="43" t="s">
        <v>90</v>
      </c>
      <c r="H280" s="44">
        <v>1.154E-2</v>
      </c>
      <c r="I280" s="45">
        <v>21.8</v>
      </c>
      <c r="J280" s="45">
        <v>0.25</v>
      </c>
    </row>
    <row r="281" spans="1:10" ht="14" customHeight="1" x14ac:dyDescent="0.3">
      <c r="A281" s="46"/>
      <c r="B281" s="46"/>
      <c r="C281" s="46"/>
      <c r="D281" s="46"/>
      <c r="E281" s="46" t="s">
        <v>105</v>
      </c>
      <c r="F281" s="47">
        <v>0.25</v>
      </c>
      <c r="G281" s="46" t="s">
        <v>106</v>
      </c>
      <c r="H281" s="47">
        <v>0</v>
      </c>
      <c r="I281" s="46" t="s">
        <v>107</v>
      </c>
      <c r="J281" s="47">
        <v>0.25</v>
      </c>
    </row>
    <row r="282" spans="1:10" ht="14" customHeight="1" thickBot="1" x14ac:dyDescent="0.35">
      <c r="A282" s="46"/>
      <c r="B282" s="46"/>
      <c r="C282" s="46"/>
      <c r="D282" s="46"/>
      <c r="E282" s="46" t="s">
        <v>108</v>
      </c>
      <c r="F282" s="47">
        <v>6.1675000000000001E-2</v>
      </c>
      <c r="G282" s="46"/>
      <c r="H282" s="181" t="s">
        <v>109</v>
      </c>
      <c r="I282" s="181"/>
      <c r="J282" s="47">
        <v>0.31</v>
      </c>
    </row>
    <row r="283" spans="1:10" ht="14" customHeight="1" thickTop="1" x14ac:dyDescent="0.3">
      <c r="A283" s="48"/>
      <c r="B283" s="48"/>
      <c r="C283" s="48"/>
      <c r="D283" s="48"/>
      <c r="E283" s="48"/>
      <c r="F283" s="48"/>
      <c r="G283" s="48"/>
      <c r="H283" s="48"/>
      <c r="I283" s="48"/>
      <c r="J283" s="48"/>
    </row>
    <row r="284" spans="1:10" ht="14" customHeight="1" x14ac:dyDescent="0.3">
      <c r="A284" s="30"/>
      <c r="B284" s="31" t="s">
        <v>4</v>
      </c>
      <c r="C284" s="30" t="s">
        <v>5</v>
      </c>
      <c r="D284" s="30" t="s">
        <v>6</v>
      </c>
      <c r="E284" s="182" t="s">
        <v>80</v>
      </c>
      <c r="F284" s="182"/>
      <c r="G284" s="32" t="s">
        <v>7</v>
      </c>
      <c r="H284" s="31" t="s">
        <v>8</v>
      </c>
      <c r="I284" s="31" t="s">
        <v>9</v>
      </c>
      <c r="J284" s="31" t="s">
        <v>11</v>
      </c>
    </row>
    <row r="285" spans="1:10" ht="14" customHeight="1" x14ac:dyDescent="0.3">
      <c r="A285" s="14" t="s">
        <v>81</v>
      </c>
      <c r="B285" s="16" t="s">
        <v>219</v>
      </c>
      <c r="C285" s="14" t="s">
        <v>15</v>
      </c>
      <c r="D285" s="14" t="s">
        <v>220</v>
      </c>
      <c r="E285" s="185" t="s">
        <v>89</v>
      </c>
      <c r="F285" s="185"/>
      <c r="G285" s="33" t="s">
        <v>90</v>
      </c>
      <c r="H285" s="34">
        <v>1</v>
      </c>
      <c r="I285" s="35">
        <v>0.72</v>
      </c>
      <c r="J285" s="35">
        <v>0.72</v>
      </c>
    </row>
    <row r="286" spans="1:10" ht="14" customHeight="1" x14ac:dyDescent="0.3">
      <c r="A286" s="41" t="s">
        <v>93</v>
      </c>
      <c r="B286" s="42" t="s">
        <v>221</v>
      </c>
      <c r="C286" s="41" t="s">
        <v>15</v>
      </c>
      <c r="D286" s="41" t="s">
        <v>222</v>
      </c>
      <c r="E286" s="186" t="s">
        <v>138</v>
      </c>
      <c r="F286" s="186"/>
      <c r="G286" s="43" t="s">
        <v>90</v>
      </c>
      <c r="H286" s="44">
        <v>2.12E-2</v>
      </c>
      <c r="I286" s="45">
        <v>34.159999999999997</v>
      </c>
      <c r="J286" s="45">
        <v>0.72</v>
      </c>
    </row>
    <row r="287" spans="1:10" ht="14.5" customHeight="1" x14ac:dyDescent="0.3">
      <c r="A287" s="46"/>
      <c r="B287" s="46"/>
      <c r="C287" s="46"/>
      <c r="D287" s="46"/>
      <c r="E287" s="46" t="s">
        <v>105</v>
      </c>
      <c r="F287" s="47">
        <v>0.72</v>
      </c>
      <c r="G287" s="46" t="s">
        <v>106</v>
      </c>
      <c r="H287" s="47">
        <v>0</v>
      </c>
      <c r="I287" s="46" t="s">
        <v>107</v>
      </c>
      <c r="J287" s="47">
        <v>0.72</v>
      </c>
    </row>
    <row r="288" spans="1:10" ht="14.5" customHeight="1" thickBot="1" x14ac:dyDescent="0.35">
      <c r="A288" s="46"/>
      <c r="B288" s="46"/>
      <c r="C288" s="46"/>
      <c r="D288" s="46"/>
      <c r="E288" s="46" t="s">
        <v>108</v>
      </c>
      <c r="F288" s="47">
        <v>0.177624</v>
      </c>
      <c r="G288" s="46"/>
      <c r="H288" s="181" t="s">
        <v>109</v>
      </c>
      <c r="I288" s="181"/>
      <c r="J288" s="47">
        <v>0.9</v>
      </c>
    </row>
    <row r="289" spans="1:10" ht="14.5" thickTop="1" x14ac:dyDescent="0.3">
      <c r="A289" s="48"/>
      <c r="B289" s="48"/>
      <c r="C289" s="48"/>
      <c r="D289" s="48"/>
      <c r="E289" s="48"/>
      <c r="F289" s="48"/>
      <c r="G289" s="48"/>
      <c r="H289" s="48"/>
      <c r="I289" s="48"/>
      <c r="J289" s="48"/>
    </row>
    <row r="290" spans="1:10" x14ac:dyDescent="0.3">
      <c r="A290" s="30"/>
      <c r="B290" s="31" t="s">
        <v>4</v>
      </c>
      <c r="C290" s="30" t="s">
        <v>5</v>
      </c>
      <c r="D290" s="30" t="s">
        <v>6</v>
      </c>
      <c r="E290" s="182" t="s">
        <v>80</v>
      </c>
      <c r="F290" s="182"/>
      <c r="G290" s="32" t="s">
        <v>7</v>
      </c>
      <c r="H290" s="31" t="s">
        <v>8</v>
      </c>
      <c r="I290" s="31" t="s">
        <v>9</v>
      </c>
      <c r="J290" s="31" t="s">
        <v>11</v>
      </c>
    </row>
    <row r="291" spans="1:10" ht="14" customHeight="1" x14ac:dyDescent="0.3">
      <c r="A291" s="14" t="s">
        <v>81</v>
      </c>
      <c r="B291" s="16" t="s">
        <v>223</v>
      </c>
      <c r="C291" s="14" t="s">
        <v>15</v>
      </c>
      <c r="D291" s="14" t="s">
        <v>224</v>
      </c>
      <c r="E291" s="185" t="s">
        <v>89</v>
      </c>
      <c r="F291" s="185"/>
      <c r="G291" s="33" t="s">
        <v>90</v>
      </c>
      <c r="H291" s="34">
        <v>1</v>
      </c>
      <c r="I291" s="35">
        <v>1.97</v>
      </c>
      <c r="J291" s="35">
        <v>1.97</v>
      </c>
    </row>
    <row r="292" spans="1:10" x14ac:dyDescent="0.3">
      <c r="A292" s="41" t="s">
        <v>93</v>
      </c>
      <c r="B292" s="42" t="s">
        <v>225</v>
      </c>
      <c r="C292" s="41" t="s">
        <v>15</v>
      </c>
      <c r="D292" s="41" t="s">
        <v>226</v>
      </c>
      <c r="E292" s="186" t="s">
        <v>138</v>
      </c>
      <c r="F292" s="186"/>
      <c r="G292" s="43" t="s">
        <v>90</v>
      </c>
      <c r="H292" s="44">
        <v>1.4760000000000001E-2</v>
      </c>
      <c r="I292" s="45">
        <v>133.88999999999999</v>
      </c>
      <c r="J292" s="45">
        <v>1.97</v>
      </c>
    </row>
    <row r="293" spans="1:10" ht="14" customHeight="1" x14ac:dyDescent="0.3">
      <c r="A293" s="46"/>
      <c r="B293" s="46"/>
      <c r="C293" s="46"/>
      <c r="D293" s="46"/>
      <c r="E293" s="46" t="s">
        <v>105</v>
      </c>
      <c r="F293" s="47">
        <v>1.97</v>
      </c>
      <c r="G293" s="46" t="s">
        <v>106</v>
      </c>
      <c r="H293" s="47">
        <v>0</v>
      </c>
      <c r="I293" s="46" t="s">
        <v>107</v>
      </c>
      <c r="J293" s="47">
        <v>1.97</v>
      </c>
    </row>
    <row r="294" spans="1:10" ht="14" customHeight="1" thickBot="1" x14ac:dyDescent="0.35">
      <c r="A294" s="46"/>
      <c r="B294" s="46"/>
      <c r="C294" s="46"/>
      <c r="D294" s="46"/>
      <c r="E294" s="46" t="s">
        <v>108</v>
      </c>
      <c r="F294" s="47">
        <v>0.48599900000000001</v>
      </c>
      <c r="G294" s="46"/>
      <c r="H294" s="181" t="s">
        <v>109</v>
      </c>
      <c r="I294" s="181"/>
      <c r="J294" s="47">
        <v>2.46</v>
      </c>
    </row>
    <row r="295" spans="1:10" ht="14.5" thickTop="1" x14ac:dyDescent="0.3">
      <c r="A295" s="48"/>
      <c r="B295" s="48"/>
      <c r="C295" s="48"/>
      <c r="D295" s="48"/>
      <c r="E295" s="48"/>
      <c r="F295" s="48"/>
      <c r="G295" s="48"/>
      <c r="H295" s="48"/>
      <c r="I295" s="48"/>
      <c r="J295" s="48"/>
    </row>
    <row r="296" spans="1:10" x14ac:dyDescent="0.3">
      <c r="A296" s="30"/>
      <c r="B296" s="31" t="s">
        <v>4</v>
      </c>
      <c r="C296" s="30" t="s">
        <v>5</v>
      </c>
      <c r="D296" s="30" t="s">
        <v>6</v>
      </c>
      <c r="E296" s="182" t="s">
        <v>80</v>
      </c>
      <c r="F296" s="182"/>
      <c r="G296" s="32" t="s">
        <v>7</v>
      </c>
      <c r="H296" s="31" t="s">
        <v>8</v>
      </c>
      <c r="I296" s="31" t="s">
        <v>9</v>
      </c>
      <c r="J296" s="31" t="s">
        <v>11</v>
      </c>
    </row>
    <row r="297" spans="1:10" ht="14" customHeight="1" x14ac:dyDescent="0.3">
      <c r="A297" s="14" t="s">
        <v>81</v>
      </c>
      <c r="B297" s="16" t="s">
        <v>435</v>
      </c>
      <c r="C297" s="14" t="s">
        <v>15</v>
      </c>
      <c r="D297" s="14" t="s">
        <v>436</v>
      </c>
      <c r="E297" s="185" t="s">
        <v>89</v>
      </c>
      <c r="F297" s="185"/>
      <c r="G297" s="33" t="s">
        <v>90</v>
      </c>
      <c r="H297" s="34">
        <v>1</v>
      </c>
      <c r="I297" s="35">
        <v>0.11</v>
      </c>
      <c r="J297" s="35">
        <v>0.11</v>
      </c>
    </row>
    <row r="298" spans="1:10" ht="14" customHeight="1" x14ac:dyDescent="0.3">
      <c r="A298" s="41" t="s">
        <v>93</v>
      </c>
      <c r="B298" s="42" t="s">
        <v>437</v>
      </c>
      <c r="C298" s="41" t="s">
        <v>15</v>
      </c>
      <c r="D298" s="41" t="s">
        <v>438</v>
      </c>
      <c r="E298" s="186" t="s">
        <v>138</v>
      </c>
      <c r="F298" s="186"/>
      <c r="G298" s="43" t="s">
        <v>90</v>
      </c>
      <c r="H298" s="44">
        <v>5.0899999999999999E-3</v>
      </c>
      <c r="I298" s="45">
        <v>22.63</v>
      </c>
      <c r="J298" s="45">
        <v>0.11</v>
      </c>
    </row>
    <row r="299" spans="1:10" ht="14" customHeight="1" x14ac:dyDescent="0.3">
      <c r="A299" s="46"/>
      <c r="B299" s="46"/>
      <c r="C299" s="46"/>
      <c r="D299" s="46"/>
      <c r="E299" s="46" t="s">
        <v>105</v>
      </c>
      <c r="F299" s="47">
        <v>0.11</v>
      </c>
      <c r="G299" s="46" t="s">
        <v>106</v>
      </c>
      <c r="H299" s="47">
        <v>0</v>
      </c>
      <c r="I299" s="46" t="s">
        <v>107</v>
      </c>
      <c r="J299" s="47">
        <v>0.11</v>
      </c>
    </row>
    <row r="300" spans="1:10" ht="14" customHeight="1" thickBot="1" x14ac:dyDescent="0.35">
      <c r="A300" s="46"/>
      <c r="B300" s="46"/>
      <c r="C300" s="46"/>
      <c r="D300" s="46"/>
      <c r="E300" s="46" t="s">
        <v>108</v>
      </c>
      <c r="F300" s="47">
        <v>2.7137000000000001E-2</v>
      </c>
      <c r="G300" s="46"/>
      <c r="H300" s="181" t="s">
        <v>109</v>
      </c>
      <c r="I300" s="181"/>
      <c r="J300" s="47">
        <v>0.14000000000000001</v>
      </c>
    </row>
    <row r="301" spans="1:10" ht="14" customHeight="1" thickTop="1" x14ac:dyDescent="0.3">
      <c r="A301" s="48"/>
      <c r="B301" s="48"/>
      <c r="C301" s="48"/>
      <c r="D301" s="48"/>
      <c r="E301" s="48"/>
      <c r="F301" s="48"/>
      <c r="G301" s="48"/>
      <c r="H301" s="48"/>
      <c r="I301" s="48"/>
      <c r="J301" s="48"/>
    </row>
    <row r="302" spans="1:10" ht="14" customHeight="1" x14ac:dyDescent="0.3">
      <c r="A302" s="30"/>
      <c r="B302" s="31" t="s">
        <v>4</v>
      </c>
      <c r="C302" s="30" t="s">
        <v>5</v>
      </c>
      <c r="D302" s="30" t="s">
        <v>6</v>
      </c>
      <c r="E302" s="182" t="s">
        <v>80</v>
      </c>
      <c r="F302" s="182"/>
      <c r="G302" s="32" t="s">
        <v>7</v>
      </c>
      <c r="H302" s="31" t="s">
        <v>8</v>
      </c>
      <c r="I302" s="31" t="s">
        <v>9</v>
      </c>
      <c r="J302" s="31" t="s">
        <v>11</v>
      </c>
    </row>
    <row r="303" spans="1:10" ht="14" customHeight="1" x14ac:dyDescent="0.3">
      <c r="A303" s="14" t="s">
        <v>81</v>
      </c>
      <c r="B303" s="16" t="s">
        <v>227</v>
      </c>
      <c r="C303" s="14" t="s">
        <v>15</v>
      </c>
      <c r="D303" s="14" t="s">
        <v>228</v>
      </c>
      <c r="E303" s="185" t="s">
        <v>89</v>
      </c>
      <c r="F303" s="185"/>
      <c r="G303" s="33" t="s">
        <v>90</v>
      </c>
      <c r="H303" s="34">
        <v>1</v>
      </c>
      <c r="I303" s="35">
        <v>0.32</v>
      </c>
      <c r="J303" s="35">
        <v>0.32</v>
      </c>
    </row>
    <row r="304" spans="1:10" ht="14" customHeight="1" x14ac:dyDescent="0.3">
      <c r="A304" s="41" t="s">
        <v>93</v>
      </c>
      <c r="B304" s="42" t="s">
        <v>229</v>
      </c>
      <c r="C304" s="41" t="s">
        <v>15</v>
      </c>
      <c r="D304" s="41" t="s">
        <v>230</v>
      </c>
      <c r="E304" s="186" t="s">
        <v>138</v>
      </c>
      <c r="F304" s="186"/>
      <c r="G304" s="43" t="s">
        <v>90</v>
      </c>
      <c r="H304" s="44">
        <v>1.4760000000000001E-2</v>
      </c>
      <c r="I304" s="45">
        <v>21.8</v>
      </c>
      <c r="J304" s="45">
        <v>0.32</v>
      </c>
    </row>
    <row r="305" spans="1:10" ht="14.5" customHeight="1" x14ac:dyDescent="0.3">
      <c r="A305" s="46"/>
      <c r="B305" s="46"/>
      <c r="C305" s="46"/>
      <c r="D305" s="46"/>
      <c r="E305" s="46" t="s">
        <v>105</v>
      </c>
      <c r="F305" s="47">
        <v>0.32</v>
      </c>
      <c r="G305" s="46" t="s">
        <v>106</v>
      </c>
      <c r="H305" s="47">
        <v>0</v>
      </c>
      <c r="I305" s="46" t="s">
        <v>107</v>
      </c>
      <c r="J305" s="47">
        <v>0.32</v>
      </c>
    </row>
    <row r="306" spans="1:10" ht="14.5" customHeight="1" thickBot="1" x14ac:dyDescent="0.35">
      <c r="A306" s="46"/>
      <c r="B306" s="46"/>
      <c r="C306" s="46"/>
      <c r="D306" s="46"/>
      <c r="E306" s="46" t="s">
        <v>108</v>
      </c>
      <c r="F306" s="47">
        <v>7.8944E-2</v>
      </c>
      <c r="G306" s="46"/>
      <c r="H306" s="181" t="s">
        <v>109</v>
      </c>
      <c r="I306" s="181"/>
      <c r="J306" s="47">
        <v>0.4</v>
      </c>
    </row>
    <row r="307" spans="1:10" ht="14.5" thickTop="1" x14ac:dyDescent="0.3">
      <c r="A307" s="48"/>
      <c r="B307" s="48"/>
      <c r="C307" s="48"/>
      <c r="D307" s="48"/>
      <c r="E307" s="48"/>
      <c r="F307" s="48"/>
      <c r="G307" s="48"/>
      <c r="H307" s="48"/>
      <c r="I307" s="48"/>
      <c r="J307" s="48"/>
    </row>
    <row r="308" spans="1:10" x14ac:dyDescent="0.3">
      <c r="A308" s="30"/>
      <c r="B308" s="31" t="s">
        <v>4</v>
      </c>
      <c r="C308" s="30" t="s">
        <v>5</v>
      </c>
      <c r="D308" s="30" t="s">
        <v>6</v>
      </c>
      <c r="E308" s="182" t="s">
        <v>80</v>
      </c>
      <c r="F308" s="182"/>
      <c r="G308" s="32" t="s">
        <v>7</v>
      </c>
      <c r="H308" s="31" t="s">
        <v>8</v>
      </c>
      <c r="I308" s="31" t="s">
        <v>9</v>
      </c>
      <c r="J308" s="31" t="s">
        <v>11</v>
      </c>
    </row>
    <row r="309" spans="1:10" ht="25" customHeight="1" x14ac:dyDescent="0.3">
      <c r="A309" s="14" t="s">
        <v>81</v>
      </c>
      <c r="B309" s="16" t="s">
        <v>231</v>
      </c>
      <c r="C309" s="14" t="s">
        <v>15</v>
      </c>
      <c r="D309" s="14" t="s">
        <v>232</v>
      </c>
      <c r="E309" s="185" t="s">
        <v>89</v>
      </c>
      <c r="F309" s="185"/>
      <c r="G309" s="33" t="s">
        <v>90</v>
      </c>
      <c r="H309" s="34">
        <v>1</v>
      </c>
      <c r="I309" s="35">
        <v>0.33</v>
      </c>
      <c r="J309" s="35">
        <v>0.33</v>
      </c>
    </row>
    <row r="310" spans="1:10" x14ac:dyDescent="0.3">
      <c r="A310" s="41" t="s">
        <v>93</v>
      </c>
      <c r="B310" s="42" t="s">
        <v>233</v>
      </c>
      <c r="C310" s="41" t="s">
        <v>15</v>
      </c>
      <c r="D310" s="41" t="s">
        <v>234</v>
      </c>
      <c r="E310" s="186" t="s">
        <v>138</v>
      </c>
      <c r="F310" s="186"/>
      <c r="G310" s="43" t="s">
        <v>90</v>
      </c>
      <c r="H310" s="44">
        <v>2.12E-2</v>
      </c>
      <c r="I310" s="45">
        <v>15.94</v>
      </c>
      <c r="J310" s="45">
        <v>0.33</v>
      </c>
    </row>
    <row r="311" spans="1:10" ht="14" customHeight="1" x14ac:dyDescent="0.3">
      <c r="A311" s="46"/>
      <c r="B311" s="46"/>
      <c r="C311" s="46"/>
      <c r="D311" s="46"/>
      <c r="E311" s="46" t="s">
        <v>105</v>
      </c>
      <c r="F311" s="47">
        <v>0.33</v>
      </c>
      <c r="G311" s="46" t="s">
        <v>106</v>
      </c>
      <c r="H311" s="47">
        <v>0</v>
      </c>
      <c r="I311" s="46" t="s">
        <v>107</v>
      </c>
      <c r="J311" s="47">
        <v>0.33</v>
      </c>
    </row>
    <row r="312" spans="1:10" ht="14" customHeight="1" thickBot="1" x14ac:dyDescent="0.35">
      <c r="A312" s="46"/>
      <c r="B312" s="46"/>
      <c r="C312" s="46"/>
      <c r="D312" s="46"/>
      <c r="E312" s="46" t="s">
        <v>108</v>
      </c>
      <c r="F312" s="47">
        <v>8.1410999999999997E-2</v>
      </c>
      <c r="G312" s="46"/>
      <c r="H312" s="181" t="s">
        <v>109</v>
      </c>
      <c r="I312" s="181"/>
      <c r="J312" s="47">
        <v>0.41</v>
      </c>
    </row>
    <row r="313" spans="1:10" ht="14" customHeight="1" thickTop="1" x14ac:dyDescent="0.3">
      <c r="A313" s="48"/>
      <c r="B313" s="48"/>
      <c r="C313" s="48"/>
      <c r="D313" s="48"/>
      <c r="E313" s="48"/>
      <c r="F313" s="48"/>
      <c r="G313" s="48"/>
      <c r="H313" s="48"/>
      <c r="I313" s="48"/>
      <c r="J313" s="48"/>
    </row>
    <row r="314" spans="1:10" ht="14" customHeight="1" x14ac:dyDescent="0.3">
      <c r="A314" s="30"/>
      <c r="B314" s="31" t="s">
        <v>4</v>
      </c>
      <c r="C314" s="30" t="s">
        <v>5</v>
      </c>
      <c r="D314" s="30" t="s">
        <v>6</v>
      </c>
      <c r="E314" s="182" t="s">
        <v>80</v>
      </c>
      <c r="F314" s="182"/>
      <c r="G314" s="32" t="s">
        <v>7</v>
      </c>
      <c r="H314" s="31" t="s">
        <v>8</v>
      </c>
      <c r="I314" s="31" t="s">
        <v>9</v>
      </c>
      <c r="J314" s="31" t="s">
        <v>11</v>
      </c>
    </row>
    <row r="315" spans="1:10" ht="14" customHeight="1" x14ac:dyDescent="0.3">
      <c r="A315" s="14" t="s">
        <v>81</v>
      </c>
      <c r="B315" s="16" t="s">
        <v>235</v>
      </c>
      <c r="C315" s="14" t="s">
        <v>25</v>
      </c>
      <c r="D315" s="14" t="s">
        <v>199</v>
      </c>
      <c r="E315" s="185" t="s">
        <v>121</v>
      </c>
      <c r="F315" s="185"/>
      <c r="G315" s="33" t="s">
        <v>182</v>
      </c>
      <c r="H315" s="34">
        <v>1</v>
      </c>
      <c r="I315" s="35">
        <v>1.83</v>
      </c>
      <c r="J315" s="35">
        <v>1.83</v>
      </c>
    </row>
    <row r="316" spans="1:10" ht="14" customHeight="1" x14ac:dyDescent="0.3">
      <c r="A316" s="182" t="s">
        <v>122</v>
      </c>
      <c r="B316" s="184" t="s">
        <v>4</v>
      </c>
      <c r="C316" s="182" t="s">
        <v>5</v>
      </c>
      <c r="D316" s="182" t="s">
        <v>123</v>
      </c>
      <c r="E316" s="184" t="s">
        <v>124</v>
      </c>
      <c r="F316" s="183" t="s">
        <v>125</v>
      </c>
      <c r="G316" s="184"/>
      <c r="H316" s="183" t="s">
        <v>126</v>
      </c>
      <c r="I316" s="184"/>
      <c r="J316" s="184" t="s">
        <v>127</v>
      </c>
    </row>
    <row r="317" spans="1:10" ht="14" customHeight="1" x14ac:dyDescent="0.3">
      <c r="A317" s="184"/>
      <c r="B317" s="184"/>
      <c r="C317" s="184"/>
      <c r="D317" s="184"/>
      <c r="E317" s="184"/>
      <c r="F317" s="31" t="s">
        <v>128</v>
      </c>
      <c r="G317" s="31" t="s">
        <v>129</v>
      </c>
      <c r="H317" s="31" t="s">
        <v>128</v>
      </c>
      <c r="I317" s="31" t="s">
        <v>129</v>
      </c>
      <c r="J317" s="184"/>
    </row>
    <row r="318" spans="1:10" ht="14" customHeight="1" x14ac:dyDescent="0.3">
      <c r="A318" s="41" t="s">
        <v>93</v>
      </c>
      <c r="B318" s="42" t="s">
        <v>236</v>
      </c>
      <c r="C318" s="41" t="s">
        <v>25</v>
      </c>
      <c r="D318" s="41" t="s">
        <v>237</v>
      </c>
      <c r="E318" s="44">
        <v>3</v>
      </c>
      <c r="F318" s="45">
        <v>0.86</v>
      </c>
      <c r="G318" s="45">
        <v>0.14000000000000001</v>
      </c>
      <c r="H318" s="49">
        <v>306.07589999999999</v>
      </c>
      <c r="I318" s="49">
        <v>89.775499999999994</v>
      </c>
      <c r="J318" s="49">
        <v>827.38149999999996</v>
      </c>
    </row>
    <row r="319" spans="1:10" ht="14" customHeight="1" x14ac:dyDescent="0.3">
      <c r="A319" s="159"/>
      <c r="B319" s="159"/>
      <c r="C319" s="159"/>
      <c r="D319" s="159"/>
      <c r="E319" s="159"/>
      <c r="F319" s="159" t="s">
        <v>136</v>
      </c>
      <c r="G319" s="159"/>
      <c r="H319" s="159"/>
      <c r="I319" s="159"/>
      <c r="J319" s="51">
        <v>827.38149999999996</v>
      </c>
    </row>
    <row r="320" spans="1:10" ht="14" customHeight="1" x14ac:dyDescent="0.3">
      <c r="A320" s="159"/>
      <c r="B320" s="159"/>
      <c r="C320" s="159"/>
      <c r="D320" s="159"/>
      <c r="E320" s="159"/>
      <c r="F320" s="159" t="s">
        <v>144</v>
      </c>
      <c r="G320" s="159"/>
      <c r="H320" s="159"/>
      <c r="I320" s="159"/>
      <c r="J320" s="51">
        <v>827.38149999999996</v>
      </c>
    </row>
    <row r="321" spans="1:10" ht="14" customHeight="1" x14ac:dyDescent="0.3">
      <c r="A321" s="159"/>
      <c r="B321" s="159"/>
      <c r="C321" s="159"/>
      <c r="D321" s="159"/>
      <c r="E321" s="159"/>
      <c r="F321" s="159" t="s">
        <v>145</v>
      </c>
      <c r="G321" s="159"/>
      <c r="H321" s="159"/>
      <c r="I321" s="159"/>
      <c r="J321" s="51">
        <v>2.64E-2</v>
      </c>
    </row>
    <row r="322" spans="1:10" ht="14" customHeight="1" x14ac:dyDescent="0.3">
      <c r="A322" s="159"/>
      <c r="B322" s="159"/>
      <c r="C322" s="159"/>
      <c r="D322" s="159"/>
      <c r="E322" s="159"/>
      <c r="F322" s="159" t="s">
        <v>146</v>
      </c>
      <c r="G322" s="159"/>
      <c r="H322" s="159"/>
      <c r="I322" s="159"/>
      <c r="J322" s="51">
        <v>1.5599999999999999E-2</v>
      </c>
    </row>
    <row r="323" spans="1:10" ht="14" customHeight="1" x14ac:dyDescent="0.3">
      <c r="A323" s="159"/>
      <c r="B323" s="159"/>
      <c r="C323" s="159"/>
      <c r="D323" s="159"/>
      <c r="E323" s="159"/>
      <c r="F323" s="159" t="s">
        <v>147</v>
      </c>
      <c r="G323" s="159"/>
      <c r="H323" s="159"/>
      <c r="I323" s="159"/>
      <c r="J323" s="51">
        <v>457.16</v>
      </c>
    </row>
    <row r="324" spans="1:10" ht="14" customHeight="1" x14ac:dyDescent="0.3">
      <c r="A324" s="159"/>
      <c r="B324" s="159"/>
      <c r="C324" s="159"/>
      <c r="D324" s="159"/>
      <c r="E324" s="159"/>
      <c r="F324" s="159" t="s">
        <v>148</v>
      </c>
      <c r="G324" s="159"/>
      <c r="H324" s="159"/>
      <c r="I324" s="159"/>
      <c r="J324" s="51">
        <v>1.8098000000000001</v>
      </c>
    </row>
    <row r="325" spans="1:10" ht="14" customHeight="1" x14ac:dyDescent="0.3">
      <c r="A325" s="46"/>
      <c r="B325" s="46"/>
      <c r="C325" s="46"/>
      <c r="D325" s="46"/>
      <c r="E325" s="46" t="s">
        <v>105</v>
      </c>
      <c r="F325" s="47">
        <v>0</v>
      </c>
      <c r="G325" s="46" t="s">
        <v>106</v>
      </c>
      <c r="H325" s="47">
        <v>0</v>
      </c>
      <c r="I325" s="46" t="s">
        <v>107</v>
      </c>
      <c r="J325" s="47">
        <v>0</v>
      </c>
    </row>
    <row r="326" spans="1:10" ht="14" customHeight="1" thickBot="1" x14ac:dyDescent="0.35">
      <c r="A326" s="46"/>
      <c r="B326" s="46"/>
      <c r="C326" s="46"/>
      <c r="D326" s="46"/>
      <c r="E326" s="46" t="s">
        <v>108</v>
      </c>
      <c r="F326" s="47">
        <v>0.45</v>
      </c>
      <c r="G326" s="46"/>
      <c r="H326" s="181" t="s">
        <v>109</v>
      </c>
      <c r="I326" s="181"/>
      <c r="J326" s="47">
        <v>2.2799999999999998</v>
      </c>
    </row>
    <row r="327" spans="1:10" ht="14" customHeight="1" thickTop="1" x14ac:dyDescent="0.3">
      <c r="A327" s="48"/>
      <c r="B327" s="48"/>
      <c r="C327" s="48"/>
      <c r="D327" s="48"/>
      <c r="E327" s="48"/>
      <c r="F327" s="48"/>
      <c r="G327" s="48"/>
      <c r="H327" s="48"/>
      <c r="I327" s="48"/>
      <c r="J327" s="48"/>
    </row>
    <row r="328" spans="1:10" x14ac:dyDescent="0.3">
      <c r="A328" s="30"/>
      <c r="B328" s="31" t="s">
        <v>4</v>
      </c>
      <c r="C328" s="30" t="s">
        <v>5</v>
      </c>
      <c r="D328" s="30" t="s">
        <v>6</v>
      </c>
      <c r="E328" s="182" t="s">
        <v>80</v>
      </c>
      <c r="F328" s="182"/>
      <c r="G328" s="32" t="s">
        <v>7</v>
      </c>
      <c r="H328" s="31" t="s">
        <v>8</v>
      </c>
      <c r="I328" s="31" t="s">
        <v>9</v>
      </c>
      <c r="J328" s="31" t="s">
        <v>11</v>
      </c>
    </row>
    <row r="329" spans="1:10" ht="25" x14ac:dyDescent="0.3">
      <c r="A329" s="14" t="s">
        <v>81</v>
      </c>
      <c r="B329" s="16" t="s">
        <v>238</v>
      </c>
      <c r="C329" s="14" t="s">
        <v>25</v>
      </c>
      <c r="D329" s="14" t="s">
        <v>181</v>
      </c>
      <c r="E329" s="185" t="s">
        <v>121</v>
      </c>
      <c r="F329" s="185"/>
      <c r="G329" s="33" t="s">
        <v>182</v>
      </c>
      <c r="H329" s="34">
        <v>1</v>
      </c>
      <c r="I329" s="35">
        <v>1.6</v>
      </c>
      <c r="J329" s="35">
        <v>1.6</v>
      </c>
    </row>
    <row r="330" spans="1:10" ht="14" customHeight="1" x14ac:dyDescent="0.3">
      <c r="A330" s="182" t="s">
        <v>122</v>
      </c>
      <c r="B330" s="184" t="s">
        <v>4</v>
      </c>
      <c r="C330" s="182" t="s">
        <v>5</v>
      </c>
      <c r="D330" s="182" t="s">
        <v>123</v>
      </c>
      <c r="E330" s="184" t="s">
        <v>124</v>
      </c>
      <c r="F330" s="183" t="s">
        <v>125</v>
      </c>
      <c r="G330" s="184"/>
      <c r="H330" s="183" t="s">
        <v>126</v>
      </c>
      <c r="I330" s="184"/>
      <c r="J330" s="184" t="s">
        <v>127</v>
      </c>
    </row>
    <row r="331" spans="1:10" ht="14" customHeight="1" x14ac:dyDescent="0.3">
      <c r="A331" s="184"/>
      <c r="B331" s="184"/>
      <c r="C331" s="184"/>
      <c r="D331" s="184"/>
      <c r="E331" s="184"/>
      <c r="F331" s="31" t="s">
        <v>128</v>
      </c>
      <c r="G331" s="31" t="s">
        <v>129</v>
      </c>
      <c r="H331" s="31" t="s">
        <v>128</v>
      </c>
      <c r="I331" s="31" t="s">
        <v>129</v>
      </c>
      <c r="J331" s="184"/>
    </row>
    <row r="332" spans="1:10" ht="14.5" customHeight="1" x14ac:dyDescent="0.3">
      <c r="A332" s="41" t="s">
        <v>93</v>
      </c>
      <c r="B332" s="42" t="s">
        <v>239</v>
      </c>
      <c r="C332" s="41" t="s">
        <v>25</v>
      </c>
      <c r="D332" s="41" t="s">
        <v>240</v>
      </c>
      <c r="E332" s="44">
        <v>4</v>
      </c>
      <c r="F332" s="45">
        <v>0.79</v>
      </c>
      <c r="G332" s="45">
        <v>0.21</v>
      </c>
      <c r="H332" s="49">
        <v>195.86019999999999</v>
      </c>
      <c r="I332" s="49">
        <v>76.5381</v>
      </c>
      <c r="J332" s="49">
        <v>683.21019999999999</v>
      </c>
    </row>
    <row r="333" spans="1:10" ht="14" customHeight="1" x14ac:dyDescent="0.3">
      <c r="A333" s="159"/>
      <c r="B333" s="159"/>
      <c r="C333" s="159"/>
      <c r="D333" s="159"/>
      <c r="E333" s="159"/>
      <c r="F333" s="159" t="s">
        <v>136</v>
      </c>
      <c r="G333" s="159"/>
      <c r="H333" s="159"/>
      <c r="I333" s="159"/>
      <c r="J333" s="51">
        <v>683.21019999999999</v>
      </c>
    </row>
    <row r="334" spans="1:10" ht="14" customHeight="1" x14ac:dyDescent="0.3">
      <c r="A334" s="159"/>
      <c r="B334" s="159"/>
      <c r="C334" s="159"/>
      <c r="D334" s="159"/>
      <c r="E334" s="159"/>
      <c r="F334" s="159" t="s">
        <v>144</v>
      </c>
      <c r="G334" s="159"/>
      <c r="H334" s="159"/>
      <c r="I334" s="159"/>
      <c r="J334" s="51">
        <v>683.21019999999999</v>
      </c>
    </row>
    <row r="335" spans="1:10" ht="14" customHeight="1" x14ac:dyDescent="0.3">
      <c r="A335" s="159"/>
      <c r="B335" s="159"/>
      <c r="C335" s="159"/>
      <c r="D335" s="159"/>
      <c r="E335" s="159"/>
      <c r="F335" s="159" t="s">
        <v>145</v>
      </c>
      <c r="G335" s="159"/>
      <c r="H335" s="159"/>
      <c r="I335" s="159"/>
      <c r="J335" s="51">
        <v>2.64E-2</v>
      </c>
    </row>
    <row r="336" spans="1:10" ht="14" customHeight="1" x14ac:dyDescent="0.3">
      <c r="A336" s="159"/>
      <c r="B336" s="159"/>
      <c r="C336" s="159"/>
      <c r="D336" s="159"/>
      <c r="E336" s="159"/>
      <c r="F336" s="159" t="s">
        <v>146</v>
      </c>
      <c r="G336" s="159"/>
      <c r="H336" s="159"/>
      <c r="I336" s="159"/>
      <c r="J336" s="51">
        <v>1.8700000000000001E-2</v>
      </c>
    </row>
    <row r="337" spans="1:10" ht="14" customHeight="1" x14ac:dyDescent="0.3">
      <c r="A337" s="159"/>
      <c r="B337" s="159"/>
      <c r="C337" s="159"/>
      <c r="D337" s="159"/>
      <c r="E337" s="159"/>
      <c r="F337" s="159" t="s">
        <v>147</v>
      </c>
      <c r="G337" s="159"/>
      <c r="H337" s="159"/>
      <c r="I337" s="159"/>
      <c r="J337" s="51">
        <v>431.6</v>
      </c>
    </row>
    <row r="338" spans="1:10" ht="14" customHeight="1" x14ac:dyDescent="0.3">
      <c r="A338" s="159"/>
      <c r="B338" s="159"/>
      <c r="C338" s="159"/>
      <c r="D338" s="159"/>
      <c r="E338" s="159"/>
      <c r="F338" s="159" t="s">
        <v>148</v>
      </c>
      <c r="G338" s="159"/>
      <c r="H338" s="159"/>
      <c r="I338" s="159"/>
      <c r="J338" s="51">
        <v>1.583</v>
      </c>
    </row>
    <row r="339" spans="1:10" ht="14" customHeight="1" x14ac:dyDescent="0.3">
      <c r="A339" s="46"/>
      <c r="B339" s="46"/>
      <c r="C339" s="46"/>
      <c r="D339" s="46"/>
      <c r="E339" s="46" t="s">
        <v>105</v>
      </c>
      <c r="F339" s="47">
        <v>0</v>
      </c>
      <c r="G339" s="46" t="s">
        <v>106</v>
      </c>
      <c r="H339" s="47">
        <v>0</v>
      </c>
      <c r="I339" s="46" t="s">
        <v>107</v>
      </c>
      <c r="J339" s="47">
        <v>0</v>
      </c>
    </row>
    <row r="340" spans="1:10" ht="14.5" customHeight="1" thickBot="1" x14ac:dyDescent="0.35">
      <c r="A340" s="46"/>
      <c r="B340" s="46"/>
      <c r="C340" s="46"/>
      <c r="D340" s="46"/>
      <c r="E340" s="46" t="s">
        <v>108</v>
      </c>
      <c r="F340" s="47">
        <v>0.39</v>
      </c>
      <c r="G340" s="46"/>
      <c r="H340" s="181" t="s">
        <v>109</v>
      </c>
      <c r="I340" s="181"/>
      <c r="J340" s="47">
        <v>1.99</v>
      </c>
    </row>
    <row r="341" spans="1:10" ht="14.5" thickTop="1" x14ac:dyDescent="0.3">
      <c r="A341" s="48"/>
      <c r="B341" s="48"/>
      <c r="C341" s="48"/>
      <c r="D341" s="48"/>
      <c r="E341" s="48"/>
      <c r="F341" s="48"/>
      <c r="G341" s="48"/>
      <c r="H341" s="48"/>
      <c r="I341" s="48"/>
      <c r="J341" s="48"/>
    </row>
    <row r="342" spans="1:10" ht="14" customHeight="1" x14ac:dyDescent="0.3">
      <c r="A342" s="30"/>
      <c r="B342" s="31" t="s">
        <v>4</v>
      </c>
      <c r="C342" s="30" t="s">
        <v>5</v>
      </c>
      <c r="D342" s="30" t="s">
        <v>6</v>
      </c>
      <c r="E342" s="182" t="s">
        <v>80</v>
      </c>
      <c r="F342" s="182"/>
      <c r="G342" s="32" t="s">
        <v>7</v>
      </c>
      <c r="H342" s="31" t="s">
        <v>8</v>
      </c>
      <c r="I342" s="31" t="s">
        <v>9</v>
      </c>
      <c r="J342" s="31" t="s">
        <v>11</v>
      </c>
    </row>
    <row r="343" spans="1:10" ht="25" x14ac:dyDescent="0.3">
      <c r="A343" s="14" t="s">
        <v>81</v>
      </c>
      <c r="B343" s="16" t="s">
        <v>241</v>
      </c>
      <c r="C343" s="14" t="s">
        <v>25</v>
      </c>
      <c r="D343" s="14" t="s">
        <v>200</v>
      </c>
      <c r="E343" s="185" t="s">
        <v>121</v>
      </c>
      <c r="F343" s="185"/>
      <c r="G343" s="33" t="s">
        <v>182</v>
      </c>
      <c r="H343" s="34">
        <v>1</v>
      </c>
      <c r="I343" s="35">
        <v>33.68</v>
      </c>
      <c r="J343" s="35">
        <v>33.68</v>
      </c>
    </row>
    <row r="344" spans="1:10" ht="14" customHeight="1" x14ac:dyDescent="0.3">
      <c r="A344" s="182" t="s">
        <v>122</v>
      </c>
      <c r="B344" s="184" t="s">
        <v>4</v>
      </c>
      <c r="C344" s="182" t="s">
        <v>5</v>
      </c>
      <c r="D344" s="182" t="s">
        <v>123</v>
      </c>
      <c r="E344" s="184" t="s">
        <v>124</v>
      </c>
      <c r="F344" s="183" t="s">
        <v>125</v>
      </c>
      <c r="G344" s="184"/>
      <c r="H344" s="183" t="s">
        <v>126</v>
      </c>
      <c r="I344" s="184"/>
      <c r="J344" s="184" t="s">
        <v>127</v>
      </c>
    </row>
    <row r="345" spans="1:10" x14ac:dyDescent="0.3">
      <c r="A345" s="184"/>
      <c r="B345" s="184"/>
      <c r="C345" s="184"/>
      <c r="D345" s="184"/>
      <c r="E345" s="184"/>
      <c r="F345" s="31" t="s">
        <v>128</v>
      </c>
      <c r="G345" s="31" t="s">
        <v>129</v>
      </c>
      <c r="H345" s="31" t="s">
        <v>128</v>
      </c>
      <c r="I345" s="31" t="s">
        <v>129</v>
      </c>
      <c r="J345" s="184"/>
    </row>
    <row r="346" spans="1:10" ht="14" customHeight="1" x14ac:dyDescent="0.3">
      <c r="A346" s="41" t="s">
        <v>93</v>
      </c>
      <c r="B346" s="42" t="s">
        <v>242</v>
      </c>
      <c r="C346" s="41" t="s">
        <v>25</v>
      </c>
      <c r="D346" s="41" t="s">
        <v>243</v>
      </c>
      <c r="E346" s="44">
        <v>1</v>
      </c>
      <c r="F346" s="45">
        <v>1</v>
      </c>
      <c r="G346" s="45">
        <v>0</v>
      </c>
      <c r="H346" s="49">
        <v>277.14280000000002</v>
      </c>
      <c r="I346" s="49">
        <v>83.628</v>
      </c>
      <c r="J346" s="49">
        <v>277.14280000000002</v>
      </c>
    </row>
    <row r="347" spans="1:10" ht="14" customHeight="1" x14ac:dyDescent="0.3">
      <c r="A347" s="159"/>
      <c r="B347" s="159"/>
      <c r="C347" s="159"/>
      <c r="D347" s="159"/>
      <c r="E347" s="159"/>
      <c r="F347" s="159" t="s">
        <v>136</v>
      </c>
      <c r="G347" s="159"/>
      <c r="H347" s="159"/>
      <c r="I347" s="159"/>
      <c r="J347" s="51">
        <v>277.14280000000002</v>
      </c>
    </row>
    <row r="348" spans="1:10" ht="14" customHeight="1" x14ac:dyDescent="0.3">
      <c r="A348" s="30" t="s">
        <v>137</v>
      </c>
      <c r="B348" s="31" t="s">
        <v>4</v>
      </c>
      <c r="C348" s="30" t="s">
        <v>5</v>
      </c>
      <c r="D348" s="30" t="s">
        <v>138</v>
      </c>
      <c r="E348" s="31" t="s">
        <v>124</v>
      </c>
      <c r="F348" s="184" t="s">
        <v>139</v>
      </c>
      <c r="G348" s="184"/>
      <c r="H348" s="184"/>
      <c r="I348" s="184"/>
      <c r="J348" s="31" t="s">
        <v>127</v>
      </c>
    </row>
    <row r="349" spans="1:10" ht="14" customHeight="1" x14ac:dyDescent="0.3">
      <c r="A349" s="41" t="s">
        <v>93</v>
      </c>
      <c r="B349" s="42" t="s">
        <v>140</v>
      </c>
      <c r="C349" s="41" t="s">
        <v>25</v>
      </c>
      <c r="D349" s="41" t="s">
        <v>141</v>
      </c>
      <c r="E349" s="44">
        <v>6</v>
      </c>
      <c r="F349" s="41"/>
      <c r="G349" s="41"/>
      <c r="H349" s="41"/>
      <c r="I349" s="49">
        <v>22.1191</v>
      </c>
      <c r="J349" s="49">
        <v>132.71459999999999</v>
      </c>
    </row>
    <row r="350" spans="1:10" ht="14" customHeight="1" x14ac:dyDescent="0.3">
      <c r="A350" s="159"/>
      <c r="B350" s="159"/>
      <c r="C350" s="159"/>
      <c r="D350" s="159"/>
      <c r="E350" s="159"/>
      <c r="F350" s="159" t="s">
        <v>142</v>
      </c>
      <c r="G350" s="159"/>
      <c r="H350" s="159"/>
      <c r="I350" s="159"/>
      <c r="J350" s="51">
        <v>132.71459999999999</v>
      </c>
    </row>
    <row r="351" spans="1:10" ht="14" customHeight="1" x14ac:dyDescent="0.3">
      <c r="A351" s="159"/>
      <c r="B351" s="159"/>
      <c r="C351" s="159"/>
      <c r="D351" s="159"/>
      <c r="E351" s="159"/>
      <c r="F351" s="159" t="s">
        <v>143</v>
      </c>
      <c r="G351" s="159"/>
      <c r="H351" s="159"/>
      <c r="I351" s="159"/>
      <c r="J351" s="51">
        <v>0</v>
      </c>
    </row>
    <row r="352" spans="1:10" ht="14" customHeight="1" x14ac:dyDescent="0.3">
      <c r="A352" s="159"/>
      <c r="B352" s="159"/>
      <c r="C352" s="159"/>
      <c r="D352" s="159"/>
      <c r="E352" s="159"/>
      <c r="F352" s="159" t="s">
        <v>144</v>
      </c>
      <c r="G352" s="159"/>
      <c r="H352" s="159"/>
      <c r="I352" s="159"/>
      <c r="J352" s="51">
        <v>409.85739999999998</v>
      </c>
    </row>
    <row r="353" spans="1:10" ht="14" customHeight="1" x14ac:dyDescent="0.3">
      <c r="A353" s="159"/>
      <c r="B353" s="159"/>
      <c r="C353" s="159"/>
      <c r="D353" s="159"/>
      <c r="E353" s="159"/>
      <c r="F353" s="159" t="s">
        <v>145</v>
      </c>
      <c r="G353" s="159"/>
      <c r="H353" s="159"/>
      <c r="I353" s="159"/>
      <c r="J353" s="51">
        <v>2.64E-2</v>
      </c>
    </row>
    <row r="354" spans="1:10" ht="14" customHeight="1" x14ac:dyDescent="0.3">
      <c r="A354" s="159"/>
      <c r="B354" s="159"/>
      <c r="C354" s="159"/>
      <c r="D354" s="159"/>
      <c r="E354" s="159"/>
      <c r="F354" s="159" t="s">
        <v>146</v>
      </c>
      <c r="G354" s="159"/>
      <c r="H354" s="159"/>
      <c r="I354" s="159"/>
      <c r="J354" s="51">
        <v>0.46279999999999999</v>
      </c>
    </row>
    <row r="355" spans="1:10" ht="14" customHeight="1" x14ac:dyDescent="0.3">
      <c r="A355" s="159"/>
      <c r="B355" s="159"/>
      <c r="C355" s="159"/>
      <c r="D355" s="159"/>
      <c r="E355" s="159"/>
      <c r="F355" s="159" t="s">
        <v>147</v>
      </c>
      <c r="G355" s="159"/>
      <c r="H355" s="159"/>
      <c r="I355" s="159"/>
      <c r="J355" s="51">
        <v>12.34</v>
      </c>
    </row>
    <row r="356" spans="1:10" ht="14" customHeight="1" x14ac:dyDescent="0.3">
      <c r="A356" s="159"/>
      <c r="B356" s="159"/>
      <c r="C356" s="159"/>
      <c r="D356" s="159"/>
      <c r="E356" s="159"/>
      <c r="F356" s="159" t="s">
        <v>148</v>
      </c>
      <c r="G356" s="159"/>
      <c r="H356" s="159"/>
      <c r="I356" s="159"/>
      <c r="J356" s="51">
        <v>33.213700000000003</v>
      </c>
    </row>
    <row r="357" spans="1:10" ht="14" customHeight="1" x14ac:dyDescent="0.3">
      <c r="A357" s="46"/>
      <c r="B357" s="46"/>
      <c r="C357" s="46"/>
      <c r="D357" s="46"/>
      <c r="E357" s="46" t="s">
        <v>105</v>
      </c>
      <c r="F357" s="47">
        <v>10.75</v>
      </c>
      <c r="G357" s="46" t="s">
        <v>106</v>
      </c>
      <c r="H357" s="47">
        <v>0</v>
      </c>
      <c r="I357" s="46" t="s">
        <v>107</v>
      </c>
      <c r="J357" s="47">
        <v>10.754829821717991</v>
      </c>
    </row>
    <row r="358" spans="1:10" ht="14.5" customHeight="1" thickBot="1" x14ac:dyDescent="0.35">
      <c r="A358" s="46"/>
      <c r="B358" s="46"/>
      <c r="C358" s="46"/>
      <c r="D358" s="46"/>
      <c r="E358" s="46" t="s">
        <v>108</v>
      </c>
      <c r="F358" s="47">
        <v>8.31</v>
      </c>
      <c r="G358" s="46"/>
      <c r="H358" s="181" t="s">
        <v>109</v>
      </c>
      <c r="I358" s="181"/>
      <c r="J358" s="47">
        <v>41.99</v>
      </c>
    </row>
    <row r="359" spans="1:10" ht="14" customHeight="1" thickTop="1" x14ac:dyDescent="0.3">
      <c r="A359" s="48"/>
      <c r="B359" s="48"/>
      <c r="C359" s="48"/>
      <c r="D359" s="48"/>
      <c r="E359" s="48"/>
      <c r="F359" s="48"/>
      <c r="G359" s="48"/>
      <c r="H359" s="48"/>
      <c r="I359" s="48"/>
      <c r="J359" s="48"/>
    </row>
    <row r="360" spans="1:10" ht="14" customHeight="1" x14ac:dyDescent="0.3">
      <c r="A360" s="30"/>
      <c r="B360" s="31" t="s">
        <v>4</v>
      </c>
      <c r="C360" s="30" t="s">
        <v>5</v>
      </c>
      <c r="D360" s="30" t="s">
        <v>6</v>
      </c>
      <c r="E360" s="182" t="s">
        <v>80</v>
      </c>
      <c r="F360" s="182"/>
      <c r="G360" s="32" t="s">
        <v>7</v>
      </c>
      <c r="H360" s="31" t="s">
        <v>8</v>
      </c>
      <c r="I360" s="31" t="s">
        <v>9</v>
      </c>
      <c r="J360" s="31" t="s">
        <v>11</v>
      </c>
    </row>
    <row r="361" spans="1:10" ht="25" x14ac:dyDescent="0.3">
      <c r="A361" s="14" t="s">
        <v>81</v>
      </c>
      <c r="B361" s="16" t="s">
        <v>244</v>
      </c>
      <c r="C361" s="14" t="s">
        <v>25</v>
      </c>
      <c r="D361" s="14" t="s">
        <v>160</v>
      </c>
      <c r="E361" s="185" t="s">
        <v>121</v>
      </c>
      <c r="F361" s="185"/>
      <c r="G361" s="33" t="s">
        <v>27</v>
      </c>
      <c r="H361" s="34">
        <v>1</v>
      </c>
      <c r="I361" s="35">
        <v>463.88</v>
      </c>
      <c r="J361" s="35">
        <v>463.88</v>
      </c>
    </row>
    <row r="362" spans="1:10" x14ac:dyDescent="0.3">
      <c r="A362" s="30" t="s">
        <v>137</v>
      </c>
      <c r="B362" s="31" t="s">
        <v>4</v>
      </c>
      <c r="C362" s="30" t="s">
        <v>5</v>
      </c>
      <c r="D362" s="30" t="s">
        <v>138</v>
      </c>
      <c r="E362" s="31" t="s">
        <v>124</v>
      </c>
      <c r="F362" s="184" t="s">
        <v>139</v>
      </c>
      <c r="G362" s="184"/>
      <c r="H362" s="184"/>
      <c r="I362" s="184"/>
      <c r="J362" s="31" t="s">
        <v>127</v>
      </c>
    </row>
    <row r="363" spans="1:10" x14ac:dyDescent="0.3">
      <c r="A363" s="41" t="s">
        <v>93</v>
      </c>
      <c r="B363" s="42" t="s">
        <v>140</v>
      </c>
      <c r="C363" s="41" t="s">
        <v>25</v>
      </c>
      <c r="D363" s="41" t="s">
        <v>141</v>
      </c>
      <c r="E363" s="44">
        <v>2</v>
      </c>
      <c r="F363" s="41"/>
      <c r="G363" s="41"/>
      <c r="H363" s="41"/>
      <c r="I363" s="49">
        <v>22.1191</v>
      </c>
      <c r="J363" s="49">
        <v>44.238199999999999</v>
      </c>
    </row>
    <row r="364" spans="1:10" ht="14" customHeight="1" x14ac:dyDescent="0.3">
      <c r="A364" s="159"/>
      <c r="B364" s="159"/>
      <c r="C364" s="159"/>
      <c r="D364" s="159"/>
      <c r="E364" s="159"/>
      <c r="F364" s="159" t="s">
        <v>142</v>
      </c>
      <c r="G364" s="159"/>
      <c r="H364" s="159"/>
      <c r="I364" s="159"/>
      <c r="J364" s="51">
        <v>44.238199999999999</v>
      </c>
    </row>
    <row r="365" spans="1:10" ht="14" customHeight="1" x14ac:dyDescent="0.3">
      <c r="A365" s="159"/>
      <c r="B365" s="159"/>
      <c r="C365" s="159"/>
      <c r="D365" s="159"/>
      <c r="E365" s="159"/>
      <c r="F365" s="159" t="s">
        <v>143</v>
      </c>
      <c r="G365" s="159"/>
      <c r="H365" s="159"/>
      <c r="I365" s="159"/>
      <c r="J365" s="51">
        <v>0</v>
      </c>
    </row>
    <row r="366" spans="1:10" ht="14" customHeight="1" x14ac:dyDescent="0.3">
      <c r="A366" s="159"/>
      <c r="B366" s="159"/>
      <c r="C366" s="159"/>
      <c r="D366" s="159"/>
      <c r="E366" s="159"/>
      <c r="F366" s="159" t="s">
        <v>144</v>
      </c>
      <c r="G366" s="159"/>
      <c r="H366" s="159"/>
      <c r="I366" s="159"/>
      <c r="J366" s="51">
        <v>44.238199999999999</v>
      </c>
    </row>
    <row r="367" spans="1:10" ht="14" customHeight="1" x14ac:dyDescent="0.3">
      <c r="A367" s="159"/>
      <c r="B367" s="159"/>
      <c r="C367" s="159"/>
      <c r="D367" s="159"/>
      <c r="E367" s="159"/>
      <c r="F367" s="159" t="s">
        <v>145</v>
      </c>
      <c r="G367" s="159"/>
      <c r="H367" s="159"/>
      <c r="I367" s="159"/>
      <c r="J367" s="51">
        <v>2.0299999999999999E-2</v>
      </c>
    </row>
    <row r="368" spans="1:10" ht="14" customHeight="1" x14ac:dyDescent="0.3">
      <c r="A368" s="159"/>
      <c r="B368" s="159"/>
      <c r="C368" s="159"/>
      <c r="D368" s="159"/>
      <c r="E368" s="159"/>
      <c r="F368" s="159" t="s">
        <v>146</v>
      </c>
      <c r="G368" s="159"/>
      <c r="H368" s="159"/>
      <c r="I368" s="159"/>
      <c r="J368" s="51">
        <v>0.22869999999999999</v>
      </c>
    </row>
    <row r="369" spans="1:10" ht="14" customHeight="1" x14ac:dyDescent="0.3">
      <c r="A369" s="159"/>
      <c r="B369" s="159"/>
      <c r="C369" s="159"/>
      <c r="D369" s="159"/>
      <c r="E369" s="159"/>
      <c r="F369" s="159" t="s">
        <v>147</v>
      </c>
      <c r="G369" s="159"/>
      <c r="H369" s="159"/>
      <c r="I369" s="159"/>
      <c r="J369" s="51">
        <v>3.9289999999999998</v>
      </c>
    </row>
    <row r="370" spans="1:10" ht="14" customHeight="1" x14ac:dyDescent="0.3">
      <c r="A370" s="159"/>
      <c r="B370" s="159"/>
      <c r="C370" s="159"/>
      <c r="D370" s="159"/>
      <c r="E370" s="159"/>
      <c r="F370" s="159" t="s">
        <v>148</v>
      </c>
      <c r="G370" s="159"/>
      <c r="H370" s="159"/>
      <c r="I370" s="159"/>
      <c r="J370" s="51">
        <v>11.259399999999999</v>
      </c>
    </row>
    <row r="371" spans="1:10" ht="14" customHeight="1" x14ac:dyDescent="0.3">
      <c r="A371" s="30" t="s">
        <v>151</v>
      </c>
      <c r="B371" s="31" t="s">
        <v>5</v>
      </c>
      <c r="C371" s="30" t="s">
        <v>4</v>
      </c>
      <c r="D371" s="30" t="s">
        <v>96</v>
      </c>
      <c r="E371" s="31" t="s">
        <v>124</v>
      </c>
      <c r="F371" s="31" t="s">
        <v>152</v>
      </c>
      <c r="G371" s="184" t="s">
        <v>153</v>
      </c>
      <c r="H371" s="184"/>
      <c r="I371" s="184"/>
      <c r="J371" s="31" t="s">
        <v>127</v>
      </c>
    </row>
    <row r="372" spans="1:10" x14ac:dyDescent="0.3">
      <c r="A372" s="41" t="s">
        <v>93</v>
      </c>
      <c r="B372" s="42" t="s">
        <v>25</v>
      </c>
      <c r="C372" s="41" t="s">
        <v>245</v>
      </c>
      <c r="D372" s="41" t="s">
        <v>246</v>
      </c>
      <c r="E372" s="44">
        <v>0.52600000000000002</v>
      </c>
      <c r="F372" s="43" t="s">
        <v>27</v>
      </c>
      <c r="G372" s="189">
        <v>152.25280000000001</v>
      </c>
      <c r="H372" s="189"/>
      <c r="I372" s="186"/>
      <c r="J372" s="49">
        <v>80.084999999999994</v>
      </c>
    </row>
    <row r="373" spans="1:10" ht="14" customHeight="1" x14ac:dyDescent="0.3">
      <c r="A373" s="159"/>
      <c r="B373" s="159"/>
      <c r="C373" s="159"/>
      <c r="D373" s="159"/>
      <c r="E373" s="159"/>
      <c r="F373" s="159" t="s">
        <v>156</v>
      </c>
      <c r="G373" s="159"/>
      <c r="H373" s="159"/>
      <c r="I373" s="159"/>
      <c r="J373" s="51">
        <v>80.084999999999994</v>
      </c>
    </row>
    <row r="374" spans="1:10" ht="14" customHeight="1" x14ac:dyDescent="0.3">
      <c r="A374" s="30" t="s">
        <v>157</v>
      </c>
      <c r="B374" s="31" t="s">
        <v>5</v>
      </c>
      <c r="C374" s="30" t="s">
        <v>4</v>
      </c>
      <c r="D374" s="30" t="s">
        <v>158</v>
      </c>
      <c r="E374" s="31" t="s">
        <v>124</v>
      </c>
      <c r="F374" s="31" t="s">
        <v>152</v>
      </c>
      <c r="G374" s="184" t="s">
        <v>153</v>
      </c>
      <c r="H374" s="184"/>
      <c r="I374" s="184"/>
      <c r="J374" s="31" t="s">
        <v>127</v>
      </c>
    </row>
    <row r="375" spans="1:10" ht="14" customHeight="1" x14ac:dyDescent="0.3">
      <c r="A375" s="36" t="s">
        <v>469</v>
      </c>
      <c r="B375" s="37" t="s">
        <v>25</v>
      </c>
      <c r="C375" s="36">
        <v>1107892</v>
      </c>
      <c r="D375" s="36" t="s">
        <v>171</v>
      </c>
      <c r="E375" s="39">
        <v>0.7</v>
      </c>
      <c r="F375" s="38" t="s">
        <v>27</v>
      </c>
      <c r="G375" s="188">
        <v>529.80999999999995</v>
      </c>
      <c r="H375" s="188"/>
      <c r="I375" s="187"/>
      <c r="J375" s="52">
        <v>370.86700000000002</v>
      </c>
    </row>
    <row r="376" spans="1:10" ht="14.5" customHeight="1" x14ac:dyDescent="0.3">
      <c r="A376" s="159"/>
      <c r="B376" s="159"/>
      <c r="C376" s="159"/>
      <c r="D376" s="159"/>
      <c r="E376" s="159"/>
      <c r="F376" s="159" t="s">
        <v>162</v>
      </c>
      <c r="G376" s="159"/>
      <c r="H376" s="159"/>
      <c r="I376" s="159"/>
      <c r="J376" s="51">
        <v>370.86700000000002</v>
      </c>
    </row>
    <row r="377" spans="1:10" ht="14" customHeight="1" x14ac:dyDescent="0.3">
      <c r="A377" s="30" t="s">
        <v>179</v>
      </c>
      <c r="B377" s="31" t="s">
        <v>5</v>
      </c>
      <c r="C377" s="30" t="s">
        <v>93</v>
      </c>
      <c r="D377" s="30" t="s">
        <v>180</v>
      </c>
      <c r="E377" s="31" t="s">
        <v>4</v>
      </c>
      <c r="F377" s="31" t="s">
        <v>124</v>
      </c>
      <c r="G377" s="32" t="s">
        <v>152</v>
      </c>
      <c r="H377" s="184" t="s">
        <v>153</v>
      </c>
      <c r="I377" s="184"/>
      <c r="J377" s="31" t="s">
        <v>127</v>
      </c>
    </row>
    <row r="378" spans="1:10" ht="25" x14ac:dyDescent="0.3">
      <c r="A378" s="36" t="s">
        <v>474</v>
      </c>
      <c r="B378" s="37" t="s">
        <v>25</v>
      </c>
      <c r="C378" s="36" t="s">
        <v>245</v>
      </c>
      <c r="D378" s="36" t="s">
        <v>199</v>
      </c>
      <c r="E378" s="37">
        <v>5914647</v>
      </c>
      <c r="F378" s="39">
        <v>0.78900000000000003</v>
      </c>
      <c r="G378" s="38" t="s">
        <v>182</v>
      </c>
      <c r="H378" s="188">
        <v>1.83</v>
      </c>
      <c r="I378" s="187"/>
      <c r="J378" s="52">
        <v>1.4439</v>
      </c>
    </row>
    <row r="379" spans="1:10" ht="14" customHeight="1" x14ac:dyDescent="0.3">
      <c r="A379" s="159"/>
      <c r="B379" s="159"/>
      <c r="C379" s="159"/>
      <c r="D379" s="159"/>
      <c r="E379" s="159"/>
      <c r="F379" s="159" t="s">
        <v>183</v>
      </c>
      <c r="G379" s="159"/>
      <c r="H379" s="159"/>
      <c r="I379" s="159"/>
      <c r="J379" s="51">
        <v>1.4439</v>
      </c>
    </row>
    <row r="380" spans="1:10" ht="25" customHeight="1" x14ac:dyDescent="0.3">
      <c r="A380" s="30" t="s">
        <v>163</v>
      </c>
      <c r="B380" s="31" t="s">
        <v>5</v>
      </c>
      <c r="C380" s="30" t="s">
        <v>93</v>
      </c>
      <c r="D380" s="30" t="s">
        <v>164</v>
      </c>
      <c r="E380" s="31" t="s">
        <v>124</v>
      </c>
      <c r="F380" s="31" t="s">
        <v>152</v>
      </c>
      <c r="G380" s="183" t="s">
        <v>165</v>
      </c>
      <c r="H380" s="184"/>
      <c r="I380" s="184"/>
      <c r="J380" s="31" t="s">
        <v>127</v>
      </c>
    </row>
    <row r="381" spans="1:10" x14ac:dyDescent="0.3">
      <c r="A381" s="32"/>
      <c r="B381" s="32"/>
      <c r="C381" s="32"/>
      <c r="D381" s="32"/>
      <c r="E381" s="32"/>
      <c r="F381" s="32"/>
      <c r="G381" s="32" t="s">
        <v>166</v>
      </c>
      <c r="H381" s="32" t="s">
        <v>167</v>
      </c>
      <c r="I381" s="32" t="s">
        <v>168</v>
      </c>
      <c r="J381" s="32"/>
    </row>
    <row r="382" spans="1:10" ht="37.5" x14ac:dyDescent="0.3">
      <c r="A382" s="36" t="s">
        <v>470</v>
      </c>
      <c r="B382" s="37" t="s">
        <v>25</v>
      </c>
      <c r="C382" s="36" t="s">
        <v>245</v>
      </c>
      <c r="D382" s="36" t="s">
        <v>247</v>
      </c>
      <c r="E382" s="39">
        <v>0.78900000000000003</v>
      </c>
      <c r="F382" s="38" t="s">
        <v>38</v>
      </c>
      <c r="G382" s="37" t="s">
        <v>480</v>
      </c>
      <c r="H382" s="37" t="s">
        <v>481</v>
      </c>
      <c r="I382" s="37" t="s">
        <v>482</v>
      </c>
      <c r="J382" s="52">
        <v>0</v>
      </c>
    </row>
    <row r="383" spans="1:10" ht="14" customHeight="1" x14ac:dyDescent="0.3">
      <c r="A383" s="159"/>
      <c r="B383" s="159"/>
      <c r="C383" s="159"/>
      <c r="D383" s="159"/>
      <c r="E383" s="159"/>
      <c r="F383" s="159" t="s">
        <v>170</v>
      </c>
      <c r="G383" s="159"/>
      <c r="H383" s="159"/>
      <c r="I383" s="159"/>
      <c r="J383" s="51">
        <v>0</v>
      </c>
    </row>
    <row r="384" spans="1:10" ht="14" customHeight="1" x14ac:dyDescent="0.3">
      <c r="A384" s="46"/>
      <c r="B384" s="46"/>
      <c r="C384" s="46"/>
      <c r="D384" s="46"/>
      <c r="E384" s="46" t="s">
        <v>105</v>
      </c>
      <c r="F384" s="47">
        <v>53.81</v>
      </c>
      <c r="G384" s="46" t="s">
        <v>106</v>
      </c>
      <c r="H384" s="47">
        <v>0</v>
      </c>
      <c r="I384" s="46" t="s">
        <v>107</v>
      </c>
      <c r="J384" s="47">
        <v>53.810907660362084</v>
      </c>
    </row>
    <row r="385" spans="1:10" ht="14.5" customHeight="1" thickBot="1" x14ac:dyDescent="0.35">
      <c r="A385" s="46"/>
      <c r="B385" s="46"/>
      <c r="C385" s="46"/>
      <c r="D385" s="46"/>
      <c r="E385" s="46" t="s">
        <v>108</v>
      </c>
      <c r="F385" s="47">
        <v>114.44</v>
      </c>
      <c r="G385" s="46"/>
      <c r="H385" s="181" t="s">
        <v>109</v>
      </c>
      <c r="I385" s="181"/>
      <c r="J385" s="47">
        <v>578.32000000000005</v>
      </c>
    </row>
    <row r="386" spans="1:10" ht="14.5" thickTop="1" x14ac:dyDescent="0.3">
      <c r="A386" s="48"/>
      <c r="B386" s="48"/>
      <c r="C386" s="48"/>
      <c r="D386" s="48"/>
      <c r="E386" s="48"/>
      <c r="F386" s="48"/>
      <c r="G386" s="48"/>
      <c r="H386" s="48"/>
      <c r="I386" s="48"/>
      <c r="J386" s="48"/>
    </row>
    <row r="387" spans="1:10" x14ac:dyDescent="0.3">
      <c r="A387" s="30"/>
      <c r="B387" s="31" t="s">
        <v>4</v>
      </c>
      <c r="C387" s="30" t="s">
        <v>5</v>
      </c>
      <c r="D387" s="30" t="s">
        <v>6</v>
      </c>
      <c r="E387" s="182" t="s">
        <v>80</v>
      </c>
      <c r="F387" s="182"/>
      <c r="G387" s="32" t="s">
        <v>7</v>
      </c>
      <c r="H387" s="31" t="s">
        <v>8</v>
      </c>
      <c r="I387" s="31" t="s">
        <v>9</v>
      </c>
      <c r="J387" s="31" t="s">
        <v>11</v>
      </c>
    </row>
    <row r="388" spans="1:10" ht="14" customHeight="1" x14ac:dyDescent="0.3">
      <c r="A388" s="14" t="s">
        <v>81</v>
      </c>
      <c r="B388" s="16" t="s">
        <v>248</v>
      </c>
      <c r="C388" s="14" t="s">
        <v>25</v>
      </c>
      <c r="D388" s="14" t="s">
        <v>171</v>
      </c>
      <c r="E388" s="185" t="s">
        <v>121</v>
      </c>
      <c r="F388" s="185"/>
      <c r="G388" s="33" t="s">
        <v>27</v>
      </c>
      <c r="H388" s="34">
        <v>1</v>
      </c>
      <c r="I388" s="35">
        <v>529.80999999999995</v>
      </c>
      <c r="J388" s="35">
        <v>529.80999999999995</v>
      </c>
    </row>
    <row r="389" spans="1:10" ht="14.5" customHeight="1" x14ac:dyDescent="0.3">
      <c r="A389" s="182" t="s">
        <v>122</v>
      </c>
      <c r="B389" s="184" t="s">
        <v>4</v>
      </c>
      <c r="C389" s="182" t="s">
        <v>5</v>
      </c>
      <c r="D389" s="182" t="s">
        <v>123</v>
      </c>
      <c r="E389" s="184" t="s">
        <v>124</v>
      </c>
      <c r="F389" s="183" t="s">
        <v>125</v>
      </c>
      <c r="G389" s="184"/>
      <c r="H389" s="183" t="s">
        <v>126</v>
      </c>
      <c r="I389" s="184"/>
      <c r="J389" s="184" t="s">
        <v>127</v>
      </c>
    </row>
    <row r="390" spans="1:10" x14ac:dyDescent="0.3">
      <c r="A390" s="184"/>
      <c r="B390" s="184"/>
      <c r="C390" s="184"/>
      <c r="D390" s="184"/>
      <c r="E390" s="184"/>
      <c r="F390" s="31" t="s">
        <v>128</v>
      </c>
      <c r="G390" s="31" t="s">
        <v>129</v>
      </c>
      <c r="H390" s="31" t="s">
        <v>128</v>
      </c>
      <c r="I390" s="31" t="s">
        <v>129</v>
      </c>
      <c r="J390" s="184"/>
    </row>
    <row r="391" spans="1:10" ht="25" x14ac:dyDescent="0.3">
      <c r="A391" s="41" t="s">
        <v>93</v>
      </c>
      <c r="B391" s="42" t="s">
        <v>249</v>
      </c>
      <c r="C391" s="41" t="s">
        <v>25</v>
      </c>
      <c r="D391" s="41" t="s">
        <v>250</v>
      </c>
      <c r="E391" s="44">
        <v>1</v>
      </c>
      <c r="F391" s="45">
        <v>1</v>
      </c>
      <c r="G391" s="45">
        <v>0</v>
      </c>
      <c r="H391" s="49">
        <v>1.2249000000000001</v>
      </c>
      <c r="I391" s="49">
        <v>0.82289999999999996</v>
      </c>
      <c r="J391" s="49">
        <v>1.2249000000000001</v>
      </c>
    </row>
    <row r="392" spans="1:10" ht="25" customHeight="1" x14ac:dyDescent="0.3">
      <c r="A392" s="41" t="s">
        <v>93</v>
      </c>
      <c r="B392" s="42" t="s">
        <v>186</v>
      </c>
      <c r="C392" s="41" t="s">
        <v>25</v>
      </c>
      <c r="D392" s="41" t="s">
        <v>187</v>
      </c>
      <c r="E392" s="44">
        <v>1</v>
      </c>
      <c r="F392" s="45">
        <v>1</v>
      </c>
      <c r="G392" s="45">
        <v>0</v>
      </c>
      <c r="H392" s="49">
        <v>57.868400000000001</v>
      </c>
      <c r="I392" s="49">
        <v>34.911299999999997</v>
      </c>
      <c r="J392" s="49">
        <v>57.868400000000001</v>
      </c>
    </row>
    <row r="393" spans="1:10" ht="25" customHeight="1" x14ac:dyDescent="0.3">
      <c r="A393" s="41" t="s">
        <v>93</v>
      </c>
      <c r="B393" s="42" t="s">
        <v>188</v>
      </c>
      <c r="C393" s="41" t="s">
        <v>25</v>
      </c>
      <c r="D393" s="41" t="s">
        <v>189</v>
      </c>
      <c r="E393" s="44">
        <v>4</v>
      </c>
      <c r="F393" s="45">
        <v>0.9</v>
      </c>
      <c r="G393" s="45">
        <v>0.1</v>
      </c>
      <c r="H393" s="49">
        <v>0.74250000000000005</v>
      </c>
      <c r="I393" s="49">
        <v>0.50239999999999996</v>
      </c>
      <c r="J393" s="49">
        <v>2.8740000000000001</v>
      </c>
    </row>
    <row r="394" spans="1:10" x14ac:dyDescent="0.3">
      <c r="A394" s="41" t="s">
        <v>93</v>
      </c>
      <c r="B394" s="42" t="s">
        <v>190</v>
      </c>
      <c r="C394" s="41" t="s">
        <v>25</v>
      </c>
      <c r="D394" s="41" t="s">
        <v>191</v>
      </c>
      <c r="E394" s="44">
        <v>3</v>
      </c>
      <c r="F394" s="45">
        <v>0.41</v>
      </c>
      <c r="G394" s="45">
        <v>0.59</v>
      </c>
      <c r="H394" s="49">
        <v>1.7503</v>
      </c>
      <c r="I394" s="49">
        <v>1.1842999999999999</v>
      </c>
      <c r="J394" s="49">
        <v>4.2491000000000003</v>
      </c>
    </row>
    <row r="395" spans="1:10" ht="14" customHeight="1" x14ac:dyDescent="0.3">
      <c r="A395" s="159"/>
      <c r="B395" s="159"/>
      <c r="C395" s="159"/>
      <c r="D395" s="159"/>
      <c r="E395" s="159"/>
      <c r="F395" s="159" t="s">
        <v>136</v>
      </c>
      <c r="G395" s="159"/>
      <c r="H395" s="159"/>
      <c r="I395" s="159"/>
      <c r="J395" s="51">
        <v>66.216399999999993</v>
      </c>
    </row>
    <row r="396" spans="1:10" x14ac:dyDescent="0.3">
      <c r="A396" s="30" t="s">
        <v>137</v>
      </c>
      <c r="B396" s="31" t="s">
        <v>4</v>
      </c>
      <c r="C396" s="30" t="s">
        <v>5</v>
      </c>
      <c r="D396" s="30" t="s">
        <v>138</v>
      </c>
      <c r="E396" s="31" t="s">
        <v>124</v>
      </c>
      <c r="F396" s="184" t="s">
        <v>139</v>
      </c>
      <c r="G396" s="184"/>
      <c r="H396" s="184"/>
      <c r="I396" s="184"/>
      <c r="J396" s="31" t="s">
        <v>127</v>
      </c>
    </row>
    <row r="397" spans="1:10" x14ac:dyDescent="0.3">
      <c r="A397" s="41" t="s">
        <v>93</v>
      </c>
      <c r="B397" s="42" t="s">
        <v>192</v>
      </c>
      <c r="C397" s="41" t="s">
        <v>25</v>
      </c>
      <c r="D397" s="41" t="s">
        <v>193</v>
      </c>
      <c r="E397" s="44">
        <v>1</v>
      </c>
      <c r="F397" s="41"/>
      <c r="G397" s="41"/>
      <c r="H397" s="41"/>
      <c r="I397" s="49">
        <v>27.804500000000001</v>
      </c>
      <c r="J397" s="49">
        <v>27.804500000000001</v>
      </c>
    </row>
    <row r="398" spans="1:10" x14ac:dyDescent="0.3">
      <c r="A398" s="41" t="s">
        <v>93</v>
      </c>
      <c r="B398" s="42" t="s">
        <v>140</v>
      </c>
      <c r="C398" s="41" t="s">
        <v>25</v>
      </c>
      <c r="D398" s="41" t="s">
        <v>141</v>
      </c>
      <c r="E398" s="44">
        <v>9</v>
      </c>
      <c r="F398" s="41"/>
      <c r="G398" s="41"/>
      <c r="H398" s="41"/>
      <c r="I398" s="49">
        <v>22.1191</v>
      </c>
      <c r="J398" s="49">
        <v>199.0719</v>
      </c>
    </row>
    <row r="399" spans="1:10" ht="14" customHeight="1" x14ac:dyDescent="0.3">
      <c r="A399" s="159"/>
      <c r="B399" s="159"/>
      <c r="C399" s="159"/>
      <c r="D399" s="159"/>
      <c r="E399" s="159"/>
      <c r="F399" s="159" t="s">
        <v>142</v>
      </c>
      <c r="G399" s="159"/>
      <c r="H399" s="159"/>
      <c r="I399" s="159"/>
      <c r="J399" s="51">
        <v>226.87639999999999</v>
      </c>
    </row>
    <row r="400" spans="1:10" ht="14" customHeight="1" x14ac:dyDescent="0.3">
      <c r="A400" s="159"/>
      <c r="B400" s="159"/>
      <c r="C400" s="159"/>
      <c r="D400" s="159"/>
      <c r="E400" s="159"/>
      <c r="F400" s="159" t="s">
        <v>143</v>
      </c>
      <c r="G400" s="159"/>
      <c r="H400" s="159"/>
      <c r="I400" s="159"/>
      <c r="J400" s="51">
        <v>0</v>
      </c>
    </row>
    <row r="401" spans="1:10" ht="14.5" customHeight="1" x14ac:dyDescent="0.3">
      <c r="A401" s="159"/>
      <c r="B401" s="159"/>
      <c r="C401" s="159"/>
      <c r="D401" s="159"/>
      <c r="E401" s="159"/>
      <c r="F401" s="159" t="s">
        <v>144</v>
      </c>
      <c r="G401" s="159"/>
      <c r="H401" s="159"/>
      <c r="I401" s="159"/>
      <c r="J401" s="51">
        <v>293.09280000000001</v>
      </c>
    </row>
    <row r="402" spans="1:10" ht="14" customHeight="1" x14ac:dyDescent="0.3">
      <c r="A402" s="159"/>
      <c r="B402" s="159"/>
      <c r="C402" s="159"/>
      <c r="D402" s="159"/>
      <c r="E402" s="159"/>
      <c r="F402" s="159" t="s">
        <v>145</v>
      </c>
      <c r="G402" s="159"/>
      <c r="H402" s="159"/>
      <c r="I402" s="159"/>
      <c r="J402" s="51">
        <v>2.0299999999999999E-2</v>
      </c>
    </row>
    <row r="403" spans="1:10" ht="14" customHeight="1" x14ac:dyDescent="0.3">
      <c r="A403" s="159"/>
      <c r="B403" s="159"/>
      <c r="C403" s="159"/>
      <c r="D403" s="159"/>
      <c r="E403" s="159"/>
      <c r="F403" s="159" t="s">
        <v>146</v>
      </c>
      <c r="G403" s="159"/>
      <c r="H403" s="159"/>
      <c r="I403" s="159"/>
      <c r="J403" s="51">
        <v>1.3863000000000001</v>
      </c>
    </row>
    <row r="404" spans="1:10" ht="14" customHeight="1" x14ac:dyDescent="0.3">
      <c r="A404" s="159"/>
      <c r="B404" s="159"/>
      <c r="C404" s="159"/>
      <c r="D404" s="159"/>
      <c r="E404" s="159"/>
      <c r="F404" s="159" t="s">
        <v>147</v>
      </c>
      <c r="G404" s="159"/>
      <c r="H404" s="159"/>
      <c r="I404" s="159"/>
      <c r="J404" s="51">
        <v>3.9289999999999998</v>
      </c>
    </row>
    <row r="405" spans="1:10" ht="14" customHeight="1" x14ac:dyDescent="0.3">
      <c r="A405" s="159"/>
      <c r="B405" s="159"/>
      <c r="C405" s="159"/>
      <c r="D405" s="159"/>
      <c r="E405" s="159"/>
      <c r="F405" s="159" t="s">
        <v>148</v>
      </c>
      <c r="G405" s="159"/>
      <c r="H405" s="159"/>
      <c r="I405" s="159"/>
      <c r="J405" s="51">
        <v>74.597499999999997</v>
      </c>
    </row>
    <row r="406" spans="1:10" ht="14" customHeight="1" x14ac:dyDescent="0.3">
      <c r="A406" s="30" t="s">
        <v>151</v>
      </c>
      <c r="B406" s="31" t="s">
        <v>5</v>
      </c>
      <c r="C406" s="30" t="s">
        <v>4</v>
      </c>
      <c r="D406" s="30" t="s">
        <v>96</v>
      </c>
      <c r="E406" s="31" t="s">
        <v>124</v>
      </c>
      <c r="F406" s="31" t="s">
        <v>152</v>
      </c>
      <c r="G406" s="184" t="s">
        <v>153</v>
      </c>
      <c r="H406" s="184"/>
      <c r="I406" s="184"/>
      <c r="J406" s="31" t="s">
        <v>127</v>
      </c>
    </row>
    <row r="407" spans="1:10" x14ac:dyDescent="0.3">
      <c r="A407" s="41" t="s">
        <v>93</v>
      </c>
      <c r="B407" s="42" t="s">
        <v>25</v>
      </c>
      <c r="C407" s="41" t="s">
        <v>251</v>
      </c>
      <c r="D407" s="41" t="s">
        <v>252</v>
      </c>
      <c r="E407" s="44">
        <v>0.84645999999999999</v>
      </c>
      <c r="F407" s="43" t="s">
        <v>198</v>
      </c>
      <c r="G407" s="189">
        <v>8.6951000000000001</v>
      </c>
      <c r="H407" s="189"/>
      <c r="I407" s="186"/>
      <c r="J407" s="49">
        <v>7.3601000000000001</v>
      </c>
    </row>
    <row r="408" spans="1:10" ht="14" customHeight="1" x14ac:dyDescent="0.3">
      <c r="A408" s="41" t="s">
        <v>93</v>
      </c>
      <c r="B408" s="42" t="s">
        <v>25</v>
      </c>
      <c r="C408" s="41" t="s">
        <v>194</v>
      </c>
      <c r="D408" s="41" t="s">
        <v>195</v>
      </c>
      <c r="E408" s="44">
        <v>0.63334000000000001</v>
      </c>
      <c r="F408" s="43" t="s">
        <v>27</v>
      </c>
      <c r="G408" s="189">
        <v>95.930999999999997</v>
      </c>
      <c r="H408" s="189"/>
      <c r="I408" s="186"/>
      <c r="J408" s="49">
        <v>60.756900000000002</v>
      </c>
    </row>
    <row r="409" spans="1:10" x14ac:dyDescent="0.3">
      <c r="A409" s="41" t="s">
        <v>93</v>
      </c>
      <c r="B409" s="42" t="s">
        <v>25</v>
      </c>
      <c r="C409" s="41" t="s">
        <v>253</v>
      </c>
      <c r="D409" s="41" t="s">
        <v>254</v>
      </c>
      <c r="E409" s="44">
        <v>0.36753999999999998</v>
      </c>
      <c r="F409" s="43" t="s">
        <v>27</v>
      </c>
      <c r="G409" s="189">
        <v>177.50919999999999</v>
      </c>
      <c r="H409" s="189"/>
      <c r="I409" s="186"/>
      <c r="J409" s="49">
        <v>65.241699999999994</v>
      </c>
    </row>
    <row r="410" spans="1:10" x14ac:dyDescent="0.3">
      <c r="A410" s="41" t="s">
        <v>93</v>
      </c>
      <c r="B410" s="42" t="s">
        <v>25</v>
      </c>
      <c r="C410" s="41" t="s">
        <v>255</v>
      </c>
      <c r="D410" s="41" t="s">
        <v>256</v>
      </c>
      <c r="E410" s="44">
        <v>0.36753999999999998</v>
      </c>
      <c r="F410" s="43" t="s">
        <v>27</v>
      </c>
      <c r="G410" s="189">
        <v>163.28200000000001</v>
      </c>
      <c r="H410" s="189"/>
      <c r="I410" s="186"/>
      <c r="J410" s="49">
        <v>60.012700000000002</v>
      </c>
    </row>
    <row r="411" spans="1:10" ht="14" customHeight="1" x14ac:dyDescent="0.3">
      <c r="A411" s="41" t="s">
        <v>93</v>
      </c>
      <c r="B411" s="42" t="s">
        <v>25</v>
      </c>
      <c r="C411" s="41" t="s">
        <v>196</v>
      </c>
      <c r="D411" s="41" t="s">
        <v>197</v>
      </c>
      <c r="E411" s="44">
        <v>282.15206999999998</v>
      </c>
      <c r="F411" s="43" t="s">
        <v>198</v>
      </c>
      <c r="G411" s="189">
        <v>0.876</v>
      </c>
      <c r="H411" s="189"/>
      <c r="I411" s="186"/>
      <c r="J411" s="49">
        <v>247.1652</v>
      </c>
    </row>
    <row r="412" spans="1:10" ht="14" customHeight="1" x14ac:dyDescent="0.3">
      <c r="A412" s="159"/>
      <c r="B412" s="159"/>
      <c r="C412" s="159"/>
      <c r="D412" s="159"/>
      <c r="E412" s="159"/>
      <c r="F412" s="159" t="s">
        <v>156</v>
      </c>
      <c r="G412" s="159"/>
      <c r="H412" s="159"/>
      <c r="I412" s="159"/>
      <c r="J412" s="51">
        <v>440.53660000000002</v>
      </c>
    </row>
    <row r="413" spans="1:10" ht="14" customHeight="1" x14ac:dyDescent="0.3">
      <c r="A413" s="30" t="s">
        <v>179</v>
      </c>
      <c r="B413" s="31" t="s">
        <v>5</v>
      </c>
      <c r="C413" s="30" t="s">
        <v>93</v>
      </c>
      <c r="D413" s="30" t="s">
        <v>180</v>
      </c>
      <c r="E413" s="31" t="s">
        <v>4</v>
      </c>
      <c r="F413" s="31" t="s">
        <v>124</v>
      </c>
      <c r="G413" s="32" t="s">
        <v>152</v>
      </c>
      <c r="H413" s="184" t="s">
        <v>153</v>
      </c>
      <c r="I413" s="184"/>
      <c r="J413" s="31" t="s">
        <v>127</v>
      </c>
    </row>
    <row r="414" spans="1:10" ht="14" customHeight="1" x14ac:dyDescent="0.3">
      <c r="A414" s="36" t="s">
        <v>474</v>
      </c>
      <c r="B414" s="37" t="s">
        <v>25</v>
      </c>
      <c r="C414" s="36" t="s">
        <v>251</v>
      </c>
      <c r="D414" s="36" t="s">
        <v>200</v>
      </c>
      <c r="E414" s="37">
        <v>5914655</v>
      </c>
      <c r="F414" s="39">
        <v>8.4999999999999995E-4</v>
      </c>
      <c r="G414" s="38" t="s">
        <v>182</v>
      </c>
      <c r="H414" s="188">
        <v>33.68</v>
      </c>
      <c r="I414" s="187"/>
      <c r="J414" s="52">
        <v>2.86E-2</v>
      </c>
    </row>
    <row r="415" spans="1:10" ht="14" customHeight="1" x14ac:dyDescent="0.3">
      <c r="A415" s="36" t="s">
        <v>474</v>
      </c>
      <c r="B415" s="37" t="s">
        <v>25</v>
      </c>
      <c r="C415" s="36" t="s">
        <v>194</v>
      </c>
      <c r="D415" s="36" t="s">
        <v>199</v>
      </c>
      <c r="E415" s="37">
        <v>5914647</v>
      </c>
      <c r="F415" s="39">
        <v>0.95001000000000002</v>
      </c>
      <c r="G415" s="38" t="s">
        <v>182</v>
      </c>
      <c r="H415" s="188">
        <v>1.83</v>
      </c>
      <c r="I415" s="187"/>
      <c r="J415" s="52">
        <v>1.7384999999999999</v>
      </c>
    </row>
    <row r="416" spans="1:10" ht="14" customHeight="1" x14ac:dyDescent="0.3">
      <c r="A416" s="36" t="s">
        <v>474</v>
      </c>
      <c r="B416" s="37" t="s">
        <v>25</v>
      </c>
      <c r="C416" s="36" t="s">
        <v>253</v>
      </c>
      <c r="D416" s="36" t="s">
        <v>199</v>
      </c>
      <c r="E416" s="37">
        <v>5914647</v>
      </c>
      <c r="F416" s="39">
        <v>0.55130999999999997</v>
      </c>
      <c r="G416" s="38" t="s">
        <v>182</v>
      </c>
      <c r="H416" s="188">
        <v>1.83</v>
      </c>
      <c r="I416" s="187"/>
      <c r="J416" s="52">
        <v>1.0088999999999999</v>
      </c>
    </row>
    <row r="417" spans="1:10" ht="14" customHeight="1" x14ac:dyDescent="0.3">
      <c r="A417" s="36" t="s">
        <v>474</v>
      </c>
      <c r="B417" s="37" t="s">
        <v>25</v>
      </c>
      <c r="C417" s="36" t="s">
        <v>255</v>
      </c>
      <c r="D417" s="36" t="s">
        <v>199</v>
      </c>
      <c r="E417" s="37">
        <v>5914647</v>
      </c>
      <c r="F417" s="39">
        <v>0.55130999999999997</v>
      </c>
      <c r="G417" s="38" t="s">
        <v>182</v>
      </c>
      <c r="H417" s="188">
        <v>1.83</v>
      </c>
      <c r="I417" s="187"/>
      <c r="J417" s="52">
        <v>1.0088999999999999</v>
      </c>
    </row>
    <row r="418" spans="1:10" ht="14" customHeight="1" x14ac:dyDescent="0.3">
      <c r="A418" s="36" t="s">
        <v>474</v>
      </c>
      <c r="B418" s="37" t="s">
        <v>25</v>
      </c>
      <c r="C418" s="36" t="s">
        <v>196</v>
      </c>
      <c r="D418" s="36" t="s">
        <v>200</v>
      </c>
      <c r="E418" s="37">
        <v>5914655</v>
      </c>
      <c r="F418" s="39">
        <v>0.28215000000000001</v>
      </c>
      <c r="G418" s="38" t="s">
        <v>182</v>
      </c>
      <c r="H418" s="188">
        <v>33.68</v>
      </c>
      <c r="I418" s="187"/>
      <c r="J418" s="52">
        <v>9.5028000000000006</v>
      </c>
    </row>
    <row r="419" spans="1:10" ht="14.5" customHeight="1" x14ac:dyDescent="0.3">
      <c r="A419" s="159"/>
      <c r="B419" s="159"/>
      <c r="C419" s="159"/>
      <c r="D419" s="159"/>
      <c r="E419" s="159"/>
      <c r="F419" s="159" t="s">
        <v>183</v>
      </c>
      <c r="G419" s="159"/>
      <c r="H419" s="159"/>
      <c r="I419" s="159"/>
      <c r="J419" s="51">
        <v>13.287699999999999</v>
      </c>
    </row>
    <row r="420" spans="1:10" ht="14" customHeight="1" x14ac:dyDescent="0.3">
      <c r="A420" s="30" t="s">
        <v>163</v>
      </c>
      <c r="B420" s="31" t="s">
        <v>5</v>
      </c>
      <c r="C420" s="30" t="s">
        <v>93</v>
      </c>
      <c r="D420" s="30" t="s">
        <v>164</v>
      </c>
      <c r="E420" s="31" t="s">
        <v>124</v>
      </c>
      <c r="F420" s="31" t="s">
        <v>152</v>
      </c>
      <c r="G420" s="183" t="s">
        <v>165</v>
      </c>
      <c r="H420" s="184"/>
      <c r="I420" s="184"/>
      <c r="J420" s="31" t="s">
        <v>127</v>
      </c>
    </row>
    <row r="421" spans="1:10" x14ac:dyDescent="0.3">
      <c r="A421" s="32"/>
      <c r="B421" s="32"/>
      <c r="C421" s="32"/>
      <c r="D421" s="32"/>
      <c r="E421" s="32"/>
      <c r="F421" s="32"/>
      <c r="G421" s="32" t="s">
        <v>166</v>
      </c>
      <c r="H421" s="32" t="s">
        <v>167</v>
      </c>
      <c r="I421" s="32" t="s">
        <v>168</v>
      </c>
      <c r="J421" s="32"/>
    </row>
    <row r="422" spans="1:10" ht="37.5" x14ac:dyDescent="0.3">
      <c r="A422" s="36" t="s">
        <v>470</v>
      </c>
      <c r="B422" s="37" t="s">
        <v>25</v>
      </c>
      <c r="C422" s="36" t="s">
        <v>251</v>
      </c>
      <c r="D422" s="36" t="s">
        <v>257</v>
      </c>
      <c r="E422" s="39">
        <v>8.4999999999999995E-4</v>
      </c>
      <c r="F422" s="38" t="s">
        <v>38</v>
      </c>
      <c r="G422" s="37" t="s">
        <v>483</v>
      </c>
      <c r="H422" s="37" t="s">
        <v>484</v>
      </c>
      <c r="I422" s="37" t="s">
        <v>485</v>
      </c>
      <c r="J422" s="52">
        <v>0</v>
      </c>
    </row>
    <row r="423" spans="1:10" ht="14" customHeight="1" x14ac:dyDescent="0.3">
      <c r="A423" s="36" t="s">
        <v>470</v>
      </c>
      <c r="B423" s="37" t="s">
        <v>25</v>
      </c>
      <c r="C423" s="36" t="s">
        <v>194</v>
      </c>
      <c r="D423" s="36" t="s">
        <v>201</v>
      </c>
      <c r="E423" s="39">
        <v>0.95001000000000002</v>
      </c>
      <c r="F423" s="38" t="s">
        <v>38</v>
      </c>
      <c r="G423" s="37" t="s">
        <v>480</v>
      </c>
      <c r="H423" s="37" t="s">
        <v>481</v>
      </c>
      <c r="I423" s="37" t="s">
        <v>482</v>
      </c>
      <c r="J423" s="52">
        <v>0</v>
      </c>
    </row>
    <row r="424" spans="1:10" ht="37.5" x14ac:dyDescent="0.3">
      <c r="A424" s="36" t="s">
        <v>470</v>
      </c>
      <c r="B424" s="37" t="s">
        <v>25</v>
      </c>
      <c r="C424" s="36" t="s">
        <v>253</v>
      </c>
      <c r="D424" s="36" t="s">
        <v>258</v>
      </c>
      <c r="E424" s="39">
        <v>0.55130999999999997</v>
      </c>
      <c r="F424" s="38" t="s">
        <v>38</v>
      </c>
      <c r="G424" s="37" t="s">
        <v>480</v>
      </c>
      <c r="H424" s="37" t="s">
        <v>481</v>
      </c>
      <c r="I424" s="37" t="s">
        <v>482</v>
      </c>
      <c r="J424" s="52">
        <v>0</v>
      </c>
    </row>
    <row r="425" spans="1:10" ht="37.5" x14ac:dyDescent="0.3">
      <c r="A425" s="36" t="s">
        <v>470</v>
      </c>
      <c r="B425" s="37" t="s">
        <v>25</v>
      </c>
      <c r="C425" s="36" t="s">
        <v>255</v>
      </c>
      <c r="D425" s="36" t="s">
        <v>259</v>
      </c>
      <c r="E425" s="39">
        <v>0.55130999999999997</v>
      </c>
      <c r="F425" s="38" t="s">
        <v>38</v>
      </c>
      <c r="G425" s="37" t="s">
        <v>480</v>
      </c>
      <c r="H425" s="37" t="s">
        <v>481</v>
      </c>
      <c r="I425" s="37" t="s">
        <v>482</v>
      </c>
      <c r="J425" s="52">
        <v>0</v>
      </c>
    </row>
    <row r="426" spans="1:10" ht="37.5" x14ac:dyDescent="0.3">
      <c r="A426" s="36" t="s">
        <v>470</v>
      </c>
      <c r="B426" s="37" t="s">
        <v>25</v>
      </c>
      <c r="C426" s="36" t="s">
        <v>196</v>
      </c>
      <c r="D426" s="36" t="s">
        <v>202</v>
      </c>
      <c r="E426" s="39">
        <v>0.28215000000000001</v>
      </c>
      <c r="F426" s="38" t="s">
        <v>38</v>
      </c>
      <c r="G426" s="37" t="s">
        <v>483</v>
      </c>
      <c r="H426" s="37" t="s">
        <v>484</v>
      </c>
      <c r="I426" s="37" t="s">
        <v>485</v>
      </c>
      <c r="J426" s="52">
        <v>0</v>
      </c>
    </row>
    <row r="427" spans="1:10" ht="14" customHeight="1" x14ac:dyDescent="0.3">
      <c r="A427" s="159"/>
      <c r="B427" s="159"/>
      <c r="C427" s="159"/>
      <c r="D427" s="159"/>
      <c r="E427" s="159"/>
      <c r="F427" s="159" t="s">
        <v>170</v>
      </c>
      <c r="G427" s="159"/>
      <c r="H427" s="159"/>
      <c r="I427" s="159"/>
      <c r="J427" s="51">
        <v>0</v>
      </c>
    </row>
    <row r="428" spans="1:10" ht="14" customHeight="1" x14ac:dyDescent="0.3">
      <c r="A428" s="46"/>
      <c r="B428" s="46"/>
      <c r="C428" s="46"/>
      <c r="D428" s="46"/>
      <c r="E428" s="46" t="s">
        <v>105</v>
      </c>
      <c r="F428" s="47">
        <v>60.787820820722018</v>
      </c>
      <c r="G428" s="46" t="s">
        <v>106</v>
      </c>
      <c r="H428" s="47">
        <v>0</v>
      </c>
      <c r="I428" s="46" t="s">
        <v>107</v>
      </c>
      <c r="J428" s="47">
        <v>60.787820820722018</v>
      </c>
    </row>
    <row r="429" spans="1:10" ht="14.5" customHeight="1" thickBot="1" x14ac:dyDescent="0.35">
      <c r="A429" s="46"/>
      <c r="B429" s="46"/>
      <c r="C429" s="46"/>
      <c r="D429" s="46"/>
      <c r="E429" s="46" t="s">
        <v>108</v>
      </c>
      <c r="F429" s="47">
        <v>130.69999999999999</v>
      </c>
      <c r="G429" s="46"/>
      <c r="H429" s="181" t="s">
        <v>109</v>
      </c>
      <c r="I429" s="181"/>
      <c r="J429" s="47">
        <v>660.51</v>
      </c>
    </row>
    <row r="430" spans="1:10" ht="14.5" thickTop="1" x14ac:dyDescent="0.3">
      <c r="A430" s="48"/>
      <c r="B430" s="48"/>
      <c r="C430" s="48"/>
      <c r="D430" s="48"/>
      <c r="E430" s="48"/>
      <c r="F430" s="48"/>
      <c r="G430" s="48"/>
      <c r="H430" s="48"/>
      <c r="I430" s="48"/>
      <c r="J430" s="48"/>
    </row>
    <row r="431" spans="1:10" ht="14" customHeight="1" x14ac:dyDescent="0.3">
      <c r="A431" s="30"/>
      <c r="B431" s="31" t="s">
        <v>4</v>
      </c>
      <c r="C431" s="30" t="s">
        <v>5</v>
      </c>
      <c r="D431" s="30" t="s">
        <v>6</v>
      </c>
      <c r="E431" s="182" t="s">
        <v>80</v>
      </c>
      <c r="F431" s="182"/>
      <c r="G431" s="32" t="s">
        <v>7</v>
      </c>
      <c r="H431" s="31" t="s">
        <v>8</v>
      </c>
      <c r="I431" s="31" t="s">
        <v>9</v>
      </c>
      <c r="J431" s="31" t="s">
        <v>11</v>
      </c>
    </row>
    <row r="432" spans="1:10" ht="14" customHeight="1" x14ac:dyDescent="0.3">
      <c r="A432" s="14" t="s">
        <v>81</v>
      </c>
      <c r="B432" s="16" t="s">
        <v>113</v>
      </c>
      <c r="C432" s="14" t="s">
        <v>15</v>
      </c>
      <c r="D432" s="14" t="s">
        <v>114</v>
      </c>
      <c r="E432" s="185" t="s">
        <v>89</v>
      </c>
      <c r="F432" s="185"/>
      <c r="G432" s="33" t="s">
        <v>90</v>
      </c>
      <c r="H432" s="34">
        <v>1</v>
      </c>
      <c r="I432" s="35">
        <v>41.12</v>
      </c>
      <c r="J432" s="35">
        <v>41.12</v>
      </c>
    </row>
    <row r="433" spans="1:10" ht="14" customHeight="1" x14ac:dyDescent="0.3">
      <c r="A433" s="36" t="s">
        <v>478</v>
      </c>
      <c r="B433" s="37" t="s">
        <v>219</v>
      </c>
      <c r="C433" s="36" t="s">
        <v>15</v>
      </c>
      <c r="D433" s="36" t="s">
        <v>220</v>
      </c>
      <c r="E433" s="187" t="s">
        <v>89</v>
      </c>
      <c r="F433" s="187"/>
      <c r="G433" s="38" t="s">
        <v>90</v>
      </c>
      <c r="H433" s="39">
        <v>1</v>
      </c>
      <c r="I433" s="40">
        <v>0.72</v>
      </c>
      <c r="J433" s="40">
        <v>0.72</v>
      </c>
    </row>
    <row r="434" spans="1:10" ht="14" customHeight="1" x14ac:dyDescent="0.3">
      <c r="A434" s="41" t="s">
        <v>93</v>
      </c>
      <c r="B434" s="42" t="s">
        <v>221</v>
      </c>
      <c r="C434" s="41" t="s">
        <v>15</v>
      </c>
      <c r="D434" s="41" t="s">
        <v>222</v>
      </c>
      <c r="E434" s="186" t="s">
        <v>138</v>
      </c>
      <c r="F434" s="186"/>
      <c r="G434" s="43" t="s">
        <v>90</v>
      </c>
      <c r="H434" s="44">
        <v>1</v>
      </c>
      <c r="I434" s="45">
        <v>34.159999999999997</v>
      </c>
      <c r="J434" s="45">
        <v>34.159999999999997</v>
      </c>
    </row>
    <row r="435" spans="1:10" ht="14" customHeight="1" x14ac:dyDescent="0.3">
      <c r="A435" s="41" t="s">
        <v>93</v>
      </c>
      <c r="B435" s="42" t="s">
        <v>207</v>
      </c>
      <c r="C435" s="41" t="s">
        <v>15</v>
      </c>
      <c r="D435" s="41" t="s">
        <v>208</v>
      </c>
      <c r="E435" s="186">
        <v>0</v>
      </c>
      <c r="F435" s="186"/>
      <c r="G435" s="43" t="s">
        <v>90</v>
      </c>
      <c r="H435" s="44">
        <v>1</v>
      </c>
      <c r="I435" s="45">
        <v>2.4900000000000002</v>
      </c>
      <c r="J435" s="45">
        <v>2.4900000000000002</v>
      </c>
    </row>
    <row r="436" spans="1:10" ht="14" customHeight="1" x14ac:dyDescent="0.3">
      <c r="A436" s="41" t="s">
        <v>93</v>
      </c>
      <c r="B436" s="42" t="s">
        <v>209</v>
      </c>
      <c r="C436" s="41" t="s">
        <v>15</v>
      </c>
      <c r="D436" s="41" t="s">
        <v>210</v>
      </c>
      <c r="E436" s="186">
        <v>0</v>
      </c>
      <c r="F436" s="186"/>
      <c r="G436" s="43" t="s">
        <v>90</v>
      </c>
      <c r="H436" s="44">
        <v>1</v>
      </c>
      <c r="I436" s="45">
        <v>0.48</v>
      </c>
      <c r="J436" s="45">
        <v>0.48</v>
      </c>
    </row>
    <row r="437" spans="1:10" ht="14" customHeight="1" x14ac:dyDescent="0.3">
      <c r="A437" s="41" t="s">
        <v>93</v>
      </c>
      <c r="B437" s="42" t="s">
        <v>211</v>
      </c>
      <c r="C437" s="41" t="s">
        <v>15</v>
      </c>
      <c r="D437" s="41" t="s">
        <v>212</v>
      </c>
      <c r="E437" s="186">
        <v>0</v>
      </c>
      <c r="F437" s="186"/>
      <c r="G437" s="43" t="s">
        <v>90</v>
      </c>
      <c r="H437" s="44">
        <v>1</v>
      </c>
      <c r="I437" s="45">
        <v>1.42</v>
      </c>
      <c r="J437" s="45">
        <v>1.42</v>
      </c>
    </row>
    <row r="438" spans="1:10" ht="14" customHeight="1" x14ac:dyDescent="0.3">
      <c r="A438" s="41" t="s">
        <v>93</v>
      </c>
      <c r="B438" s="42" t="s">
        <v>213</v>
      </c>
      <c r="C438" s="41" t="s">
        <v>15</v>
      </c>
      <c r="D438" s="41" t="s">
        <v>214</v>
      </c>
      <c r="E438" s="186">
        <v>0</v>
      </c>
      <c r="F438" s="186"/>
      <c r="G438" s="43" t="s">
        <v>90</v>
      </c>
      <c r="H438" s="44">
        <v>1</v>
      </c>
      <c r="I438" s="45">
        <v>0.11</v>
      </c>
      <c r="J438" s="45">
        <v>0.11</v>
      </c>
    </row>
    <row r="439" spans="1:10" ht="25" x14ac:dyDescent="0.3">
      <c r="A439" s="41" t="s">
        <v>93</v>
      </c>
      <c r="B439" s="42" t="s">
        <v>260</v>
      </c>
      <c r="C439" s="41" t="s">
        <v>15</v>
      </c>
      <c r="D439" s="41" t="s">
        <v>261</v>
      </c>
      <c r="E439" s="186">
        <v>0</v>
      </c>
      <c r="F439" s="186"/>
      <c r="G439" s="43" t="s">
        <v>90</v>
      </c>
      <c r="H439" s="44">
        <v>1</v>
      </c>
      <c r="I439" s="45">
        <v>0.17</v>
      </c>
      <c r="J439" s="45">
        <v>0.17</v>
      </c>
    </row>
    <row r="440" spans="1:10" ht="25" x14ac:dyDescent="0.3">
      <c r="A440" s="41" t="s">
        <v>93</v>
      </c>
      <c r="B440" s="42" t="s">
        <v>262</v>
      </c>
      <c r="C440" s="41" t="s">
        <v>15</v>
      </c>
      <c r="D440" s="41" t="s">
        <v>263</v>
      </c>
      <c r="E440" s="186">
        <v>0</v>
      </c>
      <c r="F440" s="186"/>
      <c r="G440" s="43" t="s">
        <v>90</v>
      </c>
      <c r="H440" s="44">
        <v>1</v>
      </c>
      <c r="I440" s="45">
        <v>1.57</v>
      </c>
      <c r="J440" s="45">
        <v>1.57</v>
      </c>
    </row>
    <row r="441" spans="1:10" ht="14" customHeight="1" x14ac:dyDescent="0.3">
      <c r="A441" s="46"/>
      <c r="B441" s="46"/>
      <c r="C441" s="46"/>
      <c r="D441" s="46"/>
      <c r="E441" s="46" t="s">
        <v>105</v>
      </c>
      <c r="F441" s="47">
        <v>34.880000000000003</v>
      </c>
      <c r="G441" s="46" t="s">
        <v>106</v>
      </c>
      <c r="H441" s="47">
        <v>0</v>
      </c>
      <c r="I441" s="46" t="s">
        <v>107</v>
      </c>
      <c r="J441" s="47">
        <v>34.880000000000003</v>
      </c>
    </row>
    <row r="442" spans="1:10" ht="14.5" customHeight="1" thickBot="1" x14ac:dyDescent="0.35">
      <c r="A442" s="46"/>
      <c r="B442" s="46"/>
      <c r="C442" s="46"/>
      <c r="D442" s="46"/>
      <c r="E442" s="46" t="s">
        <v>108</v>
      </c>
      <c r="F442" s="47">
        <v>10.144304</v>
      </c>
      <c r="G442" s="46"/>
      <c r="H442" s="181" t="s">
        <v>109</v>
      </c>
      <c r="I442" s="181"/>
      <c r="J442" s="47">
        <v>51.26</v>
      </c>
    </row>
    <row r="443" spans="1:10" ht="14" customHeight="1" thickTop="1" x14ac:dyDescent="0.3">
      <c r="A443" s="48"/>
      <c r="B443" s="48"/>
      <c r="C443" s="48"/>
      <c r="D443" s="48"/>
      <c r="E443" s="48"/>
      <c r="F443" s="48"/>
      <c r="G443" s="48"/>
      <c r="H443" s="48"/>
      <c r="I443" s="48"/>
      <c r="J443" s="48"/>
    </row>
    <row r="444" spans="1:10" ht="14" customHeight="1" x14ac:dyDescent="0.3">
      <c r="A444" s="30"/>
      <c r="B444" s="31" t="s">
        <v>4</v>
      </c>
      <c r="C444" s="30" t="s">
        <v>5</v>
      </c>
      <c r="D444" s="30" t="s">
        <v>6</v>
      </c>
      <c r="E444" s="182" t="s">
        <v>80</v>
      </c>
      <c r="F444" s="182"/>
      <c r="G444" s="32" t="s">
        <v>7</v>
      </c>
      <c r="H444" s="31" t="s">
        <v>8</v>
      </c>
      <c r="I444" s="31" t="s">
        <v>9</v>
      </c>
      <c r="J444" s="31" t="s">
        <v>11</v>
      </c>
    </row>
    <row r="445" spans="1:10" ht="25" customHeight="1" x14ac:dyDescent="0.3">
      <c r="A445" s="14" t="s">
        <v>81</v>
      </c>
      <c r="B445" s="16" t="s">
        <v>111</v>
      </c>
      <c r="C445" s="14" t="s">
        <v>15</v>
      </c>
      <c r="D445" s="14" t="s">
        <v>112</v>
      </c>
      <c r="E445" s="185" t="s">
        <v>89</v>
      </c>
      <c r="F445" s="185"/>
      <c r="G445" s="33" t="s">
        <v>90</v>
      </c>
      <c r="H445" s="34">
        <v>1</v>
      </c>
      <c r="I445" s="35">
        <v>141.05000000000001</v>
      </c>
      <c r="J445" s="35">
        <v>141.05000000000001</v>
      </c>
    </row>
    <row r="446" spans="1:10" ht="25" customHeight="1" x14ac:dyDescent="0.3">
      <c r="A446" s="36" t="s">
        <v>478</v>
      </c>
      <c r="B446" s="37" t="s">
        <v>223</v>
      </c>
      <c r="C446" s="36" t="s">
        <v>15</v>
      </c>
      <c r="D446" s="36" t="s">
        <v>224</v>
      </c>
      <c r="E446" s="187" t="s">
        <v>89</v>
      </c>
      <c r="F446" s="187"/>
      <c r="G446" s="38" t="s">
        <v>90</v>
      </c>
      <c r="H446" s="39">
        <v>1</v>
      </c>
      <c r="I446" s="40">
        <v>1.97</v>
      </c>
      <c r="J446" s="40">
        <v>1.97</v>
      </c>
    </row>
    <row r="447" spans="1:10" x14ac:dyDescent="0.3">
      <c r="A447" s="41" t="s">
        <v>93</v>
      </c>
      <c r="B447" s="42" t="s">
        <v>225</v>
      </c>
      <c r="C447" s="41" t="s">
        <v>15</v>
      </c>
      <c r="D447" s="41" t="s">
        <v>226</v>
      </c>
      <c r="E447" s="186" t="s">
        <v>138</v>
      </c>
      <c r="F447" s="186"/>
      <c r="G447" s="43" t="s">
        <v>90</v>
      </c>
      <c r="H447" s="44">
        <v>1</v>
      </c>
      <c r="I447" s="45">
        <v>133.88999999999999</v>
      </c>
      <c r="J447" s="45">
        <v>133.88999999999999</v>
      </c>
    </row>
    <row r="448" spans="1:10" ht="25" x14ac:dyDescent="0.3">
      <c r="A448" s="41" t="s">
        <v>93</v>
      </c>
      <c r="B448" s="42" t="s">
        <v>207</v>
      </c>
      <c r="C448" s="41" t="s">
        <v>15</v>
      </c>
      <c r="D448" s="41" t="s">
        <v>208</v>
      </c>
      <c r="E448" s="186">
        <v>0</v>
      </c>
      <c r="F448" s="186"/>
      <c r="G448" s="43" t="s">
        <v>90</v>
      </c>
      <c r="H448" s="44">
        <v>1</v>
      </c>
      <c r="I448" s="45">
        <v>2.4900000000000002</v>
      </c>
      <c r="J448" s="45">
        <v>2.4900000000000002</v>
      </c>
    </row>
    <row r="449" spans="1:10" ht="14" customHeight="1" x14ac:dyDescent="0.3">
      <c r="A449" s="41" t="s">
        <v>93</v>
      </c>
      <c r="B449" s="42" t="s">
        <v>211</v>
      </c>
      <c r="C449" s="41" t="s">
        <v>15</v>
      </c>
      <c r="D449" s="41" t="s">
        <v>212</v>
      </c>
      <c r="E449" s="186">
        <v>0</v>
      </c>
      <c r="F449" s="186"/>
      <c r="G449" s="43" t="s">
        <v>90</v>
      </c>
      <c r="H449" s="44">
        <v>1</v>
      </c>
      <c r="I449" s="45">
        <v>1.42</v>
      </c>
      <c r="J449" s="45">
        <v>1.42</v>
      </c>
    </row>
    <row r="450" spans="1:10" ht="14" customHeight="1" x14ac:dyDescent="0.3">
      <c r="A450" s="41" t="s">
        <v>93</v>
      </c>
      <c r="B450" s="42" t="s">
        <v>213</v>
      </c>
      <c r="C450" s="41" t="s">
        <v>15</v>
      </c>
      <c r="D450" s="41" t="s">
        <v>214</v>
      </c>
      <c r="E450" s="186">
        <v>0</v>
      </c>
      <c r="F450" s="186"/>
      <c r="G450" s="43" t="s">
        <v>90</v>
      </c>
      <c r="H450" s="44">
        <v>1</v>
      </c>
      <c r="I450" s="45">
        <v>0.11</v>
      </c>
      <c r="J450" s="45">
        <v>0.11</v>
      </c>
    </row>
    <row r="451" spans="1:10" ht="25" x14ac:dyDescent="0.3">
      <c r="A451" s="41" t="s">
        <v>93</v>
      </c>
      <c r="B451" s="42" t="s">
        <v>264</v>
      </c>
      <c r="C451" s="41" t="s">
        <v>15</v>
      </c>
      <c r="D451" s="41" t="s">
        <v>265</v>
      </c>
      <c r="E451" s="186">
        <v>0</v>
      </c>
      <c r="F451" s="186"/>
      <c r="G451" s="43" t="s">
        <v>90</v>
      </c>
      <c r="H451" s="44">
        <v>1</v>
      </c>
      <c r="I451" s="45">
        <v>0.04</v>
      </c>
      <c r="J451" s="45">
        <v>0.04</v>
      </c>
    </row>
    <row r="452" spans="1:10" ht="25" x14ac:dyDescent="0.3">
      <c r="A452" s="41" t="s">
        <v>93</v>
      </c>
      <c r="B452" s="42" t="s">
        <v>266</v>
      </c>
      <c r="C452" s="41" t="s">
        <v>15</v>
      </c>
      <c r="D452" s="41" t="s">
        <v>267</v>
      </c>
      <c r="E452" s="186">
        <v>0</v>
      </c>
      <c r="F452" s="186"/>
      <c r="G452" s="43" t="s">
        <v>90</v>
      </c>
      <c r="H452" s="44">
        <v>1</v>
      </c>
      <c r="I452" s="45">
        <v>1.1299999999999999</v>
      </c>
      <c r="J452" s="45">
        <v>1.1299999999999999</v>
      </c>
    </row>
    <row r="453" spans="1:10" ht="14" customHeight="1" x14ac:dyDescent="0.3">
      <c r="A453" s="46"/>
      <c r="B453" s="46"/>
      <c r="C453" s="46"/>
      <c r="D453" s="46"/>
      <c r="E453" s="46" t="s">
        <v>105</v>
      </c>
      <c r="F453" s="47">
        <v>135.86000000000001</v>
      </c>
      <c r="G453" s="46" t="s">
        <v>106</v>
      </c>
      <c r="H453" s="47">
        <v>0</v>
      </c>
      <c r="I453" s="46" t="s">
        <v>107</v>
      </c>
      <c r="J453" s="47">
        <v>135.86000000000001</v>
      </c>
    </row>
    <row r="454" spans="1:10" ht="14.5" customHeight="1" thickBot="1" x14ac:dyDescent="0.35">
      <c r="A454" s="46"/>
      <c r="B454" s="46"/>
      <c r="C454" s="46"/>
      <c r="D454" s="46"/>
      <c r="E454" s="46" t="s">
        <v>108</v>
      </c>
      <c r="F454" s="47">
        <v>34.797035000000001</v>
      </c>
      <c r="G454" s="46"/>
      <c r="H454" s="181" t="s">
        <v>109</v>
      </c>
      <c r="I454" s="181"/>
      <c r="J454" s="47">
        <v>175.85</v>
      </c>
    </row>
    <row r="455" spans="1:10" ht="14.5" thickTop="1" x14ac:dyDescent="0.3">
      <c r="A455" s="48"/>
      <c r="B455" s="48"/>
      <c r="C455" s="48"/>
      <c r="D455" s="48"/>
      <c r="E455" s="48"/>
      <c r="F455" s="48"/>
      <c r="G455" s="48"/>
      <c r="H455" s="48"/>
      <c r="I455" s="48"/>
      <c r="J455" s="48"/>
    </row>
    <row r="456" spans="1:10" ht="14" customHeight="1" x14ac:dyDescent="0.3">
      <c r="A456" s="30"/>
      <c r="B456" s="31" t="s">
        <v>4</v>
      </c>
      <c r="C456" s="30" t="s">
        <v>5</v>
      </c>
      <c r="D456" s="30" t="s">
        <v>6</v>
      </c>
      <c r="E456" s="182" t="s">
        <v>80</v>
      </c>
      <c r="F456" s="182"/>
      <c r="G456" s="32" t="s">
        <v>7</v>
      </c>
      <c r="H456" s="31" t="s">
        <v>8</v>
      </c>
      <c r="I456" s="31" t="s">
        <v>9</v>
      </c>
      <c r="J456" s="31" t="s">
        <v>11</v>
      </c>
    </row>
    <row r="457" spans="1:10" ht="14" customHeight="1" x14ac:dyDescent="0.3">
      <c r="A457" s="14" t="s">
        <v>81</v>
      </c>
      <c r="B457" s="16" t="s">
        <v>268</v>
      </c>
      <c r="C457" s="14" t="s">
        <v>25</v>
      </c>
      <c r="D457" s="14" t="s">
        <v>178</v>
      </c>
      <c r="E457" s="185" t="s">
        <v>121</v>
      </c>
      <c r="F457" s="185"/>
      <c r="G457" s="33" t="s">
        <v>27</v>
      </c>
      <c r="H457" s="34">
        <v>1</v>
      </c>
      <c r="I457" s="35">
        <v>1.6</v>
      </c>
      <c r="J457" s="35">
        <v>1.6</v>
      </c>
    </row>
    <row r="458" spans="1:10" ht="14.5" customHeight="1" x14ac:dyDescent="0.3">
      <c r="A458" s="182" t="s">
        <v>122</v>
      </c>
      <c r="B458" s="184" t="s">
        <v>4</v>
      </c>
      <c r="C458" s="182" t="s">
        <v>5</v>
      </c>
      <c r="D458" s="182" t="s">
        <v>123</v>
      </c>
      <c r="E458" s="184" t="s">
        <v>124</v>
      </c>
      <c r="F458" s="183" t="s">
        <v>125</v>
      </c>
      <c r="G458" s="184"/>
      <c r="H458" s="183" t="s">
        <v>126</v>
      </c>
      <c r="I458" s="184"/>
      <c r="J458" s="184" t="s">
        <v>127</v>
      </c>
    </row>
    <row r="459" spans="1:10" x14ac:dyDescent="0.3">
      <c r="A459" s="184"/>
      <c r="B459" s="184"/>
      <c r="C459" s="184"/>
      <c r="D459" s="184"/>
      <c r="E459" s="184"/>
      <c r="F459" s="31" t="s">
        <v>128</v>
      </c>
      <c r="G459" s="31" t="s">
        <v>129</v>
      </c>
      <c r="H459" s="31" t="s">
        <v>128</v>
      </c>
      <c r="I459" s="31" t="s">
        <v>129</v>
      </c>
      <c r="J459" s="184"/>
    </row>
    <row r="460" spans="1:10" ht="25" x14ac:dyDescent="0.3">
      <c r="A460" s="41" t="s">
        <v>93</v>
      </c>
      <c r="B460" s="42" t="s">
        <v>269</v>
      </c>
      <c r="C460" s="41" t="s">
        <v>25</v>
      </c>
      <c r="D460" s="41" t="s">
        <v>270</v>
      </c>
      <c r="E460" s="44">
        <v>1</v>
      </c>
      <c r="F460" s="45">
        <v>1</v>
      </c>
      <c r="G460" s="45">
        <v>0</v>
      </c>
      <c r="H460" s="49">
        <v>331.76749999999998</v>
      </c>
      <c r="I460" s="49">
        <v>153.07769999999999</v>
      </c>
      <c r="J460" s="49">
        <v>331.76749999999998</v>
      </c>
    </row>
    <row r="461" spans="1:10" ht="14" customHeight="1" x14ac:dyDescent="0.3">
      <c r="A461" s="159"/>
      <c r="B461" s="159"/>
      <c r="C461" s="159"/>
      <c r="D461" s="159"/>
      <c r="E461" s="159"/>
      <c r="F461" s="159" t="s">
        <v>136</v>
      </c>
      <c r="G461" s="159"/>
      <c r="H461" s="159"/>
      <c r="I461" s="159"/>
      <c r="J461" s="51">
        <v>331.76749999999998</v>
      </c>
    </row>
    <row r="462" spans="1:10" ht="25" customHeight="1" x14ac:dyDescent="0.3">
      <c r="A462" s="30" t="s">
        <v>137</v>
      </c>
      <c r="B462" s="31" t="s">
        <v>4</v>
      </c>
      <c r="C462" s="30" t="s">
        <v>5</v>
      </c>
      <c r="D462" s="30" t="s">
        <v>138</v>
      </c>
      <c r="E462" s="31" t="s">
        <v>124</v>
      </c>
      <c r="F462" s="184" t="s">
        <v>139</v>
      </c>
      <c r="G462" s="184"/>
      <c r="H462" s="184"/>
      <c r="I462" s="184"/>
      <c r="J462" s="31" t="s">
        <v>127</v>
      </c>
    </row>
    <row r="463" spans="1:10" x14ac:dyDescent="0.3">
      <c r="A463" s="41" t="s">
        <v>93</v>
      </c>
      <c r="B463" s="42" t="s">
        <v>140</v>
      </c>
      <c r="C463" s="41" t="s">
        <v>25</v>
      </c>
      <c r="D463" s="41" t="s">
        <v>141</v>
      </c>
      <c r="E463" s="44">
        <v>1</v>
      </c>
      <c r="F463" s="41"/>
      <c r="G463" s="41"/>
      <c r="H463" s="41"/>
      <c r="I463" s="49">
        <v>22.1191</v>
      </c>
      <c r="J463" s="49">
        <v>22.1191</v>
      </c>
    </row>
    <row r="464" spans="1:10" ht="14" customHeight="1" x14ac:dyDescent="0.3">
      <c r="A464" s="159"/>
      <c r="B464" s="159"/>
      <c r="C464" s="159"/>
      <c r="D464" s="159"/>
      <c r="E464" s="159"/>
      <c r="F464" s="159" t="s">
        <v>142</v>
      </c>
      <c r="G464" s="159"/>
      <c r="H464" s="159"/>
      <c r="I464" s="159"/>
      <c r="J464" s="51">
        <v>22.1191</v>
      </c>
    </row>
    <row r="465" spans="1:10" ht="14" customHeight="1" x14ac:dyDescent="0.3">
      <c r="A465" s="159"/>
      <c r="B465" s="159"/>
      <c r="C465" s="159"/>
      <c r="D465" s="159"/>
      <c r="E465" s="159"/>
      <c r="F465" s="159" t="s">
        <v>143</v>
      </c>
      <c r="G465" s="159"/>
      <c r="H465" s="159"/>
      <c r="I465" s="159"/>
      <c r="J465" s="51">
        <v>0</v>
      </c>
    </row>
    <row r="466" spans="1:10" ht="14" customHeight="1" x14ac:dyDescent="0.3">
      <c r="A466" s="159"/>
      <c r="B466" s="159"/>
      <c r="C466" s="159"/>
      <c r="D466" s="159"/>
      <c r="E466" s="159"/>
      <c r="F466" s="159" t="s">
        <v>144</v>
      </c>
      <c r="G466" s="159"/>
      <c r="H466" s="159"/>
      <c r="I466" s="159"/>
      <c r="J466" s="51">
        <v>353.88659999999999</v>
      </c>
    </row>
    <row r="467" spans="1:10" ht="14" customHeight="1" x14ac:dyDescent="0.3">
      <c r="A467" s="159"/>
      <c r="B467" s="159"/>
      <c r="C467" s="159"/>
      <c r="D467" s="159"/>
      <c r="E467" s="159"/>
      <c r="F467" s="159" t="s">
        <v>145</v>
      </c>
      <c r="G467" s="159"/>
      <c r="H467" s="159"/>
      <c r="I467" s="159"/>
      <c r="J467" s="51">
        <v>8.5900000000000004E-2</v>
      </c>
    </row>
    <row r="468" spans="1:10" ht="14" customHeight="1" x14ac:dyDescent="0.3">
      <c r="A468" s="159"/>
      <c r="B468" s="159"/>
      <c r="C468" s="159"/>
      <c r="D468" s="159"/>
      <c r="E468" s="159"/>
      <c r="F468" s="159" t="s">
        <v>146</v>
      </c>
      <c r="G468" s="159"/>
      <c r="H468" s="159"/>
      <c r="I468" s="159"/>
      <c r="J468" s="51">
        <v>6.54E-2</v>
      </c>
    </row>
    <row r="469" spans="1:10" ht="14" customHeight="1" x14ac:dyDescent="0.3">
      <c r="A469" s="159"/>
      <c r="B469" s="159"/>
      <c r="C469" s="159"/>
      <c r="D469" s="159"/>
      <c r="E469" s="159"/>
      <c r="F469" s="159" t="s">
        <v>147</v>
      </c>
      <c r="G469" s="159"/>
      <c r="H469" s="159"/>
      <c r="I469" s="159"/>
      <c r="J469" s="51">
        <v>230.19</v>
      </c>
    </row>
    <row r="470" spans="1:10" ht="14" customHeight="1" x14ac:dyDescent="0.3">
      <c r="A470" s="159"/>
      <c r="B470" s="159"/>
      <c r="C470" s="159"/>
      <c r="D470" s="159"/>
      <c r="E470" s="159"/>
      <c r="F470" s="159" t="s">
        <v>148</v>
      </c>
      <c r="G470" s="159"/>
      <c r="H470" s="159"/>
      <c r="I470" s="159"/>
      <c r="J470" s="51">
        <v>1.5374000000000001</v>
      </c>
    </row>
    <row r="471" spans="1:10" ht="14.5" customHeight="1" x14ac:dyDescent="0.3">
      <c r="A471" s="46"/>
      <c r="B471" s="46"/>
      <c r="C471" s="46"/>
      <c r="D471" s="46"/>
      <c r="E471" s="46" t="s">
        <v>105</v>
      </c>
      <c r="F471" s="47">
        <v>9.6090620791520046E-2</v>
      </c>
      <c r="G471" s="46" t="s">
        <v>106</v>
      </c>
      <c r="H471" s="47">
        <v>0</v>
      </c>
      <c r="I471" s="46" t="s">
        <v>107</v>
      </c>
      <c r="J471" s="47">
        <v>9.6090620791520046E-2</v>
      </c>
    </row>
    <row r="472" spans="1:10" ht="14.5" customHeight="1" thickBot="1" x14ac:dyDescent="0.35">
      <c r="A472" s="46"/>
      <c r="B472" s="46"/>
      <c r="C472" s="46"/>
      <c r="D472" s="46"/>
      <c r="E472" s="46" t="s">
        <v>108</v>
      </c>
      <c r="F472" s="47">
        <v>0.39</v>
      </c>
      <c r="G472" s="46"/>
      <c r="H472" s="181" t="s">
        <v>109</v>
      </c>
      <c r="I472" s="181"/>
      <c r="J472" s="47">
        <v>1.99</v>
      </c>
    </row>
    <row r="473" spans="1:10" ht="14.5" thickTop="1" x14ac:dyDescent="0.3">
      <c r="A473" s="48"/>
      <c r="B473" s="48"/>
      <c r="C473" s="48"/>
      <c r="D473" s="48"/>
      <c r="E473" s="48"/>
      <c r="F473" s="48"/>
      <c r="G473" s="48"/>
      <c r="H473" s="48"/>
      <c r="I473" s="48"/>
      <c r="J473" s="48"/>
    </row>
    <row r="474" spans="1:10" ht="14" customHeight="1" x14ac:dyDescent="0.3">
      <c r="A474" s="30"/>
      <c r="B474" s="31" t="s">
        <v>4</v>
      </c>
      <c r="C474" s="30" t="s">
        <v>5</v>
      </c>
      <c r="D474" s="30" t="s">
        <v>6</v>
      </c>
      <c r="E474" s="182" t="s">
        <v>80</v>
      </c>
      <c r="F474" s="182"/>
      <c r="G474" s="32" t="s">
        <v>7</v>
      </c>
      <c r="H474" s="31" t="s">
        <v>8</v>
      </c>
      <c r="I474" s="31" t="s">
        <v>9</v>
      </c>
      <c r="J474" s="31" t="s">
        <v>11</v>
      </c>
    </row>
    <row r="475" spans="1:10" ht="25" customHeight="1" x14ac:dyDescent="0.3">
      <c r="A475" s="14" t="s">
        <v>81</v>
      </c>
      <c r="B475" s="16" t="s">
        <v>271</v>
      </c>
      <c r="C475" s="14" t="s">
        <v>25</v>
      </c>
      <c r="D475" s="14" t="s">
        <v>161</v>
      </c>
      <c r="E475" s="185" t="s">
        <v>121</v>
      </c>
      <c r="F475" s="185"/>
      <c r="G475" s="33" t="s">
        <v>17</v>
      </c>
      <c r="H475" s="34">
        <v>1</v>
      </c>
      <c r="I475" s="35">
        <v>77.989999999999995</v>
      </c>
      <c r="J475" s="35">
        <v>77.989999999999995</v>
      </c>
    </row>
    <row r="476" spans="1:10" ht="14" customHeight="1" x14ac:dyDescent="0.3">
      <c r="A476" s="182" t="s">
        <v>122</v>
      </c>
      <c r="B476" s="184" t="s">
        <v>4</v>
      </c>
      <c r="C476" s="182" t="s">
        <v>5</v>
      </c>
      <c r="D476" s="182" t="s">
        <v>123</v>
      </c>
      <c r="E476" s="184" t="s">
        <v>124</v>
      </c>
      <c r="F476" s="183" t="s">
        <v>125</v>
      </c>
      <c r="G476" s="184"/>
      <c r="H476" s="183" t="s">
        <v>126</v>
      </c>
      <c r="I476" s="184"/>
      <c r="J476" s="184" t="s">
        <v>127</v>
      </c>
    </row>
    <row r="477" spans="1:10" ht="14" customHeight="1" x14ac:dyDescent="0.3">
      <c r="A477" s="184"/>
      <c r="B477" s="184"/>
      <c r="C477" s="184"/>
      <c r="D477" s="184"/>
      <c r="E477" s="184"/>
      <c r="F477" s="31" t="s">
        <v>128</v>
      </c>
      <c r="G477" s="31" t="s">
        <v>129</v>
      </c>
      <c r="H477" s="31" t="s">
        <v>128</v>
      </c>
      <c r="I477" s="31" t="s">
        <v>129</v>
      </c>
      <c r="J477" s="184"/>
    </row>
    <row r="478" spans="1:10" ht="14.5" customHeight="1" x14ac:dyDescent="0.3">
      <c r="A478" s="41" t="s">
        <v>93</v>
      </c>
      <c r="B478" s="42" t="s">
        <v>272</v>
      </c>
      <c r="C478" s="41" t="s">
        <v>25</v>
      </c>
      <c r="D478" s="41" t="s">
        <v>273</v>
      </c>
      <c r="E478" s="44">
        <v>9.3719999999999998E-2</v>
      </c>
      <c r="F478" s="45">
        <v>1</v>
      </c>
      <c r="G478" s="45">
        <v>0</v>
      </c>
      <c r="H478" s="49">
        <v>20.711300000000001</v>
      </c>
      <c r="I478" s="49">
        <v>6.1398000000000001</v>
      </c>
      <c r="J478" s="49">
        <v>1.9411</v>
      </c>
    </row>
    <row r="479" spans="1:10" x14ac:dyDescent="0.3">
      <c r="A479" s="41" t="s">
        <v>93</v>
      </c>
      <c r="B479" s="42" t="s">
        <v>274</v>
      </c>
      <c r="C479" s="41" t="s">
        <v>25</v>
      </c>
      <c r="D479" s="41" t="s">
        <v>275</v>
      </c>
      <c r="E479" s="44">
        <v>9.3719999999999998E-2</v>
      </c>
      <c r="F479" s="45">
        <v>1</v>
      </c>
      <c r="G479" s="45">
        <v>0</v>
      </c>
      <c r="H479" s="49">
        <v>28.805</v>
      </c>
      <c r="I479" s="49">
        <v>28.4238</v>
      </c>
      <c r="J479" s="49">
        <v>2.6996000000000002</v>
      </c>
    </row>
    <row r="480" spans="1:10" ht="14" customHeight="1" x14ac:dyDescent="0.3">
      <c r="A480" s="159"/>
      <c r="B480" s="159"/>
      <c r="C480" s="159"/>
      <c r="D480" s="159"/>
      <c r="E480" s="159"/>
      <c r="F480" s="159" t="s">
        <v>136</v>
      </c>
      <c r="G480" s="159"/>
      <c r="H480" s="159"/>
      <c r="I480" s="159"/>
      <c r="J480" s="51">
        <v>4.6406999999999998</v>
      </c>
    </row>
    <row r="481" spans="1:10" ht="14" customHeight="1" x14ac:dyDescent="0.3">
      <c r="A481" s="30" t="s">
        <v>137</v>
      </c>
      <c r="B481" s="31" t="s">
        <v>4</v>
      </c>
      <c r="C481" s="30" t="s">
        <v>5</v>
      </c>
      <c r="D481" s="30" t="s">
        <v>138</v>
      </c>
      <c r="E481" s="31" t="s">
        <v>124</v>
      </c>
      <c r="F481" s="184" t="s">
        <v>139</v>
      </c>
      <c r="G481" s="184"/>
      <c r="H481" s="184"/>
      <c r="I481" s="184"/>
      <c r="J481" s="31" t="s">
        <v>127</v>
      </c>
    </row>
    <row r="482" spans="1:10" ht="25" customHeight="1" x14ac:dyDescent="0.3">
      <c r="A482" s="41" t="s">
        <v>93</v>
      </c>
      <c r="B482" s="42" t="s">
        <v>276</v>
      </c>
      <c r="C482" s="41" t="s">
        <v>25</v>
      </c>
      <c r="D482" s="41" t="s">
        <v>277</v>
      </c>
      <c r="E482" s="44">
        <v>0.9</v>
      </c>
      <c r="F482" s="41"/>
      <c r="G482" s="41"/>
      <c r="H482" s="41"/>
      <c r="I482" s="49">
        <v>22.5594</v>
      </c>
      <c r="J482" s="49">
        <v>20.3035</v>
      </c>
    </row>
    <row r="483" spans="1:10" x14ac:dyDescent="0.3">
      <c r="A483" s="41" t="s">
        <v>93</v>
      </c>
      <c r="B483" s="42" t="s">
        <v>278</v>
      </c>
      <c r="C483" s="41" t="s">
        <v>25</v>
      </c>
      <c r="D483" s="41" t="s">
        <v>279</v>
      </c>
      <c r="E483" s="44">
        <v>0.9</v>
      </c>
      <c r="F483" s="41"/>
      <c r="G483" s="41"/>
      <c r="H483" s="41"/>
      <c r="I483" s="49">
        <v>27.910499999999999</v>
      </c>
      <c r="J483" s="49">
        <v>25.119499999999999</v>
      </c>
    </row>
    <row r="484" spans="1:10" ht="14" customHeight="1" x14ac:dyDescent="0.3">
      <c r="A484" s="159"/>
      <c r="B484" s="159"/>
      <c r="C484" s="159"/>
      <c r="D484" s="159"/>
      <c r="E484" s="159"/>
      <c r="F484" s="159" t="s">
        <v>142</v>
      </c>
      <c r="G484" s="159"/>
      <c r="H484" s="159"/>
      <c r="I484" s="159"/>
      <c r="J484" s="51">
        <v>45.423000000000002</v>
      </c>
    </row>
    <row r="485" spans="1:10" ht="14" customHeight="1" x14ac:dyDescent="0.3">
      <c r="A485" s="159"/>
      <c r="B485" s="159"/>
      <c r="C485" s="159"/>
      <c r="D485" s="159"/>
      <c r="E485" s="159"/>
      <c r="F485" s="159" t="s">
        <v>143</v>
      </c>
      <c r="G485" s="159"/>
      <c r="H485" s="159"/>
      <c r="I485" s="159"/>
      <c r="J485" s="51">
        <v>0</v>
      </c>
    </row>
    <row r="486" spans="1:10" ht="14" customHeight="1" x14ac:dyDescent="0.3">
      <c r="A486" s="159"/>
      <c r="B486" s="159"/>
      <c r="C486" s="159"/>
      <c r="D486" s="159"/>
      <c r="E486" s="159"/>
      <c r="F486" s="159" t="s">
        <v>144</v>
      </c>
      <c r="G486" s="159"/>
      <c r="H486" s="159"/>
      <c r="I486" s="159"/>
      <c r="J486" s="51">
        <v>50.063699999999997</v>
      </c>
    </row>
    <row r="487" spans="1:10" ht="14" customHeight="1" x14ac:dyDescent="0.3">
      <c r="A487" s="159"/>
      <c r="B487" s="159"/>
      <c r="C487" s="159"/>
      <c r="D487" s="159"/>
      <c r="E487" s="159"/>
      <c r="F487" s="159" t="s">
        <v>145</v>
      </c>
      <c r="G487" s="159"/>
      <c r="H487" s="159"/>
      <c r="I487" s="159"/>
      <c r="J487" s="51">
        <v>0</v>
      </c>
    </row>
    <row r="488" spans="1:10" ht="14" customHeight="1" x14ac:dyDescent="0.3">
      <c r="A488" s="159"/>
      <c r="B488" s="159"/>
      <c r="C488" s="159"/>
      <c r="D488" s="159"/>
      <c r="E488" s="159"/>
      <c r="F488" s="159" t="s">
        <v>146</v>
      </c>
      <c r="G488" s="159"/>
      <c r="H488" s="159"/>
      <c r="I488" s="159"/>
      <c r="J488" s="51">
        <v>0</v>
      </c>
    </row>
    <row r="489" spans="1:10" ht="14" customHeight="1" x14ac:dyDescent="0.3">
      <c r="A489" s="159"/>
      <c r="B489" s="159"/>
      <c r="C489" s="159"/>
      <c r="D489" s="159"/>
      <c r="E489" s="159"/>
      <c r="F489" s="159" t="s">
        <v>147</v>
      </c>
      <c r="G489" s="159"/>
      <c r="H489" s="159"/>
      <c r="I489" s="159"/>
      <c r="J489" s="51">
        <v>1</v>
      </c>
    </row>
    <row r="490" spans="1:10" ht="14" customHeight="1" x14ac:dyDescent="0.3">
      <c r="A490" s="159"/>
      <c r="B490" s="159"/>
      <c r="C490" s="159"/>
      <c r="D490" s="159"/>
      <c r="E490" s="159"/>
      <c r="F490" s="159" t="s">
        <v>148</v>
      </c>
      <c r="G490" s="159"/>
      <c r="H490" s="159"/>
      <c r="I490" s="159"/>
      <c r="J490" s="51">
        <v>50.063699999999997</v>
      </c>
    </row>
    <row r="491" spans="1:10" ht="14.5" customHeight="1" x14ac:dyDescent="0.3">
      <c r="A491" s="30" t="s">
        <v>151</v>
      </c>
      <c r="B491" s="31" t="s">
        <v>5</v>
      </c>
      <c r="C491" s="30" t="s">
        <v>4</v>
      </c>
      <c r="D491" s="30" t="s">
        <v>96</v>
      </c>
      <c r="E491" s="31" t="s">
        <v>124</v>
      </c>
      <c r="F491" s="31" t="s">
        <v>152</v>
      </c>
      <c r="G491" s="184" t="s">
        <v>153</v>
      </c>
      <c r="H491" s="184"/>
      <c r="I491" s="184"/>
      <c r="J491" s="31" t="s">
        <v>127</v>
      </c>
    </row>
    <row r="492" spans="1:10" x14ac:dyDescent="0.3">
      <c r="A492" s="41" t="s">
        <v>93</v>
      </c>
      <c r="B492" s="42" t="s">
        <v>25</v>
      </c>
      <c r="C492" s="41" t="s">
        <v>280</v>
      </c>
      <c r="D492" s="41" t="s">
        <v>281</v>
      </c>
      <c r="E492" s="44">
        <v>1.8519999999999998E-2</v>
      </c>
      <c r="F492" s="43" t="s">
        <v>282</v>
      </c>
      <c r="G492" s="189">
        <v>12.7279</v>
      </c>
      <c r="H492" s="189"/>
      <c r="I492" s="186"/>
      <c r="J492" s="49">
        <v>0.23569999999999999</v>
      </c>
    </row>
    <row r="493" spans="1:10" x14ac:dyDescent="0.3">
      <c r="A493" s="41" t="s">
        <v>93</v>
      </c>
      <c r="B493" s="42" t="s">
        <v>25</v>
      </c>
      <c r="C493" s="41" t="s">
        <v>283</v>
      </c>
      <c r="D493" s="41" t="s">
        <v>284</v>
      </c>
      <c r="E493" s="44">
        <v>2.3650000000000001E-2</v>
      </c>
      <c r="F493" s="43" t="s">
        <v>198</v>
      </c>
      <c r="G493" s="189">
        <v>16.261900000000001</v>
      </c>
      <c r="H493" s="189"/>
      <c r="I493" s="186"/>
      <c r="J493" s="49">
        <v>0.3846</v>
      </c>
    </row>
    <row r="494" spans="1:10" x14ac:dyDescent="0.3">
      <c r="A494" s="41" t="s">
        <v>93</v>
      </c>
      <c r="B494" s="42" t="s">
        <v>25</v>
      </c>
      <c r="C494" s="41" t="s">
        <v>285</v>
      </c>
      <c r="D494" s="41" t="s">
        <v>286</v>
      </c>
      <c r="E494" s="44">
        <v>1.21489</v>
      </c>
      <c r="F494" s="43" t="s">
        <v>30</v>
      </c>
      <c r="G494" s="189">
        <v>5.431</v>
      </c>
      <c r="H494" s="189"/>
      <c r="I494" s="186"/>
      <c r="J494" s="49">
        <v>6.5980999999999996</v>
      </c>
    </row>
    <row r="495" spans="1:10" ht="14" customHeight="1" x14ac:dyDescent="0.3">
      <c r="A495" s="41" t="s">
        <v>93</v>
      </c>
      <c r="B495" s="42" t="s">
        <v>25</v>
      </c>
      <c r="C495" s="41" t="s">
        <v>287</v>
      </c>
      <c r="D495" s="41" t="s">
        <v>288</v>
      </c>
      <c r="E495" s="44">
        <v>0.40429999999999999</v>
      </c>
      <c r="F495" s="43" t="s">
        <v>17</v>
      </c>
      <c r="G495" s="189">
        <v>50.110500000000002</v>
      </c>
      <c r="H495" s="189"/>
      <c r="I495" s="186"/>
      <c r="J495" s="49">
        <v>20.259699999999999</v>
      </c>
    </row>
    <row r="496" spans="1:10" ht="14" customHeight="1" x14ac:dyDescent="0.3">
      <c r="A496" s="159"/>
      <c r="B496" s="159"/>
      <c r="C496" s="159"/>
      <c r="D496" s="159"/>
      <c r="E496" s="159"/>
      <c r="F496" s="159" t="s">
        <v>156</v>
      </c>
      <c r="G496" s="159"/>
      <c r="H496" s="159"/>
      <c r="I496" s="159"/>
      <c r="J496" s="51">
        <v>27.478100000000001</v>
      </c>
    </row>
    <row r="497" spans="1:10" ht="14" customHeight="1" x14ac:dyDescent="0.3">
      <c r="A497" s="30" t="s">
        <v>179</v>
      </c>
      <c r="B497" s="31" t="s">
        <v>5</v>
      </c>
      <c r="C497" s="30" t="s">
        <v>93</v>
      </c>
      <c r="D497" s="30" t="s">
        <v>180</v>
      </c>
      <c r="E497" s="31" t="s">
        <v>4</v>
      </c>
      <c r="F497" s="31" t="s">
        <v>124</v>
      </c>
      <c r="G497" s="32" t="s">
        <v>152</v>
      </c>
      <c r="H497" s="184" t="s">
        <v>153</v>
      </c>
      <c r="I497" s="184"/>
      <c r="J497" s="31" t="s">
        <v>127</v>
      </c>
    </row>
    <row r="498" spans="1:10" ht="14" customHeight="1" x14ac:dyDescent="0.3">
      <c r="A498" s="36" t="s">
        <v>474</v>
      </c>
      <c r="B498" s="37" t="s">
        <v>25</v>
      </c>
      <c r="C498" s="36" t="s">
        <v>280</v>
      </c>
      <c r="D498" s="36" t="s">
        <v>200</v>
      </c>
      <c r="E498" s="37">
        <v>5914655</v>
      </c>
      <c r="F498" s="39">
        <v>2.0000000000000002E-5</v>
      </c>
      <c r="G498" s="38" t="s">
        <v>182</v>
      </c>
      <c r="H498" s="188">
        <v>33.68</v>
      </c>
      <c r="I498" s="187"/>
      <c r="J498" s="52">
        <v>6.9999999999999999E-4</v>
      </c>
    </row>
    <row r="499" spans="1:10" ht="14" customHeight="1" x14ac:dyDescent="0.3">
      <c r="A499" s="36" t="s">
        <v>474</v>
      </c>
      <c r="B499" s="37" t="s">
        <v>25</v>
      </c>
      <c r="C499" s="36" t="s">
        <v>283</v>
      </c>
      <c r="D499" s="36" t="s">
        <v>200</v>
      </c>
      <c r="E499" s="37">
        <v>5914655</v>
      </c>
      <c r="F499" s="39">
        <v>2.0000000000000002E-5</v>
      </c>
      <c r="G499" s="38" t="s">
        <v>182</v>
      </c>
      <c r="H499" s="188">
        <v>33.68</v>
      </c>
      <c r="I499" s="187"/>
      <c r="J499" s="52">
        <v>6.9999999999999999E-4</v>
      </c>
    </row>
    <row r="500" spans="1:10" ht="14" customHeight="1" x14ac:dyDescent="0.3">
      <c r="A500" s="36" t="s">
        <v>474</v>
      </c>
      <c r="B500" s="37" t="s">
        <v>25</v>
      </c>
      <c r="C500" s="36" t="s">
        <v>285</v>
      </c>
      <c r="D500" s="36" t="s">
        <v>200</v>
      </c>
      <c r="E500" s="37">
        <v>5914655</v>
      </c>
      <c r="F500" s="39">
        <v>3.0400000000000002E-3</v>
      </c>
      <c r="G500" s="38" t="s">
        <v>182</v>
      </c>
      <c r="H500" s="188">
        <v>33.68</v>
      </c>
      <c r="I500" s="187"/>
      <c r="J500" s="52">
        <v>0.1024</v>
      </c>
    </row>
    <row r="501" spans="1:10" ht="14" customHeight="1" x14ac:dyDescent="0.3">
      <c r="A501" s="36" t="s">
        <v>474</v>
      </c>
      <c r="B501" s="37" t="s">
        <v>25</v>
      </c>
      <c r="C501" s="36" t="s">
        <v>287</v>
      </c>
      <c r="D501" s="36" t="s">
        <v>200</v>
      </c>
      <c r="E501" s="37">
        <v>5914655</v>
      </c>
      <c r="F501" s="39">
        <v>1.0109999999999999E-2</v>
      </c>
      <c r="G501" s="38" t="s">
        <v>182</v>
      </c>
      <c r="H501" s="188">
        <v>33.68</v>
      </c>
      <c r="I501" s="187"/>
      <c r="J501" s="52">
        <v>0.34050000000000002</v>
      </c>
    </row>
    <row r="502" spans="1:10" ht="14" customHeight="1" x14ac:dyDescent="0.3">
      <c r="A502" s="159"/>
      <c r="B502" s="159"/>
      <c r="C502" s="159"/>
      <c r="D502" s="159"/>
      <c r="E502" s="159"/>
      <c r="F502" s="159" t="s">
        <v>183</v>
      </c>
      <c r="G502" s="159"/>
      <c r="H502" s="159"/>
      <c r="I502" s="159"/>
      <c r="J502" s="51">
        <v>0.44429999999999997</v>
      </c>
    </row>
    <row r="503" spans="1:10" ht="14" customHeight="1" x14ac:dyDescent="0.3">
      <c r="A503" s="30" t="s">
        <v>163</v>
      </c>
      <c r="B503" s="31" t="s">
        <v>5</v>
      </c>
      <c r="C503" s="30" t="s">
        <v>93</v>
      </c>
      <c r="D503" s="30" t="s">
        <v>164</v>
      </c>
      <c r="E503" s="31" t="s">
        <v>124</v>
      </c>
      <c r="F503" s="31" t="s">
        <v>152</v>
      </c>
      <c r="G503" s="183" t="s">
        <v>165</v>
      </c>
      <c r="H503" s="184"/>
      <c r="I503" s="184"/>
      <c r="J503" s="31" t="s">
        <v>127</v>
      </c>
    </row>
    <row r="504" spans="1:10" ht="14" customHeight="1" x14ac:dyDescent="0.3">
      <c r="A504" s="32"/>
      <c r="B504" s="32"/>
      <c r="C504" s="32"/>
      <c r="D504" s="32"/>
      <c r="E504" s="32"/>
      <c r="F504" s="32"/>
      <c r="G504" s="32" t="s">
        <v>166</v>
      </c>
      <c r="H504" s="32" t="s">
        <v>167</v>
      </c>
      <c r="I504" s="32" t="s">
        <v>168</v>
      </c>
      <c r="J504" s="32"/>
    </row>
    <row r="505" spans="1:10" ht="14.5" customHeight="1" x14ac:dyDescent="0.3">
      <c r="A505" s="36" t="s">
        <v>470</v>
      </c>
      <c r="B505" s="37" t="s">
        <v>25</v>
      </c>
      <c r="C505" s="36" t="s">
        <v>280</v>
      </c>
      <c r="D505" s="36" t="s">
        <v>289</v>
      </c>
      <c r="E505" s="39">
        <v>2.0000000000000002E-5</v>
      </c>
      <c r="F505" s="38" t="s">
        <v>38</v>
      </c>
      <c r="G505" s="37" t="s">
        <v>483</v>
      </c>
      <c r="H505" s="37" t="s">
        <v>484</v>
      </c>
      <c r="I505" s="37" t="s">
        <v>485</v>
      </c>
      <c r="J505" s="52">
        <v>0</v>
      </c>
    </row>
    <row r="506" spans="1:10" ht="37.5" x14ac:dyDescent="0.3">
      <c r="A506" s="36" t="s">
        <v>470</v>
      </c>
      <c r="B506" s="37" t="s">
        <v>25</v>
      </c>
      <c r="C506" s="36" t="s">
        <v>283</v>
      </c>
      <c r="D506" s="36" t="s">
        <v>290</v>
      </c>
      <c r="E506" s="39">
        <v>2.0000000000000002E-5</v>
      </c>
      <c r="F506" s="38" t="s">
        <v>38</v>
      </c>
      <c r="G506" s="37" t="s">
        <v>483</v>
      </c>
      <c r="H506" s="37" t="s">
        <v>484</v>
      </c>
      <c r="I506" s="37" t="s">
        <v>485</v>
      </c>
      <c r="J506" s="52">
        <v>0</v>
      </c>
    </row>
    <row r="507" spans="1:10" ht="37.5" x14ac:dyDescent="0.3">
      <c r="A507" s="36" t="s">
        <v>470</v>
      </c>
      <c r="B507" s="37" t="s">
        <v>25</v>
      </c>
      <c r="C507" s="36" t="s">
        <v>285</v>
      </c>
      <c r="D507" s="36" t="s">
        <v>291</v>
      </c>
      <c r="E507" s="39">
        <v>3.0400000000000002E-3</v>
      </c>
      <c r="F507" s="38" t="s">
        <v>38</v>
      </c>
      <c r="G507" s="37" t="s">
        <v>483</v>
      </c>
      <c r="H507" s="37" t="s">
        <v>484</v>
      </c>
      <c r="I507" s="37" t="s">
        <v>485</v>
      </c>
      <c r="J507" s="52">
        <v>0</v>
      </c>
    </row>
    <row r="508" spans="1:10" ht="37.5" x14ac:dyDescent="0.3">
      <c r="A508" s="36" t="s">
        <v>470</v>
      </c>
      <c r="B508" s="37" t="s">
        <v>25</v>
      </c>
      <c r="C508" s="36" t="s">
        <v>287</v>
      </c>
      <c r="D508" s="36" t="s">
        <v>292</v>
      </c>
      <c r="E508" s="39">
        <v>1.0109999999999999E-2</v>
      </c>
      <c r="F508" s="38" t="s">
        <v>38</v>
      </c>
      <c r="G508" s="37" t="s">
        <v>483</v>
      </c>
      <c r="H508" s="37" t="s">
        <v>484</v>
      </c>
      <c r="I508" s="37" t="s">
        <v>485</v>
      </c>
      <c r="J508" s="52">
        <v>0</v>
      </c>
    </row>
    <row r="509" spans="1:10" ht="14" customHeight="1" x14ac:dyDescent="0.3">
      <c r="A509" s="159"/>
      <c r="B509" s="159"/>
      <c r="C509" s="159"/>
      <c r="D509" s="159"/>
      <c r="E509" s="159"/>
      <c r="F509" s="159" t="s">
        <v>170</v>
      </c>
      <c r="G509" s="159"/>
      <c r="H509" s="159"/>
      <c r="I509" s="159"/>
      <c r="J509" s="51">
        <v>0</v>
      </c>
    </row>
    <row r="510" spans="1:10" ht="14" customHeight="1" x14ac:dyDescent="0.3">
      <c r="A510" s="46"/>
      <c r="B510" s="46"/>
      <c r="C510" s="46"/>
      <c r="D510" s="46"/>
      <c r="E510" s="46" t="s">
        <v>105</v>
      </c>
      <c r="F510" s="47">
        <v>45.56</v>
      </c>
      <c r="G510" s="46" t="s">
        <v>106</v>
      </c>
      <c r="H510" s="47">
        <v>0</v>
      </c>
      <c r="I510" s="46" t="s">
        <v>107</v>
      </c>
      <c r="J510" s="47">
        <v>45.564766205348462</v>
      </c>
    </row>
    <row r="511" spans="1:10" ht="14.5" customHeight="1" thickBot="1" x14ac:dyDescent="0.35">
      <c r="A511" s="46"/>
      <c r="B511" s="46"/>
      <c r="C511" s="46"/>
      <c r="D511" s="46"/>
      <c r="E511" s="46" t="s">
        <v>108</v>
      </c>
      <c r="F511" s="47">
        <v>19.239999999999998</v>
      </c>
      <c r="G511" s="46"/>
      <c r="H511" s="181" t="s">
        <v>109</v>
      </c>
      <c r="I511" s="181"/>
      <c r="J511" s="47">
        <v>97.23</v>
      </c>
    </row>
    <row r="512" spans="1:10" ht="14" customHeight="1" thickTop="1" x14ac:dyDescent="0.3">
      <c r="A512" s="48"/>
      <c r="B512" s="48"/>
      <c r="C512" s="48"/>
      <c r="D512" s="48"/>
      <c r="E512" s="48"/>
      <c r="F512" s="48"/>
      <c r="G512" s="48"/>
      <c r="H512" s="48"/>
      <c r="I512" s="48"/>
      <c r="J512" s="48"/>
    </row>
    <row r="513" spans="1:10" ht="14" customHeight="1" x14ac:dyDescent="0.3">
      <c r="A513" s="30"/>
      <c r="B513" s="31" t="s">
        <v>4</v>
      </c>
      <c r="C513" s="30" t="s">
        <v>5</v>
      </c>
      <c r="D513" s="30" t="s">
        <v>6</v>
      </c>
      <c r="E513" s="182" t="s">
        <v>80</v>
      </c>
      <c r="F513" s="182"/>
      <c r="G513" s="32" t="s">
        <v>7</v>
      </c>
      <c r="H513" s="31" t="s">
        <v>8</v>
      </c>
      <c r="I513" s="31" t="s">
        <v>9</v>
      </c>
      <c r="J513" s="31" t="s">
        <v>11</v>
      </c>
    </row>
    <row r="514" spans="1:10" ht="14" customHeight="1" x14ac:dyDescent="0.3">
      <c r="A514" s="14" t="s">
        <v>81</v>
      </c>
      <c r="B514" s="16" t="s">
        <v>414</v>
      </c>
      <c r="C514" s="14" t="s">
        <v>15</v>
      </c>
      <c r="D514" s="14" t="s">
        <v>415</v>
      </c>
      <c r="E514" s="185" t="s">
        <v>89</v>
      </c>
      <c r="F514" s="185"/>
      <c r="G514" s="33" t="s">
        <v>90</v>
      </c>
      <c r="H514" s="34">
        <v>1</v>
      </c>
      <c r="I514" s="35">
        <v>28.42</v>
      </c>
      <c r="J514" s="35">
        <v>28.42</v>
      </c>
    </row>
    <row r="515" spans="1:10" ht="14" customHeight="1" x14ac:dyDescent="0.3">
      <c r="A515" s="36" t="s">
        <v>478</v>
      </c>
      <c r="B515" s="37" t="s">
        <v>435</v>
      </c>
      <c r="C515" s="36" t="s">
        <v>15</v>
      </c>
      <c r="D515" s="36" t="s">
        <v>436</v>
      </c>
      <c r="E515" s="187" t="s">
        <v>89</v>
      </c>
      <c r="F515" s="187"/>
      <c r="G515" s="38" t="s">
        <v>90</v>
      </c>
      <c r="H515" s="39">
        <v>1</v>
      </c>
      <c r="I515" s="40">
        <v>0.11</v>
      </c>
      <c r="J515" s="40">
        <v>0.11</v>
      </c>
    </row>
    <row r="516" spans="1:10" ht="14" customHeight="1" x14ac:dyDescent="0.3">
      <c r="A516" s="41" t="s">
        <v>93</v>
      </c>
      <c r="B516" s="42" t="s">
        <v>437</v>
      </c>
      <c r="C516" s="41" t="s">
        <v>15</v>
      </c>
      <c r="D516" s="41" t="s">
        <v>438</v>
      </c>
      <c r="E516" s="186" t="s">
        <v>138</v>
      </c>
      <c r="F516" s="186"/>
      <c r="G516" s="43" t="s">
        <v>90</v>
      </c>
      <c r="H516" s="44">
        <v>1</v>
      </c>
      <c r="I516" s="45">
        <v>22.63</v>
      </c>
      <c r="J516" s="45">
        <v>22.63</v>
      </c>
    </row>
    <row r="517" spans="1:10" ht="14" customHeight="1" x14ac:dyDescent="0.3">
      <c r="A517" s="41" t="s">
        <v>93</v>
      </c>
      <c r="B517" s="42" t="s">
        <v>207</v>
      </c>
      <c r="C517" s="41" t="s">
        <v>15</v>
      </c>
      <c r="D517" s="41" t="s">
        <v>208</v>
      </c>
      <c r="E517" s="186">
        <v>0</v>
      </c>
      <c r="F517" s="186"/>
      <c r="G517" s="43" t="s">
        <v>90</v>
      </c>
      <c r="H517" s="44">
        <v>1</v>
      </c>
      <c r="I517" s="45">
        <v>2.4900000000000002</v>
      </c>
      <c r="J517" s="45">
        <v>2.4900000000000002</v>
      </c>
    </row>
    <row r="518" spans="1:10" ht="14" customHeight="1" x14ac:dyDescent="0.3">
      <c r="A518" s="41" t="s">
        <v>93</v>
      </c>
      <c r="B518" s="42" t="s">
        <v>209</v>
      </c>
      <c r="C518" s="41" t="s">
        <v>15</v>
      </c>
      <c r="D518" s="41" t="s">
        <v>210</v>
      </c>
      <c r="E518" s="186">
        <v>0</v>
      </c>
      <c r="F518" s="186"/>
      <c r="G518" s="43" t="s">
        <v>90</v>
      </c>
      <c r="H518" s="44">
        <v>1</v>
      </c>
      <c r="I518" s="45">
        <v>0.48</v>
      </c>
      <c r="J518" s="45">
        <v>0.48</v>
      </c>
    </row>
    <row r="519" spans="1:10" ht="14.5" customHeight="1" x14ac:dyDescent="0.3">
      <c r="A519" s="41" t="s">
        <v>93</v>
      </c>
      <c r="B519" s="42" t="s">
        <v>211</v>
      </c>
      <c r="C519" s="41" t="s">
        <v>15</v>
      </c>
      <c r="D519" s="41" t="s">
        <v>212</v>
      </c>
      <c r="E519" s="186">
        <v>0</v>
      </c>
      <c r="F519" s="186"/>
      <c r="G519" s="43" t="s">
        <v>90</v>
      </c>
      <c r="H519" s="44">
        <v>1</v>
      </c>
      <c r="I519" s="45">
        <v>1.42</v>
      </c>
      <c r="J519" s="45">
        <v>1.42</v>
      </c>
    </row>
    <row r="520" spans="1:10" ht="25" x14ac:dyDescent="0.3">
      <c r="A520" s="41" t="s">
        <v>93</v>
      </c>
      <c r="B520" s="42" t="s">
        <v>213</v>
      </c>
      <c r="C520" s="41" t="s">
        <v>15</v>
      </c>
      <c r="D520" s="41" t="s">
        <v>214</v>
      </c>
      <c r="E520" s="186">
        <v>0</v>
      </c>
      <c r="F520" s="186"/>
      <c r="G520" s="43" t="s">
        <v>90</v>
      </c>
      <c r="H520" s="44">
        <v>1</v>
      </c>
      <c r="I520" s="45">
        <v>0.11</v>
      </c>
      <c r="J520" s="45">
        <v>0.11</v>
      </c>
    </row>
    <row r="521" spans="1:10" ht="25" x14ac:dyDescent="0.3">
      <c r="A521" s="41" t="s">
        <v>93</v>
      </c>
      <c r="B521" s="42" t="s">
        <v>439</v>
      </c>
      <c r="C521" s="41" t="s">
        <v>15</v>
      </c>
      <c r="D521" s="41" t="s">
        <v>440</v>
      </c>
      <c r="E521" s="186">
        <v>0</v>
      </c>
      <c r="F521" s="186"/>
      <c r="G521" s="43" t="s">
        <v>90</v>
      </c>
      <c r="H521" s="44">
        <v>1</v>
      </c>
      <c r="I521" s="45">
        <v>0.05</v>
      </c>
      <c r="J521" s="45">
        <v>0.05</v>
      </c>
    </row>
    <row r="522" spans="1:10" ht="25" x14ac:dyDescent="0.3">
      <c r="A522" s="41" t="s">
        <v>93</v>
      </c>
      <c r="B522" s="42" t="s">
        <v>441</v>
      </c>
      <c r="C522" s="41" t="s">
        <v>15</v>
      </c>
      <c r="D522" s="41" t="s">
        <v>442</v>
      </c>
      <c r="E522" s="186">
        <v>0</v>
      </c>
      <c r="F522" s="186"/>
      <c r="G522" s="43" t="s">
        <v>90</v>
      </c>
      <c r="H522" s="44">
        <v>1</v>
      </c>
      <c r="I522" s="45">
        <v>1.1299999999999999</v>
      </c>
      <c r="J522" s="45">
        <v>1.1299999999999999</v>
      </c>
    </row>
    <row r="523" spans="1:10" ht="14" customHeight="1" x14ac:dyDescent="0.3">
      <c r="A523" s="46"/>
      <c r="B523" s="46"/>
      <c r="C523" s="46"/>
      <c r="D523" s="46"/>
      <c r="E523" s="46" t="s">
        <v>105</v>
      </c>
      <c r="F523" s="47">
        <v>22.74</v>
      </c>
      <c r="G523" s="46" t="s">
        <v>106</v>
      </c>
      <c r="H523" s="47">
        <v>0</v>
      </c>
      <c r="I523" s="46" t="s">
        <v>107</v>
      </c>
      <c r="J523" s="47">
        <v>22.74</v>
      </c>
    </row>
    <row r="524" spans="1:10" ht="14.5" customHeight="1" thickBot="1" x14ac:dyDescent="0.35">
      <c r="A524" s="46"/>
      <c r="B524" s="46"/>
      <c r="C524" s="46"/>
      <c r="D524" s="46"/>
      <c r="E524" s="46" t="s">
        <v>108</v>
      </c>
      <c r="F524" s="47">
        <v>7.0112139999999998</v>
      </c>
      <c r="G524" s="46"/>
      <c r="H524" s="181" t="s">
        <v>109</v>
      </c>
      <c r="I524" s="181"/>
      <c r="J524" s="47">
        <v>35.43</v>
      </c>
    </row>
    <row r="525" spans="1:10" ht="14.5" thickTop="1" x14ac:dyDescent="0.3">
      <c r="A525" s="48"/>
      <c r="B525" s="48"/>
      <c r="C525" s="48"/>
      <c r="D525" s="48"/>
      <c r="E525" s="48"/>
      <c r="F525" s="48"/>
      <c r="G525" s="48"/>
      <c r="H525" s="48"/>
      <c r="I525" s="48"/>
      <c r="J525" s="48"/>
    </row>
    <row r="526" spans="1:10" ht="14" customHeight="1" x14ac:dyDescent="0.3">
      <c r="A526" s="30"/>
      <c r="B526" s="31" t="s">
        <v>4</v>
      </c>
      <c r="C526" s="30" t="s">
        <v>5</v>
      </c>
      <c r="D526" s="30" t="s">
        <v>6</v>
      </c>
      <c r="E526" s="182" t="s">
        <v>80</v>
      </c>
      <c r="F526" s="182"/>
      <c r="G526" s="32" t="s">
        <v>7</v>
      </c>
      <c r="H526" s="31" t="s">
        <v>8</v>
      </c>
      <c r="I526" s="31" t="s">
        <v>9</v>
      </c>
      <c r="J526" s="31" t="s">
        <v>11</v>
      </c>
    </row>
    <row r="527" spans="1:10" ht="14" customHeight="1" x14ac:dyDescent="0.3">
      <c r="A527" s="14" t="s">
        <v>81</v>
      </c>
      <c r="B527" s="16" t="s">
        <v>293</v>
      </c>
      <c r="C527" s="14" t="s">
        <v>15</v>
      </c>
      <c r="D527" s="14" t="s">
        <v>294</v>
      </c>
      <c r="E527" s="185" t="s">
        <v>89</v>
      </c>
      <c r="F527" s="185"/>
      <c r="G527" s="33" t="s">
        <v>90</v>
      </c>
      <c r="H527" s="34">
        <v>1</v>
      </c>
      <c r="I527" s="35">
        <v>31.5</v>
      </c>
      <c r="J527" s="35">
        <v>31.5</v>
      </c>
    </row>
    <row r="528" spans="1:10" ht="14" customHeight="1" x14ac:dyDescent="0.3">
      <c r="A528" s="36" t="s">
        <v>478</v>
      </c>
      <c r="B528" s="37" t="s">
        <v>227</v>
      </c>
      <c r="C528" s="36" t="s">
        <v>15</v>
      </c>
      <c r="D528" s="36" t="s">
        <v>228</v>
      </c>
      <c r="E528" s="187" t="s">
        <v>89</v>
      </c>
      <c r="F528" s="187"/>
      <c r="G528" s="38" t="s">
        <v>90</v>
      </c>
      <c r="H528" s="39">
        <v>1</v>
      </c>
      <c r="I528" s="40">
        <v>0.32</v>
      </c>
      <c r="J528" s="40">
        <v>0.32</v>
      </c>
    </row>
    <row r="529" spans="1:10" ht="14" customHeight="1" x14ac:dyDescent="0.3">
      <c r="A529" s="41" t="s">
        <v>93</v>
      </c>
      <c r="B529" s="42" t="s">
        <v>229</v>
      </c>
      <c r="C529" s="41" t="s">
        <v>15</v>
      </c>
      <c r="D529" s="41" t="s">
        <v>230</v>
      </c>
      <c r="E529" s="186" t="s">
        <v>138</v>
      </c>
      <c r="F529" s="186"/>
      <c r="G529" s="43" t="s">
        <v>90</v>
      </c>
      <c r="H529" s="44">
        <v>1</v>
      </c>
      <c r="I529" s="45">
        <v>21.8</v>
      </c>
      <c r="J529" s="45">
        <v>21.8</v>
      </c>
    </row>
    <row r="530" spans="1:10" ht="14" customHeight="1" x14ac:dyDescent="0.3">
      <c r="A530" s="41" t="s">
        <v>93</v>
      </c>
      <c r="B530" s="42" t="s">
        <v>207</v>
      </c>
      <c r="C530" s="41" t="s">
        <v>15</v>
      </c>
      <c r="D530" s="41" t="s">
        <v>208</v>
      </c>
      <c r="E530" s="186">
        <v>0</v>
      </c>
      <c r="F530" s="186"/>
      <c r="G530" s="43" t="s">
        <v>90</v>
      </c>
      <c r="H530" s="44">
        <v>1</v>
      </c>
      <c r="I530" s="45">
        <v>2.4900000000000002</v>
      </c>
      <c r="J530" s="45">
        <v>2.4900000000000002</v>
      </c>
    </row>
    <row r="531" spans="1:10" ht="14" customHeight="1" x14ac:dyDescent="0.3">
      <c r="A531" s="41" t="s">
        <v>93</v>
      </c>
      <c r="B531" s="42" t="s">
        <v>209</v>
      </c>
      <c r="C531" s="41" t="s">
        <v>15</v>
      </c>
      <c r="D531" s="41" t="s">
        <v>210</v>
      </c>
      <c r="E531" s="186">
        <v>0</v>
      </c>
      <c r="F531" s="186"/>
      <c r="G531" s="43" t="s">
        <v>90</v>
      </c>
      <c r="H531" s="44">
        <v>1</v>
      </c>
      <c r="I531" s="45">
        <v>0.48</v>
      </c>
      <c r="J531" s="45">
        <v>0.48</v>
      </c>
    </row>
    <row r="532" spans="1:10" ht="14" customHeight="1" x14ac:dyDescent="0.3">
      <c r="A532" s="41" t="s">
        <v>93</v>
      </c>
      <c r="B532" s="42" t="s">
        <v>211</v>
      </c>
      <c r="C532" s="41" t="s">
        <v>15</v>
      </c>
      <c r="D532" s="41" t="s">
        <v>212</v>
      </c>
      <c r="E532" s="186">
        <v>0</v>
      </c>
      <c r="F532" s="186"/>
      <c r="G532" s="43" t="s">
        <v>90</v>
      </c>
      <c r="H532" s="44">
        <v>1</v>
      </c>
      <c r="I532" s="45">
        <v>1.42</v>
      </c>
      <c r="J532" s="45">
        <v>1.42</v>
      </c>
    </row>
    <row r="533" spans="1:10" ht="14.5" customHeight="1" x14ac:dyDescent="0.3">
      <c r="A533" s="41" t="s">
        <v>93</v>
      </c>
      <c r="B533" s="42" t="s">
        <v>213</v>
      </c>
      <c r="C533" s="41" t="s">
        <v>15</v>
      </c>
      <c r="D533" s="41" t="s">
        <v>214</v>
      </c>
      <c r="E533" s="186">
        <v>0</v>
      </c>
      <c r="F533" s="186"/>
      <c r="G533" s="43" t="s">
        <v>90</v>
      </c>
      <c r="H533" s="44">
        <v>1</v>
      </c>
      <c r="I533" s="45">
        <v>0.11</v>
      </c>
      <c r="J533" s="45">
        <v>0.11</v>
      </c>
    </row>
    <row r="534" spans="1:10" ht="25" x14ac:dyDescent="0.3">
      <c r="A534" s="41" t="s">
        <v>93</v>
      </c>
      <c r="B534" s="42" t="s">
        <v>295</v>
      </c>
      <c r="C534" s="41" t="s">
        <v>15</v>
      </c>
      <c r="D534" s="41" t="s">
        <v>296</v>
      </c>
      <c r="E534" s="186">
        <v>0</v>
      </c>
      <c r="F534" s="186"/>
      <c r="G534" s="43" t="s">
        <v>90</v>
      </c>
      <c r="H534" s="44">
        <v>1</v>
      </c>
      <c r="I534" s="45">
        <v>2.58</v>
      </c>
      <c r="J534" s="45">
        <v>2.58</v>
      </c>
    </row>
    <row r="535" spans="1:10" ht="25" x14ac:dyDescent="0.3">
      <c r="A535" s="41" t="s">
        <v>93</v>
      </c>
      <c r="B535" s="42" t="s">
        <v>297</v>
      </c>
      <c r="C535" s="41" t="s">
        <v>15</v>
      </c>
      <c r="D535" s="41" t="s">
        <v>298</v>
      </c>
      <c r="E535" s="186">
        <v>0</v>
      </c>
      <c r="F535" s="186"/>
      <c r="G535" s="43" t="s">
        <v>90</v>
      </c>
      <c r="H535" s="44">
        <v>1</v>
      </c>
      <c r="I535" s="45">
        <v>2.2999999999999998</v>
      </c>
      <c r="J535" s="45">
        <v>2.2999999999999998</v>
      </c>
    </row>
    <row r="536" spans="1:10" ht="14" customHeight="1" x14ac:dyDescent="0.3">
      <c r="A536" s="46"/>
      <c r="B536" s="46"/>
      <c r="C536" s="46"/>
      <c r="D536" s="46"/>
      <c r="E536" s="46" t="s">
        <v>105</v>
      </c>
      <c r="F536" s="47">
        <v>22.12</v>
      </c>
      <c r="G536" s="46" t="s">
        <v>106</v>
      </c>
      <c r="H536" s="47">
        <v>0</v>
      </c>
      <c r="I536" s="46" t="s">
        <v>107</v>
      </c>
      <c r="J536" s="47">
        <v>22.12</v>
      </c>
    </row>
    <row r="537" spans="1:10" ht="14" customHeight="1" thickBot="1" x14ac:dyDescent="0.35">
      <c r="A537" s="46"/>
      <c r="B537" s="46"/>
      <c r="C537" s="46"/>
      <c r="D537" s="46"/>
      <c r="E537" s="46" t="s">
        <v>108</v>
      </c>
      <c r="F537" s="47">
        <v>7.7710499999999998</v>
      </c>
      <c r="G537" s="46"/>
      <c r="H537" s="181" t="s">
        <v>109</v>
      </c>
      <c r="I537" s="181"/>
      <c r="J537" s="47">
        <v>39.270000000000003</v>
      </c>
    </row>
    <row r="538" spans="1:10" ht="14.5" thickTop="1" x14ac:dyDescent="0.3">
      <c r="A538" s="48"/>
      <c r="B538" s="48"/>
      <c r="C538" s="48"/>
      <c r="D538" s="48"/>
      <c r="E538" s="48"/>
      <c r="F538" s="48"/>
      <c r="G538" s="48"/>
      <c r="H538" s="48"/>
      <c r="I538" s="48"/>
      <c r="J538" s="48"/>
    </row>
    <row r="539" spans="1:10" x14ac:dyDescent="0.3">
      <c r="A539" s="30"/>
      <c r="B539" s="31" t="s">
        <v>4</v>
      </c>
      <c r="C539" s="30" t="s">
        <v>5</v>
      </c>
      <c r="D539" s="30" t="s">
        <v>6</v>
      </c>
      <c r="E539" s="182" t="s">
        <v>80</v>
      </c>
      <c r="F539" s="182"/>
      <c r="G539" s="32" t="s">
        <v>7</v>
      </c>
      <c r="H539" s="31" t="s">
        <v>8</v>
      </c>
      <c r="I539" s="31" t="s">
        <v>9</v>
      </c>
      <c r="J539" s="31" t="s">
        <v>11</v>
      </c>
    </row>
    <row r="540" spans="1:10" ht="14" customHeight="1" x14ac:dyDescent="0.3">
      <c r="A540" s="14" t="s">
        <v>81</v>
      </c>
      <c r="B540" s="16" t="s">
        <v>84</v>
      </c>
      <c r="C540" s="14" t="s">
        <v>15</v>
      </c>
      <c r="D540" s="14" t="s">
        <v>85</v>
      </c>
      <c r="E540" s="185" t="s">
        <v>86</v>
      </c>
      <c r="F540" s="185"/>
      <c r="G540" s="33" t="s">
        <v>17</v>
      </c>
      <c r="H540" s="34">
        <v>1</v>
      </c>
      <c r="I540" s="35">
        <v>26.37</v>
      </c>
      <c r="J540" s="35">
        <v>26.37</v>
      </c>
    </row>
    <row r="541" spans="1:10" ht="14" customHeight="1" x14ac:dyDescent="0.3">
      <c r="A541" s="36" t="s">
        <v>478</v>
      </c>
      <c r="B541" s="37" t="s">
        <v>293</v>
      </c>
      <c r="C541" s="36" t="s">
        <v>15</v>
      </c>
      <c r="D541" s="36" t="s">
        <v>294</v>
      </c>
      <c r="E541" s="187" t="s">
        <v>89</v>
      </c>
      <c r="F541" s="187"/>
      <c r="G541" s="38" t="s">
        <v>90</v>
      </c>
      <c r="H541" s="39">
        <v>0.45290000000000002</v>
      </c>
      <c r="I541" s="40">
        <v>31.5</v>
      </c>
      <c r="J541" s="40">
        <v>14.26</v>
      </c>
    </row>
    <row r="542" spans="1:10" ht="14" customHeight="1" x14ac:dyDescent="0.3">
      <c r="A542" s="41" t="s">
        <v>93</v>
      </c>
      <c r="B542" s="42" t="s">
        <v>299</v>
      </c>
      <c r="C542" s="41" t="s">
        <v>15</v>
      </c>
      <c r="D542" s="41" t="s">
        <v>300</v>
      </c>
      <c r="E542" s="186" t="s">
        <v>96</v>
      </c>
      <c r="F542" s="186"/>
      <c r="G542" s="43" t="s">
        <v>301</v>
      </c>
      <c r="H542" s="44">
        <v>0.32569999999999999</v>
      </c>
      <c r="I542" s="45">
        <v>37.19</v>
      </c>
      <c r="J542" s="45">
        <v>12.11</v>
      </c>
    </row>
    <row r="543" spans="1:10" ht="14" customHeight="1" x14ac:dyDescent="0.3">
      <c r="A543" s="46"/>
      <c r="B543" s="46"/>
      <c r="C543" s="46"/>
      <c r="D543" s="46"/>
      <c r="E543" s="46" t="s">
        <v>105</v>
      </c>
      <c r="F543" s="47">
        <v>10.01</v>
      </c>
      <c r="G543" s="46" t="s">
        <v>106</v>
      </c>
      <c r="H543" s="47">
        <v>0</v>
      </c>
      <c r="I543" s="46" t="s">
        <v>107</v>
      </c>
      <c r="J543" s="47">
        <v>10.01</v>
      </c>
    </row>
    <row r="544" spans="1:10" ht="14" customHeight="1" thickBot="1" x14ac:dyDescent="0.35">
      <c r="A544" s="46"/>
      <c r="B544" s="46"/>
      <c r="C544" s="46"/>
      <c r="D544" s="46"/>
      <c r="E544" s="46" t="s">
        <v>108</v>
      </c>
      <c r="F544" s="47">
        <v>6.5054790000000002</v>
      </c>
      <c r="G544" s="46"/>
      <c r="H544" s="181" t="s">
        <v>109</v>
      </c>
      <c r="I544" s="181"/>
      <c r="J544" s="47">
        <v>32.880000000000003</v>
      </c>
    </row>
    <row r="545" spans="1:10" ht="14" customHeight="1" thickTop="1" x14ac:dyDescent="0.3">
      <c r="A545" s="48"/>
      <c r="B545" s="48"/>
      <c r="C545" s="48"/>
      <c r="D545" s="48"/>
      <c r="E545" s="48"/>
      <c r="F545" s="48"/>
      <c r="G545" s="48"/>
      <c r="H545" s="48"/>
      <c r="I545" s="48"/>
      <c r="J545" s="48"/>
    </row>
    <row r="546" spans="1:10" ht="14" customHeight="1" x14ac:dyDescent="0.3">
      <c r="A546" s="30"/>
      <c r="B546" s="31" t="s">
        <v>4</v>
      </c>
      <c r="C546" s="30" t="s">
        <v>5</v>
      </c>
      <c r="D546" s="30" t="s">
        <v>6</v>
      </c>
      <c r="E546" s="182" t="s">
        <v>80</v>
      </c>
      <c r="F546" s="182"/>
      <c r="G546" s="32" t="s">
        <v>7</v>
      </c>
      <c r="H546" s="31" t="s">
        <v>8</v>
      </c>
      <c r="I546" s="31" t="s">
        <v>9</v>
      </c>
      <c r="J546" s="31" t="s">
        <v>11</v>
      </c>
    </row>
    <row r="547" spans="1:10" ht="14.5" customHeight="1" x14ac:dyDescent="0.3">
      <c r="A547" s="14" t="s">
        <v>81</v>
      </c>
      <c r="B547" s="16" t="s">
        <v>91</v>
      </c>
      <c r="C547" s="14" t="s">
        <v>15</v>
      </c>
      <c r="D547" s="14" t="s">
        <v>92</v>
      </c>
      <c r="E547" s="185" t="s">
        <v>89</v>
      </c>
      <c r="F547" s="185"/>
      <c r="G547" s="33" t="s">
        <v>90</v>
      </c>
      <c r="H547" s="34">
        <v>1</v>
      </c>
      <c r="I547" s="35">
        <v>23.66</v>
      </c>
      <c r="J547" s="35">
        <v>23.66</v>
      </c>
    </row>
    <row r="548" spans="1:10" ht="25" customHeight="1" x14ac:dyDescent="0.3">
      <c r="A548" s="36" t="s">
        <v>478</v>
      </c>
      <c r="B548" s="37" t="s">
        <v>231</v>
      </c>
      <c r="C548" s="36" t="s">
        <v>15</v>
      </c>
      <c r="D548" s="36" t="s">
        <v>232</v>
      </c>
      <c r="E548" s="187" t="s">
        <v>89</v>
      </c>
      <c r="F548" s="187"/>
      <c r="G548" s="38" t="s">
        <v>90</v>
      </c>
      <c r="H548" s="39">
        <v>1</v>
      </c>
      <c r="I548" s="40">
        <v>0.33</v>
      </c>
      <c r="J548" s="40">
        <v>0.33</v>
      </c>
    </row>
    <row r="549" spans="1:10" x14ac:dyDescent="0.3">
      <c r="A549" s="41" t="s">
        <v>93</v>
      </c>
      <c r="B549" s="42" t="s">
        <v>233</v>
      </c>
      <c r="C549" s="41" t="s">
        <v>15</v>
      </c>
      <c r="D549" s="41" t="s">
        <v>234</v>
      </c>
      <c r="E549" s="186" t="s">
        <v>138</v>
      </c>
      <c r="F549" s="186"/>
      <c r="G549" s="43" t="s">
        <v>90</v>
      </c>
      <c r="H549" s="44">
        <v>1</v>
      </c>
      <c r="I549" s="45">
        <v>15.94</v>
      </c>
      <c r="J549" s="45">
        <v>15.94</v>
      </c>
    </row>
    <row r="550" spans="1:10" ht="25" x14ac:dyDescent="0.3">
      <c r="A550" s="41" t="s">
        <v>93</v>
      </c>
      <c r="B550" s="42" t="s">
        <v>207</v>
      </c>
      <c r="C550" s="41" t="s">
        <v>15</v>
      </c>
      <c r="D550" s="41" t="s">
        <v>208</v>
      </c>
      <c r="E550" s="186">
        <v>0</v>
      </c>
      <c r="F550" s="186"/>
      <c r="G550" s="43" t="s">
        <v>90</v>
      </c>
      <c r="H550" s="44">
        <v>1</v>
      </c>
      <c r="I550" s="45">
        <v>2.4900000000000002</v>
      </c>
      <c r="J550" s="45">
        <v>2.4900000000000002</v>
      </c>
    </row>
    <row r="551" spans="1:10" ht="14" customHeight="1" x14ac:dyDescent="0.3">
      <c r="A551" s="41" t="s">
        <v>93</v>
      </c>
      <c r="B551" s="42" t="s">
        <v>209</v>
      </c>
      <c r="C551" s="41" t="s">
        <v>15</v>
      </c>
      <c r="D551" s="41" t="s">
        <v>210</v>
      </c>
      <c r="E551" s="186">
        <v>0</v>
      </c>
      <c r="F551" s="186"/>
      <c r="G551" s="43" t="s">
        <v>90</v>
      </c>
      <c r="H551" s="44">
        <v>1</v>
      </c>
      <c r="I551" s="45">
        <v>0.48</v>
      </c>
      <c r="J551" s="45">
        <v>0.48</v>
      </c>
    </row>
    <row r="552" spans="1:10" ht="25" x14ac:dyDescent="0.3">
      <c r="A552" s="41" t="s">
        <v>93</v>
      </c>
      <c r="B552" s="42" t="s">
        <v>211</v>
      </c>
      <c r="C552" s="41" t="s">
        <v>15</v>
      </c>
      <c r="D552" s="41" t="s">
        <v>212</v>
      </c>
      <c r="E552" s="186">
        <v>0</v>
      </c>
      <c r="F552" s="186"/>
      <c r="G552" s="43" t="s">
        <v>90</v>
      </c>
      <c r="H552" s="44">
        <v>1</v>
      </c>
      <c r="I552" s="45">
        <v>1.42</v>
      </c>
      <c r="J552" s="45">
        <v>1.42</v>
      </c>
    </row>
    <row r="553" spans="1:10" ht="25" x14ac:dyDescent="0.3">
      <c r="A553" s="41" t="s">
        <v>93</v>
      </c>
      <c r="B553" s="42" t="s">
        <v>213</v>
      </c>
      <c r="C553" s="41" t="s">
        <v>15</v>
      </c>
      <c r="D553" s="41" t="s">
        <v>214</v>
      </c>
      <c r="E553" s="186">
        <v>0</v>
      </c>
      <c r="F553" s="186"/>
      <c r="G553" s="43" t="s">
        <v>90</v>
      </c>
      <c r="H553" s="44">
        <v>1</v>
      </c>
      <c r="I553" s="45">
        <v>0.11</v>
      </c>
      <c r="J553" s="45">
        <v>0.11</v>
      </c>
    </row>
    <row r="554" spans="1:10" ht="14" customHeight="1" x14ac:dyDescent="0.3">
      <c r="A554" s="41" t="s">
        <v>93</v>
      </c>
      <c r="B554" s="42" t="s">
        <v>302</v>
      </c>
      <c r="C554" s="41" t="s">
        <v>15</v>
      </c>
      <c r="D554" s="41" t="s">
        <v>303</v>
      </c>
      <c r="E554" s="186">
        <v>0</v>
      </c>
      <c r="F554" s="186"/>
      <c r="G554" s="43" t="s">
        <v>90</v>
      </c>
      <c r="H554" s="44">
        <v>1</v>
      </c>
      <c r="I554" s="45">
        <v>1</v>
      </c>
      <c r="J554" s="45">
        <v>1</v>
      </c>
    </row>
    <row r="555" spans="1:10" ht="14" customHeight="1" x14ac:dyDescent="0.3">
      <c r="A555" s="41" t="s">
        <v>93</v>
      </c>
      <c r="B555" s="42" t="s">
        <v>304</v>
      </c>
      <c r="C555" s="41" t="s">
        <v>15</v>
      </c>
      <c r="D555" s="41" t="s">
        <v>305</v>
      </c>
      <c r="E555" s="186">
        <v>0</v>
      </c>
      <c r="F555" s="186"/>
      <c r="G555" s="43" t="s">
        <v>90</v>
      </c>
      <c r="H555" s="44">
        <v>1</v>
      </c>
      <c r="I555" s="45">
        <v>1.89</v>
      </c>
      <c r="J555" s="45">
        <v>1.89</v>
      </c>
    </row>
    <row r="556" spans="1:10" ht="14" customHeight="1" x14ac:dyDescent="0.3">
      <c r="A556" s="46"/>
      <c r="B556" s="46"/>
      <c r="C556" s="46"/>
      <c r="D556" s="46"/>
      <c r="E556" s="46" t="s">
        <v>105</v>
      </c>
      <c r="F556" s="47">
        <v>16.27</v>
      </c>
      <c r="G556" s="46" t="s">
        <v>106</v>
      </c>
      <c r="H556" s="47">
        <v>0</v>
      </c>
      <c r="I556" s="46" t="s">
        <v>107</v>
      </c>
      <c r="J556" s="47">
        <v>16.27</v>
      </c>
    </row>
    <row r="557" spans="1:10" ht="14" customHeight="1" thickBot="1" x14ac:dyDescent="0.35">
      <c r="A557" s="46"/>
      <c r="B557" s="46"/>
      <c r="C557" s="46"/>
      <c r="D557" s="46"/>
      <c r="E557" s="46" t="s">
        <v>108</v>
      </c>
      <c r="F557" s="47">
        <v>5.8369220000000004</v>
      </c>
      <c r="G557" s="46"/>
      <c r="H557" s="181" t="s">
        <v>109</v>
      </c>
      <c r="I557" s="181"/>
      <c r="J557" s="47">
        <v>29.5</v>
      </c>
    </row>
    <row r="558" spans="1:10" ht="14" customHeight="1" thickTop="1" x14ac:dyDescent="0.3">
      <c r="A558" s="48"/>
      <c r="B558" s="48"/>
      <c r="C558" s="48"/>
      <c r="D558" s="48"/>
      <c r="E558" s="48"/>
      <c r="F558" s="48"/>
      <c r="G558" s="48"/>
      <c r="H558" s="48"/>
      <c r="I558" s="48"/>
      <c r="J558" s="48"/>
    </row>
    <row r="559" spans="1:10" ht="14" customHeight="1" x14ac:dyDescent="0.3">
      <c r="A559" s="30"/>
      <c r="B559" s="31" t="s">
        <v>4</v>
      </c>
      <c r="C559" s="30" t="s">
        <v>5</v>
      </c>
      <c r="D559" s="30" t="s">
        <v>6</v>
      </c>
      <c r="E559" s="182" t="s">
        <v>80</v>
      </c>
      <c r="F559" s="182"/>
      <c r="G559" s="32" t="s">
        <v>7</v>
      </c>
      <c r="H559" s="31" t="s">
        <v>8</v>
      </c>
      <c r="I559" s="31" t="s">
        <v>9</v>
      </c>
      <c r="J559" s="31" t="s">
        <v>11</v>
      </c>
    </row>
    <row r="560" spans="1:10" ht="14" customHeight="1" x14ac:dyDescent="0.3">
      <c r="A560" s="14" t="s">
        <v>81</v>
      </c>
      <c r="B560" s="16" t="s">
        <v>306</v>
      </c>
      <c r="C560" s="14" t="s">
        <v>25</v>
      </c>
      <c r="D560" s="14" t="s">
        <v>307</v>
      </c>
      <c r="E560" s="185" t="s">
        <v>121</v>
      </c>
      <c r="F560" s="185"/>
      <c r="G560" s="33" t="s">
        <v>38</v>
      </c>
      <c r="H560" s="34">
        <v>1</v>
      </c>
      <c r="I560" s="35">
        <v>1.24</v>
      </c>
      <c r="J560" s="35">
        <v>1.24</v>
      </c>
    </row>
    <row r="561" spans="1:10" ht="14.5" customHeight="1" x14ac:dyDescent="0.3">
      <c r="A561" s="182" t="s">
        <v>122</v>
      </c>
      <c r="B561" s="184" t="s">
        <v>4</v>
      </c>
      <c r="C561" s="182" t="s">
        <v>5</v>
      </c>
      <c r="D561" s="182" t="s">
        <v>123</v>
      </c>
      <c r="E561" s="184" t="s">
        <v>124</v>
      </c>
      <c r="F561" s="183" t="s">
        <v>125</v>
      </c>
      <c r="G561" s="184"/>
      <c r="H561" s="183" t="s">
        <v>126</v>
      </c>
      <c r="I561" s="184"/>
      <c r="J561" s="184" t="s">
        <v>127</v>
      </c>
    </row>
    <row r="562" spans="1:10" x14ac:dyDescent="0.3">
      <c r="A562" s="184"/>
      <c r="B562" s="184"/>
      <c r="C562" s="184"/>
      <c r="D562" s="184"/>
      <c r="E562" s="184"/>
      <c r="F562" s="31" t="s">
        <v>128</v>
      </c>
      <c r="G562" s="31" t="s">
        <v>129</v>
      </c>
      <c r="H562" s="31" t="s">
        <v>128</v>
      </c>
      <c r="I562" s="31" t="s">
        <v>129</v>
      </c>
      <c r="J562" s="184"/>
    </row>
    <row r="563" spans="1:10" x14ac:dyDescent="0.3">
      <c r="A563" s="41" t="s">
        <v>93</v>
      </c>
      <c r="B563" s="42" t="s">
        <v>236</v>
      </c>
      <c r="C563" s="41" t="s">
        <v>25</v>
      </c>
      <c r="D563" s="41" t="s">
        <v>237</v>
      </c>
      <c r="E563" s="44">
        <v>1</v>
      </c>
      <c r="F563" s="45">
        <v>1</v>
      </c>
      <c r="G563" s="45">
        <v>0</v>
      </c>
      <c r="H563" s="49">
        <v>306.07589999999999</v>
      </c>
      <c r="I563" s="49">
        <v>89.775499999999994</v>
      </c>
      <c r="J563" s="49">
        <v>306.07589999999999</v>
      </c>
    </row>
    <row r="564" spans="1:10" ht="14" customHeight="1" x14ac:dyDescent="0.3">
      <c r="A564" s="159"/>
      <c r="B564" s="159"/>
      <c r="C564" s="159"/>
      <c r="D564" s="159"/>
      <c r="E564" s="159"/>
      <c r="F564" s="159" t="s">
        <v>136</v>
      </c>
      <c r="G564" s="159"/>
      <c r="H564" s="159"/>
      <c r="I564" s="159"/>
      <c r="J564" s="51">
        <v>306.07589999999999</v>
      </c>
    </row>
    <row r="565" spans="1:10" ht="14" customHeight="1" x14ac:dyDescent="0.3">
      <c r="A565" s="159"/>
      <c r="B565" s="159"/>
      <c r="C565" s="159"/>
      <c r="D565" s="159"/>
      <c r="E565" s="159"/>
      <c r="F565" s="159" t="s">
        <v>144</v>
      </c>
      <c r="G565" s="159"/>
      <c r="H565" s="159"/>
      <c r="I565" s="159"/>
      <c r="J565" s="51">
        <v>306.07589999999999</v>
      </c>
    </row>
    <row r="566" spans="1:10" ht="14" customHeight="1" x14ac:dyDescent="0.3">
      <c r="A566" s="159"/>
      <c r="B566" s="159"/>
      <c r="C566" s="159"/>
      <c r="D566" s="159"/>
      <c r="E566" s="159"/>
      <c r="F566" s="159" t="s">
        <v>145</v>
      </c>
      <c r="G566" s="159"/>
      <c r="H566" s="159"/>
      <c r="I566" s="159"/>
      <c r="J566" s="51">
        <v>2.4400000000000002E-2</v>
      </c>
    </row>
    <row r="567" spans="1:10" ht="14" customHeight="1" x14ac:dyDescent="0.3">
      <c r="A567" s="159"/>
      <c r="B567" s="159"/>
      <c r="C567" s="159"/>
      <c r="D567" s="159"/>
      <c r="E567" s="159"/>
      <c r="F567" s="159" t="s">
        <v>146</v>
      </c>
      <c r="G567" s="159"/>
      <c r="H567" s="159"/>
      <c r="I567" s="159"/>
      <c r="J567" s="51">
        <v>8.8000000000000005E-3</v>
      </c>
    </row>
    <row r="568" spans="1:10" ht="14" customHeight="1" x14ac:dyDescent="0.3">
      <c r="A568" s="159"/>
      <c r="B568" s="159"/>
      <c r="C568" s="159"/>
      <c r="D568" s="159"/>
      <c r="E568" s="159"/>
      <c r="F568" s="159" t="s">
        <v>147</v>
      </c>
      <c r="G568" s="159"/>
      <c r="H568" s="159"/>
      <c r="I568" s="159"/>
      <c r="J568" s="51">
        <v>249</v>
      </c>
    </row>
    <row r="569" spans="1:10" ht="14" customHeight="1" x14ac:dyDescent="0.3">
      <c r="A569" s="159"/>
      <c r="B569" s="159"/>
      <c r="C569" s="159"/>
      <c r="D569" s="159"/>
      <c r="E569" s="159"/>
      <c r="F569" s="159" t="s">
        <v>148</v>
      </c>
      <c r="G569" s="159"/>
      <c r="H569" s="159"/>
      <c r="I569" s="159"/>
      <c r="J569" s="51">
        <v>1.2292000000000001</v>
      </c>
    </row>
    <row r="570" spans="1:10" ht="14" customHeight="1" x14ac:dyDescent="0.3">
      <c r="A570" s="46"/>
      <c r="B570" s="46"/>
      <c r="C570" s="46"/>
      <c r="D570" s="46"/>
      <c r="E570" s="46" t="s">
        <v>105</v>
      </c>
      <c r="F570" s="47">
        <v>0</v>
      </c>
      <c r="G570" s="46" t="s">
        <v>106</v>
      </c>
      <c r="H570" s="47">
        <v>0</v>
      </c>
      <c r="I570" s="46" t="s">
        <v>107</v>
      </c>
      <c r="J570" s="47">
        <v>0</v>
      </c>
    </row>
    <row r="571" spans="1:10" ht="14" customHeight="1" thickBot="1" x14ac:dyDescent="0.35">
      <c r="A571" s="46"/>
      <c r="B571" s="46"/>
      <c r="C571" s="46"/>
      <c r="D571" s="46"/>
      <c r="E571" s="46" t="s">
        <v>108</v>
      </c>
      <c r="F571" s="47">
        <v>0.31</v>
      </c>
      <c r="G571" s="46"/>
      <c r="H571" s="181" t="s">
        <v>109</v>
      </c>
      <c r="I571" s="181"/>
      <c r="J571" s="47">
        <v>1.55</v>
      </c>
    </row>
    <row r="572" spans="1:10" ht="14" customHeight="1" thickTop="1" x14ac:dyDescent="0.3">
      <c r="A572" s="48"/>
      <c r="B572" s="48"/>
      <c r="C572" s="48"/>
      <c r="D572" s="48"/>
      <c r="E572" s="48"/>
      <c r="F572" s="48"/>
      <c r="G572" s="48"/>
      <c r="H572" s="48"/>
      <c r="I572" s="48"/>
      <c r="J572" s="48"/>
    </row>
    <row r="573" spans="1:10" ht="14" customHeight="1" x14ac:dyDescent="0.3">
      <c r="A573" s="30"/>
      <c r="B573" s="31" t="s">
        <v>4</v>
      </c>
      <c r="C573" s="30" t="s">
        <v>5</v>
      </c>
      <c r="D573" s="30" t="s">
        <v>6</v>
      </c>
      <c r="E573" s="182" t="s">
        <v>80</v>
      </c>
      <c r="F573" s="182"/>
      <c r="G573" s="32" t="s">
        <v>7</v>
      </c>
      <c r="H573" s="31" t="s">
        <v>8</v>
      </c>
      <c r="I573" s="31" t="s">
        <v>9</v>
      </c>
      <c r="J573" s="31" t="s">
        <v>11</v>
      </c>
    </row>
    <row r="574" spans="1:10" ht="14" customHeight="1" x14ac:dyDescent="0.3">
      <c r="A574" s="14" t="s">
        <v>81</v>
      </c>
      <c r="B574" s="16" t="s">
        <v>308</v>
      </c>
      <c r="C574" s="14" t="s">
        <v>25</v>
      </c>
      <c r="D574" s="14" t="s">
        <v>309</v>
      </c>
      <c r="E574" s="185" t="s">
        <v>121</v>
      </c>
      <c r="F574" s="185"/>
      <c r="G574" s="33" t="s">
        <v>38</v>
      </c>
      <c r="H574" s="34">
        <v>1</v>
      </c>
      <c r="I574" s="35">
        <v>0.99</v>
      </c>
      <c r="J574" s="35">
        <v>0.99</v>
      </c>
    </row>
    <row r="575" spans="1:10" ht="14.5" customHeight="1" x14ac:dyDescent="0.3">
      <c r="A575" s="182" t="s">
        <v>122</v>
      </c>
      <c r="B575" s="184" t="s">
        <v>4</v>
      </c>
      <c r="C575" s="182" t="s">
        <v>5</v>
      </c>
      <c r="D575" s="182" t="s">
        <v>123</v>
      </c>
      <c r="E575" s="184" t="s">
        <v>124</v>
      </c>
      <c r="F575" s="183" t="s">
        <v>125</v>
      </c>
      <c r="G575" s="184"/>
      <c r="H575" s="183" t="s">
        <v>126</v>
      </c>
      <c r="I575" s="184"/>
      <c r="J575" s="184" t="s">
        <v>127</v>
      </c>
    </row>
    <row r="576" spans="1:10" x14ac:dyDescent="0.3">
      <c r="A576" s="184"/>
      <c r="B576" s="184"/>
      <c r="C576" s="184"/>
      <c r="D576" s="184"/>
      <c r="E576" s="184"/>
      <c r="F576" s="31" t="s">
        <v>128</v>
      </c>
      <c r="G576" s="31" t="s">
        <v>129</v>
      </c>
      <c r="H576" s="31" t="s">
        <v>128</v>
      </c>
      <c r="I576" s="31" t="s">
        <v>129</v>
      </c>
      <c r="J576" s="184"/>
    </row>
    <row r="577" spans="1:10" x14ac:dyDescent="0.3">
      <c r="A577" s="41" t="s">
        <v>93</v>
      </c>
      <c r="B577" s="42" t="s">
        <v>236</v>
      </c>
      <c r="C577" s="41" t="s">
        <v>25</v>
      </c>
      <c r="D577" s="41" t="s">
        <v>237</v>
      </c>
      <c r="E577" s="44">
        <v>1</v>
      </c>
      <c r="F577" s="45">
        <v>1</v>
      </c>
      <c r="G577" s="45">
        <v>0</v>
      </c>
      <c r="H577" s="49">
        <v>306.07589999999999</v>
      </c>
      <c r="I577" s="49">
        <v>89.775499999999994</v>
      </c>
      <c r="J577" s="49">
        <v>306.07589999999999</v>
      </c>
    </row>
    <row r="578" spans="1:10" ht="14" customHeight="1" x14ac:dyDescent="0.3">
      <c r="A578" s="159"/>
      <c r="B578" s="159"/>
      <c r="C578" s="159"/>
      <c r="D578" s="159"/>
      <c r="E578" s="159"/>
      <c r="F578" s="159" t="s">
        <v>136</v>
      </c>
      <c r="G578" s="159"/>
      <c r="H578" s="159"/>
      <c r="I578" s="159"/>
      <c r="J578" s="51">
        <v>306.07589999999999</v>
      </c>
    </row>
    <row r="579" spans="1:10" ht="14" customHeight="1" x14ac:dyDescent="0.3">
      <c r="A579" s="159"/>
      <c r="B579" s="159"/>
      <c r="C579" s="159"/>
      <c r="D579" s="159"/>
      <c r="E579" s="159"/>
      <c r="F579" s="159" t="s">
        <v>144</v>
      </c>
      <c r="G579" s="159"/>
      <c r="H579" s="159"/>
      <c r="I579" s="159"/>
      <c r="J579" s="51">
        <v>306.07589999999999</v>
      </c>
    </row>
    <row r="580" spans="1:10" ht="14" customHeight="1" x14ac:dyDescent="0.3">
      <c r="A580" s="159"/>
      <c r="B580" s="159"/>
      <c r="C580" s="159"/>
      <c r="D580" s="159"/>
      <c r="E580" s="159"/>
      <c r="F580" s="159" t="s">
        <v>145</v>
      </c>
      <c r="G580" s="159"/>
      <c r="H580" s="159"/>
      <c r="I580" s="159"/>
      <c r="J580" s="51">
        <v>2.64E-2</v>
      </c>
    </row>
    <row r="581" spans="1:10" ht="14" customHeight="1" x14ac:dyDescent="0.3">
      <c r="A581" s="159"/>
      <c r="B581" s="159"/>
      <c r="C581" s="159"/>
      <c r="D581" s="159"/>
      <c r="E581" s="159"/>
      <c r="F581" s="159" t="s">
        <v>146</v>
      </c>
      <c r="G581" s="159"/>
      <c r="H581" s="159"/>
      <c r="I581" s="159"/>
      <c r="J581" s="51">
        <v>7.6E-3</v>
      </c>
    </row>
    <row r="582" spans="1:10" ht="14" customHeight="1" x14ac:dyDescent="0.3">
      <c r="A582" s="159"/>
      <c r="B582" s="159"/>
      <c r="C582" s="159"/>
      <c r="D582" s="159"/>
      <c r="E582" s="159"/>
      <c r="F582" s="159" t="s">
        <v>147</v>
      </c>
      <c r="G582" s="159"/>
      <c r="H582" s="159"/>
      <c r="I582" s="159"/>
      <c r="J582" s="51">
        <v>311.25</v>
      </c>
    </row>
    <row r="583" spans="1:10" ht="14" customHeight="1" x14ac:dyDescent="0.3">
      <c r="A583" s="159"/>
      <c r="B583" s="159"/>
      <c r="C583" s="159"/>
      <c r="D583" s="159"/>
      <c r="E583" s="159"/>
      <c r="F583" s="159" t="s">
        <v>148</v>
      </c>
      <c r="G583" s="159"/>
      <c r="H583" s="159"/>
      <c r="I583" s="159"/>
      <c r="J583" s="51">
        <v>0.98340000000000005</v>
      </c>
    </row>
    <row r="584" spans="1:10" ht="14" customHeight="1" x14ac:dyDescent="0.3">
      <c r="A584" s="46"/>
      <c r="B584" s="46"/>
      <c r="C584" s="46"/>
      <c r="D584" s="46"/>
      <c r="E584" s="46" t="s">
        <v>105</v>
      </c>
      <c r="F584" s="47">
        <v>0</v>
      </c>
      <c r="G584" s="46" t="s">
        <v>106</v>
      </c>
      <c r="H584" s="47">
        <v>0</v>
      </c>
      <c r="I584" s="46" t="s">
        <v>107</v>
      </c>
      <c r="J584" s="47">
        <v>0</v>
      </c>
    </row>
    <row r="585" spans="1:10" ht="14" customHeight="1" thickBot="1" x14ac:dyDescent="0.35">
      <c r="A585" s="46"/>
      <c r="B585" s="46"/>
      <c r="C585" s="46"/>
      <c r="D585" s="46"/>
      <c r="E585" s="46" t="s">
        <v>108</v>
      </c>
      <c r="F585" s="47">
        <v>0.24</v>
      </c>
      <c r="G585" s="46"/>
      <c r="H585" s="181" t="s">
        <v>109</v>
      </c>
      <c r="I585" s="181"/>
      <c r="J585" s="47">
        <v>1.23</v>
      </c>
    </row>
    <row r="586" spans="1:10" ht="14" customHeight="1" thickTop="1" x14ac:dyDescent="0.3">
      <c r="A586" s="48"/>
      <c r="B586" s="48"/>
      <c r="C586" s="48"/>
      <c r="D586" s="48"/>
      <c r="E586" s="48"/>
      <c r="F586" s="48"/>
      <c r="G586" s="48"/>
      <c r="H586" s="48"/>
      <c r="I586" s="48"/>
      <c r="J586" s="48"/>
    </row>
    <row r="587" spans="1:10" ht="14" customHeight="1" x14ac:dyDescent="0.3">
      <c r="A587" s="30"/>
      <c r="B587" s="31" t="s">
        <v>4</v>
      </c>
      <c r="C587" s="30" t="s">
        <v>5</v>
      </c>
      <c r="D587" s="30" t="s">
        <v>6</v>
      </c>
      <c r="E587" s="182" t="s">
        <v>80</v>
      </c>
      <c r="F587" s="182"/>
      <c r="G587" s="32" t="s">
        <v>7</v>
      </c>
      <c r="H587" s="31" t="s">
        <v>8</v>
      </c>
      <c r="I587" s="31" t="s">
        <v>9</v>
      </c>
      <c r="J587" s="31" t="s">
        <v>11</v>
      </c>
    </row>
    <row r="588" spans="1:10" ht="14" customHeight="1" x14ac:dyDescent="0.3">
      <c r="A588" s="14" t="s">
        <v>81</v>
      </c>
      <c r="B588" s="16" t="s">
        <v>310</v>
      </c>
      <c r="C588" s="14" t="s">
        <v>25</v>
      </c>
      <c r="D588" s="14" t="s">
        <v>311</v>
      </c>
      <c r="E588" s="185" t="s">
        <v>121</v>
      </c>
      <c r="F588" s="185"/>
      <c r="G588" s="33" t="s">
        <v>38</v>
      </c>
      <c r="H588" s="34">
        <v>1</v>
      </c>
      <c r="I588" s="35">
        <v>0.82</v>
      </c>
      <c r="J588" s="35">
        <v>0.82</v>
      </c>
    </row>
    <row r="589" spans="1:10" ht="14.5" customHeight="1" x14ac:dyDescent="0.3">
      <c r="A589" s="182" t="s">
        <v>122</v>
      </c>
      <c r="B589" s="184" t="s">
        <v>4</v>
      </c>
      <c r="C589" s="182" t="s">
        <v>5</v>
      </c>
      <c r="D589" s="182" t="s">
        <v>123</v>
      </c>
      <c r="E589" s="184" t="s">
        <v>124</v>
      </c>
      <c r="F589" s="183" t="s">
        <v>125</v>
      </c>
      <c r="G589" s="184"/>
      <c r="H589" s="183" t="s">
        <v>126</v>
      </c>
      <c r="I589" s="184"/>
      <c r="J589" s="184" t="s">
        <v>127</v>
      </c>
    </row>
    <row r="590" spans="1:10" x14ac:dyDescent="0.3">
      <c r="A590" s="184"/>
      <c r="B590" s="184"/>
      <c r="C590" s="184"/>
      <c r="D590" s="184"/>
      <c r="E590" s="184"/>
      <c r="F590" s="31" t="s">
        <v>128</v>
      </c>
      <c r="G590" s="31" t="s">
        <v>129</v>
      </c>
      <c r="H590" s="31" t="s">
        <v>128</v>
      </c>
      <c r="I590" s="31" t="s">
        <v>129</v>
      </c>
      <c r="J590" s="184"/>
    </row>
    <row r="591" spans="1:10" x14ac:dyDescent="0.3">
      <c r="A591" s="41" t="s">
        <v>93</v>
      </c>
      <c r="B591" s="42" t="s">
        <v>236</v>
      </c>
      <c r="C591" s="41" t="s">
        <v>25</v>
      </c>
      <c r="D591" s="41" t="s">
        <v>237</v>
      </c>
      <c r="E591" s="44">
        <v>1</v>
      </c>
      <c r="F591" s="45">
        <v>1</v>
      </c>
      <c r="G591" s="45">
        <v>0</v>
      </c>
      <c r="H591" s="49">
        <v>306.07589999999999</v>
      </c>
      <c r="I591" s="49">
        <v>89.775499999999994</v>
      </c>
      <c r="J591" s="49">
        <v>306.07589999999999</v>
      </c>
    </row>
    <row r="592" spans="1:10" ht="14" customHeight="1" x14ac:dyDescent="0.3">
      <c r="A592" s="159"/>
      <c r="B592" s="159"/>
      <c r="C592" s="159"/>
      <c r="D592" s="159"/>
      <c r="E592" s="159"/>
      <c r="F592" s="159" t="s">
        <v>136</v>
      </c>
      <c r="G592" s="159"/>
      <c r="H592" s="159"/>
      <c r="I592" s="159"/>
      <c r="J592" s="51">
        <v>306.07589999999999</v>
      </c>
    </row>
    <row r="593" spans="1:10" ht="14" customHeight="1" x14ac:dyDescent="0.3">
      <c r="A593" s="159"/>
      <c r="B593" s="159"/>
      <c r="C593" s="159"/>
      <c r="D593" s="159"/>
      <c r="E593" s="159"/>
      <c r="F593" s="159" t="s">
        <v>144</v>
      </c>
      <c r="G593" s="159"/>
      <c r="H593" s="159"/>
      <c r="I593" s="159"/>
      <c r="J593" s="51">
        <v>306.07589999999999</v>
      </c>
    </row>
    <row r="594" spans="1:10" ht="14" customHeight="1" x14ac:dyDescent="0.3">
      <c r="A594" s="159"/>
      <c r="B594" s="159"/>
      <c r="C594" s="159"/>
      <c r="D594" s="159"/>
      <c r="E594" s="159"/>
      <c r="F594" s="159" t="s">
        <v>145</v>
      </c>
      <c r="G594" s="159"/>
      <c r="H594" s="159"/>
      <c r="I594" s="159"/>
      <c r="J594" s="51">
        <v>0</v>
      </c>
    </row>
    <row r="595" spans="1:10" ht="14" customHeight="1" x14ac:dyDescent="0.3">
      <c r="A595" s="159"/>
      <c r="B595" s="159"/>
      <c r="C595" s="159"/>
      <c r="D595" s="159"/>
      <c r="E595" s="159"/>
      <c r="F595" s="159" t="s">
        <v>146</v>
      </c>
      <c r="G595" s="159"/>
      <c r="H595" s="159"/>
      <c r="I595" s="159"/>
      <c r="J595" s="51">
        <v>0</v>
      </c>
    </row>
    <row r="596" spans="1:10" ht="14" customHeight="1" x14ac:dyDescent="0.3">
      <c r="A596" s="159"/>
      <c r="B596" s="159"/>
      <c r="C596" s="159"/>
      <c r="D596" s="159"/>
      <c r="E596" s="159"/>
      <c r="F596" s="159" t="s">
        <v>147</v>
      </c>
      <c r="G596" s="159"/>
      <c r="H596" s="159"/>
      <c r="I596" s="159"/>
      <c r="J596" s="51">
        <v>373.5</v>
      </c>
    </row>
    <row r="597" spans="1:10" ht="14" customHeight="1" x14ac:dyDescent="0.3">
      <c r="A597" s="159"/>
      <c r="B597" s="159"/>
      <c r="C597" s="159"/>
      <c r="D597" s="159"/>
      <c r="E597" s="159"/>
      <c r="F597" s="159" t="s">
        <v>148</v>
      </c>
      <c r="G597" s="159"/>
      <c r="H597" s="159"/>
      <c r="I597" s="159"/>
      <c r="J597" s="51">
        <v>0.81950000000000001</v>
      </c>
    </row>
    <row r="598" spans="1:10" ht="14" customHeight="1" x14ac:dyDescent="0.3">
      <c r="A598" s="46"/>
      <c r="B598" s="46"/>
      <c r="C598" s="46"/>
      <c r="D598" s="46"/>
      <c r="E598" s="46" t="s">
        <v>105</v>
      </c>
      <c r="F598" s="47">
        <v>0</v>
      </c>
      <c r="G598" s="46" t="s">
        <v>106</v>
      </c>
      <c r="H598" s="47">
        <v>0</v>
      </c>
      <c r="I598" s="46" t="s">
        <v>107</v>
      </c>
      <c r="J598" s="47">
        <v>0</v>
      </c>
    </row>
    <row r="599" spans="1:10" ht="14" customHeight="1" thickBot="1" x14ac:dyDescent="0.35">
      <c r="A599" s="46"/>
      <c r="B599" s="46"/>
      <c r="C599" s="46"/>
      <c r="D599" s="46"/>
      <c r="E599" s="46" t="s">
        <v>108</v>
      </c>
      <c r="F599" s="47">
        <v>0.2</v>
      </c>
      <c r="G599" s="46"/>
      <c r="H599" s="181" t="s">
        <v>109</v>
      </c>
      <c r="I599" s="181"/>
      <c r="J599" s="47">
        <v>1.02</v>
      </c>
    </row>
    <row r="600" spans="1:10" ht="14" customHeight="1" thickTop="1" x14ac:dyDescent="0.3">
      <c r="A600" s="48"/>
      <c r="B600" s="48"/>
      <c r="C600" s="48"/>
      <c r="D600" s="48"/>
      <c r="E600" s="48"/>
      <c r="F600" s="48"/>
      <c r="G600" s="48"/>
      <c r="H600" s="48"/>
      <c r="I600" s="48"/>
      <c r="J600" s="48"/>
    </row>
    <row r="601" spans="1:10" ht="14" customHeight="1" x14ac:dyDescent="0.3">
      <c r="A601" s="30"/>
      <c r="B601" s="31" t="s">
        <v>4</v>
      </c>
      <c r="C601" s="30" t="s">
        <v>5</v>
      </c>
      <c r="D601" s="30" t="s">
        <v>6</v>
      </c>
      <c r="E601" s="182" t="s">
        <v>80</v>
      </c>
      <c r="F601" s="182"/>
      <c r="G601" s="32" t="s">
        <v>7</v>
      </c>
      <c r="H601" s="31" t="s">
        <v>8</v>
      </c>
      <c r="I601" s="31" t="s">
        <v>9</v>
      </c>
      <c r="J601" s="31" t="s">
        <v>11</v>
      </c>
    </row>
    <row r="602" spans="1:10" ht="14" customHeight="1" x14ac:dyDescent="0.3">
      <c r="A602" s="14" t="s">
        <v>81</v>
      </c>
      <c r="B602" s="16" t="s">
        <v>312</v>
      </c>
      <c r="C602" s="14" t="s">
        <v>25</v>
      </c>
      <c r="D602" s="14" t="s">
        <v>313</v>
      </c>
      <c r="E602" s="185" t="s">
        <v>121</v>
      </c>
      <c r="F602" s="185"/>
      <c r="G602" s="33" t="s">
        <v>38</v>
      </c>
      <c r="H602" s="34">
        <v>1</v>
      </c>
      <c r="I602" s="35">
        <v>1.32</v>
      </c>
      <c r="J602" s="35">
        <v>1.32</v>
      </c>
    </row>
    <row r="603" spans="1:10" ht="14.5" customHeight="1" x14ac:dyDescent="0.3">
      <c r="A603" s="182" t="s">
        <v>122</v>
      </c>
      <c r="B603" s="184" t="s">
        <v>4</v>
      </c>
      <c r="C603" s="182" t="s">
        <v>5</v>
      </c>
      <c r="D603" s="182" t="s">
        <v>123</v>
      </c>
      <c r="E603" s="184" t="s">
        <v>124</v>
      </c>
      <c r="F603" s="183" t="s">
        <v>125</v>
      </c>
      <c r="G603" s="184"/>
      <c r="H603" s="183" t="s">
        <v>126</v>
      </c>
      <c r="I603" s="184"/>
      <c r="J603" s="184" t="s">
        <v>127</v>
      </c>
    </row>
    <row r="604" spans="1:10" x14ac:dyDescent="0.3">
      <c r="A604" s="184"/>
      <c r="B604" s="184"/>
      <c r="C604" s="184"/>
      <c r="D604" s="184"/>
      <c r="E604" s="184"/>
      <c r="F604" s="31" t="s">
        <v>128</v>
      </c>
      <c r="G604" s="31" t="s">
        <v>129</v>
      </c>
      <c r="H604" s="31" t="s">
        <v>128</v>
      </c>
      <c r="I604" s="31" t="s">
        <v>129</v>
      </c>
      <c r="J604" s="184"/>
    </row>
    <row r="605" spans="1:10" x14ac:dyDescent="0.3">
      <c r="A605" s="41" t="s">
        <v>93</v>
      </c>
      <c r="B605" s="42" t="s">
        <v>239</v>
      </c>
      <c r="C605" s="41" t="s">
        <v>25</v>
      </c>
      <c r="D605" s="41" t="s">
        <v>240</v>
      </c>
      <c r="E605" s="44">
        <v>1</v>
      </c>
      <c r="F605" s="45">
        <v>1</v>
      </c>
      <c r="G605" s="45">
        <v>0</v>
      </c>
      <c r="H605" s="49">
        <v>195.86019999999999</v>
      </c>
      <c r="I605" s="49">
        <v>76.5381</v>
      </c>
      <c r="J605" s="49">
        <v>195.86019999999999</v>
      </c>
    </row>
    <row r="606" spans="1:10" ht="14" customHeight="1" x14ac:dyDescent="0.3">
      <c r="A606" s="159"/>
      <c r="B606" s="159"/>
      <c r="C606" s="159"/>
      <c r="D606" s="159"/>
      <c r="E606" s="159"/>
      <c r="F606" s="159" t="s">
        <v>136</v>
      </c>
      <c r="G606" s="159"/>
      <c r="H606" s="159"/>
      <c r="I606" s="159"/>
      <c r="J606" s="51">
        <v>195.86019999999999</v>
      </c>
    </row>
    <row r="607" spans="1:10" ht="14" customHeight="1" x14ac:dyDescent="0.3">
      <c r="A607" s="159"/>
      <c r="B607" s="159"/>
      <c r="C607" s="159"/>
      <c r="D607" s="159"/>
      <c r="E607" s="159"/>
      <c r="F607" s="159" t="s">
        <v>144</v>
      </c>
      <c r="G607" s="159"/>
      <c r="H607" s="159"/>
      <c r="I607" s="159"/>
      <c r="J607" s="51">
        <v>195.86019999999999</v>
      </c>
    </row>
    <row r="608" spans="1:10" ht="14" customHeight="1" x14ac:dyDescent="0.3">
      <c r="A608" s="159"/>
      <c r="B608" s="159"/>
      <c r="C608" s="159"/>
      <c r="D608" s="159"/>
      <c r="E608" s="159"/>
      <c r="F608" s="159" t="s">
        <v>145</v>
      </c>
      <c r="G608" s="159"/>
      <c r="H608" s="159"/>
      <c r="I608" s="159"/>
      <c r="J608" s="51">
        <v>2.4400000000000002E-2</v>
      </c>
    </row>
    <row r="609" spans="1:10" ht="14" customHeight="1" x14ac:dyDescent="0.3">
      <c r="A609" s="159"/>
      <c r="B609" s="159"/>
      <c r="C609" s="159"/>
      <c r="D609" s="159"/>
      <c r="E609" s="159"/>
      <c r="F609" s="159" t="s">
        <v>146</v>
      </c>
      <c r="G609" s="159"/>
      <c r="H609" s="159"/>
      <c r="I609" s="159"/>
      <c r="J609" s="51">
        <v>1.2500000000000001E-2</v>
      </c>
    </row>
    <row r="610" spans="1:10" ht="14" customHeight="1" x14ac:dyDescent="0.3">
      <c r="A610" s="159"/>
      <c r="B610" s="159"/>
      <c r="C610" s="159"/>
      <c r="D610" s="159"/>
      <c r="E610" s="159"/>
      <c r="F610" s="159" t="s">
        <v>147</v>
      </c>
      <c r="G610" s="159"/>
      <c r="H610" s="159"/>
      <c r="I610" s="159"/>
      <c r="J610" s="51">
        <v>149.4</v>
      </c>
    </row>
    <row r="611" spans="1:10" ht="14" customHeight="1" x14ac:dyDescent="0.3">
      <c r="A611" s="159"/>
      <c r="B611" s="159"/>
      <c r="C611" s="159"/>
      <c r="D611" s="159"/>
      <c r="E611" s="159"/>
      <c r="F611" s="159" t="s">
        <v>148</v>
      </c>
      <c r="G611" s="159"/>
      <c r="H611" s="159"/>
      <c r="I611" s="159"/>
      <c r="J611" s="51">
        <v>1.3109999999999999</v>
      </c>
    </row>
    <row r="612" spans="1:10" ht="14" customHeight="1" x14ac:dyDescent="0.3">
      <c r="A612" s="46"/>
      <c r="B612" s="46"/>
      <c r="C612" s="46"/>
      <c r="D612" s="46"/>
      <c r="E612" s="46" t="s">
        <v>105</v>
      </c>
      <c r="F612" s="47">
        <v>0</v>
      </c>
      <c r="G612" s="46" t="s">
        <v>106</v>
      </c>
      <c r="H612" s="47">
        <v>0</v>
      </c>
      <c r="I612" s="46" t="s">
        <v>107</v>
      </c>
      <c r="J612" s="47">
        <v>0</v>
      </c>
    </row>
    <row r="613" spans="1:10" ht="14" customHeight="1" thickBot="1" x14ac:dyDescent="0.35">
      <c r="A613" s="46"/>
      <c r="B613" s="46"/>
      <c r="C613" s="46"/>
      <c r="D613" s="46"/>
      <c r="E613" s="46" t="s">
        <v>108</v>
      </c>
      <c r="F613" s="47">
        <v>0.33</v>
      </c>
      <c r="G613" s="46"/>
      <c r="H613" s="181" t="s">
        <v>109</v>
      </c>
      <c r="I613" s="181"/>
      <c r="J613" s="47">
        <v>1.65</v>
      </c>
    </row>
    <row r="614" spans="1:10" ht="14" customHeight="1" thickTop="1" x14ac:dyDescent="0.3">
      <c r="A614" s="48"/>
      <c r="B614" s="48"/>
      <c r="C614" s="48"/>
      <c r="D614" s="48"/>
      <c r="E614" s="48"/>
      <c r="F614" s="48"/>
      <c r="G614" s="48"/>
      <c r="H614" s="48"/>
      <c r="I614" s="48"/>
      <c r="J614" s="48"/>
    </row>
    <row r="615" spans="1:10" ht="14" customHeight="1" x14ac:dyDescent="0.3">
      <c r="A615" s="30"/>
      <c r="B615" s="31" t="s">
        <v>4</v>
      </c>
      <c r="C615" s="30" t="s">
        <v>5</v>
      </c>
      <c r="D615" s="30" t="s">
        <v>6</v>
      </c>
      <c r="E615" s="182" t="s">
        <v>80</v>
      </c>
      <c r="F615" s="182"/>
      <c r="G615" s="32" t="s">
        <v>7</v>
      </c>
      <c r="H615" s="31" t="s">
        <v>8</v>
      </c>
      <c r="I615" s="31" t="s">
        <v>9</v>
      </c>
      <c r="J615" s="31" t="s">
        <v>11</v>
      </c>
    </row>
    <row r="616" spans="1:10" ht="14" customHeight="1" x14ac:dyDescent="0.3">
      <c r="A616" s="14" t="s">
        <v>81</v>
      </c>
      <c r="B616" s="16" t="s">
        <v>314</v>
      </c>
      <c r="C616" s="14" t="s">
        <v>25</v>
      </c>
      <c r="D616" s="14" t="s">
        <v>315</v>
      </c>
      <c r="E616" s="185" t="s">
        <v>121</v>
      </c>
      <c r="F616" s="185"/>
      <c r="G616" s="33" t="s">
        <v>38</v>
      </c>
      <c r="H616" s="34">
        <v>1</v>
      </c>
      <c r="I616" s="35">
        <v>1.06</v>
      </c>
      <c r="J616" s="35">
        <v>1.06</v>
      </c>
    </row>
    <row r="617" spans="1:10" ht="14.5" customHeight="1" x14ac:dyDescent="0.3">
      <c r="A617" s="182" t="s">
        <v>122</v>
      </c>
      <c r="B617" s="184" t="s">
        <v>4</v>
      </c>
      <c r="C617" s="182" t="s">
        <v>5</v>
      </c>
      <c r="D617" s="182" t="s">
        <v>123</v>
      </c>
      <c r="E617" s="184" t="s">
        <v>124</v>
      </c>
      <c r="F617" s="183" t="s">
        <v>125</v>
      </c>
      <c r="G617" s="184"/>
      <c r="H617" s="183" t="s">
        <v>126</v>
      </c>
      <c r="I617" s="184"/>
      <c r="J617" s="184" t="s">
        <v>127</v>
      </c>
    </row>
    <row r="618" spans="1:10" x14ac:dyDescent="0.3">
      <c r="A618" s="184"/>
      <c r="B618" s="184"/>
      <c r="C618" s="184"/>
      <c r="D618" s="184"/>
      <c r="E618" s="184"/>
      <c r="F618" s="31" t="s">
        <v>128</v>
      </c>
      <c r="G618" s="31" t="s">
        <v>129</v>
      </c>
      <c r="H618" s="31" t="s">
        <v>128</v>
      </c>
      <c r="I618" s="31" t="s">
        <v>129</v>
      </c>
      <c r="J618" s="184"/>
    </row>
    <row r="619" spans="1:10" x14ac:dyDescent="0.3">
      <c r="A619" s="41" t="s">
        <v>93</v>
      </c>
      <c r="B619" s="42" t="s">
        <v>239</v>
      </c>
      <c r="C619" s="41" t="s">
        <v>25</v>
      </c>
      <c r="D619" s="41" t="s">
        <v>240</v>
      </c>
      <c r="E619" s="44">
        <v>1</v>
      </c>
      <c r="F619" s="45">
        <v>1</v>
      </c>
      <c r="G619" s="45">
        <v>0</v>
      </c>
      <c r="H619" s="49">
        <v>195.86019999999999</v>
      </c>
      <c r="I619" s="49">
        <v>76.5381</v>
      </c>
      <c r="J619" s="49">
        <v>195.86019999999999</v>
      </c>
    </row>
    <row r="620" spans="1:10" ht="14" customHeight="1" x14ac:dyDescent="0.3">
      <c r="A620" s="159"/>
      <c r="B620" s="159"/>
      <c r="C620" s="159"/>
      <c r="D620" s="159"/>
      <c r="E620" s="159"/>
      <c r="F620" s="159" t="s">
        <v>136</v>
      </c>
      <c r="G620" s="159"/>
      <c r="H620" s="159"/>
      <c r="I620" s="159"/>
      <c r="J620" s="51">
        <v>195.86019999999999</v>
      </c>
    </row>
    <row r="621" spans="1:10" ht="14" customHeight="1" x14ac:dyDescent="0.3">
      <c r="A621" s="159"/>
      <c r="B621" s="159"/>
      <c r="C621" s="159"/>
      <c r="D621" s="159"/>
      <c r="E621" s="159"/>
      <c r="F621" s="159" t="s">
        <v>144</v>
      </c>
      <c r="G621" s="159"/>
      <c r="H621" s="159"/>
      <c r="I621" s="159"/>
      <c r="J621" s="51">
        <v>195.86019999999999</v>
      </c>
    </row>
    <row r="622" spans="1:10" ht="14" customHeight="1" x14ac:dyDescent="0.3">
      <c r="A622" s="159"/>
      <c r="B622" s="159"/>
      <c r="C622" s="159"/>
      <c r="D622" s="159"/>
      <c r="E622" s="159"/>
      <c r="F622" s="159" t="s">
        <v>145</v>
      </c>
      <c r="G622" s="159"/>
      <c r="H622" s="159"/>
      <c r="I622" s="159"/>
      <c r="J622" s="51">
        <v>2.64E-2</v>
      </c>
    </row>
    <row r="623" spans="1:10" ht="14" customHeight="1" x14ac:dyDescent="0.3">
      <c r="A623" s="159"/>
      <c r="B623" s="159"/>
      <c r="C623" s="159"/>
      <c r="D623" s="159"/>
      <c r="E623" s="159"/>
      <c r="F623" s="159" t="s">
        <v>146</v>
      </c>
      <c r="G623" s="159"/>
      <c r="H623" s="159"/>
      <c r="I623" s="159"/>
      <c r="J623" s="51">
        <v>1.0800000000000001E-2</v>
      </c>
    </row>
    <row r="624" spans="1:10" ht="14" customHeight="1" x14ac:dyDescent="0.3">
      <c r="A624" s="159"/>
      <c r="B624" s="159"/>
      <c r="C624" s="159"/>
      <c r="D624" s="159"/>
      <c r="E624" s="159"/>
      <c r="F624" s="159" t="s">
        <v>147</v>
      </c>
      <c r="G624" s="159"/>
      <c r="H624" s="159"/>
      <c r="I624" s="159"/>
      <c r="J624" s="51">
        <v>186.75</v>
      </c>
    </row>
    <row r="625" spans="1:10" ht="14" customHeight="1" x14ac:dyDescent="0.3">
      <c r="A625" s="159"/>
      <c r="B625" s="159"/>
      <c r="C625" s="159"/>
      <c r="D625" s="159"/>
      <c r="E625" s="159"/>
      <c r="F625" s="159" t="s">
        <v>148</v>
      </c>
      <c r="G625" s="159"/>
      <c r="H625" s="159"/>
      <c r="I625" s="159"/>
      <c r="J625" s="51">
        <v>1.0488</v>
      </c>
    </row>
    <row r="626" spans="1:10" ht="14" customHeight="1" x14ac:dyDescent="0.3">
      <c r="A626" s="46"/>
      <c r="B626" s="46"/>
      <c r="C626" s="46"/>
      <c r="D626" s="46"/>
      <c r="E626" s="46" t="s">
        <v>105</v>
      </c>
      <c r="F626" s="47">
        <v>0</v>
      </c>
      <c r="G626" s="46" t="s">
        <v>106</v>
      </c>
      <c r="H626" s="47">
        <v>0</v>
      </c>
      <c r="I626" s="46" t="s">
        <v>107</v>
      </c>
      <c r="J626" s="47">
        <v>0</v>
      </c>
    </row>
    <row r="627" spans="1:10" ht="14" customHeight="1" thickBot="1" x14ac:dyDescent="0.35">
      <c r="A627" s="46"/>
      <c r="B627" s="46"/>
      <c r="C627" s="46"/>
      <c r="D627" s="46"/>
      <c r="E627" s="46" t="s">
        <v>108</v>
      </c>
      <c r="F627" s="47">
        <v>0.26</v>
      </c>
      <c r="G627" s="46"/>
      <c r="H627" s="181" t="s">
        <v>109</v>
      </c>
      <c r="I627" s="181"/>
      <c r="J627" s="47">
        <v>1.32</v>
      </c>
    </row>
    <row r="628" spans="1:10" ht="14" customHeight="1" thickTop="1" x14ac:dyDescent="0.3">
      <c r="A628" s="48"/>
      <c r="B628" s="48"/>
      <c r="C628" s="48"/>
      <c r="D628" s="48"/>
      <c r="E628" s="48"/>
      <c r="F628" s="48"/>
      <c r="G628" s="48"/>
      <c r="H628" s="48"/>
      <c r="I628" s="48"/>
      <c r="J628" s="48"/>
    </row>
    <row r="629" spans="1:10" ht="14" customHeight="1" x14ac:dyDescent="0.3">
      <c r="A629" s="30"/>
      <c r="B629" s="31" t="s">
        <v>4</v>
      </c>
      <c r="C629" s="30" t="s">
        <v>5</v>
      </c>
      <c r="D629" s="30" t="s">
        <v>6</v>
      </c>
      <c r="E629" s="182" t="s">
        <v>80</v>
      </c>
      <c r="F629" s="182"/>
      <c r="G629" s="32" t="s">
        <v>7</v>
      </c>
      <c r="H629" s="31" t="s">
        <v>8</v>
      </c>
      <c r="I629" s="31" t="s">
        <v>9</v>
      </c>
      <c r="J629" s="31" t="s">
        <v>11</v>
      </c>
    </row>
    <row r="630" spans="1:10" ht="14" customHeight="1" x14ac:dyDescent="0.3">
      <c r="A630" s="14" t="s">
        <v>81</v>
      </c>
      <c r="B630" s="16" t="s">
        <v>316</v>
      </c>
      <c r="C630" s="14" t="s">
        <v>25</v>
      </c>
      <c r="D630" s="14" t="s">
        <v>317</v>
      </c>
      <c r="E630" s="185" t="s">
        <v>121</v>
      </c>
      <c r="F630" s="185"/>
      <c r="G630" s="33" t="s">
        <v>38</v>
      </c>
      <c r="H630" s="34">
        <v>1</v>
      </c>
      <c r="I630" s="35">
        <v>0.87</v>
      </c>
      <c r="J630" s="35">
        <v>0.87</v>
      </c>
    </row>
    <row r="631" spans="1:10" ht="14.5" customHeight="1" x14ac:dyDescent="0.3">
      <c r="A631" s="182" t="s">
        <v>122</v>
      </c>
      <c r="B631" s="184" t="s">
        <v>4</v>
      </c>
      <c r="C631" s="182" t="s">
        <v>5</v>
      </c>
      <c r="D631" s="182" t="s">
        <v>123</v>
      </c>
      <c r="E631" s="184" t="s">
        <v>124</v>
      </c>
      <c r="F631" s="183" t="s">
        <v>125</v>
      </c>
      <c r="G631" s="184"/>
      <c r="H631" s="183" t="s">
        <v>126</v>
      </c>
      <c r="I631" s="184"/>
      <c r="J631" s="184" t="s">
        <v>127</v>
      </c>
    </row>
    <row r="632" spans="1:10" x14ac:dyDescent="0.3">
      <c r="A632" s="184"/>
      <c r="B632" s="184"/>
      <c r="C632" s="184"/>
      <c r="D632" s="184"/>
      <c r="E632" s="184"/>
      <c r="F632" s="31" t="s">
        <v>128</v>
      </c>
      <c r="G632" s="31" t="s">
        <v>129</v>
      </c>
      <c r="H632" s="31" t="s">
        <v>128</v>
      </c>
      <c r="I632" s="31" t="s">
        <v>129</v>
      </c>
      <c r="J632" s="184"/>
    </row>
    <row r="633" spans="1:10" x14ac:dyDescent="0.3">
      <c r="A633" s="41" t="s">
        <v>93</v>
      </c>
      <c r="B633" s="42" t="s">
        <v>239</v>
      </c>
      <c r="C633" s="41" t="s">
        <v>25</v>
      </c>
      <c r="D633" s="41" t="s">
        <v>240</v>
      </c>
      <c r="E633" s="44">
        <v>1</v>
      </c>
      <c r="F633" s="45">
        <v>1</v>
      </c>
      <c r="G633" s="45">
        <v>0</v>
      </c>
      <c r="H633" s="49">
        <v>195.86019999999999</v>
      </c>
      <c r="I633" s="49">
        <v>76.5381</v>
      </c>
      <c r="J633" s="49">
        <v>195.86019999999999</v>
      </c>
    </row>
    <row r="634" spans="1:10" ht="14" customHeight="1" x14ac:dyDescent="0.3">
      <c r="A634" s="159"/>
      <c r="B634" s="159"/>
      <c r="C634" s="159"/>
      <c r="D634" s="159"/>
      <c r="E634" s="159"/>
      <c r="F634" s="159" t="s">
        <v>136</v>
      </c>
      <c r="G634" s="159"/>
      <c r="H634" s="159"/>
      <c r="I634" s="159"/>
      <c r="J634" s="51">
        <v>195.86019999999999</v>
      </c>
    </row>
    <row r="635" spans="1:10" ht="14" customHeight="1" x14ac:dyDescent="0.3">
      <c r="A635" s="159"/>
      <c r="B635" s="159"/>
      <c r="C635" s="159"/>
      <c r="D635" s="159"/>
      <c r="E635" s="159"/>
      <c r="F635" s="159" t="s">
        <v>144</v>
      </c>
      <c r="G635" s="159"/>
      <c r="H635" s="159"/>
      <c r="I635" s="159"/>
      <c r="J635" s="51">
        <v>195.86019999999999</v>
      </c>
    </row>
    <row r="636" spans="1:10" ht="14" customHeight="1" x14ac:dyDescent="0.3">
      <c r="A636" s="159"/>
      <c r="B636" s="159"/>
      <c r="C636" s="159"/>
      <c r="D636" s="159"/>
      <c r="E636" s="159"/>
      <c r="F636" s="159" t="s">
        <v>145</v>
      </c>
      <c r="G636" s="159"/>
      <c r="H636" s="159"/>
      <c r="I636" s="159"/>
      <c r="J636" s="51">
        <v>0</v>
      </c>
    </row>
    <row r="637" spans="1:10" ht="14" customHeight="1" x14ac:dyDescent="0.3">
      <c r="A637" s="159"/>
      <c r="B637" s="159"/>
      <c r="C637" s="159"/>
      <c r="D637" s="159"/>
      <c r="E637" s="159"/>
      <c r="F637" s="159" t="s">
        <v>146</v>
      </c>
      <c r="G637" s="159"/>
      <c r="H637" s="159"/>
      <c r="I637" s="159"/>
      <c r="J637" s="51">
        <v>0</v>
      </c>
    </row>
    <row r="638" spans="1:10" ht="14" customHeight="1" x14ac:dyDescent="0.3">
      <c r="A638" s="159"/>
      <c r="B638" s="159"/>
      <c r="C638" s="159"/>
      <c r="D638" s="159"/>
      <c r="E638" s="159"/>
      <c r="F638" s="159" t="s">
        <v>147</v>
      </c>
      <c r="G638" s="159"/>
      <c r="H638" s="159"/>
      <c r="I638" s="159"/>
      <c r="J638" s="51">
        <v>224.1</v>
      </c>
    </row>
    <row r="639" spans="1:10" ht="14" customHeight="1" x14ac:dyDescent="0.3">
      <c r="A639" s="159"/>
      <c r="B639" s="159"/>
      <c r="C639" s="159"/>
      <c r="D639" s="159"/>
      <c r="E639" s="159"/>
      <c r="F639" s="159" t="s">
        <v>148</v>
      </c>
      <c r="G639" s="159"/>
      <c r="H639" s="159"/>
      <c r="I639" s="159"/>
      <c r="J639" s="51">
        <v>0.874</v>
      </c>
    </row>
    <row r="640" spans="1:10" ht="14" customHeight="1" x14ac:dyDescent="0.3">
      <c r="A640" s="46"/>
      <c r="B640" s="46"/>
      <c r="C640" s="46"/>
      <c r="D640" s="46"/>
      <c r="E640" s="46" t="s">
        <v>105</v>
      </c>
      <c r="F640" s="47">
        <v>0</v>
      </c>
      <c r="G640" s="46" t="s">
        <v>106</v>
      </c>
      <c r="H640" s="47">
        <v>0</v>
      </c>
      <c r="I640" s="46" t="s">
        <v>107</v>
      </c>
      <c r="J640" s="47">
        <v>0</v>
      </c>
    </row>
    <row r="641" spans="1:10" ht="14" customHeight="1" thickBot="1" x14ac:dyDescent="0.35">
      <c r="A641" s="46"/>
      <c r="B641" s="46"/>
      <c r="C641" s="46"/>
      <c r="D641" s="46"/>
      <c r="E641" s="46" t="s">
        <v>108</v>
      </c>
      <c r="F641" s="47">
        <v>0.21</v>
      </c>
      <c r="G641" s="46"/>
      <c r="H641" s="181" t="s">
        <v>109</v>
      </c>
      <c r="I641" s="181"/>
      <c r="J641" s="47">
        <v>1.08</v>
      </c>
    </row>
    <row r="642" spans="1:10" ht="14" customHeight="1" thickTop="1" x14ac:dyDescent="0.3">
      <c r="A642" s="48"/>
      <c r="B642" s="48"/>
      <c r="C642" s="48"/>
      <c r="D642" s="48"/>
      <c r="E642" s="48"/>
      <c r="F642" s="48"/>
      <c r="G642" s="48"/>
      <c r="H642" s="48"/>
      <c r="I642" s="48"/>
      <c r="J642" s="48"/>
    </row>
    <row r="643" spans="1:10" ht="14" customHeight="1" x14ac:dyDescent="0.3">
      <c r="A643" s="30"/>
      <c r="B643" s="31" t="s">
        <v>4</v>
      </c>
      <c r="C643" s="30" t="s">
        <v>5</v>
      </c>
      <c r="D643" s="30" t="s">
        <v>6</v>
      </c>
      <c r="E643" s="182" t="s">
        <v>80</v>
      </c>
      <c r="F643" s="182"/>
      <c r="G643" s="32" t="s">
        <v>7</v>
      </c>
      <c r="H643" s="31" t="s">
        <v>8</v>
      </c>
      <c r="I643" s="31" t="s">
        <v>9</v>
      </c>
      <c r="J643" s="31" t="s">
        <v>11</v>
      </c>
    </row>
    <row r="644" spans="1:10" ht="14" customHeight="1" x14ac:dyDescent="0.3">
      <c r="A644" s="14" t="s">
        <v>81</v>
      </c>
      <c r="B644" s="16" t="s">
        <v>318</v>
      </c>
      <c r="C644" s="14" t="s">
        <v>25</v>
      </c>
      <c r="D644" s="14" t="s">
        <v>319</v>
      </c>
      <c r="E644" s="185" t="s">
        <v>121</v>
      </c>
      <c r="F644" s="185"/>
      <c r="G644" s="33" t="s">
        <v>38</v>
      </c>
      <c r="H644" s="34">
        <v>1</v>
      </c>
      <c r="I644" s="35">
        <v>2.75</v>
      </c>
      <c r="J644" s="35">
        <v>2.75</v>
      </c>
    </row>
    <row r="645" spans="1:10" ht="14.5" customHeight="1" x14ac:dyDescent="0.3">
      <c r="A645" s="182" t="s">
        <v>122</v>
      </c>
      <c r="B645" s="184" t="s">
        <v>4</v>
      </c>
      <c r="C645" s="182" t="s">
        <v>5</v>
      </c>
      <c r="D645" s="182" t="s">
        <v>123</v>
      </c>
      <c r="E645" s="184" t="s">
        <v>124</v>
      </c>
      <c r="F645" s="183" t="s">
        <v>125</v>
      </c>
      <c r="G645" s="184"/>
      <c r="H645" s="183" t="s">
        <v>126</v>
      </c>
      <c r="I645" s="184"/>
      <c r="J645" s="184" t="s">
        <v>127</v>
      </c>
    </row>
    <row r="646" spans="1:10" x14ac:dyDescent="0.3">
      <c r="A646" s="184"/>
      <c r="B646" s="184"/>
      <c r="C646" s="184"/>
      <c r="D646" s="184"/>
      <c r="E646" s="184"/>
      <c r="F646" s="31" t="s">
        <v>128</v>
      </c>
      <c r="G646" s="31" t="s">
        <v>129</v>
      </c>
      <c r="H646" s="31" t="s">
        <v>128</v>
      </c>
      <c r="I646" s="31" t="s">
        <v>129</v>
      </c>
      <c r="J646" s="184"/>
    </row>
    <row r="647" spans="1:10" ht="25" x14ac:dyDescent="0.3">
      <c r="A647" s="41" t="s">
        <v>93</v>
      </c>
      <c r="B647" s="42" t="s">
        <v>149</v>
      </c>
      <c r="C647" s="41" t="s">
        <v>25</v>
      </c>
      <c r="D647" s="41" t="s">
        <v>150</v>
      </c>
      <c r="E647" s="44">
        <v>1</v>
      </c>
      <c r="F647" s="45">
        <v>1</v>
      </c>
      <c r="G647" s="45">
        <v>0</v>
      </c>
      <c r="H647" s="49">
        <v>317.17070000000001</v>
      </c>
      <c r="I647" s="49">
        <v>109.6581</v>
      </c>
      <c r="J647" s="49">
        <v>317.17070000000001</v>
      </c>
    </row>
    <row r="648" spans="1:10" ht="14" customHeight="1" x14ac:dyDescent="0.3">
      <c r="A648" s="159"/>
      <c r="B648" s="159"/>
      <c r="C648" s="159"/>
      <c r="D648" s="159"/>
      <c r="E648" s="159"/>
      <c r="F648" s="159" t="s">
        <v>136</v>
      </c>
      <c r="G648" s="159"/>
      <c r="H648" s="159"/>
      <c r="I648" s="159"/>
      <c r="J648" s="51">
        <v>317.17070000000001</v>
      </c>
    </row>
    <row r="649" spans="1:10" ht="14" customHeight="1" x14ac:dyDescent="0.3">
      <c r="A649" s="159"/>
      <c r="B649" s="159"/>
      <c r="C649" s="159"/>
      <c r="D649" s="159"/>
      <c r="E649" s="159"/>
      <c r="F649" s="159" t="s">
        <v>144</v>
      </c>
      <c r="G649" s="159"/>
      <c r="H649" s="159"/>
      <c r="I649" s="159"/>
      <c r="J649" s="51">
        <v>317.17070000000001</v>
      </c>
    </row>
    <row r="650" spans="1:10" ht="14" customHeight="1" x14ac:dyDescent="0.3">
      <c r="A650" s="159"/>
      <c r="B650" s="159"/>
      <c r="C650" s="159"/>
      <c r="D650" s="159"/>
      <c r="E650" s="159"/>
      <c r="F650" s="159" t="s">
        <v>145</v>
      </c>
      <c r="G650" s="159"/>
      <c r="H650" s="159"/>
      <c r="I650" s="159"/>
      <c r="J650" s="51">
        <v>2.4400000000000002E-2</v>
      </c>
    </row>
    <row r="651" spans="1:10" ht="14" customHeight="1" x14ac:dyDescent="0.3">
      <c r="A651" s="159"/>
      <c r="B651" s="159"/>
      <c r="C651" s="159"/>
      <c r="D651" s="159"/>
      <c r="E651" s="159"/>
      <c r="F651" s="159" t="s">
        <v>146</v>
      </c>
      <c r="G651" s="159"/>
      <c r="H651" s="159"/>
      <c r="I651" s="159"/>
      <c r="J651" s="51">
        <v>2.3E-2</v>
      </c>
    </row>
    <row r="652" spans="1:10" ht="14" customHeight="1" x14ac:dyDescent="0.3">
      <c r="A652" s="159"/>
      <c r="B652" s="159"/>
      <c r="C652" s="159"/>
      <c r="D652" s="159"/>
      <c r="E652" s="159"/>
      <c r="F652" s="159" t="s">
        <v>147</v>
      </c>
      <c r="G652" s="159"/>
      <c r="H652" s="159"/>
      <c r="I652" s="159"/>
      <c r="J652" s="51">
        <v>116.2</v>
      </c>
    </row>
    <row r="653" spans="1:10" ht="14" customHeight="1" x14ac:dyDescent="0.3">
      <c r="A653" s="159"/>
      <c r="B653" s="159"/>
      <c r="C653" s="159"/>
      <c r="D653" s="159"/>
      <c r="E653" s="159"/>
      <c r="F653" s="159" t="s">
        <v>148</v>
      </c>
      <c r="G653" s="159"/>
      <c r="H653" s="159"/>
      <c r="I653" s="159"/>
      <c r="J653" s="51">
        <v>2.7294999999999998</v>
      </c>
    </row>
    <row r="654" spans="1:10" ht="14" customHeight="1" x14ac:dyDescent="0.3">
      <c r="A654" s="46"/>
      <c r="B654" s="46"/>
      <c r="C654" s="46"/>
      <c r="D654" s="46"/>
      <c r="E654" s="46" t="s">
        <v>105</v>
      </c>
      <c r="F654" s="47">
        <v>0</v>
      </c>
      <c r="G654" s="46" t="s">
        <v>106</v>
      </c>
      <c r="H654" s="47">
        <v>0</v>
      </c>
      <c r="I654" s="46" t="s">
        <v>107</v>
      </c>
      <c r="J654" s="47">
        <v>0</v>
      </c>
    </row>
    <row r="655" spans="1:10" ht="14" customHeight="1" thickBot="1" x14ac:dyDescent="0.35">
      <c r="A655" s="46"/>
      <c r="B655" s="46"/>
      <c r="C655" s="46"/>
      <c r="D655" s="46"/>
      <c r="E655" s="46" t="s">
        <v>108</v>
      </c>
      <c r="F655" s="47">
        <v>0.68</v>
      </c>
      <c r="G655" s="46"/>
      <c r="H655" s="181" t="s">
        <v>109</v>
      </c>
      <c r="I655" s="181"/>
      <c r="J655" s="47">
        <v>3.43</v>
      </c>
    </row>
    <row r="656" spans="1:10" ht="14" customHeight="1" thickTop="1" x14ac:dyDescent="0.3">
      <c r="A656" s="48"/>
      <c r="B656" s="48"/>
      <c r="C656" s="48"/>
      <c r="D656" s="48"/>
      <c r="E656" s="48"/>
      <c r="F656" s="48"/>
      <c r="G656" s="48"/>
      <c r="H656" s="48"/>
      <c r="I656" s="48"/>
      <c r="J656" s="48"/>
    </row>
    <row r="657" spans="1:10" ht="14" customHeight="1" x14ac:dyDescent="0.3">
      <c r="A657" s="30"/>
      <c r="B657" s="31" t="s">
        <v>4</v>
      </c>
      <c r="C657" s="30" t="s">
        <v>5</v>
      </c>
      <c r="D657" s="30" t="s">
        <v>6</v>
      </c>
      <c r="E657" s="182" t="s">
        <v>80</v>
      </c>
      <c r="F657" s="182"/>
      <c r="G657" s="32" t="s">
        <v>7</v>
      </c>
      <c r="H657" s="31" t="s">
        <v>8</v>
      </c>
      <c r="I657" s="31" t="s">
        <v>9</v>
      </c>
      <c r="J657" s="31" t="s">
        <v>11</v>
      </c>
    </row>
    <row r="658" spans="1:10" ht="14" customHeight="1" x14ac:dyDescent="0.3">
      <c r="A658" s="14" t="s">
        <v>81</v>
      </c>
      <c r="B658" s="16" t="s">
        <v>320</v>
      </c>
      <c r="C658" s="14" t="s">
        <v>25</v>
      </c>
      <c r="D658" s="14" t="s">
        <v>321</v>
      </c>
      <c r="E658" s="185" t="s">
        <v>121</v>
      </c>
      <c r="F658" s="185"/>
      <c r="G658" s="33" t="s">
        <v>38</v>
      </c>
      <c r="H658" s="34">
        <v>1</v>
      </c>
      <c r="I658" s="35">
        <v>2.2000000000000002</v>
      </c>
      <c r="J658" s="35">
        <v>2.2000000000000002</v>
      </c>
    </row>
    <row r="659" spans="1:10" ht="14" customHeight="1" x14ac:dyDescent="0.3">
      <c r="A659" s="182" t="s">
        <v>122</v>
      </c>
      <c r="B659" s="184" t="s">
        <v>4</v>
      </c>
      <c r="C659" s="182" t="s">
        <v>5</v>
      </c>
      <c r="D659" s="182" t="s">
        <v>123</v>
      </c>
      <c r="E659" s="184" t="s">
        <v>124</v>
      </c>
      <c r="F659" s="183" t="s">
        <v>125</v>
      </c>
      <c r="G659" s="184"/>
      <c r="H659" s="183" t="s">
        <v>126</v>
      </c>
      <c r="I659" s="184"/>
      <c r="J659" s="184" t="s">
        <v>127</v>
      </c>
    </row>
    <row r="660" spans="1:10" x14ac:dyDescent="0.3">
      <c r="A660" s="184"/>
      <c r="B660" s="184"/>
      <c r="C660" s="184"/>
      <c r="D660" s="184"/>
      <c r="E660" s="184"/>
      <c r="F660" s="31" t="s">
        <v>128</v>
      </c>
      <c r="G660" s="31" t="s">
        <v>129</v>
      </c>
      <c r="H660" s="31" t="s">
        <v>128</v>
      </c>
      <c r="I660" s="31" t="s">
        <v>129</v>
      </c>
      <c r="J660" s="184"/>
    </row>
    <row r="661" spans="1:10" ht="25" x14ac:dyDescent="0.3">
      <c r="A661" s="41" t="s">
        <v>93</v>
      </c>
      <c r="B661" s="42" t="s">
        <v>149</v>
      </c>
      <c r="C661" s="41" t="s">
        <v>25</v>
      </c>
      <c r="D661" s="41" t="s">
        <v>150</v>
      </c>
      <c r="E661" s="44">
        <v>1</v>
      </c>
      <c r="F661" s="45">
        <v>1</v>
      </c>
      <c r="G661" s="45">
        <v>0</v>
      </c>
      <c r="H661" s="49">
        <v>317.17070000000001</v>
      </c>
      <c r="I661" s="49">
        <v>109.6581</v>
      </c>
      <c r="J661" s="49">
        <v>317.17070000000001</v>
      </c>
    </row>
    <row r="662" spans="1:10" ht="14" customHeight="1" x14ac:dyDescent="0.3">
      <c r="A662" s="159"/>
      <c r="B662" s="159"/>
      <c r="C662" s="159"/>
      <c r="D662" s="159"/>
      <c r="E662" s="159"/>
      <c r="F662" s="159" t="s">
        <v>136</v>
      </c>
      <c r="G662" s="159"/>
      <c r="H662" s="159"/>
      <c r="I662" s="159"/>
      <c r="J662" s="51">
        <v>317.17070000000001</v>
      </c>
    </row>
    <row r="663" spans="1:10" ht="14" customHeight="1" x14ac:dyDescent="0.3">
      <c r="A663" s="159"/>
      <c r="B663" s="159"/>
      <c r="C663" s="159"/>
      <c r="D663" s="159"/>
      <c r="E663" s="159"/>
      <c r="F663" s="159" t="s">
        <v>144</v>
      </c>
      <c r="G663" s="159"/>
      <c r="H663" s="159"/>
      <c r="I663" s="159"/>
      <c r="J663" s="51">
        <v>317.17070000000001</v>
      </c>
    </row>
    <row r="664" spans="1:10" ht="14" customHeight="1" x14ac:dyDescent="0.3">
      <c r="A664" s="159"/>
      <c r="B664" s="159"/>
      <c r="C664" s="159"/>
      <c r="D664" s="159"/>
      <c r="E664" s="159"/>
      <c r="F664" s="159" t="s">
        <v>145</v>
      </c>
      <c r="G664" s="159"/>
      <c r="H664" s="159"/>
      <c r="I664" s="159"/>
      <c r="J664" s="51">
        <v>2.64E-2</v>
      </c>
    </row>
    <row r="665" spans="1:10" ht="14" customHeight="1" x14ac:dyDescent="0.3">
      <c r="A665" s="159"/>
      <c r="B665" s="159"/>
      <c r="C665" s="159"/>
      <c r="D665" s="159"/>
      <c r="E665" s="159"/>
      <c r="F665" s="159" t="s">
        <v>146</v>
      </c>
      <c r="G665" s="159"/>
      <c r="H665" s="159"/>
      <c r="I665" s="159"/>
      <c r="J665" s="51">
        <v>1.9900000000000001E-2</v>
      </c>
    </row>
    <row r="666" spans="1:10" ht="14" customHeight="1" x14ac:dyDescent="0.3">
      <c r="A666" s="159"/>
      <c r="B666" s="159"/>
      <c r="C666" s="159"/>
      <c r="D666" s="159"/>
      <c r="E666" s="159"/>
      <c r="F666" s="159" t="s">
        <v>147</v>
      </c>
      <c r="G666" s="159"/>
      <c r="H666" s="159"/>
      <c r="I666" s="159"/>
      <c r="J666" s="51">
        <v>145.25</v>
      </c>
    </row>
    <row r="667" spans="1:10" ht="14" customHeight="1" x14ac:dyDescent="0.3">
      <c r="A667" s="159"/>
      <c r="B667" s="159"/>
      <c r="C667" s="159"/>
      <c r="D667" s="159"/>
      <c r="E667" s="159"/>
      <c r="F667" s="159" t="s">
        <v>148</v>
      </c>
      <c r="G667" s="159"/>
      <c r="H667" s="159"/>
      <c r="I667" s="159"/>
      <c r="J667" s="51">
        <v>2.1836000000000002</v>
      </c>
    </row>
    <row r="668" spans="1:10" ht="14" customHeight="1" x14ac:dyDescent="0.3">
      <c r="A668" s="46"/>
      <c r="B668" s="46"/>
      <c r="C668" s="46"/>
      <c r="D668" s="46"/>
      <c r="E668" s="46" t="s">
        <v>105</v>
      </c>
      <c r="F668" s="47">
        <v>0</v>
      </c>
      <c r="G668" s="46" t="s">
        <v>106</v>
      </c>
      <c r="H668" s="47">
        <v>0</v>
      </c>
      <c r="I668" s="46" t="s">
        <v>107</v>
      </c>
      <c r="J668" s="47">
        <v>0</v>
      </c>
    </row>
    <row r="669" spans="1:10" ht="14.5" customHeight="1" thickBot="1" x14ac:dyDescent="0.35">
      <c r="A669" s="46"/>
      <c r="B669" s="46"/>
      <c r="C669" s="46"/>
      <c r="D669" s="46"/>
      <c r="E669" s="46" t="s">
        <v>108</v>
      </c>
      <c r="F669" s="47">
        <v>0.54</v>
      </c>
      <c r="G669" s="46"/>
      <c r="H669" s="181" t="s">
        <v>109</v>
      </c>
      <c r="I669" s="181"/>
      <c r="J669" s="47">
        <v>2.74</v>
      </c>
    </row>
    <row r="670" spans="1:10" ht="14.5" thickTop="1" x14ac:dyDescent="0.3">
      <c r="A670" s="48"/>
      <c r="B670" s="48"/>
      <c r="C670" s="48"/>
      <c r="D670" s="48"/>
      <c r="E670" s="48"/>
      <c r="F670" s="48"/>
      <c r="G670" s="48"/>
      <c r="H670" s="48"/>
      <c r="I670" s="48"/>
      <c r="J670" s="48"/>
    </row>
    <row r="671" spans="1:10" x14ac:dyDescent="0.3">
      <c r="A671" s="30"/>
      <c r="B671" s="31" t="s">
        <v>4</v>
      </c>
      <c r="C671" s="30" t="s">
        <v>5</v>
      </c>
      <c r="D671" s="30" t="s">
        <v>6</v>
      </c>
      <c r="E671" s="182" t="s">
        <v>80</v>
      </c>
      <c r="F671" s="182"/>
      <c r="G671" s="32" t="s">
        <v>7</v>
      </c>
      <c r="H671" s="31" t="s">
        <v>8</v>
      </c>
      <c r="I671" s="31" t="s">
        <v>9</v>
      </c>
      <c r="J671" s="31" t="s">
        <v>11</v>
      </c>
    </row>
    <row r="672" spans="1:10" ht="25" x14ac:dyDescent="0.3">
      <c r="A672" s="14" t="s">
        <v>81</v>
      </c>
      <c r="B672" s="16" t="s">
        <v>322</v>
      </c>
      <c r="C672" s="14" t="s">
        <v>25</v>
      </c>
      <c r="D672" s="14" t="s">
        <v>323</v>
      </c>
      <c r="E672" s="185" t="s">
        <v>121</v>
      </c>
      <c r="F672" s="185"/>
      <c r="G672" s="33" t="s">
        <v>38</v>
      </c>
      <c r="H672" s="34">
        <v>1</v>
      </c>
      <c r="I672" s="35">
        <v>1.82</v>
      </c>
      <c r="J672" s="35">
        <v>1.82</v>
      </c>
    </row>
    <row r="673" spans="1:10" ht="14" customHeight="1" x14ac:dyDescent="0.3">
      <c r="A673" s="182" t="s">
        <v>122</v>
      </c>
      <c r="B673" s="184" t="s">
        <v>4</v>
      </c>
      <c r="C673" s="182" t="s">
        <v>5</v>
      </c>
      <c r="D673" s="182" t="s">
        <v>123</v>
      </c>
      <c r="E673" s="184" t="s">
        <v>124</v>
      </c>
      <c r="F673" s="183" t="s">
        <v>125</v>
      </c>
      <c r="G673" s="184"/>
      <c r="H673" s="183" t="s">
        <v>126</v>
      </c>
      <c r="I673" s="184"/>
      <c r="J673" s="184" t="s">
        <v>127</v>
      </c>
    </row>
    <row r="674" spans="1:10" x14ac:dyDescent="0.3">
      <c r="A674" s="184"/>
      <c r="B674" s="184"/>
      <c r="C674" s="184"/>
      <c r="D674" s="184"/>
      <c r="E674" s="184"/>
      <c r="F674" s="31" t="s">
        <v>128</v>
      </c>
      <c r="G674" s="31" t="s">
        <v>129</v>
      </c>
      <c r="H674" s="31" t="s">
        <v>128</v>
      </c>
      <c r="I674" s="31" t="s">
        <v>129</v>
      </c>
      <c r="J674" s="184"/>
    </row>
    <row r="675" spans="1:10" ht="25" x14ac:dyDescent="0.3">
      <c r="A675" s="41" t="s">
        <v>93</v>
      </c>
      <c r="B675" s="42" t="s">
        <v>149</v>
      </c>
      <c r="C675" s="41" t="s">
        <v>25</v>
      </c>
      <c r="D675" s="41" t="s">
        <v>150</v>
      </c>
      <c r="E675" s="44">
        <v>1</v>
      </c>
      <c r="F675" s="45">
        <v>1</v>
      </c>
      <c r="G675" s="45">
        <v>0</v>
      </c>
      <c r="H675" s="49">
        <v>317.17070000000001</v>
      </c>
      <c r="I675" s="49">
        <v>109.6581</v>
      </c>
      <c r="J675" s="49">
        <v>317.17070000000001</v>
      </c>
    </row>
    <row r="676" spans="1:10" ht="14" customHeight="1" x14ac:dyDescent="0.3">
      <c r="A676" s="159"/>
      <c r="B676" s="159"/>
      <c r="C676" s="159"/>
      <c r="D676" s="159"/>
      <c r="E676" s="159"/>
      <c r="F676" s="159" t="s">
        <v>136</v>
      </c>
      <c r="G676" s="159"/>
      <c r="H676" s="159"/>
      <c r="I676" s="159"/>
      <c r="J676" s="51">
        <v>317.17070000000001</v>
      </c>
    </row>
    <row r="677" spans="1:10" ht="14" customHeight="1" x14ac:dyDescent="0.3">
      <c r="A677" s="159"/>
      <c r="B677" s="159"/>
      <c r="C677" s="159"/>
      <c r="D677" s="159"/>
      <c r="E677" s="159"/>
      <c r="F677" s="159" t="s">
        <v>144</v>
      </c>
      <c r="G677" s="159"/>
      <c r="H677" s="159"/>
      <c r="I677" s="159"/>
      <c r="J677" s="51">
        <v>317.17070000000001</v>
      </c>
    </row>
    <row r="678" spans="1:10" ht="14" customHeight="1" x14ac:dyDescent="0.3">
      <c r="A678" s="159"/>
      <c r="B678" s="159"/>
      <c r="C678" s="159"/>
      <c r="D678" s="159"/>
      <c r="E678" s="159"/>
      <c r="F678" s="159" t="s">
        <v>145</v>
      </c>
      <c r="G678" s="159"/>
      <c r="H678" s="159"/>
      <c r="I678" s="159"/>
      <c r="J678" s="51">
        <v>0</v>
      </c>
    </row>
    <row r="679" spans="1:10" ht="14" customHeight="1" x14ac:dyDescent="0.3">
      <c r="A679" s="159"/>
      <c r="B679" s="159"/>
      <c r="C679" s="159"/>
      <c r="D679" s="159"/>
      <c r="E679" s="159"/>
      <c r="F679" s="159" t="s">
        <v>146</v>
      </c>
      <c r="G679" s="159"/>
      <c r="H679" s="159"/>
      <c r="I679" s="159"/>
      <c r="J679" s="51">
        <v>0</v>
      </c>
    </row>
    <row r="680" spans="1:10" ht="14" customHeight="1" x14ac:dyDescent="0.3">
      <c r="A680" s="159"/>
      <c r="B680" s="159"/>
      <c r="C680" s="159"/>
      <c r="D680" s="159"/>
      <c r="E680" s="159"/>
      <c r="F680" s="159" t="s">
        <v>147</v>
      </c>
      <c r="G680" s="159"/>
      <c r="H680" s="159"/>
      <c r="I680" s="159"/>
      <c r="J680" s="51">
        <v>174.3</v>
      </c>
    </row>
    <row r="681" spans="1:10" ht="14" customHeight="1" x14ac:dyDescent="0.3">
      <c r="A681" s="159"/>
      <c r="B681" s="159"/>
      <c r="C681" s="159"/>
      <c r="D681" s="159"/>
      <c r="E681" s="159"/>
      <c r="F681" s="159" t="s">
        <v>148</v>
      </c>
      <c r="G681" s="159"/>
      <c r="H681" s="159"/>
      <c r="I681" s="159"/>
      <c r="J681" s="51">
        <v>1.8197000000000001</v>
      </c>
    </row>
    <row r="682" spans="1:10" ht="14" customHeight="1" x14ac:dyDescent="0.3">
      <c r="A682" s="46"/>
      <c r="B682" s="46"/>
      <c r="C682" s="46"/>
      <c r="D682" s="46"/>
      <c r="E682" s="46" t="s">
        <v>105</v>
      </c>
      <c r="F682" s="47">
        <v>0</v>
      </c>
      <c r="G682" s="46" t="s">
        <v>106</v>
      </c>
      <c r="H682" s="47">
        <v>0</v>
      </c>
      <c r="I682" s="46" t="s">
        <v>107</v>
      </c>
      <c r="J682" s="47">
        <v>0</v>
      </c>
    </row>
    <row r="683" spans="1:10" ht="14.5" customHeight="1" thickBot="1" x14ac:dyDescent="0.35">
      <c r="A683" s="46"/>
      <c r="B683" s="46"/>
      <c r="C683" s="46"/>
      <c r="D683" s="46"/>
      <c r="E683" s="46" t="s">
        <v>108</v>
      </c>
      <c r="F683" s="47">
        <v>0.45</v>
      </c>
      <c r="G683" s="46"/>
      <c r="H683" s="181" t="s">
        <v>109</v>
      </c>
      <c r="I683" s="181"/>
      <c r="J683" s="47">
        <v>2.27</v>
      </c>
    </row>
    <row r="684" spans="1:10" ht="14.5" thickTop="1" x14ac:dyDescent="0.3">
      <c r="A684" s="48"/>
      <c r="B684" s="48"/>
      <c r="C684" s="48"/>
      <c r="D684" s="48"/>
      <c r="E684" s="48"/>
      <c r="F684" s="48"/>
      <c r="G684" s="48"/>
      <c r="H684" s="48"/>
      <c r="I684" s="48"/>
      <c r="J684" s="48"/>
    </row>
    <row r="685" spans="1:10" x14ac:dyDescent="0.3">
      <c r="A685" s="30"/>
      <c r="B685" s="31" t="s">
        <v>4</v>
      </c>
      <c r="C685" s="30" t="s">
        <v>5</v>
      </c>
      <c r="D685" s="30" t="s">
        <v>6</v>
      </c>
      <c r="E685" s="182" t="s">
        <v>80</v>
      </c>
      <c r="F685" s="182"/>
      <c r="G685" s="32" t="s">
        <v>7</v>
      </c>
      <c r="H685" s="31" t="s">
        <v>8</v>
      </c>
      <c r="I685" s="31" t="s">
        <v>9</v>
      </c>
      <c r="J685" s="31" t="s">
        <v>11</v>
      </c>
    </row>
    <row r="686" spans="1:10" x14ac:dyDescent="0.3">
      <c r="A686" s="14" t="s">
        <v>81</v>
      </c>
      <c r="B686" s="16" t="s">
        <v>324</v>
      </c>
      <c r="C686" s="14" t="s">
        <v>25</v>
      </c>
      <c r="D686" s="14" t="s">
        <v>325</v>
      </c>
      <c r="E686" s="185" t="s">
        <v>121</v>
      </c>
      <c r="F686" s="185"/>
      <c r="G686" s="33" t="s">
        <v>38</v>
      </c>
      <c r="H686" s="34">
        <v>1</v>
      </c>
      <c r="I686" s="35">
        <v>1.08</v>
      </c>
      <c r="J686" s="35">
        <v>1.08</v>
      </c>
    </row>
    <row r="687" spans="1:10" ht="14" customHeight="1" x14ac:dyDescent="0.3">
      <c r="A687" s="182" t="s">
        <v>122</v>
      </c>
      <c r="B687" s="184" t="s">
        <v>4</v>
      </c>
      <c r="C687" s="182" t="s">
        <v>5</v>
      </c>
      <c r="D687" s="182" t="s">
        <v>123</v>
      </c>
      <c r="E687" s="184" t="s">
        <v>124</v>
      </c>
      <c r="F687" s="183" t="s">
        <v>125</v>
      </c>
      <c r="G687" s="184"/>
      <c r="H687" s="183" t="s">
        <v>126</v>
      </c>
      <c r="I687" s="184"/>
      <c r="J687" s="184" t="s">
        <v>127</v>
      </c>
    </row>
    <row r="688" spans="1:10" x14ac:dyDescent="0.3">
      <c r="A688" s="184"/>
      <c r="B688" s="184"/>
      <c r="C688" s="184"/>
      <c r="D688" s="184"/>
      <c r="E688" s="184"/>
      <c r="F688" s="31" t="s">
        <v>128</v>
      </c>
      <c r="G688" s="31" t="s">
        <v>129</v>
      </c>
      <c r="H688" s="31" t="s">
        <v>128</v>
      </c>
      <c r="I688" s="31" t="s">
        <v>129</v>
      </c>
      <c r="J688" s="184"/>
    </row>
    <row r="689" spans="1:10" x14ac:dyDescent="0.3">
      <c r="A689" s="41" t="s">
        <v>93</v>
      </c>
      <c r="B689" s="42" t="s">
        <v>242</v>
      </c>
      <c r="C689" s="41" t="s">
        <v>25</v>
      </c>
      <c r="D689" s="41" t="s">
        <v>243</v>
      </c>
      <c r="E689" s="44">
        <v>1</v>
      </c>
      <c r="F689" s="45">
        <v>1</v>
      </c>
      <c r="G689" s="45">
        <v>0</v>
      </c>
      <c r="H689" s="49">
        <v>277.14280000000002</v>
      </c>
      <c r="I689" s="49">
        <v>83.628</v>
      </c>
      <c r="J689" s="49">
        <v>277.14280000000002</v>
      </c>
    </row>
    <row r="690" spans="1:10" ht="14" customHeight="1" x14ac:dyDescent="0.3">
      <c r="A690" s="159"/>
      <c r="B690" s="159"/>
      <c r="C690" s="159"/>
      <c r="D690" s="159"/>
      <c r="E690" s="159"/>
      <c r="F690" s="159" t="s">
        <v>136</v>
      </c>
      <c r="G690" s="159"/>
      <c r="H690" s="159"/>
      <c r="I690" s="159"/>
      <c r="J690" s="51">
        <v>277.14280000000002</v>
      </c>
    </row>
    <row r="691" spans="1:10" ht="14" customHeight="1" x14ac:dyDescent="0.3">
      <c r="A691" s="159"/>
      <c r="B691" s="159"/>
      <c r="C691" s="159"/>
      <c r="D691" s="159"/>
      <c r="E691" s="159"/>
      <c r="F691" s="159" t="s">
        <v>144</v>
      </c>
      <c r="G691" s="159"/>
      <c r="H691" s="159"/>
      <c r="I691" s="159"/>
      <c r="J691" s="51">
        <v>277.14280000000002</v>
      </c>
    </row>
    <row r="692" spans="1:10" ht="14" customHeight="1" x14ac:dyDescent="0.3">
      <c r="A692" s="159"/>
      <c r="B692" s="159"/>
      <c r="C692" s="159"/>
      <c r="D692" s="159"/>
      <c r="E692" s="159"/>
      <c r="F692" s="159" t="s">
        <v>145</v>
      </c>
      <c r="G692" s="159"/>
      <c r="H692" s="159"/>
      <c r="I692" s="159"/>
      <c r="J692" s="51">
        <v>2.4400000000000002E-2</v>
      </c>
    </row>
    <row r="693" spans="1:10" ht="14" customHeight="1" x14ac:dyDescent="0.3">
      <c r="A693" s="159"/>
      <c r="B693" s="159"/>
      <c r="C693" s="159"/>
      <c r="D693" s="159"/>
      <c r="E693" s="159"/>
      <c r="F693" s="159" t="s">
        <v>146</v>
      </c>
      <c r="G693" s="159"/>
      <c r="H693" s="159"/>
      <c r="I693" s="159"/>
      <c r="J693" s="51">
        <v>7.9000000000000008E-3</v>
      </c>
    </row>
    <row r="694" spans="1:10" ht="14" customHeight="1" x14ac:dyDescent="0.3">
      <c r="A694" s="159"/>
      <c r="B694" s="159"/>
      <c r="C694" s="159"/>
      <c r="D694" s="159"/>
      <c r="E694" s="159"/>
      <c r="F694" s="159" t="s">
        <v>147</v>
      </c>
      <c r="G694" s="159"/>
      <c r="H694" s="159"/>
      <c r="I694" s="159"/>
      <c r="J694" s="51">
        <v>259.04000000000002</v>
      </c>
    </row>
    <row r="695" spans="1:10" ht="14" customHeight="1" x14ac:dyDescent="0.3">
      <c r="A695" s="159"/>
      <c r="B695" s="159"/>
      <c r="C695" s="159"/>
      <c r="D695" s="159"/>
      <c r="E695" s="159"/>
      <c r="F695" s="159" t="s">
        <v>148</v>
      </c>
      <c r="G695" s="159"/>
      <c r="H695" s="159"/>
      <c r="I695" s="159"/>
      <c r="J695" s="51">
        <v>1.0699000000000001</v>
      </c>
    </row>
    <row r="696" spans="1:10" ht="14" customHeight="1" x14ac:dyDescent="0.3">
      <c r="A696" s="46"/>
      <c r="B696" s="46"/>
      <c r="C696" s="46"/>
      <c r="D696" s="46"/>
      <c r="E696" s="46" t="s">
        <v>105</v>
      </c>
      <c r="F696" s="47">
        <v>0</v>
      </c>
      <c r="G696" s="46" t="s">
        <v>106</v>
      </c>
      <c r="H696" s="47">
        <v>0</v>
      </c>
      <c r="I696" s="46" t="s">
        <v>107</v>
      </c>
      <c r="J696" s="47">
        <v>0</v>
      </c>
    </row>
    <row r="697" spans="1:10" ht="14.5" customHeight="1" thickBot="1" x14ac:dyDescent="0.35">
      <c r="A697" s="46"/>
      <c r="B697" s="46"/>
      <c r="C697" s="46"/>
      <c r="D697" s="46"/>
      <c r="E697" s="46" t="s">
        <v>108</v>
      </c>
      <c r="F697" s="47">
        <v>0.27</v>
      </c>
      <c r="G697" s="46"/>
      <c r="H697" s="181" t="s">
        <v>109</v>
      </c>
      <c r="I697" s="181"/>
      <c r="J697" s="47">
        <v>1.35</v>
      </c>
    </row>
    <row r="698" spans="1:10" ht="14.5" thickTop="1" x14ac:dyDescent="0.3">
      <c r="A698" s="48"/>
      <c r="B698" s="48"/>
      <c r="C698" s="48"/>
      <c r="D698" s="48"/>
      <c r="E698" s="48"/>
      <c r="F698" s="48"/>
      <c r="G698" s="48"/>
      <c r="H698" s="48"/>
      <c r="I698" s="48"/>
      <c r="J698" s="48"/>
    </row>
    <row r="699" spans="1:10" x14ac:dyDescent="0.3">
      <c r="A699" s="30"/>
      <c r="B699" s="31" t="s">
        <v>4</v>
      </c>
      <c r="C699" s="30" t="s">
        <v>5</v>
      </c>
      <c r="D699" s="30" t="s">
        <v>6</v>
      </c>
      <c r="E699" s="182" t="s">
        <v>80</v>
      </c>
      <c r="F699" s="182"/>
      <c r="G699" s="32" t="s">
        <v>7</v>
      </c>
      <c r="H699" s="31" t="s">
        <v>8</v>
      </c>
      <c r="I699" s="31" t="s">
        <v>9</v>
      </c>
      <c r="J699" s="31" t="s">
        <v>11</v>
      </c>
    </row>
    <row r="700" spans="1:10" ht="25" x14ac:dyDescent="0.3">
      <c r="A700" s="14" t="s">
        <v>81</v>
      </c>
      <c r="B700" s="16" t="s">
        <v>326</v>
      </c>
      <c r="C700" s="14" t="s">
        <v>25</v>
      </c>
      <c r="D700" s="14" t="s">
        <v>327</v>
      </c>
      <c r="E700" s="185" t="s">
        <v>121</v>
      </c>
      <c r="F700" s="185"/>
      <c r="G700" s="33" t="s">
        <v>38</v>
      </c>
      <c r="H700" s="34">
        <v>1</v>
      </c>
      <c r="I700" s="35">
        <v>0.86</v>
      </c>
      <c r="J700" s="35">
        <v>0.86</v>
      </c>
    </row>
    <row r="701" spans="1:10" ht="14" customHeight="1" x14ac:dyDescent="0.3">
      <c r="A701" s="182" t="s">
        <v>122</v>
      </c>
      <c r="B701" s="184" t="s">
        <v>4</v>
      </c>
      <c r="C701" s="182" t="s">
        <v>5</v>
      </c>
      <c r="D701" s="182" t="s">
        <v>123</v>
      </c>
      <c r="E701" s="184" t="s">
        <v>124</v>
      </c>
      <c r="F701" s="183" t="s">
        <v>125</v>
      </c>
      <c r="G701" s="184"/>
      <c r="H701" s="183" t="s">
        <v>126</v>
      </c>
      <c r="I701" s="184"/>
      <c r="J701" s="184" t="s">
        <v>127</v>
      </c>
    </row>
    <row r="702" spans="1:10" x14ac:dyDescent="0.3">
      <c r="A702" s="184"/>
      <c r="B702" s="184"/>
      <c r="C702" s="184"/>
      <c r="D702" s="184"/>
      <c r="E702" s="184"/>
      <c r="F702" s="31" t="s">
        <v>128</v>
      </c>
      <c r="G702" s="31" t="s">
        <v>129</v>
      </c>
      <c r="H702" s="31" t="s">
        <v>128</v>
      </c>
      <c r="I702" s="31" t="s">
        <v>129</v>
      </c>
      <c r="J702" s="184"/>
    </row>
    <row r="703" spans="1:10" x14ac:dyDescent="0.3">
      <c r="A703" s="41" t="s">
        <v>93</v>
      </c>
      <c r="B703" s="42" t="s">
        <v>242</v>
      </c>
      <c r="C703" s="41" t="s">
        <v>25</v>
      </c>
      <c r="D703" s="41" t="s">
        <v>243</v>
      </c>
      <c r="E703" s="44">
        <v>1</v>
      </c>
      <c r="F703" s="45">
        <v>1</v>
      </c>
      <c r="G703" s="45">
        <v>0</v>
      </c>
      <c r="H703" s="49">
        <v>277.14280000000002</v>
      </c>
      <c r="I703" s="49">
        <v>83.628</v>
      </c>
      <c r="J703" s="49">
        <v>277.14280000000002</v>
      </c>
    </row>
    <row r="704" spans="1:10" ht="14" customHeight="1" x14ac:dyDescent="0.3">
      <c r="A704" s="159"/>
      <c r="B704" s="159"/>
      <c r="C704" s="159"/>
      <c r="D704" s="159"/>
      <c r="E704" s="159"/>
      <c r="F704" s="159" t="s">
        <v>136</v>
      </c>
      <c r="G704" s="159"/>
      <c r="H704" s="159"/>
      <c r="I704" s="159"/>
      <c r="J704" s="51">
        <v>277.14280000000002</v>
      </c>
    </row>
    <row r="705" spans="1:10" ht="14" customHeight="1" x14ac:dyDescent="0.3">
      <c r="A705" s="159"/>
      <c r="B705" s="159"/>
      <c r="C705" s="159"/>
      <c r="D705" s="159"/>
      <c r="E705" s="159"/>
      <c r="F705" s="159" t="s">
        <v>144</v>
      </c>
      <c r="G705" s="159"/>
      <c r="H705" s="159"/>
      <c r="I705" s="159"/>
      <c r="J705" s="51">
        <v>277.14280000000002</v>
      </c>
    </row>
    <row r="706" spans="1:10" ht="14" customHeight="1" x14ac:dyDescent="0.3">
      <c r="A706" s="159"/>
      <c r="B706" s="159"/>
      <c r="C706" s="159"/>
      <c r="D706" s="159"/>
      <c r="E706" s="159"/>
      <c r="F706" s="159" t="s">
        <v>145</v>
      </c>
      <c r="G706" s="159"/>
      <c r="H706" s="159"/>
      <c r="I706" s="159"/>
      <c r="J706" s="51">
        <v>2.64E-2</v>
      </c>
    </row>
    <row r="707" spans="1:10" ht="14" customHeight="1" x14ac:dyDescent="0.3">
      <c r="A707" s="159"/>
      <c r="B707" s="159"/>
      <c r="C707" s="159"/>
      <c r="D707" s="159"/>
      <c r="E707" s="159"/>
      <c r="F707" s="159" t="s">
        <v>146</v>
      </c>
      <c r="G707" s="159"/>
      <c r="H707" s="159"/>
      <c r="I707" s="159"/>
      <c r="J707" s="51">
        <v>6.7999999999999996E-3</v>
      </c>
    </row>
    <row r="708" spans="1:10" ht="14" customHeight="1" x14ac:dyDescent="0.3">
      <c r="A708" s="159"/>
      <c r="B708" s="159"/>
      <c r="C708" s="159"/>
      <c r="D708" s="159"/>
      <c r="E708" s="159"/>
      <c r="F708" s="159" t="s">
        <v>147</v>
      </c>
      <c r="G708" s="159"/>
      <c r="H708" s="159"/>
      <c r="I708" s="159"/>
      <c r="J708" s="51">
        <v>323.8</v>
      </c>
    </row>
    <row r="709" spans="1:10" ht="14" customHeight="1" x14ac:dyDescent="0.3">
      <c r="A709" s="159"/>
      <c r="B709" s="159"/>
      <c r="C709" s="159"/>
      <c r="D709" s="159"/>
      <c r="E709" s="159"/>
      <c r="F709" s="159" t="s">
        <v>148</v>
      </c>
      <c r="G709" s="159"/>
      <c r="H709" s="159"/>
      <c r="I709" s="159"/>
      <c r="J709" s="51">
        <v>0.85589999999999999</v>
      </c>
    </row>
    <row r="710" spans="1:10" ht="14" customHeight="1" x14ac:dyDescent="0.3">
      <c r="A710" s="46"/>
      <c r="B710" s="46"/>
      <c r="C710" s="46"/>
      <c r="D710" s="46"/>
      <c r="E710" s="46" t="s">
        <v>105</v>
      </c>
      <c r="F710" s="47">
        <v>0</v>
      </c>
      <c r="G710" s="46" t="s">
        <v>106</v>
      </c>
      <c r="H710" s="47">
        <v>0</v>
      </c>
      <c r="I710" s="46" t="s">
        <v>107</v>
      </c>
      <c r="J710" s="47">
        <v>0</v>
      </c>
    </row>
    <row r="711" spans="1:10" ht="14.5" customHeight="1" thickBot="1" x14ac:dyDescent="0.35">
      <c r="A711" s="46"/>
      <c r="B711" s="46"/>
      <c r="C711" s="46"/>
      <c r="D711" s="46"/>
      <c r="E711" s="46" t="s">
        <v>108</v>
      </c>
      <c r="F711" s="47">
        <v>0.21</v>
      </c>
      <c r="G711" s="46"/>
      <c r="H711" s="181" t="s">
        <v>109</v>
      </c>
      <c r="I711" s="181"/>
      <c r="J711" s="47">
        <v>1.07</v>
      </c>
    </row>
    <row r="712" spans="1:10" ht="14.5" thickTop="1" x14ac:dyDescent="0.3">
      <c r="A712" s="48"/>
      <c r="B712" s="48"/>
      <c r="C712" s="48"/>
      <c r="D712" s="48"/>
      <c r="E712" s="48"/>
      <c r="F712" s="48"/>
      <c r="G712" s="48"/>
      <c r="H712" s="48"/>
      <c r="I712" s="48"/>
      <c r="J712" s="48"/>
    </row>
    <row r="713" spans="1:10" x14ac:dyDescent="0.3">
      <c r="A713" s="30"/>
      <c r="B713" s="31" t="s">
        <v>4</v>
      </c>
      <c r="C713" s="30" t="s">
        <v>5</v>
      </c>
      <c r="D713" s="30" t="s">
        <v>6</v>
      </c>
      <c r="E713" s="182" t="s">
        <v>80</v>
      </c>
      <c r="F713" s="182"/>
      <c r="G713" s="32" t="s">
        <v>7</v>
      </c>
      <c r="H713" s="31" t="s">
        <v>8</v>
      </c>
      <c r="I713" s="31" t="s">
        <v>9</v>
      </c>
      <c r="J713" s="31" t="s">
        <v>11</v>
      </c>
    </row>
    <row r="714" spans="1:10" x14ac:dyDescent="0.3">
      <c r="A714" s="14" t="s">
        <v>81</v>
      </c>
      <c r="B714" s="16" t="s">
        <v>328</v>
      </c>
      <c r="C714" s="14" t="s">
        <v>25</v>
      </c>
      <c r="D714" s="14" t="s">
        <v>329</v>
      </c>
      <c r="E714" s="185" t="s">
        <v>121</v>
      </c>
      <c r="F714" s="185"/>
      <c r="G714" s="33" t="s">
        <v>38</v>
      </c>
      <c r="H714" s="34">
        <v>1</v>
      </c>
      <c r="I714" s="35">
        <v>0.71</v>
      </c>
      <c r="J714" s="35">
        <v>0.71</v>
      </c>
    </row>
    <row r="715" spans="1:10" ht="14" customHeight="1" x14ac:dyDescent="0.3">
      <c r="A715" s="182" t="s">
        <v>122</v>
      </c>
      <c r="B715" s="184" t="s">
        <v>4</v>
      </c>
      <c r="C715" s="182" t="s">
        <v>5</v>
      </c>
      <c r="D715" s="182" t="s">
        <v>123</v>
      </c>
      <c r="E715" s="184" t="s">
        <v>124</v>
      </c>
      <c r="F715" s="183" t="s">
        <v>125</v>
      </c>
      <c r="G715" s="184"/>
      <c r="H715" s="183" t="s">
        <v>126</v>
      </c>
      <c r="I715" s="184"/>
      <c r="J715" s="184" t="s">
        <v>127</v>
      </c>
    </row>
    <row r="716" spans="1:10" x14ac:dyDescent="0.3">
      <c r="A716" s="184"/>
      <c r="B716" s="184"/>
      <c r="C716" s="184"/>
      <c r="D716" s="184"/>
      <c r="E716" s="184"/>
      <c r="F716" s="31" t="s">
        <v>128</v>
      </c>
      <c r="G716" s="31" t="s">
        <v>129</v>
      </c>
      <c r="H716" s="31" t="s">
        <v>128</v>
      </c>
      <c r="I716" s="31" t="s">
        <v>129</v>
      </c>
      <c r="J716" s="184"/>
    </row>
    <row r="717" spans="1:10" x14ac:dyDescent="0.3">
      <c r="A717" s="41" t="s">
        <v>93</v>
      </c>
      <c r="B717" s="42" t="s">
        <v>242</v>
      </c>
      <c r="C717" s="41" t="s">
        <v>25</v>
      </c>
      <c r="D717" s="41" t="s">
        <v>243</v>
      </c>
      <c r="E717" s="44">
        <v>1</v>
      </c>
      <c r="F717" s="45">
        <v>1</v>
      </c>
      <c r="G717" s="45">
        <v>0</v>
      </c>
      <c r="H717" s="49">
        <v>277.14280000000002</v>
      </c>
      <c r="I717" s="49">
        <v>83.628</v>
      </c>
      <c r="J717" s="49">
        <v>277.14280000000002</v>
      </c>
    </row>
    <row r="718" spans="1:10" ht="14" customHeight="1" x14ac:dyDescent="0.3">
      <c r="A718" s="159"/>
      <c r="B718" s="159"/>
      <c r="C718" s="159"/>
      <c r="D718" s="159"/>
      <c r="E718" s="159"/>
      <c r="F718" s="159" t="s">
        <v>136</v>
      </c>
      <c r="G718" s="159"/>
      <c r="H718" s="159"/>
      <c r="I718" s="159"/>
      <c r="J718" s="51">
        <v>277.14280000000002</v>
      </c>
    </row>
    <row r="719" spans="1:10" ht="14" customHeight="1" x14ac:dyDescent="0.3">
      <c r="A719" s="159"/>
      <c r="B719" s="159"/>
      <c r="C719" s="159"/>
      <c r="D719" s="159"/>
      <c r="E719" s="159"/>
      <c r="F719" s="159" t="s">
        <v>144</v>
      </c>
      <c r="G719" s="159"/>
      <c r="H719" s="159"/>
      <c r="I719" s="159"/>
      <c r="J719" s="51">
        <v>277.14280000000002</v>
      </c>
    </row>
    <row r="720" spans="1:10" ht="14" customHeight="1" x14ac:dyDescent="0.3">
      <c r="A720" s="159"/>
      <c r="B720" s="159"/>
      <c r="C720" s="159"/>
      <c r="D720" s="159"/>
      <c r="E720" s="159"/>
      <c r="F720" s="159" t="s">
        <v>145</v>
      </c>
      <c r="G720" s="159"/>
      <c r="H720" s="159"/>
      <c r="I720" s="159"/>
      <c r="J720" s="51">
        <v>0</v>
      </c>
    </row>
    <row r="721" spans="1:10" ht="14" customHeight="1" x14ac:dyDescent="0.3">
      <c r="A721" s="159"/>
      <c r="B721" s="159"/>
      <c r="C721" s="159"/>
      <c r="D721" s="159"/>
      <c r="E721" s="159"/>
      <c r="F721" s="159" t="s">
        <v>146</v>
      </c>
      <c r="G721" s="159"/>
      <c r="H721" s="159"/>
      <c r="I721" s="159"/>
      <c r="J721" s="51">
        <v>0</v>
      </c>
    </row>
    <row r="722" spans="1:10" ht="14" customHeight="1" x14ac:dyDescent="0.3">
      <c r="A722" s="159"/>
      <c r="B722" s="159"/>
      <c r="C722" s="159"/>
      <c r="D722" s="159"/>
      <c r="E722" s="159"/>
      <c r="F722" s="159" t="s">
        <v>147</v>
      </c>
      <c r="G722" s="159"/>
      <c r="H722" s="159"/>
      <c r="I722" s="159"/>
      <c r="J722" s="51">
        <v>388.56</v>
      </c>
    </row>
    <row r="723" spans="1:10" ht="14" customHeight="1" x14ac:dyDescent="0.3">
      <c r="A723" s="159"/>
      <c r="B723" s="159"/>
      <c r="C723" s="159"/>
      <c r="D723" s="159"/>
      <c r="E723" s="159"/>
      <c r="F723" s="159" t="s">
        <v>148</v>
      </c>
      <c r="G723" s="159"/>
      <c r="H723" s="159"/>
      <c r="I723" s="159"/>
      <c r="J723" s="51">
        <v>0.71330000000000005</v>
      </c>
    </row>
    <row r="724" spans="1:10" ht="14" customHeight="1" x14ac:dyDescent="0.3">
      <c r="A724" s="46"/>
      <c r="B724" s="46"/>
      <c r="C724" s="46"/>
      <c r="D724" s="46"/>
      <c r="E724" s="46" t="s">
        <v>105</v>
      </c>
      <c r="F724" s="47">
        <v>0</v>
      </c>
      <c r="G724" s="46" t="s">
        <v>106</v>
      </c>
      <c r="H724" s="47">
        <v>0</v>
      </c>
      <c r="I724" s="46" t="s">
        <v>107</v>
      </c>
      <c r="J724" s="47">
        <v>0</v>
      </c>
    </row>
    <row r="725" spans="1:10" ht="14" customHeight="1" x14ac:dyDescent="0.3">
      <c r="A725" s="46"/>
      <c r="B725" s="46"/>
      <c r="C725" s="46"/>
      <c r="D725" s="46"/>
      <c r="E725" s="46" t="s">
        <v>108</v>
      </c>
      <c r="F725" s="47">
        <v>0.18</v>
      </c>
      <c r="G725" s="46"/>
      <c r="H725" s="181" t="s">
        <v>109</v>
      </c>
      <c r="I725" s="181"/>
      <c r="J725" s="47">
        <v>0.89</v>
      </c>
    </row>
  </sheetData>
  <mergeCells count="899">
    <mergeCell ref="A722:E722"/>
    <mergeCell ref="F722:I722"/>
    <mergeCell ref="A723:E723"/>
    <mergeCell ref="F723:I723"/>
    <mergeCell ref="H725:I725"/>
    <mergeCell ref="J715:J716"/>
    <mergeCell ref="A718:E718"/>
    <mergeCell ref="F718:I718"/>
    <mergeCell ref="A719:E719"/>
    <mergeCell ref="F719:I719"/>
    <mergeCell ref="A720:E720"/>
    <mergeCell ref="F720:I720"/>
    <mergeCell ref="A721:E721"/>
    <mergeCell ref="F721:I721"/>
    <mergeCell ref="A708:E708"/>
    <mergeCell ref="F708:I708"/>
    <mergeCell ref="A709:E709"/>
    <mergeCell ref="F709:I709"/>
    <mergeCell ref="H711:I711"/>
    <mergeCell ref="E713:F713"/>
    <mergeCell ref="E714:F714"/>
    <mergeCell ref="A715:A716"/>
    <mergeCell ref="B715:B716"/>
    <mergeCell ref="C715:C716"/>
    <mergeCell ref="D715:D716"/>
    <mergeCell ref="E715:E716"/>
    <mergeCell ref="F715:G715"/>
    <mergeCell ref="H715:I715"/>
    <mergeCell ref="J701:J702"/>
    <mergeCell ref="A704:E704"/>
    <mergeCell ref="F704:I704"/>
    <mergeCell ref="A705:E705"/>
    <mergeCell ref="F705:I705"/>
    <mergeCell ref="A706:E706"/>
    <mergeCell ref="F706:I706"/>
    <mergeCell ref="A707:E707"/>
    <mergeCell ref="F707:I707"/>
    <mergeCell ref="A694:E694"/>
    <mergeCell ref="F694:I694"/>
    <mergeCell ref="A695:E695"/>
    <mergeCell ref="F695:I695"/>
    <mergeCell ref="H697:I697"/>
    <mergeCell ref="E699:F699"/>
    <mergeCell ref="E700:F700"/>
    <mergeCell ref="A701:A702"/>
    <mergeCell ref="B701:B702"/>
    <mergeCell ref="C701:C702"/>
    <mergeCell ref="D701:D702"/>
    <mergeCell ref="E701:E702"/>
    <mergeCell ref="F701:G701"/>
    <mergeCell ref="H701:I701"/>
    <mergeCell ref="J687:J688"/>
    <mergeCell ref="A690:E690"/>
    <mergeCell ref="F690:I690"/>
    <mergeCell ref="A691:E691"/>
    <mergeCell ref="F691:I691"/>
    <mergeCell ref="A692:E692"/>
    <mergeCell ref="F692:I692"/>
    <mergeCell ref="A693:E693"/>
    <mergeCell ref="F693:I693"/>
    <mergeCell ref="A680:E680"/>
    <mergeCell ref="F680:I680"/>
    <mergeCell ref="A681:E681"/>
    <mergeCell ref="F681:I681"/>
    <mergeCell ref="H683:I683"/>
    <mergeCell ref="E685:F685"/>
    <mergeCell ref="E686:F686"/>
    <mergeCell ref="A687:A688"/>
    <mergeCell ref="B687:B688"/>
    <mergeCell ref="C687:C688"/>
    <mergeCell ref="D687:D688"/>
    <mergeCell ref="E687:E688"/>
    <mergeCell ref="F687:G687"/>
    <mergeCell ref="H687:I687"/>
    <mergeCell ref="J673:J674"/>
    <mergeCell ref="A676:E676"/>
    <mergeCell ref="F676:I676"/>
    <mergeCell ref="A677:E677"/>
    <mergeCell ref="F677:I677"/>
    <mergeCell ref="A678:E678"/>
    <mergeCell ref="F678:I678"/>
    <mergeCell ref="A679:E679"/>
    <mergeCell ref="F679:I679"/>
    <mergeCell ref="A667:E667"/>
    <mergeCell ref="F667:I667"/>
    <mergeCell ref="H669:I669"/>
    <mergeCell ref="E671:F671"/>
    <mergeCell ref="E672:F672"/>
    <mergeCell ref="A673:A674"/>
    <mergeCell ref="B673:B674"/>
    <mergeCell ref="C673:C674"/>
    <mergeCell ref="D673:D674"/>
    <mergeCell ref="E673:E674"/>
    <mergeCell ref="F673:G673"/>
    <mergeCell ref="H673:I673"/>
    <mergeCell ref="A662:E662"/>
    <mergeCell ref="F662:I662"/>
    <mergeCell ref="A663:E663"/>
    <mergeCell ref="F663:I663"/>
    <mergeCell ref="A664:E664"/>
    <mergeCell ref="F664:I664"/>
    <mergeCell ref="A665:E665"/>
    <mergeCell ref="F665:I665"/>
    <mergeCell ref="A666:E666"/>
    <mergeCell ref="F666:I666"/>
    <mergeCell ref="B645:B646"/>
    <mergeCell ref="C645:C646"/>
    <mergeCell ref="D645:D646"/>
    <mergeCell ref="E645:E646"/>
    <mergeCell ref="F645:G645"/>
    <mergeCell ref="J645:J646"/>
    <mergeCell ref="A648:E648"/>
    <mergeCell ref="F648:I648"/>
    <mergeCell ref="F659:G659"/>
    <mergeCell ref="J659:J660"/>
    <mergeCell ref="J617:J618"/>
    <mergeCell ref="A620:E620"/>
    <mergeCell ref="F620:I620"/>
    <mergeCell ref="E630:F630"/>
    <mergeCell ref="A631:A632"/>
    <mergeCell ref="B631:B632"/>
    <mergeCell ref="C631:C632"/>
    <mergeCell ref="D631:D632"/>
    <mergeCell ref="E631:E632"/>
    <mergeCell ref="F631:G631"/>
    <mergeCell ref="J631:J632"/>
    <mergeCell ref="J589:J590"/>
    <mergeCell ref="A592:E592"/>
    <mergeCell ref="F592:I592"/>
    <mergeCell ref="E602:F602"/>
    <mergeCell ref="A603:A604"/>
    <mergeCell ref="B603:B604"/>
    <mergeCell ref="C603:C604"/>
    <mergeCell ref="D603:D604"/>
    <mergeCell ref="E603:E604"/>
    <mergeCell ref="F603:G603"/>
    <mergeCell ref="J603:J604"/>
    <mergeCell ref="J561:J562"/>
    <mergeCell ref="A564:E564"/>
    <mergeCell ref="F564:I564"/>
    <mergeCell ref="E574:F574"/>
    <mergeCell ref="A575:A576"/>
    <mergeCell ref="B575:B576"/>
    <mergeCell ref="C575:C576"/>
    <mergeCell ref="D575:D576"/>
    <mergeCell ref="E575:E576"/>
    <mergeCell ref="F575:G575"/>
    <mergeCell ref="J575:J576"/>
    <mergeCell ref="E532:F532"/>
    <mergeCell ref="E533:F533"/>
    <mergeCell ref="E534:F534"/>
    <mergeCell ref="E539:F539"/>
    <mergeCell ref="E540:F540"/>
    <mergeCell ref="E541:F541"/>
    <mergeCell ref="E542:F542"/>
    <mergeCell ref="H544:I544"/>
    <mergeCell ref="E546:F546"/>
    <mergeCell ref="E535:F535"/>
    <mergeCell ref="H537:I537"/>
    <mergeCell ref="A490:E490"/>
    <mergeCell ref="F490:I490"/>
    <mergeCell ref="G491:I491"/>
    <mergeCell ref="G492:I492"/>
    <mergeCell ref="G493:I493"/>
    <mergeCell ref="G494:I494"/>
    <mergeCell ref="G495:I495"/>
    <mergeCell ref="A496:E496"/>
    <mergeCell ref="F496:I496"/>
    <mergeCell ref="J458:J459"/>
    <mergeCell ref="A461:E461"/>
    <mergeCell ref="F461:I461"/>
    <mergeCell ref="F469:I469"/>
    <mergeCell ref="A470:E470"/>
    <mergeCell ref="F470:I470"/>
    <mergeCell ref="H472:I472"/>
    <mergeCell ref="A476:A477"/>
    <mergeCell ref="B476:B477"/>
    <mergeCell ref="C476:C477"/>
    <mergeCell ref="D476:D477"/>
    <mergeCell ref="E476:E477"/>
    <mergeCell ref="F476:G476"/>
    <mergeCell ref="H476:I476"/>
    <mergeCell ref="E474:F474"/>
    <mergeCell ref="E475:F475"/>
    <mergeCell ref="J476:J477"/>
    <mergeCell ref="E431:F431"/>
    <mergeCell ref="E432:F432"/>
    <mergeCell ref="E433:F433"/>
    <mergeCell ref="E434:F434"/>
    <mergeCell ref="E457:F457"/>
    <mergeCell ref="A458:A459"/>
    <mergeCell ref="B458:B459"/>
    <mergeCell ref="C458:C459"/>
    <mergeCell ref="D458:D459"/>
    <mergeCell ref="E458:E459"/>
    <mergeCell ref="F458:G458"/>
    <mergeCell ref="G409:I409"/>
    <mergeCell ref="G410:I410"/>
    <mergeCell ref="G411:I411"/>
    <mergeCell ref="A404:E404"/>
    <mergeCell ref="H418:I418"/>
    <mergeCell ref="A419:E419"/>
    <mergeCell ref="F419:I419"/>
    <mergeCell ref="G420:I420"/>
    <mergeCell ref="H429:I429"/>
    <mergeCell ref="J389:J390"/>
    <mergeCell ref="A395:E395"/>
    <mergeCell ref="F395:I395"/>
    <mergeCell ref="F404:I404"/>
    <mergeCell ref="A405:E405"/>
    <mergeCell ref="F405:I405"/>
    <mergeCell ref="G406:I406"/>
    <mergeCell ref="G407:I407"/>
    <mergeCell ref="G408:I408"/>
    <mergeCell ref="F379:I379"/>
    <mergeCell ref="G380:I380"/>
    <mergeCell ref="A383:E383"/>
    <mergeCell ref="F383:I383"/>
    <mergeCell ref="A389:A390"/>
    <mergeCell ref="B389:B390"/>
    <mergeCell ref="C389:C390"/>
    <mergeCell ref="D389:D390"/>
    <mergeCell ref="E389:E390"/>
    <mergeCell ref="F389:G389"/>
    <mergeCell ref="A355:E355"/>
    <mergeCell ref="F355:I355"/>
    <mergeCell ref="A347:E347"/>
    <mergeCell ref="F347:I347"/>
    <mergeCell ref="F348:I348"/>
    <mergeCell ref="A350:E350"/>
    <mergeCell ref="F350:I350"/>
    <mergeCell ref="A351:E351"/>
    <mergeCell ref="F351:I351"/>
    <mergeCell ref="A352:E352"/>
    <mergeCell ref="F352:I352"/>
    <mergeCell ref="A336:E336"/>
    <mergeCell ref="F336:I336"/>
    <mergeCell ref="E344:E345"/>
    <mergeCell ref="F344:G344"/>
    <mergeCell ref="H344:I344"/>
    <mergeCell ref="J344:J345"/>
    <mergeCell ref="A353:E353"/>
    <mergeCell ref="F353:I353"/>
    <mergeCell ref="A354:E354"/>
    <mergeCell ref="F354:I354"/>
    <mergeCell ref="A324:E324"/>
    <mergeCell ref="F324:I324"/>
    <mergeCell ref="J330:J331"/>
    <mergeCell ref="A333:E333"/>
    <mergeCell ref="F333:I333"/>
    <mergeCell ref="A334:E334"/>
    <mergeCell ref="F334:I334"/>
    <mergeCell ref="A335:E335"/>
    <mergeCell ref="F335:I335"/>
    <mergeCell ref="F316:G316"/>
    <mergeCell ref="H316:I316"/>
    <mergeCell ref="J316:J317"/>
    <mergeCell ref="A319:E319"/>
    <mergeCell ref="F319:I319"/>
    <mergeCell ref="A321:E321"/>
    <mergeCell ref="F321:I321"/>
    <mergeCell ref="A322:E322"/>
    <mergeCell ref="F322:I322"/>
    <mergeCell ref="H199:I199"/>
    <mergeCell ref="H200:I200"/>
    <mergeCell ref="H201:I201"/>
    <mergeCell ref="A202:E202"/>
    <mergeCell ref="F202:I202"/>
    <mergeCell ref="A207:E207"/>
    <mergeCell ref="F207:I207"/>
    <mergeCell ref="A198:E198"/>
    <mergeCell ref="F198:I198"/>
    <mergeCell ref="F184:I184"/>
    <mergeCell ref="F185:I185"/>
    <mergeCell ref="A188:E188"/>
    <mergeCell ref="F188:I188"/>
    <mergeCell ref="A189:E189"/>
    <mergeCell ref="F189:I189"/>
    <mergeCell ref="A190:E190"/>
    <mergeCell ref="F190:I190"/>
    <mergeCell ref="A192:E192"/>
    <mergeCell ref="A184:E184"/>
    <mergeCell ref="A191:E191"/>
    <mergeCell ref="F191:I191"/>
    <mergeCell ref="F192:I192"/>
    <mergeCell ref="C1:D1"/>
    <mergeCell ref="E1:F1"/>
    <mergeCell ref="G1:H1"/>
    <mergeCell ref="I1:J1"/>
    <mergeCell ref="C2:D2"/>
    <mergeCell ref="E2:F2"/>
    <mergeCell ref="G2:H2"/>
    <mergeCell ref="I2:J2"/>
    <mergeCell ref="E9:F9"/>
    <mergeCell ref="E10:F10"/>
    <mergeCell ref="E11:F11"/>
    <mergeCell ref="E12:F12"/>
    <mergeCell ref="E13:F13"/>
    <mergeCell ref="H15:I15"/>
    <mergeCell ref="A3:J3"/>
    <mergeCell ref="A4:J4"/>
    <mergeCell ref="E5:F5"/>
    <mergeCell ref="E6:F6"/>
    <mergeCell ref="E7:F7"/>
    <mergeCell ref="E8:F8"/>
    <mergeCell ref="E25:F25"/>
    <mergeCell ref="E26:F26"/>
    <mergeCell ref="E27:F27"/>
    <mergeCell ref="H29:I29"/>
    <mergeCell ref="E31:F31"/>
    <mergeCell ref="E32:F32"/>
    <mergeCell ref="E17:F17"/>
    <mergeCell ref="E18:F18"/>
    <mergeCell ref="E19:F19"/>
    <mergeCell ref="E20:F20"/>
    <mergeCell ref="H22:I22"/>
    <mergeCell ref="E24:F24"/>
    <mergeCell ref="H33:I33"/>
    <mergeCell ref="J33:J34"/>
    <mergeCell ref="A38:E38"/>
    <mergeCell ref="F38:I38"/>
    <mergeCell ref="F39:I39"/>
    <mergeCell ref="A41:E41"/>
    <mergeCell ref="F41:I41"/>
    <mergeCell ref="A33:A34"/>
    <mergeCell ref="B33:B34"/>
    <mergeCell ref="C33:C34"/>
    <mergeCell ref="D33:D34"/>
    <mergeCell ref="E33:E34"/>
    <mergeCell ref="F33:G33"/>
    <mergeCell ref="A45:E45"/>
    <mergeCell ref="F45:I45"/>
    <mergeCell ref="A46:E46"/>
    <mergeCell ref="F46:I46"/>
    <mergeCell ref="A47:E47"/>
    <mergeCell ref="F47:I47"/>
    <mergeCell ref="A42:E42"/>
    <mergeCell ref="F42:I42"/>
    <mergeCell ref="A43:E43"/>
    <mergeCell ref="F43:I43"/>
    <mergeCell ref="A44:E44"/>
    <mergeCell ref="F44:I44"/>
    <mergeCell ref="J53:J54"/>
    <mergeCell ref="A56:E56"/>
    <mergeCell ref="F56:I56"/>
    <mergeCell ref="F57:I57"/>
    <mergeCell ref="A59:E59"/>
    <mergeCell ref="F59:I59"/>
    <mergeCell ref="H49:I49"/>
    <mergeCell ref="E51:F51"/>
    <mergeCell ref="E52:F52"/>
    <mergeCell ref="A53:A54"/>
    <mergeCell ref="B53:B54"/>
    <mergeCell ref="C53:C54"/>
    <mergeCell ref="D53:D54"/>
    <mergeCell ref="E53:E54"/>
    <mergeCell ref="F53:G53"/>
    <mergeCell ref="H53:I53"/>
    <mergeCell ref="A63:E63"/>
    <mergeCell ref="F63:I63"/>
    <mergeCell ref="A64:E64"/>
    <mergeCell ref="F64:I64"/>
    <mergeCell ref="A65:E65"/>
    <mergeCell ref="F65:I65"/>
    <mergeCell ref="A60:E60"/>
    <mergeCell ref="F60:I60"/>
    <mergeCell ref="A61:E61"/>
    <mergeCell ref="F61:I61"/>
    <mergeCell ref="A62:E62"/>
    <mergeCell ref="F62:I62"/>
    <mergeCell ref="G71:I71"/>
    <mergeCell ref="G72:I72"/>
    <mergeCell ref="A73:E73"/>
    <mergeCell ref="F73:I73"/>
    <mergeCell ref="G74:I74"/>
    <mergeCell ref="A77:E77"/>
    <mergeCell ref="F77:I77"/>
    <mergeCell ref="G66:I66"/>
    <mergeCell ref="G67:I67"/>
    <mergeCell ref="A68:E68"/>
    <mergeCell ref="F68:I68"/>
    <mergeCell ref="G69:I69"/>
    <mergeCell ref="G70:I70"/>
    <mergeCell ref="J83:J84"/>
    <mergeCell ref="A86:E86"/>
    <mergeCell ref="F86:I86"/>
    <mergeCell ref="F87:I87"/>
    <mergeCell ref="A89:E89"/>
    <mergeCell ref="F89:I89"/>
    <mergeCell ref="H79:I79"/>
    <mergeCell ref="E81:F81"/>
    <mergeCell ref="E82:F82"/>
    <mergeCell ref="A83:A84"/>
    <mergeCell ref="B83:B84"/>
    <mergeCell ref="C83:C84"/>
    <mergeCell ref="D83:D84"/>
    <mergeCell ref="E83:E84"/>
    <mergeCell ref="F83:G83"/>
    <mergeCell ref="H83:I83"/>
    <mergeCell ref="A93:E93"/>
    <mergeCell ref="F93:I93"/>
    <mergeCell ref="A94:E94"/>
    <mergeCell ref="F94:I94"/>
    <mergeCell ref="A95:E95"/>
    <mergeCell ref="F95:I95"/>
    <mergeCell ref="A90:E90"/>
    <mergeCell ref="F90:I90"/>
    <mergeCell ref="A91:E91"/>
    <mergeCell ref="F91:I91"/>
    <mergeCell ref="A92:E92"/>
    <mergeCell ref="F92:I92"/>
    <mergeCell ref="G101:I101"/>
    <mergeCell ref="G102:I102"/>
    <mergeCell ref="A103:E103"/>
    <mergeCell ref="F103:I103"/>
    <mergeCell ref="G104:I104"/>
    <mergeCell ref="A107:E107"/>
    <mergeCell ref="F107:I107"/>
    <mergeCell ref="G96:I96"/>
    <mergeCell ref="G97:I97"/>
    <mergeCell ref="A98:E98"/>
    <mergeCell ref="F98:I98"/>
    <mergeCell ref="G99:I99"/>
    <mergeCell ref="G100:I100"/>
    <mergeCell ref="A115:E115"/>
    <mergeCell ref="F115:I115"/>
    <mergeCell ref="A116:E116"/>
    <mergeCell ref="F116:I116"/>
    <mergeCell ref="A117:E117"/>
    <mergeCell ref="F117:I117"/>
    <mergeCell ref="H109:I109"/>
    <mergeCell ref="E111:F111"/>
    <mergeCell ref="E112:F112"/>
    <mergeCell ref="A113:E113"/>
    <mergeCell ref="F113:I113"/>
    <mergeCell ref="A114:E114"/>
    <mergeCell ref="F114:I114"/>
    <mergeCell ref="E125:F125"/>
    <mergeCell ref="E126:F126"/>
    <mergeCell ref="A127:E127"/>
    <mergeCell ref="F127:I127"/>
    <mergeCell ref="A128:E128"/>
    <mergeCell ref="F128:I128"/>
    <mergeCell ref="G118:I118"/>
    <mergeCell ref="G119:I119"/>
    <mergeCell ref="G120:I120"/>
    <mergeCell ref="A121:E121"/>
    <mergeCell ref="F121:I121"/>
    <mergeCell ref="H123:I123"/>
    <mergeCell ref="G132:I132"/>
    <mergeCell ref="G133:I133"/>
    <mergeCell ref="G134:I134"/>
    <mergeCell ref="A135:E135"/>
    <mergeCell ref="F135:I135"/>
    <mergeCell ref="H137:I137"/>
    <mergeCell ref="A129:E129"/>
    <mergeCell ref="F129:I129"/>
    <mergeCell ref="A130:E130"/>
    <mergeCell ref="F130:I130"/>
    <mergeCell ref="A131:E131"/>
    <mergeCell ref="F131:I131"/>
    <mergeCell ref="H141:I141"/>
    <mergeCell ref="J141:J142"/>
    <mergeCell ref="A146:E146"/>
    <mergeCell ref="F146:I146"/>
    <mergeCell ref="F147:I147"/>
    <mergeCell ref="A149:E149"/>
    <mergeCell ref="F149:I149"/>
    <mergeCell ref="E139:F139"/>
    <mergeCell ref="E140:F140"/>
    <mergeCell ref="A141:A142"/>
    <mergeCell ref="B141:B142"/>
    <mergeCell ref="C141:C142"/>
    <mergeCell ref="D141:D142"/>
    <mergeCell ref="E141:E142"/>
    <mergeCell ref="F141:G141"/>
    <mergeCell ref="A153:E153"/>
    <mergeCell ref="F153:I153"/>
    <mergeCell ref="A154:E154"/>
    <mergeCell ref="F154:I154"/>
    <mergeCell ref="A155:E155"/>
    <mergeCell ref="F155:I155"/>
    <mergeCell ref="A150:E150"/>
    <mergeCell ref="F150:I150"/>
    <mergeCell ref="A151:E151"/>
    <mergeCell ref="F151:I151"/>
    <mergeCell ref="A152:E152"/>
    <mergeCell ref="F152:I152"/>
    <mergeCell ref="A161:E161"/>
    <mergeCell ref="F161:I161"/>
    <mergeCell ref="G162:I162"/>
    <mergeCell ref="A165:E165"/>
    <mergeCell ref="F165:I165"/>
    <mergeCell ref="H167:I167"/>
    <mergeCell ref="G156:I156"/>
    <mergeCell ref="G157:I157"/>
    <mergeCell ref="A158:E158"/>
    <mergeCell ref="F158:I158"/>
    <mergeCell ref="H159:I159"/>
    <mergeCell ref="H160:I160"/>
    <mergeCell ref="E169:F169"/>
    <mergeCell ref="E170:F170"/>
    <mergeCell ref="E171:F171"/>
    <mergeCell ref="E172:F172"/>
    <mergeCell ref="H174:I174"/>
    <mergeCell ref="A176:J176"/>
    <mergeCell ref="E177:F177"/>
    <mergeCell ref="E178:F178"/>
    <mergeCell ref="A179:A180"/>
    <mergeCell ref="B179:B180"/>
    <mergeCell ref="C179:C180"/>
    <mergeCell ref="D179:D180"/>
    <mergeCell ref="E179:E180"/>
    <mergeCell ref="F179:G179"/>
    <mergeCell ref="H179:I179"/>
    <mergeCell ref="J179:J180"/>
    <mergeCell ref="E223:F223"/>
    <mergeCell ref="E224:F224"/>
    <mergeCell ref="E225:F225"/>
    <mergeCell ref="E226:F226"/>
    <mergeCell ref="E227:F227"/>
    <mergeCell ref="A193:E193"/>
    <mergeCell ref="F193:I193"/>
    <mergeCell ref="A194:E194"/>
    <mergeCell ref="F194:I194"/>
    <mergeCell ref="G195:I195"/>
    <mergeCell ref="G203:I203"/>
    <mergeCell ref="E220:F220"/>
    <mergeCell ref="E221:F221"/>
    <mergeCell ref="E222:F222"/>
    <mergeCell ref="H209:I209"/>
    <mergeCell ref="E211:F211"/>
    <mergeCell ref="E212:F212"/>
    <mergeCell ref="E213:F213"/>
    <mergeCell ref="E214:F214"/>
    <mergeCell ref="E215:F215"/>
    <mergeCell ref="E216:F216"/>
    <mergeCell ref="H218:I218"/>
    <mergeCell ref="G196:I196"/>
    <mergeCell ref="G197:I197"/>
    <mergeCell ref="H229:I229"/>
    <mergeCell ref="E234:F234"/>
    <mergeCell ref="H236:I236"/>
    <mergeCell ref="E255:F255"/>
    <mergeCell ref="E239:F239"/>
    <mergeCell ref="E245:F245"/>
    <mergeCell ref="E240:F240"/>
    <mergeCell ref="E241:F241"/>
    <mergeCell ref="H243:I243"/>
    <mergeCell ref="E246:F246"/>
    <mergeCell ref="E247:F247"/>
    <mergeCell ref="E248:F248"/>
    <mergeCell ref="H250:I250"/>
    <mergeCell ref="E252:F252"/>
    <mergeCell ref="E253:F253"/>
    <mergeCell ref="E254:F254"/>
    <mergeCell ref="E231:F231"/>
    <mergeCell ref="E232:F232"/>
    <mergeCell ref="E233:F233"/>
    <mergeCell ref="E238:F238"/>
    <mergeCell ref="E261:F261"/>
    <mergeCell ref="H257:I257"/>
    <mergeCell ref="E259:F259"/>
    <mergeCell ref="E260:F260"/>
    <mergeCell ref="H263:I263"/>
    <mergeCell ref="E265:F265"/>
    <mergeCell ref="E266:F266"/>
    <mergeCell ref="E267:F267"/>
    <mergeCell ref="E268:F268"/>
    <mergeCell ref="E269:F269"/>
    <mergeCell ref="E270:F270"/>
    <mergeCell ref="E271:F271"/>
    <mergeCell ref="E272:F272"/>
    <mergeCell ref="E273:F273"/>
    <mergeCell ref="E274:F274"/>
    <mergeCell ref="H276:I276"/>
    <mergeCell ref="E278:F278"/>
    <mergeCell ref="E279:F279"/>
    <mergeCell ref="E280:F280"/>
    <mergeCell ref="H282:I282"/>
    <mergeCell ref="E284:F284"/>
    <mergeCell ref="E290:F290"/>
    <mergeCell ref="E285:F285"/>
    <mergeCell ref="E286:F286"/>
    <mergeCell ref="H288:I288"/>
    <mergeCell ref="E291:F291"/>
    <mergeCell ref="E292:F292"/>
    <mergeCell ref="H294:I294"/>
    <mergeCell ref="E296:F296"/>
    <mergeCell ref="E297:F297"/>
    <mergeCell ref="E298:F298"/>
    <mergeCell ref="E308:F308"/>
    <mergeCell ref="H300:I300"/>
    <mergeCell ref="E302:F302"/>
    <mergeCell ref="E303:F303"/>
    <mergeCell ref="E304:F304"/>
    <mergeCell ref="H306:I306"/>
    <mergeCell ref="E309:F309"/>
    <mergeCell ref="A323:E323"/>
    <mergeCell ref="F323:I323"/>
    <mergeCell ref="A320:E320"/>
    <mergeCell ref="F320:I320"/>
    <mergeCell ref="H326:I326"/>
    <mergeCell ref="E328:F328"/>
    <mergeCell ref="E329:F329"/>
    <mergeCell ref="A330:A331"/>
    <mergeCell ref="B330:B331"/>
    <mergeCell ref="C330:C331"/>
    <mergeCell ref="D330:D331"/>
    <mergeCell ref="E330:E331"/>
    <mergeCell ref="F330:G330"/>
    <mergeCell ref="H330:I330"/>
    <mergeCell ref="E310:F310"/>
    <mergeCell ref="H312:I312"/>
    <mergeCell ref="E314:F314"/>
    <mergeCell ref="E315:F315"/>
    <mergeCell ref="A316:A317"/>
    <mergeCell ref="B316:B317"/>
    <mergeCell ref="C316:C317"/>
    <mergeCell ref="D316:D317"/>
    <mergeCell ref="E316:E317"/>
    <mergeCell ref="A337:E337"/>
    <mergeCell ref="F337:I337"/>
    <mergeCell ref="A338:E338"/>
    <mergeCell ref="F338:I338"/>
    <mergeCell ref="H340:I340"/>
    <mergeCell ref="E342:F342"/>
    <mergeCell ref="E343:F343"/>
    <mergeCell ref="A344:A345"/>
    <mergeCell ref="B344:B345"/>
    <mergeCell ref="C344:C345"/>
    <mergeCell ref="D344:D345"/>
    <mergeCell ref="A356:E356"/>
    <mergeCell ref="F356:I356"/>
    <mergeCell ref="H358:I358"/>
    <mergeCell ref="A366:E366"/>
    <mergeCell ref="F366:I366"/>
    <mergeCell ref="E360:F360"/>
    <mergeCell ref="E361:F361"/>
    <mergeCell ref="F362:I362"/>
    <mergeCell ref="A364:E364"/>
    <mergeCell ref="F364:I364"/>
    <mergeCell ref="A365:E365"/>
    <mergeCell ref="F365:I365"/>
    <mergeCell ref="A367:E367"/>
    <mergeCell ref="F367:I367"/>
    <mergeCell ref="A368:E368"/>
    <mergeCell ref="F368:I368"/>
    <mergeCell ref="E387:F387"/>
    <mergeCell ref="H389:I389"/>
    <mergeCell ref="H385:I385"/>
    <mergeCell ref="E388:F388"/>
    <mergeCell ref="F396:I396"/>
    <mergeCell ref="A369:E369"/>
    <mergeCell ref="F369:I369"/>
    <mergeCell ref="A370:E370"/>
    <mergeCell ref="F370:I370"/>
    <mergeCell ref="G371:I371"/>
    <mergeCell ref="G372:I372"/>
    <mergeCell ref="A373:E373"/>
    <mergeCell ref="F373:I373"/>
    <mergeCell ref="G374:I374"/>
    <mergeCell ref="G375:I375"/>
    <mergeCell ref="A376:E376"/>
    <mergeCell ref="F376:I376"/>
    <mergeCell ref="H377:I377"/>
    <mergeCell ref="H378:I378"/>
    <mergeCell ref="A379:E379"/>
    <mergeCell ref="A399:E399"/>
    <mergeCell ref="F399:I399"/>
    <mergeCell ref="A400:E400"/>
    <mergeCell ref="F400:I400"/>
    <mergeCell ref="A401:E401"/>
    <mergeCell ref="F401:I401"/>
    <mergeCell ref="A402:E402"/>
    <mergeCell ref="F402:I402"/>
    <mergeCell ref="A403:E403"/>
    <mergeCell ref="F403:I403"/>
    <mergeCell ref="A412:E412"/>
    <mergeCell ref="F412:I412"/>
    <mergeCell ref="H413:I413"/>
    <mergeCell ref="H414:I414"/>
    <mergeCell ref="H415:I415"/>
    <mergeCell ref="H416:I416"/>
    <mergeCell ref="H417:I417"/>
    <mergeCell ref="A427:E427"/>
    <mergeCell ref="F427:I427"/>
    <mergeCell ref="E435:F435"/>
    <mergeCell ref="E436:F436"/>
    <mergeCell ref="E437:F437"/>
    <mergeCell ref="E438:F438"/>
    <mergeCell ref="E439:F439"/>
    <mergeCell ref="E440:F440"/>
    <mergeCell ref="H442:I442"/>
    <mergeCell ref="H458:I458"/>
    <mergeCell ref="E444:F444"/>
    <mergeCell ref="E445:F445"/>
    <mergeCell ref="E446:F446"/>
    <mergeCell ref="E447:F447"/>
    <mergeCell ref="E448:F448"/>
    <mergeCell ref="E449:F449"/>
    <mergeCell ref="E450:F450"/>
    <mergeCell ref="E451:F451"/>
    <mergeCell ref="E452:F452"/>
    <mergeCell ref="H454:I454"/>
    <mergeCell ref="E456:F456"/>
    <mergeCell ref="F462:I462"/>
    <mergeCell ref="A464:E464"/>
    <mergeCell ref="F464:I464"/>
    <mergeCell ref="A465:E465"/>
    <mergeCell ref="F465:I465"/>
    <mergeCell ref="A466:E466"/>
    <mergeCell ref="F466:I466"/>
    <mergeCell ref="A467:E467"/>
    <mergeCell ref="F467:I467"/>
    <mergeCell ref="A468:E468"/>
    <mergeCell ref="F468:I468"/>
    <mergeCell ref="A469:E469"/>
    <mergeCell ref="A487:E487"/>
    <mergeCell ref="F487:I487"/>
    <mergeCell ref="A488:E488"/>
    <mergeCell ref="F488:I488"/>
    <mergeCell ref="A489:E489"/>
    <mergeCell ref="F489:I489"/>
    <mergeCell ref="A480:E480"/>
    <mergeCell ref="F480:I480"/>
    <mergeCell ref="F481:I481"/>
    <mergeCell ref="A484:E484"/>
    <mergeCell ref="F484:I484"/>
    <mergeCell ref="A485:E485"/>
    <mergeCell ref="F485:I485"/>
    <mergeCell ref="A486:E486"/>
    <mergeCell ref="F486:I486"/>
    <mergeCell ref="A502:E502"/>
    <mergeCell ref="F502:I502"/>
    <mergeCell ref="H497:I497"/>
    <mergeCell ref="H498:I498"/>
    <mergeCell ref="H499:I499"/>
    <mergeCell ref="H500:I500"/>
    <mergeCell ref="H501:I501"/>
    <mergeCell ref="G503:I503"/>
    <mergeCell ref="A509:E509"/>
    <mergeCell ref="F509:I509"/>
    <mergeCell ref="H511:I511"/>
    <mergeCell ref="E513:F513"/>
    <mergeCell ref="E514:F514"/>
    <mergeCell ref="E515:F515"/>
    <mergeCell ref="E516:F516"/>
    <mergeCell ref="E517:F517"/>
    <mergeCell ref="E521:F521"/>
    <mergeCell ref="E522:F522"/>
    <mergeCell ref="E531:F531"/>
    <mergeCell ref="E518:F518"/>
    <mergeCell ref="E519:F519"/>
    <mergeCell ref="E520:F520"/>
    <mergeCell ref="H524:I524"/>
    <mergeCell ref="E526:F526"/>
    <mergeCell ref="E527:F527"/>
    <mergeCell ref="E528:F528"/>
    <mergeCell ref="E529:F529"/>
    <mergeCell ref="E530:F530"/>
    <mergeCell ref="E549:F549"/>
    <mergeCell ref="E550:F550"/>
    <mergeCell ref="E547:F547"/>
    <mergeCell ref="E548:F548"/>
    <mergeCell ref="E551:F551"/>
    <mergeCell ref="E552:F552"/>
    <mergeCell ref="E553:F553"/>
    <mergeCell ref="E554:F554"/>
    <mergeCell ref="E555:F555"/>
    <mergeCell ref="H557:I557"/>
    <mergeCell ref="E559:F559"/>
    <mergeCell ref="H561:I561"/>
    <mergeCell ref="A565:E565"/>
    <mergeCell ref="F565:I565"/>
    <mergeCell ref="A566:E566"/>
    <mergeCell ref="F566:I566"/>
    <mergeCell ref="A568:E568"/>
    <mergeCell ref="F568:I568"/>
    <mergeCell ref="E560:F560"/>
    <mergeCell ref="A561:A562"/>
    <mergeCell ref="B561:B562"/>
    <mergeCell ref="C561:C562"/>
    <mergeCell ref="D561:D562"/>
    <mergeCell ref="E561:E562"/>
    <mergeCell ref="F561:G561"/>
    <mergeCell ref="A569:E569"/>
    <mergeCell ref="F569:I569"/>
    <mergeCell ref="A567:E567"/>
    <mergeCell ref="F567:I567"/>
    <mergeCell ref="H571:I571"/>
    <mergeCell ref="E573:F573"/>
    <mergeCell ref="H575:I575"/>
    <mergeCell ref="A579:E579"/>
    <mergeCell ref="F579:I579"/>
    <mergeCell ref="A578:E578"/>
    <mergeCell ref="F578:I578"/>
    <mergeCell ref="A580:E580"/>
    <mergeCell ref="F580:I580"/>
    <mergeCell ref="A582:E582"/>
    <mergeCell ref="F582:I582"/>
    <mergeCell ref="A583:E583"/>
    <mergeCell ref="F583:I583"/>
    <mergeCell ref="A581:E581"/>
    <mergeCell ref="F581:I581"/>
    <mergeCell ref="H585:I585"/>
    <mergeCell ref="E587:F587"/>
    <mergeCell ref="H589:I589"/>
    <mergeCell ref="A593:E593"/>
    <mergeCell ref="F593:I593"/>
    <mergeCell ref="A594:E594"/>
    <mergeCell ref="F594:I594"/>
    <mergeCell ref="A596:E596"/>
    <mergeCell ref="F596:I596"/>
    <mergeCell ref="A597:E597"/>
    <mergeCell ref="F597:I597"/>
    <mergeCell ref="A595:E595"/>
    <mergeCell ref="F595:I595"/>
    <mergeCell ref="E588:F588"/>
    <mergeCell ref="A589:A590"/>
    <mergeCell ref="B589:B590"/>
    <mergeCell ref="C589:C590"/>
    <mergeCell ref="D589:D590"/>
    <mergeCell ref="E589:E590"/>
    <mergeCell ref="F589:G589"/>
    <mergeCell ref="H599:I599"/>
    <mergeCell ref="E601:F601"/>
    <mergeCell ref="H603:I603"/>
    <mergeCell ref="A607:E607"/>
    <mergeCell ref="F607:I607"/>
    <mergeCell ref="A608:E608"/>
    <mergeCell ref="F608:I608"/>
    <mergeCell ref="A610:E610"/>
    <mergeCell ref="F610:I610"/>
    <mergeCell ref="A606:E606"/>
    <mergeCell ref="F606:I606"/>
    <mergeCell ref="A611:E611"/>
    <mergeCell ref="F611:I611"/>
    <mergeCell ref="A609:E609"/>
    <mergeCell ref="F609:I609"/>
    <mergeCell ref="H613:I613"/>
    <mergeCell ref="E615:F615"/>
    <mergeCell ref="H617:I617"/>
    <mergeCell ref="A621:E621"/>
    <mergeCell ref="F621:I621"/>
    <mergeCell ref="E616:F616"/>
    <mergeCell ref="A617:A618"/>
    <mergeCell ref="B617:B618"/>
    <mergeCell ref="C617:C618"/>
    <mergeCell ref="D617:D618"/>
    <mergeCell ref="E617:E618"/>
    <mergeCell ref="F617:G617"/>
    <mergeCell ref="A622:E622"/>
    <mergeCell ref="F622:I622"/>
    <mergeCell ref="A624:E624"/>
    <mergeCell ref="F624:I624"/>
    <mergeCell ref="A625:E625"/>
    <mergeCell ref="F625:I625"/>
    <mergeCell ref="A623:E623"/>
    <mergeCell ref="F623:I623"/>
    <mergeCell ref="H627:I627"/>
    <mergeCell ref="E629:F629"/>
    <mergeCell ref="H631:I631"/>
    <mergeCell ref="A635:E635"/>
    <mergeCell ref="F635:I635"/>
    <mergeCell ref="A636:E636"/>
    <mergeCell ref="F636:I636"/>
    <mergeCell ref="A638:E638"/>
    <mergeCell ref="F638:I638"/>
    <mergeCell ref="A639:E639"/>
    <mergeCell ref="F639:I639"/>
    <mergeCell ref="A637:E637"/>
    <mergeCell ref="F637:I637"/>
    <mergeCell ref="A634:E634"/>
    <mergeCell ref="F634:I634"/>
    <mergeCell ref="H641:I641"/>
    <mergeCell ref="E643:F643"/>
    <mergeCell ref="H645:I645"/>
    <mergeCell ref="A649:E649"/>
    <mergeCell ref="F649:I649"/>
    <mergeCell ref="A650:E650"/>
    <mergeCell ref="F650:I650"/>
    <mergeCell ref="H659:I659"/>
    <mergeCell ref="A652:E652"/>
    <mergeCell ref="F652:I652"/>
    <mergeCell ref="A653:E653"/>
    <mergeCell ref="F653:I653"/>
    <mergeCell ref="A651:E651"/>
    <mergeCell ref="F651:I651"/>
    <mergeCell ref="H655:I655"/>
    <mergeCell ref="E657:F657"/>
    <mergeCell ref="E658:F658"/>
    <mergeCell ref="A659:A660"/>
    <mergeCell ref="B659:B660"/>
    <mergeCell ref="C659:C660"/>
    <mergeCell ref="D659:D660"/>
    <mergeCell ref="E659:E660"/>
    <mergeCell ref="E644:F644"/>
    <mergeCell ref="A645:A646"/>
  </mergeCells>
  <pageMargins left="0.51181102362204722" right="0.51181102362204722" top="0.98425196850393704" bottom="0.98425196850393704" header="0.51181102362204722" footer="0.51181102362204722"/>
  <pageSetup paperSize="9" scale="50" fitToHeight="0" orientation="portrait" r:id="rId1"/>
  <rowBreaks count="1" manualBreakCount="1">
    <brk id="79" max="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FDF1C-FBD3-4040-8C4B-1DBAD97AAA07}">
  <sheetPr>
    <pageSetUpPr fitToPage="1"/>
  </sheetPr>
  <dimension ref="A1:H14"/>
  <sheetViews>
    <sheetView showWhiteSpace="0" view="pageBreakPreview" zoomScale="85" zoomScaleNormal="100" zoomScaleSheetLayoutView="85" workbookViewId="0">
      <selection activeCell="A3" sqref="A3:G3"/>
    </sheetView>
  </sheetViews>
  <sheetFormatPr defaultRowHeight="14" x14ac:dyDescent="0.3"/>
  <cols>
    <col min="1" max="1" width="20" bestFit="1" customWidth="1"/>
    <col min="2" max="2" width="96" customWidth="1"/>
    <col min="3" max="3" width="20" bestFit="1" customWidth="1"/>
    <col min="4" max="7" width="17" customWidth="1"/>
    <col min="8" max="30" width="12" bestFit="1" customWidth="1"/>
  </cols>
  <sheetData>
    <row r="1" spans="1:8" x14ac:dyDescent="0.3">
      <c r="A1" s="141"/>
      <c r="B1" s="141" t="s">
        <v>0</v>
      </c>
      <c r="C1" s="141" t="s">
        <v>1</v>
      </c>
      <c r="D1" s="190" t="s">
        <v>2</v>
      </c>
      <c r="E1" s="190"/>
      <c r="F1" s="190"/>
      <c r="G1" s="190"/>
    </row>
    <row r="2" spans="1:8" ht="33" customHeight="1" x14ac:dyDescent="0.3">
      <c r="A2" s="142"/>
      <c r="B2" s="142" t="s">
        <v>389</v>
      </c>
      <c r="C2" s="142" t="s">
        <v>390</v>
      </c>
      <c r="D2" s="204">
        <v>0.2467</v>
      </c>
      <c r="E2" s="191"/>
      <c r="F2" s="191"/>
      <c r="G2" s="191"/>
    </row>
    <row r="3" spans="1:8" x14ac:dyDescent="0.3">
      <c r="A3" s="192" t="s">
        <v>391</v>
      </c>
      <c r="B3" s="193"/>
      <c r="C3" s="193"/>
      <c r="D3" s="193"/>
      <c r="E3" s="193"/>
      <c r="F3" s="193"/>
      <c r="G3" s="193"/>
    </row>
    <row r="4" spans="1:8" x14ac:dyDescent="0.3">
      <c r="A4" s="73" t="s">
        <v>3</v>
      </c>
      <c r="B4" s="73" t="s">
        <v>6</v>
      </c>
      <c r="C4" s="74" t="s">
        <v>392</v>
      </c>
      <c r="D4" s="74" t="s">
        <v>393</v>
      </c>
      <c r="E4" s="74" t="s">
        <v>394</v>
      </c>
      <c r="F4" s="74" t="s">
        <v>395</v>
      </c>
      <c r="G4" s="74" t="s">
        <v>396</v>
      </c>
    </row>
    <row r="5" spans="1:8" ht="27.5" customHeight="1" thickBot="1" x14ac:dyDescent="0.35">
      <c r="A5" s="196" t="s">
        <v>332</v>
      </c>
      <c r="B5" s="194" t="s">
        <v>13</v>
      </c>
      <c r="C5" s="145">
        <v>1</v>
      </c>
      <c r="D5" s="147">
        <v>0.25</v>
      </c>
      <c r="E5" s="147">
        <v>0.25</v>
      </c>
      <c r="F5" s="147">
        <v>0.25</v>
      </c>
      <c r="G5" s="147">
        <v>0.25</v>
      </c>
    </row>
    <row r="6" spans="1:8" ht="27.5" customHeight="1" thickTop="1" thickBot="1" x14ac:dyDescent="0.35">
      <c r="A6" s="197"/>
      <c r="B6" s="195"/>
      <c r="C6" s="146">
        <f>Orçamento!I5</f>
        <v>36631.56</v>
      </c>
      <c r="D6" s="148">
        <f>D5*$C$6</f>
        <v>9157.89</v>
      </c>
      <c r="E6" s="148">
        <f t="shared" ref="E6:G6" si="0">E5*$C$6</f>
        <v>9157.89</v>
      </c>
      <c r="F6" s="148">
        <f t="shared" si="0"/>
        <v>9157.89</v>
      </c>
      <c r="G6" s="148">
        <f t="shared" si="0"/>
        <v>9157.89</v>
      </c>
    </row>
    <row r="7" spans="1:8" ht="27.5" customHeight="1" thickTop="1" thickBot="1" x14ac:dyDescent="0.35">
      <c r="A7" s="196" t="s">
        <v>334</v>
      </c>
      <c r="B7" s="194" t="s">
        <v>22</v>
      </c>
      <c r="C7" s="145">
        <v>1</v>
      </c>
      <c r="D7" s="147">
        <v>0.25</v>
      </c>
      <c r="E7" s="147">
        <v>0.25</v>
      </c>
      <c r="F7" s="147">
        <v>0.25</v>
      </c>
      <c r="G7" s="147">
        <v>0.25</v>
      </c>
    </row>
    <row r="8" spans="1:8" ht="27.5" customHeight="1" thickTop="1" thickBot="1" x14ac:dyDescent="0.35">
      <c r="A8" s="197"/>
      <c r="B8" s="195"/>
      <c r="C8" s="146">
        <f>Orçamento!I9</f>
        <v>374181.06</v>
      </c>
      <c r="D8" s="148">
        <f>D7*$C$8</f>
        <v>93545.264999999999</v>
      </c>
      <c r="E8" s="148">
        <f t="shared" ref="E8:G8" si="1">E7*$C$8</f>
        <v>93545.264999999999</v>
      </c>
      <c r="F8" s="148">
        <f t="shared" si="1"/>
        <v>93545.264999999999</v>
      </c>
      <c r="G8" s="148">
        <f t="shared" si="1"/>
        <v>93545.264999999999</v>
      </c>
    </row>
    <row r="9" spans="1:8" ht="14.5" thickTop="1" x14ac:dyDescent="0.3">
      <c r="A9" s="191" t="s">
        <v>397</v>
      </c>
      <c r="B9" s="191"/>
      <c r="C9" s="142"/>
      <c r="D9" s="149">
        <f>D10/($C$6+$C$8)</f>
        <v>0.25</v>
      </c>
      <c r="E9" s="149">
        <f t="shared" ref="E9:G9" si="2">E10/($C$6+$C$8)</f>
        <v>0.25</v>
      </c>
      <c r="F9" s="149">
        <f t="shared" si="2"/>
        <v>0.25</v>
      </c>
      <c r="G9" s="149">
        <f t="shared" si="2"/>
        <v>0.25</v>
      </c>
    </row>
    <row r="10" spans="1:8" x14ac:dyDescent="0.3">
      <c r="A10" s="191" t="s">
        <v>398</v>
      </c>
      <c r="B10" s="191"/>
      <c r="C10" s="142"/>
      <c r="D10" s="150">
        <f>SUM(D6,D8)</f>
        <v>102703.155</v>
      </c>
      <c r="E10" s="150">
        <f t="shared" ref="E10:G10" si="3">SUM(E6,E8)</f>
        <v>102703.155</v>
      </c>
      <c r="F10" s="150">
        <f t="shared" si="3"/>
        <v>102703.155</v>
      </c>
      <c r="G10" s="150">
        <f t="shared" si="3"/>
        <v>102703.155</v>
      </c>
    </row>
    <row r="11" spans="1:8" x14ac:dyDescent="0.3">
      <c r="A11" s="191" t="s">
        <v>399</v>
      </c>
      <c r="B11" s="191"/>
      <c r="C11" s="142"/>
      <c r="D11" s="151">
        <f>D9</f>
        <v>0.25</v>
      </c>
      <c r="E11" s="151">
        <f>D11+E9</f>
        <v>0.5</v>
      </c>
      <c r="F11" s="151">
        <f t="shared" ref="F11:G11" si="4">E11+F9</f>
        <v>0.75</v>
      </c>
      <c r="G11" s="151">
        <f t="shared" si="4"/>
        <v>1</v>
      </c>
    </row>
    <row r="12" spans="1:8" x14ac:dyDescent="0.3">
      <c r="A12" s="191" t="s">
        <v>400</v>
      </c>
      <c r="B12" s="191"/>
      <c r="C12" s="142"/>
      <c r="D12" s="150">
        <f>SUM(D6,D8)</f>
        <v>102703.155</v>
      </c>
      <c r="E12" s="150">
        <f>D12+E10</f>
        <v>205406.31</v>
      </c>
      <c r="F12" s="150">
        <f t="shared" ref="F12:G12" si="5">E12+F10</f>
        <v>308109.46499999997</v>
      </c>
      <c r="G12" s="150">
        <f t="shared" si="5"/>
        <v>410812.62</v>
      </c>
      <c r="H12" s="27">
        <f>Orçamento!H24</f>
        <v>410812.62</v>
      </c>
    </row>
    <row r="13" spans="1:8" x14ac:dyDescent="0.3">
      <c r="A13" s="143"/>
      <c r="B13" s="143"/>
      <c r="C13" s="143"/>
      <c r="D13" s="143"/>
      <c r="E13" s="143"/>
      <c r="F13" s="143"/>
      <c r="G13" s="143"/>
    </row>
    <row r="14" spans="1:8" ht="60" customHeight="1" x14ac:dyDescent="0.3">
      <c r="A14" s="144"/>
      <c r="B14" s="144"/>
      <c r="C14" s="144"/>
      <c r="D14" s="144"/>
      <c r="E14" s="144"/>
      <c r="F14" s="144"/>
      <c r="G14" s="144"/>
    </row>
  </sheetData>
  <mergeCells count="13">
    <mergeCell ref="A10:B10"/>
    <mergeCell ref="A11:B11"/>
    <mergeCell ref="A12:B12"/>
    <mergeCell ref="B5:B6"/>
    <mergeCell ref="A5:A6"/>
    <mergeCell ref="B7:B8"/>
    <mergeCell ref="A7:A8"/>
    <mergeCell ref="A9:B9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8" scale="8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65C67-4480-4CBA-AAF7-4F4D6447907C}">
  <dimension ref="A1:L31"/>
  <sheetViews>
    <sheetView view="pageBreakPreview" zoomScale="85" zoomScaleNormal="100" zoomScaleSheetLayoutView="85" workbookViewId="0">
      <selection activeCell="M26" sqref="M26"/>
    </sheetView>
  </sheetViews>
  <sheetFormatPr defaultColWidth="8.4140625" defaultRowHeight="14.5" x14ac:dyDescent="0.35"/>
  <cols>
    <col min="1" max="1" width="13.75" style="105" customWidth="1"/>
    <col min="2" max="2" width="18.33203125" style="105" customWidth="1"/>
    <col min="3" max="3" width="27.6640625" style="105" customWidth="1"/>
    <col min="4" max="4" width="11.5" style="105" customWidth="1"/>
    <col min="5" max="5" width="18.33203125" style="105" customWidth="1"/>
    <col min="6" max="6" width="13.75" style="105" customWidth="1"/>
    <col min="7" max="7" width="10.58203125" style="105" customWidth="1"/>
    <col min="8" max="16384" width="8.4140625" style="105"/>
  </cols>
  <sheetData>
    <row r="1" spans="1:12" x14ac:dyDescent="0.35">
      <c r="A1" s="199"/>
      <c r="B1" s="199"/>
      <c r="C1" s="199"/>
      <c r="D1" s="199"/>
      <c r="E1" s="199"/>
      <c r="F1" s="199"/>
      <c r="G1" s="104"/>
    </row>
    <row r="2" spans="1:12" x14ac:dyDescent="0.35">
      <c r="A2" s="199"/>
      <c r="B2" s="199"/>
      <c r="C2" s="199"/>
      <c r="D2" s="199"/>
      <c r="E2" s="199"/>
      <c r="F2" s="199"/>
      <c r="G2" s="104"/>
    </row>
    <row r="3" spans="1:12" x14ac:dyDescent="0.35">
      <c r="A3" s="200"/>
      <c r="B3" s="200"/>
      <c r="C3" s="200"/>
      <c r="D3" s="200"/>
      <c r="E3" s="200"/>
      <c r="F3" s="200"/>
      <c r="G3" s="104"/>
    </row>
    <row r="4" spans="1:12" x14ac:dyDescent="0.35">
      <c r="A4" s="106"/>
      <c r="B4" s="106"/>
      <c r="C4" s="106"/>
      <c r="D4" s="106"/>
      <c r="E4" s="106"/>
      <c r="F4" s="106"/>
      <c r="G4" s="104"/>
    </row>
    <row r="5" spans="1:12" x14ac:dyDescent="0.35">
      <c r="A5" s="107"/>
      <c r="B5" s="107"/>
      <c r="C5" s="107"/>
      <c r="D5" s="107"/>
      <c r="E5" s="107"/>
      <c r="F5" s="107"/>
      <c r="G5" s="104"/>
    </row>
    <row r="6" spans="1:12" ht="18.5" x14ac:dyDescent="0.35">
      <c r="A6" s="201" t="s">
        <v>368</v>
      </c>
      <c r="B6" s="201"/>
      <c r="C6" s="201"/>
      <c r="D6" s="201"/>
      <c r="E6" s="201"/>
      <c r="F6" s="201"/>
      <c r="G6" s="108"/>
      <c r="L6" s="109" t="s">
        <v>369</v>
      </c>
    </row>
    <row r="7" spans="1:12" x14ac:dyDescent="0.35">
      <c r="A7" s="110"/>
      <c r="B7" s="111"/>
      <c r="C7" s="110"/>
      <c r="D7" s="110"/>
      <c r="E7" s="110"/>
      <c r="F7" s="112"/>
      <c r="G7" s="104"/>
    </row>
    <row r="8" spans="1:12" ht="29" x14ac:dyDescent="0.35">
      <c r="A8" s="110"/>
      <c r="B8" s="113" t="s">
        <v>3</v>
      </c>
      <c r="C8" s="113" t="s">
        <v>370</v>
      </c>
      <c r="D8" s="114" t="s">
        <v>371</v>
      </c>
      <c r="E8" s="114" t="s">
        <v>372</v>
      </c>
      <c r="F8" s="112"/>
      <c r="G8" s="104"/>
    </row>
    <row r="9" spans="1:12" x14ac:dyDescent="0.35">
      <c r="A9" s="110"/>
      <c r="B9" s="115"/>
      <c r="C9" s="116"/>
      <c r="D9" s="110"/>
      <c r="E9" s="117"/>
      <c r="F9" s="112"/>
      <c r="G9" s="104"/>
    </row>
    <row r="10" spans="1:12" x14ac:dyDescent="0.35">
      <c r="A10" s="110"/>
      <c r="B10" s="118">
        <v>1</v>
      </c>
      <c r="C10" s="119" t="s">
        <v>373</v>
      </c>
      <c r="D10" s="120"/>
      <c r="E10" s="120">
        <v>4.0099999999999997E-2</v>
      </c>
      <c r="F10" s="112"/>
      <c r="G10" s="104"/>
    </row>
    <row r="11" spans="1:12" x14ac:dyDescent="0.35">
      <c r="A11" s="110"/>
      <c r="B11" s="121"/>
      <c r="C11" s="110"/>
      <c r="D11" s="122"/>
      <c r="E11" s="123"/>
      <c r="F11" s="112"/>
      <c r="G11" s="104"/>
    </row>
    <row r="12" spans="1:12" x14ac:dyDescent="0.35">
      <c r="A12" s="110"/>
      <c r="B12" s="118">
        <v>2</v>
      </c>
      <c r="C12" s="119" t="s">
        <v>374</v>
      </c>
      <c r="D12" s="120"/>
      <c r="E12" s="120">
        <f>D13+D14+D15+D16</f>
        <v>8.6499999999999994E-2</v>
      </c>
      <c r="F12" s="124"/>
      <c r="G12" s="104"/>
    </row>
    <row r="13" spans="1:12" x14ac:dyDescent="0.35">
      <c r="A13" s="110"/>
      <c r="B13" s="125" t="s">
        <v>54</v>
      </c>
      <c r="C13" s="126" t="s">
        <v>375</v>
      </c>
      <c r="D13" s="127">
        <v>0.05</v>
      </c>
      <c r="E13" s="127"/>
      <c r="F13" s="112"/>
      <c r="G13" s="104"/>
    </row>
    <row r="14" spans="1:12" x14ac:dyDescent="0.35">
      <c r="A14" s="110"/>
      <c r="B14" s="125" t="s">
        <v>335</v>
      </c>
      <c r="C14" s="126" t="s">
        <v>376</v>
      </c>
      <c r="D14" s="127">
        <v>6.5000000000000006E-3</v>
      </c>
      <c r="E14" s="127"/>
      <c r="F14" s="112"/>
      <c r="G14" s="104"/>
    </row>
    <row r="15" spans="1:12" x14ac:dyDescent="0.35">
      <c r="A15" s="110"/>
      <c r="B15" s="125" t="s">
        <v>338</v>
      </c>
      <c r="C15" s="126" t="s">
        <v>377</v>
      </c>
      <c r="D15" s="127">
        <v>0.03</v>
      </c>
      <c r="E15" s="127"/>
      <c r="F15" s="112"/>
      <c r="G15" s="104"/>
    </row>
    <row r="16" spans="1:12" x14ac:dyDescent="0.35">
      <c r="A16" s="110"/>
      <c r="B16" s="125" t="s">
        <v>378</v>
      </c>
      <c r="C16" s="126" t="s">
        <v>379</v>
      </c>
      <c r="D16" s="127">
        <v>0</v>
      </c>
      <c r="E16" s="127"/>
      <c r="F16" s="112"/>
      <c r="G16" s="104"/>
    </row>
    <row r="17" spans="1:7" x14ac:dyDescent="0.35">
      <c r="A17" s="110"/>
      <c r="B17" s="128"/>
      <c r="C17" s="110"/>
      <c r="D17" s="122"/>
      <c r="E17" s="123"/>
      <c r="F17" s="112"/>
      <c r="G17" s="104"/>
    </row>
    <row r="18" spans="1:7" x14ac:dyDescent="0.35">
      <c r="A18" s="110"/>
      <c r="B18" s="118">
        <v>3</v>
      </c>
      <c r="C18" s="119" t="s">
        <v>380</v>
      </c>
      <c r="D18" s="129"/>
      <c r="E18" s="120">
        <f>D19+D20</f>
        <v>9.6000000000000009E-3</v>
      </c>
      <c r="F18" s="112"/>
      <c r="G18" s="104"/>
    </row>
    <row r="19" spans="1:7" x14ac:dyDescent="0.35">
      <c r="A19" s="110"/>
      <c r="B19" s="130" t="s">
        <v>60</v>
      </c>
      <c r="C19" s="126" t="s">
        <v>381</v>
      </c>
      <c r="D19" s="127">
        <v>5.5999999999999999E-3</v>
      </c>
      <c r="E19" s="127"/>
      <c r="F19" s="112"/>
      <c r="G19" s="104"/>
    </row>
    <row r="20" spans="1:7" x14ac:dyDescent="0.35">
      <c r="A20" s="110"/>
      <c r="B20" s="130" t="s">
        <v>61</v>
      </c>
      <c r="C20" s="126" t="s">
        <v>382</v>
      </c>
      <c r="D20" s="127">
        <v>4.0000000000000001E-3</v>
      </c>
      <c r="E20" s="127"/>
      <c r="F20" s="112"/>
      <c r="G20" s="104"/>
    </row>
    <row r="21" spans="1:7" x14ac:dyDescent="0.35">
      <c r="A21" s="110"/>
      <c r="B21" s="121"/>
      <c r="C21" s="110"/>
      <c r="D21" s="122"/>
      <c r="E21" s="123"/>
      <c r="F21" s="112"/>
      <c r="G21" s="104"/>
    </row>
    <row r="22" spans="1:7" x14ac:dyDescent="0.35">
      <c r="A22" s="110"/>
      <c r="B22" s="118">
        <v>4</v>
      </c>
      <c r="C22" s="119" t="s">
        <v>383</v>
      </c>
      <c r="D22" s="127"/>
      <c r="E22" s="120">
        <v>1.11E-2</v>
      </c>
      <c r="F22" s="112"/>
      <c r="G22" s="104"/>
    </row>
    <row r="23" spans="1:7" x14ac:dyDescent="0.35">
      <c r="A23" s="110"/>
      <c r="B23" s="121"/>
      <c r="C23" s="110"/>
      <c r="D23" s="122"/>
      <c r="E23" s="123"/>
      <c r="F23" s="112"/>
      <c r="G23" s="104"/>
    </row>
    <row r="24" spans="1:7" x14ac:dyDescent="0.35">
      <c r="A24" s="110"/>
      <c r="B24" s="118">
        <v>5</v>
      </c>
      <c r="C24" s="119" t="s">
        <v>384</v>
      </c>
      <c r="D24" s="120"/>
      <c r="E24" s="120">
        <v>7.2999999999999995E-2</v>
      </c>
      <c r="F24" s="112"/>
      <c r="G24" s="104"/>
    </row>
    <row r="25" spans="1:7" x14ac:dyDescent="0.35">
      <c r="A25" s="110"/>
      <c r="B25" s="121"/>
      <c r="C25" s="110"/>
      <c r="D25" s="131"/>
      <c r="E25" s="132"/>
      <c r="F25" s="112"/>
      <c r="G25" s="104"/>
    </row>
    <row r="26" spans="1:7" x14ac:dyDescent="0.35">
      <c r="A26" s="110"/>
      <c r="B26" s="202" t="s">
        <v>385</v>
      </c>
      <c r="C26" s="202"/>
      <c r="D26" s="202"/>
      <c r="E26" s="133">
        <f>ROUND((((1+(E10+E18))*(1+E22)*(1+E24)/(1-E12))-1)*100,2)</f>
        <v>24.67</v>
      </c>
      <c r="F26" s="112"/>
      <c r="G26" s="104"/>
    </row>
    <row r="27" spans="1:7" x14ac:dyDescent="0.35">
      <c r="A27" s="110"/>
      <c r="B27" s="111"/>
      <c r="C27" s="134"/>
      <c r="D27" s="131"/>
      <c r="E27" s="124"/>
      <c r="F27" s="112"/>
      <c r="G27" s="104"/>
    </row>
    <row r="28" spans="1:7" x14ac:dyDescent="0.35">
      <c r="A28" s="135"/>
      <c r="B28" s="136" t="s">
        <v>386</v>
      </c>
      <c r="C28" s="136"/>
      <c r="D28" s="136"/>
      <c r="E28" s="136"/>
      <c r="F28" s="137"/>
      <c r="G28" s="138"/>
    </row>
    <row r="29" spans="1:7" x14ac:dyDescent="0.35">
      <c r="A29" s="136"/>
      <c r="B29" s="136" t="s">
        <v>387</v>
      </c>
      <c r="C29" s="136"/>
      <c r="D29" s="136"/>
      <c r="E29" s="136"/>
      <c r="F29" s="137"/>
      <c r="G29" s="138"/>
    </row>
    <row r="30" spans="1:7" x14ac:dyDescent="0.35">
      <c r="A30" s="136"/>
      <c r="B30" s="198" t="s">
        <v>388</v>
      </c>
      <c r="C30" s="198"/>
      <c r="D30" s="198"/>
      <c r="E30" s="198"/>
      <c r="F30" s="139"/>
      <c r="G30" s="139"/>
    </row>
    <row r="31" spans="1:7" x14ac:dyDescent="0.35">
      <c r="A31" s="140"/>
      <c r="B31" s="198"/>
      <c r="C31" s="198"/>
      <c r="D31" s="198"/>
      <c r="E31" s="198"/>
      <c r="F31" s="139"/>
      <c r="G31" s="139"/>
    </row>
  </sheetData>
  <mergeCells count="6">
    <mergeCell ref="B30:E31"/>
    <mergeCell ref="A1:F1"/>
    <mergeCell ref="A2:F2"/>
    <mergeCell ref="A3:F3"/>
    <mergeCell ref="A6:F6"/>
    <mergeCell ref="B26:D26"/>
  </mergeCells>
  <pageMargins left="0.511811024" right="0.511811024" top="0.78740157499999996" bottom="0.78740157499999996" header="0.31496062000000002" footer="0.31496062000000002"/>
  <pageSetup paperSize="9" scale="74" orientation="portrait" r:id="rId1"/>
  <colBreaks count="1" manualBreakCount="1">
    <brk id="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9DED1-D303-40AE-BB3B-680B5DA5629F}">
  <dimension ref="A1"/>
  <sheetViews>
    <sheetView view="pageBreakPreview" zoomScale="60" zoomScaleNormal="100" workbookViewId="0">
      <selection activeCell="R60" sqref="R60"/>
    </sheetView>
  </sheetViews>
  <sheetFormatPr defaultRowHeight="14" x14ac:dyDescent="0.3"/>
  <sheetData/>
  <pageMargins left="0.511811024" right="0.511811024" top="0.78740157499999996" bottom="0.78740157499999996" header="0.31496062000000002" footer="0.31496062000000002"/>
  <pageSetup paperSize="9" scale="7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9</vt:i4>
      </vt:variant>
    </vt:vector>
  </HeadingPairs>
  <TitlesOfParts>
    <vt:vector size="17" baseType="lpstr">
      <vt:lpstr>Orçamento</vt:lpstr>
      <vt:lpstr>LISTA BUEIRO</vt:lpstr>
      <vt:lpstr>memória</vt:lpstr>
      <vt:lpstr>TRANSP</vt:lpstr>
      <vt:lpstr>CPUs</vt:lpstr>
      <vt:lpstr>CRON</vt:lpstr>
      <vt:lpstr>BDI</vt:lpstr>
      <vt:lpstr>ENCARGOS</vt:lpstr>
      <vt:lpstr>BDI!Area_de_impressao</vt:lpstr>
      <vt:lpstr>CPUs!Area_de_impressao</vt:lpstr>
      <vt:lpstr>CRON!Area_de_impressao</vt:lpstr>
      <vt:lpstr>'LISTA BUEIRO'!Area_de_impressao</vt:lpstr>
      <vt:lpstr>memória!Area_de_impressao</vt:lpstr>
      <vt:lpstr>Orçamento!Area_de_impressao</vt:lpstr>
      <vt:lpstr>TRANSP!Area_de_impressao</vt:lpstr>
      <vt:lpstr>CPUs!Titulos_de_impressao</vt:lpstr>
      <vt:lpstr>memória!Titulos_de_impressao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Gustavo Sousa</cp:lastModifiedBy>
  <cp:revision>0</cp:revision>
  <cp:lastPrinted>2026-04-10T12:19:15Z</cp:lastPrinted>
  <dcterms:created xsi:type="dcterms:W3CDTF">2026-03-08T23:34:01Z</dcterms:created>
  <dcterms:modified xsi:type="dcterms:W3CDTF">2026-04-10T12:19:29Z</dcterms:modified>
</cp:coreProperties>
</file>