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iuri.schmitz\Downloads\"/>
    </mc:Choice>
  </mc:AlternateContent>
  <xr:revisionPtr revIDLastSave="0" documentId="13_ncr:1_{2FF2783D-C846-40E5-A084-F43861F423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 CCT 2026-2027" sheetId="1" r:id="rId1"/>
    <sheet name="Uniformes e EPIs" sheetId="2" r:id="rId2"/>
    <sheet name="Composições Analíticas" sheetId="3" r:id="rId3"/>
    <sheet name="Orçamento Final" sheetId="4" r:id="rId4"/>
    <sheet name="Fontes e Memória" sheetId="5" r:id="rId5"/>
    <sheet name="Resumo p Word" sheetId="6" r:id="rId6"/>
    <sheet name="Composições p Word" sheetId="7" r:id="rId7"/>
    <sheet name="Memória Ferramentas Seguro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6" l="1"/>
  <c r="B8" i="6"/>
  <c r="B7" i="6"/>
  <c r="B6" i="6"/>
  <c r="B5" i="6"/>
  <c r="AC8" i="3"/>
  <c r="D145" i="7" s="1"/>
  <c r="AB8" i="3"/>
  <c r="D144" i="7" s="1"/>
  <c r="AA8" i="3"/>
  <c r="D143" i="7" s="1"/>
  <c r="M8" i="3"/>
  <c r="D129" i="7" s="1"/>
  <c r="L8" i="3"/>
  <c r="D128" i="7" s="1"/>
  <c r="I8" i="3"/>
  <c r="D125" i="7" s="1"/>
  <c r="F8" i="3"/>
  <c r="C8" i="3"/>
  <c r="F9" i="4" s="1"/>
  <c r="G9" i="6" s="1"/>
  <c r="A8" i="3"/>
  <c r="A116" i="7" s="1"/>
  <c r="AC7" i="3"/>
  <c r="AB7" i="3"/>
  <c r="D116" i="7" s="1"/>
  <c r="AA7" i="3"/>
  <c r="D115" i="7" s="1"/>
  <c r="M7" i="3"/>
  <c r="D101" i="7" s="1"/>
  <c r="L7" i="3"/>
  <c r="D100" i="7" s="1"/>
  <c r="I7" i="3"/>
  <c r="D97" i="7" s="1"/>
  <c r="G7" i="3"/>
  <c r="D95" i="7" s="1"/>
  <c r="F7" i="3"/>
  <c r="C7" i="3"/>
  <c r="A7" i="3"/>
  <c r="A88" i="7" s="1"/>
  <c r="AC6" i="3"/>
  <c r="AB6" i="3"/>
  <c r="D88" i="7" s="1"/>
  <c r="AA6" i="3"/>
  <c r="D87" i="7" s="1"/>
  <c r="M6" i="3"/>
  <c r="D73" i="7" s="1"/>
  <c r="L6" i="3"/>
  <c r="D72" i="7" s="1"/>
  <c r="I6" i="3"/>
  <c r="D69" i="7" s="1"/>
  <c r="G6" i="3"/>
  <c r="D67" i="7" s="1"/>
  <c r="F6" i="3"/>
  <c r="D66" i="7" s="1"/>
  <c r="C6" i="3"/>
  <c r="A6" i="3"/>
  <c r="B7" i="4" s="1"/>
  <c r="A7" i="6" s="1"/>
  <c r="AC5" i="3"/>
  <c r="AB5" i="3"/>
  <c r="D60" i="7" s="1"/>
  <c r="AA5" i="3"/>
  <c r="D59" i="7" s="1"/>
  <c r="M5" i="3"/>
  <c r="D45" i="7" s="1"/>
  <c r="L5" i="3"/>
  <c r="D44" i="7" s="1"/>
  <c r="I5" i="3"/>
  <c r="H5" i="3"/>
  <c r="G5" i="3"/>
  <c r="D39" i="7" s="1"/>
  <c r="F5" i="3"/>
  <c r="D38" i="7" s="1"/>
  <c r="C5" i="3"/>
  <c r="A5" i="3"/>
  <c r="AC4" i="3"/>
  <c r="AB4" i="3"/>
  <c r="D32" i="7" s="1"/>
  <c r="AA4" i="3"/>
  <c r="D31" i="7" s="1"/>
  <c r="M4" i="3"/>
  <c r="D17" i="7" s="1"/>
  <c r="L4" i="3"/>
  <c r="D16" i="7" s="1"/>
  <c r="I4" i="3"/>
  <c r="D13" i="7" s="1"/>
  <c r="F4" i="3"/>
  <c r="D10" i="7" s="1"/>
  <c r="C4" i="3"/>
  <c r="A4" i="3"/>
  <c r="D9" i="1"/>
  <c r="B8" i="3" s="1"/>
  <c r="D8" i="1"/>
  <c r="B7" i="3" s="1"/>
  <c r="D7" i="1"/>
  <c r="B6" i="3" s="1"/>
  <c r="D6" i="1"/>
  <c r="B5" i="3" s="1"/>
  <c r="D5" i="1"/>
  <c r="B4" i="3" s="1"/>
  <c r="E8" i="4" l="1"/>
  <c r="E7" i="3"/>
  <c r="D7" i="3"/>
  <c r="D92" i="7" s="1"/>
  <c r="D90" i="7"/>
  <c r="J7" i="3"/>
  <c r="E5" i="4"/>
  <c r="D6" i="7"/>
  <c r="D4" i="3"/>
  <c r="D8" i="7" s="1"/>
  <c r="J4" i="3"/>
  <c r="D14" i="7" s="1"/>
  <c r="E4" i="3"/>
  <c r="D8" i="3"/>
  <c r="D120" i="7" s="1"/>
  <c r="E9" i="4"/>
  <c r="D118" i="7"/>
  <c r="E8" i="3"/>
  <c r="J8" i="3"/>
  <c r="J5" i="3"/>
  <c r="D42" i="7" s="1"/>
  <c r="E6" i="4"/>
  <c r="D34" i="7"/>
  <c r="A4" i="7"/>
  <c r="B5" i="4"/>
  <c r="A5" i="6" s="1"/>
  <c r="D5" i="3"/>
  <c r="D36" i="7" s="1"/>
  <c r="D40" i="7"/>
  <c r="G8" i="3"/>
  <c r="D123" i="7" s="1"/>
  <c r="D122" i="7"/>
  <c r="J6" i="3"/>
  <c r="D62" i="7"/>
  <c r="E7" i="4"/>
  <c r="D41" i="7"/>
  <c r="K5" i="3"/>
  <c r="D43" i="7" s="1"/>
  <c r="F5" i="4"/>
  <c r="G5" i="6" s="1"/>
  <c r="D7" i="7"/>
  <c r="G4" i="3"/>
  <c r="D11" i="7" s="1"/>
  <c r="K4" i="3"/>
  <c r="D15" i="7" s="1"/>
  <c r="A32" i="7"/>
  <c r="B6" i="4"/>
  <c r="A6" i="6" s="1"/>
  <c r="D63" i="7"/>
  <c r="F7" i="4"/>
  <c r="G7" i="6" s="1"/>
  <c r="H6" i="3"/>
  <c r="D91" i="7"/>
  <c r="F8" i="4"/>
  <c r="G8" i="6" s="1"/>
  <c r="H4" i="3"/>
  <c r="F6" i="4"/>
  <c r="G6" i="6" s="1"/>
  <c r="D35" i="7"/>
  <c r="D6" i="3"/>
  <c r="D64" i="7" s="1"/>
  <c r="H7" i="3"/>
  <c r="D94" i="7"/>
  <c r="B9" i="4"/>
  <c r="A9" i="6" s="1"/>
  <c r="D119" i="7"/>
  <c r="B8" i="4"/>
  <c r="A8" i="6" s="1"/>
  <c r="A60" i="7"/>
  <c r="D96" i="7" l="1"/>
  <c r="E6" i="3"/>
  <c r="H8" i="3"/>
  <c r="D12" i="7"/>
  <c r="N4" i="3"/>
  <c r="D18" i="7" s="1"/>
  <c r="E5" i="3"/>
  <c r="K8" i="3"/>
  <c r="D127" i="7" s="1"/>
  <c r="D126" i="7"/>
  <c r="D70" i="7"/>
  <c r="K6" i="3"/>
  <c r="D71" i="7" s="1"/>
  <c r="N5" i="3"/>
  <c r="D46" i="7" s="1"/>
  <c r="D68" i="7"/>
  <c r="D121" i="7"/>
  <c r="P8" i="3"/>
  <c r="D132" i="7" s="1"/>
  <c r="S8" i="3"/>
  <c r="D135" i="7" s="1"/>
  <c r="O8" i="3"/>
  <c r="U8" i="3"/>
  <c r="Q8" i="3"/>
  <c r="D133" i="7" s="1"/>
  <c r="R8" i="3"/>
  <c r="D134" i="7" s="1"/>
  <c r="D9" i="7"/>
  <c r="P4" i="3"/>
  <c r="D20" i="7" s="1"/>
  <c r="S4" i="3"/>
  <c r="D23" i="7" s="1"/>
  <c r="O4" i="3"/>
  <c r="R4" i="3"/>
  <c r="D22" i="7" s="1"/>
  <c r="Q4" i="3"/>
  <c r="D21" i="7" s="1"/>
  <c r="D93" i="7"/>
  <c r="Q7" i="3"/>
  <c r="D105" i="7" s="1"/>
  <c r="P7" i="3"/>
  <c r="D104" i="7" s="1"/>
  <c r="O7" i="3"/>
  <c r="S7" i="3"/>
  <c r="D107" i="7" s="1"/>
  <c r="R7" i="3"/>
  <c r="D106" i="7" s="1"/>
  <c r="D98" i="7"/>
  <c r="K7" i="3"/>
  <c r="D99" i="7" s="1"/>
  <c r="T7" i="3" l="1"/>
  <c r="D108" i="7" s="1"/>
  <c r="D103" i="7"/>
  <c r="U7" i="3"/>
  <c r="D137" i="7"/>
  <c r="X8" i="3"/>
  <c r="D140" i="7" s="1"/>
  <c r="W8" i="3"/>
  <c r="D139" i="7" s="1"/>
  <c r="Y8" i="3"/>
  <c r="D141" i="7" s="1"/>
  <c r="V8" i="3"/>
  <c r="D37" i="7"/>
  <c r="S5" i="3"/>
  <c r="D51" i="7" s="1"/>
  <c r="O5" i="3"/>
  <c r="R5" i="3"/>
  <c r="D50" i="7" s="1"/>
  <c r="Q5" i="3"/>
  <c r="D49" i="7" s="1"/>
  <c r="P5" i="3"/>
  <c r="D48" i="7" s="1"/>
  <c r="D65" i="7"/>
  <c r="R6" i="3"/>
  <c r="D78" i="7" s="1"/>
  <c r="Q6" i="3"/>
  <c r="D77" i="7" s="1"/>
  <c r="O6" i="3"/>
  <c r="S6" i="3"/>
  <c r="D79" i="7" s="1"/>
  <c r="P6" i="3"/>
  <c r="D76" i="7" s="1"/>
  <c r="D19" i="7"/>
  <c r="T4" i="3"/>
  <c r="T8" i="3"/>
  <c r="D136" i="7" s="1"/>
  <c r="D131" i="7"/>
  <c r="N7" i="3"/>
  <c r="D124" i="7"/>
  <c r="N8" i="3"/>
  <c r="U4" i="3"/>
  <c r="N6" i="3"/>
  <c r="D74" i="7" s="1"/>
  <c r="U6" i="3" l="1"/>
  <c r="D130" i="7"/>
  <c r="AD8" i="3"/>
  <c r="D47" i="7"/>
  <c r="T5" i="3"/>
  <c r="D109" i="7"/>
  <c r="Y7" i="3"/>
  <c r="D113" i="7" s="1"/>
  <c r="X7" i="3"/>
  <c r="D112" i="7" s="1"/>
  <c r="W7" i="3"/>
  <c r="D111" i="7" s="1"/>
  <c r="V7" i="3"/>
  <c r="D24" i="7"/>
  <c r="D75" i="7"/>
  <c r="T6" i="3"/>
  <c r="D80" i="7" s="1"/>
  <c r="U5" i="3"/>
  <c r="D25" i="7"/>
  <c r="W4" i="3"/>
  <c r="D27" i="7" s="1"/>
  <c r="Y4" i="3"/>
  <c r="D29" i="7" s="1"/>
  <c r="X4" i="3"/>
  <c r="D28" i="7" s="1"/>
  <c r="V4" i="3"/>
  <c r="Z8" i="3"/>
  <c r="D142" i="7" s="1"/>
  <c r="D138" i="7"/>
  <c r="D102" i="7"/>
  <c r="D53" i="7" l="1"/>
  <c r="W5" i="3"/>
  <c r="D55" i="7" s="1"/>
  <c r="V5" i="3"/>
  <c r="Y5" i="3"/>
  <c r="D57" i="7" s="1"/>
  <c r="X5" i="3"/>
  <c r="D56" i="7" s="1"/>
  <c r="AE8" i="3"/>
  <c r="D147" i="7" s="1"/>
  <c r="D146" i="7"/>
  <c r="D110" i="7"/>
  <c r="Z7" i="3"/>
  <c r="D26" i="7"/>
  <c r="Z4" i="3"/>
  <c r="D52" i="7"/>
  <c r="D81" i="7"/>
  <c r="V6" i="3"/>
  <c r="Y6" i="3"/>
  <c r="D85" i="7" s="1"/>
  <c r="W6" i="3"/>
  <c r="D83" i="7" s="1"/>
  <c r="X6" i="3"/>
  <c r="D84" i="7" s="1"/>
  <c r="D114" i="7" l="1"/>
  <c r="AD7" i="3"/>
  <c r="AF8" i="3"/>
  <c r="D148" i="7" s="1"/>
  <c r="Z5" i="3"/>
  <c r="D54" i="7"/>
  <c r="Z6" i="3"/>
  <c r="D82" i="7"/>
  <c r="D30" i="7"/>
  <c r="AD4" i="3"/>
  <c r="AE7" i="3" l="1"/>
  <c r="D58" i="7"/>
  <c r="AD5" i="3"/>
  <c r="AG8" i="3"/>
  <c r="D86" i="7"/>
  <c r="AD6" i="3"/>
  <c r="AE4" i="3"/>
  <c r="AF4" i="3"/>
  <c r="AG4" i="3" s="1"/>
  <c r="AH4" i="3" l="1"/>
  <c r="AI4" i="3" s="1"/>
  <c r="AE6" i="3"/>
  <c r="AF6" i="3" s="1"/>
  <c r="AG6" i="3" s="1"/>
  <c r="AF7" i="3"/>
  <c r="AG7" i="3" s="1"/>
  <c r="D149" i="7"/>
  <c r="AH8" i="3"/>
  <c r="AI8" i="3" s="1"/>
  <c r="AE5" i="3"/>
  <c r="AF5" i="3" s="1"/>
  <c r="AG5" i="3" s="1"/>
  <c r="AH5" i="3" l="1"/>
  <c r="AI5" i="3" s="1"/>
  <c r="AH7" i="3"/>
  <c r="AI7" i="3"/>
  <c r="AH6" i="3"/>
  <c r="AI6" i="3"/>
  <c r="AJ8" i="3"/>
  <c r="G9" i="4" s="1"/>
  <c r="C9" i="6" s="1"/>
  <c r="H9" i="4"/>
  <c r="AK8" i="3"/>
  <c r="H5" i="4"/>
  <c r="AK4" i="3"/>
  <c r="AJ4" i="3"/>
  <c r="G5" i="4" s="1"/>
  <c r="C5" i="6" s="1"/>
  <c r="H6" i="4" l="1"/>
  <c r="AJ5" i="3"/>
  <c r="G6" i="4" s="1"/>
  <c r="C6" i="6" s="1"/>
  <c r="AK5" i="3"/>
  <c r="H7" i="4"/>
  <c r="AK6" i="3"/>
  <c r="AJ6" i="3"/>
  <c r="G7" i="4" s="1"/>
  <c r="C7" i="6" s="1"/>
  <c r="I9" i="4"/>
  <c r="D9" i="6"/>
  <c r="AK7" i="3"/>
  <c r="H8" i="4"/>
  <c r="AJ7" i="3"/>
  <c r="G8" i="4" s="1"/>
  <c r="C8" i="6" s="1"/>
  <c r="I5" i="4"/>
  <c r="D5" i="6"/>
  <c r="J9" i="4" l="1"/>
  <c r="F9" i="6" s="1"/>
  <c r="E9" i="6"/>
  <c r="J5" i="4"/>
  <c r="E5" i="6"/>
  <c r="I10" i="4"/>
  <c r="D7" i="6"/>
  <c r="I7" i="4"/>
  <c r="I8" i="4"/>
  <c r="D8" i="6"/>
  <c r="I6" i="4"/>
  <c r="D6" i="6"/>
  <c r="E8" i="6" l="1"/>
  <c r="J8" i="4"/>
  <c r="F8" i="6" s="1"/>
  <c r="F5" i="6"/>
  <c r="J10" i="4"/>
  <c r="J7" i="4"/>
  <c r="F7" i="6" s="1"/>
  <c r="E7" i="6"/>
  <c r="J6" i="4"/>
  <c r="F6" i="6" s="1"/>
  <c r="E6" i="6"/>
  <c r="E11" i="6" s="1"/>
  <c r="F11" i="6" l="1"/>
</calcChain>
</file>

<file path=xl/sharedStrings.xml><?xml version="1.0" encoding="utf-8"?>
<sst xmlns="http://schemas.openxmlformats.org/spreadsheetml/2006/main" count="826" uniqueCount="345">
  <si>
    <t>BASE NORMATIVA E SALARIAL – CCT LIMPEZA DO INTERIOR 2026/2027</t>
  </si>
  <si>
    <t>CCT registrada no MTE sob nº GO000082/2026 – vigência 01/01/2026 a 31/12/2027</t>
  </si>
  <si>
    <t>Função no PB</t>
  </si>
  <si>
    <t>Referência 2025</t>
  </si>
  <si>
    <t>Reajuste CCT 2026</t>
  </si>
  <si>
    <t>Piso 2026 adotado</t>
  </si>
  <si>
    <t>Insalubridade</t>
  </si>
  <si>
    <t>Fundamento</t>
  </si>
  <si>
    <t>Aplicação</t>
  </si>
  <si>
    <t>Fonte</t>
  </si>
  <si>
    <t>Gari / Varredor</t>
  </si>
  <si>
    <t>CCT 2026/2027 – cláusulas 3ª e 10ª</t>
  </si>
  <si>
    <t>Gari destinado à varrição manual; adicional de 40% para varredor de logradouro público.</t>
  </si>
  <si>
    <t>CCT GO000082/2026</t>
  </si>
  <si>
    <t>Coletor de RSU</t>
  </si>
  <si>
    <t>Coletor de lixo; adicional de 40% previsto expressamente.</t>
  </si>
  <si>
    <t>CCT 2026/2027 – cláusula 3ª</t>
  </si>
  <si>
    <t>Jardineiro</t>
  </si>
  <si>
    <t>Serviços de jardinagem de logradouros públicos e equivalentes; sem adicional automático na cláusula 10ª.</t>
  </si>
  <si>
    <t>Encarregado</t>
  </si>
  <si>
    <t>Referência pública 2026 – Encarregado/Chefe de Turma até 50 empregados</t>
  </si>
  <si>
    <t>Equipe total dimensionada no PB: 40 profissionais.</t>
  </si>
  <si>
    <t>PNCP – Concorrência Pública 004/2026 – Inhumas/GO</t>
  </si>
  <si>
    <t>Parâmetro</t>
  </si>
  <si>
    <t>Valor</t>
  </si>
  <si>
    <t>Unidade</t>
  </si>
  <si>
    <t>CCT/Norma</t>
  </si>
  <si>
    <t>Tratamento na composição</t>
  </si>
  <si>
    <t>Base de cálculo</t>
  </si>
  <si>
    <t>Observação</t>
  </si>
  <si>
    <t>Auxílio-alimentação</t>
  </si>
  <si>
    <t>R$/mês</t>
  </si>
  <si>
    <t>Cláusula 13ª</t>
  </si>
  <si>
    <t>Custo mensal limitado a 22 dias</t>
  </si>
  <si>
    <t>R$ 27,25 x 22 dias</t>
  </si>
  <si>
    <t>Desconto do empregado: 11%</t>
  </si>
  <si>
    <t>Desconto auxílio-alimentação</t>
  </si>
  <si>
    <t>%</t>
  </si>
  <si>
    <t>Deduzido do custo do benefício</t>
  </si>
  <si>
    <t>VA bruto</t>
  </si>
  <si>
    <t>IAFAS</t>
  </si>
  <si>
    <t>R$/empregado/mês</t>
  </si>
  <si>
    <t>Cláusula 18ª</t>
  </si>
  <si>
    <t>Custo integral da empresa</t>
  </si>
  <si>
    <t>por empregado</t>
  </si>
  <si>
    <t>Custeio aprendizagem</t>
  </si>
  <si>
    <t>Cláusula 26ª</t>
  </si>
  <si>
    <t>Obrigatório na planilha de custos</t>
  </si>
  <si>
    <t>Vale-transporte bruto</t>
  </si>
  <si>
    <t>Cláusula 14ª</t>
  </si>
  <si>
    <t>2 viagens/dia x 22 dias x R$ 4,30</t>
  </si>
  <si>
    <t>44 passagens</t>
  </si>
  <si>
    <t>Desconto limitado a 6% do salário-base</t>
  </si>
  <si>
    <t>RMTC/CCT</t>
  </si>
  <si>
    <t>Desconto vale-transporte</t>
  </si>
  <si>
    <t>% salário-base</t>
  </si>
  <si>
    <t>Participação do empregado</t>
  </si>
  <si>
    <t>salário-base</t>
  </si>
  <si>
    <t>Limitado ao custo bruto do VT</t>
  </si>
  <si>
    <t>Divisor mensal</t>
  </si>
  <si>
    <t>h/mês</t>
  </si>
  <si>
    <t>Cláusula 3ª, §8º</t>
  </si>
  <si>
    <t>Preço mensal ÷ 220</t>
  </si>
  <si>
    <t>jornada até 44 h/semana</t>
  </si>
  <si>
    <t>COMPOSIÇÕES ANALÍTICAS DE CUSTOS – MÃO DE OBRA COM DEDICAÇÃO EXCLUSIVA</t>
  </si>
  <si>
    <t>PLANILHA ORÇAMENTÁRIA FINAL – LIMPEZA URBANA – BELA VISTA DE GOIÁS/GO</t>
  </si>
  <si>
    <t>Base econômica: CCT Limpeza do Interior 2026/2027 – MTE GO000082/2026</t>
  </si>
  <si>
    <t>Item</t>
  </si>
  <si>
    <t>Categoria profissional</t>
  </si>
  <si>
    <t>Qtd.</t>
  </si>
  <si>
    <t>Unid.</t>
  </si>
  <si>
    <t>Piso salarial 2026</t>
  </si>
  <si>
    <t>Preço unitário hora</t>
  </si>
  <si>
    <t>Preço mensal unit.</t>
  </si>
  <si>
    <t>Valor mensal total</t>
  </si>
  <si>
    <t>Valor 12 meses</t>
  </si>
  <si>
    <t>hora</t>
  </si>
  <si>
    <t>TOTAL GERAL DA CONTRATAÇÃO</t>
  </si>
  <si>
    <t>FONTES DOCUMENTAIS E MEMÓRIA DE FORMAÇÃO DOS PREÇOS</t>
  </si>
  <si>
    <t>Conteúdo utilizado</t>
  </si>
  <si>
    <t>Identificação</t>
  </si>
  <si>
    <t>URL/Documento</t>
  </si>
  <si>
    <t>CCT Limpeza do Interior 2026/2027</t>
  </si>
  <si>
    <t>Vigência, abrangência, reajuste, insalubridade, alimentação, VT, IAFAS e aprendizagem</t>
  </si>
  <si>
    <t>MTE GO000082/2026</t>
  </si>
  <si>
    <t>Base principal de mão de obra</t>
  </si>
  <si>
    <t>Arquivo anexo ao processo / Mediador-MTE</t>
  </si>
  <si>
    <t>CCT 2025/2026</t>
  </si>
  <si>
    <t>Pisos de 2025 utilizados como base do reajuste de 6,8340%</t>
  </si>
  <si>
    <t>MTE GO000021/2025</t>
  </si>
  <si>
    <t>Coletor, Gari, Remoção de Entulhos e Jardinagem</t>
  </si>
  <si>
    <t>https://www3.mte.gov.br/sistemas/mediador/Resumo/ResumoVisualizar?NrSolicitacao=MR075164%2F2024</t>
  </si>
  <si>
    <t>PNCP – Inhumas/GO 2026</t>
  </si>
  <si>
    <t>Referência salarial de Encarregado/Chefe de Turma até 50 empregados</t>
  </si>
  <si>
    <t>Concorrência Pública 004/2026</t>
  </si>
  <si>
    <t>https://pncp.gov.br/pncp-api/v1/orgaos/01153030000109/compras/2026/28/arquivos/1</t>
  </si>
  <si>
    <t>FGTS</t>
  </si>
  <si>
    <t>Alíquota patronal de 8%</t>
  </si>
  <si>
    <t>Lei 8.036/1990</t>
  </si>
  <si>
    <t>Encargos sociais</t>
  </si>
  <si>
    <t>https://www.fgts.gov.br/Paginas/sobre-o-fgts/regras.aspx</t>
  </si>
  <si>
    <t>Receita Federal</t>
  </si>
  <si>
    <t>RAT: 1%, 2% ou 3% conforme risco; adotado 3% no orçamento</t>
  </si>
  <si>
    <t>FAP/RAT</t>
  </si>
  <si>
    <t>https://www.gov.br/receitafederal/</t>
  </si>
  <si>
    <t>Município de Bela Vista de Goiás</t>
  </si>
  <si>
    <t>ISSQN de 5% para item 7 e subitens</t>
  </si>
  <si>
    <t>LC Municipal 026/2007</t>
  </si>
  <si>
    <t>Tributos sobre faturamento</t>
  </si>
  <si>
    <t>https://belavistadegoias.leisdigitais.com.br/leis/2231</t>
  </si>
  <si>
    <t>Piso 2026</t>
  </si>
  <si>
    <t>Piso 2025 × 1,06834</t>
  </si>
  <si>
    <t>CCT cláusula 3ª</t>
  </si>
  <si>
    <t>PLANILHA ORÇAMENTÁRIA – MÃO DE OBRA – LIMPEZA URBANA</t>
  </si>
  <si>
    <t>Bela Vista de Goiás/GO – CCT Limpeza do Interior 2026/2027 – MTE GO000082/2026</t>
  </si>
  <si>
    <t>Preço/hora</t>
  </si>
  <si>
    <t>Custo mensal unit.</t>
  </si>
  <si>
    <t>Valor anual (12 meses)</t>
  </si>
  <si>
    <t>Insal.</t>
  </si>
  <si>
    <t>TOTAL GERAL</t>
  </si>
  <si>
    <t>COMPOSIÇÕES ANALÍTICAS DE CUSTOS – MÃO DE OBRA</t>
  </si>
  <si>
    <t>Limpeza Urbana – Bela Vista de Goiás/GO – CCT 2026/2027</t>
  </si>
  <si>
    <t>Grupo</t>
  </si>
  <si>
    <t>Componente</t>
  </si>
  <si>
    <t>Base / Alíquota</t>
  </si>
  <si>
    <t>Valor (R$)</t>
  </si>
  <si>
    <t>REMUNERAÇÃO</t>
  </si>
  <si>
    <t>Salário-base</t>
  </si>
  <si>
    <t>Insalubridade (%)</t>
  </si>
  <si>
    <t>Insalubridade (R$)</t>
  </si>
  <si>
    <t>Remuneração total</t>
  </si>
  <si>
    <t>BENEFÍCIOS</t>
  </si>
  <si>
    <t>Auxílio-alimentação bruto</t>
  </si>
  <si>
    <t>Auxílio-alimentação líquido</t>
  </si>
  <si>
    <t>Vale-transporte líquido</t>
  </si>
  <si>
    <t>Total benefícios líquidos</t>
  </si>
  <si>
    <t>PROVISÕES</t>
  </si>
  <si>
    <t>13º salário</t>
  </si>
  <si>
    <t>8,33%</t>
  </si>
  <si>
    <t>Férias + 1/3</t>
  </si>
  <si>
    <t>11,11%</t>
  </si>
  <si>
    <t>Substituição durante férias</t>
  </si>
  <si>
    <t>Total provisões</t>
  </si>
  <si>
    <t>ENCARGOS</t>
  </si>
  <si>
    <t>Base dos encargos</t>
  </si>
  <si>
    <t>INSS patronal</t>
  </si>
  <si>
    <t>20,00%</t>
  </si>
  <si>
    <t>RAT</t>
  </si>
  <si>
    <t>3,00%</t>
  </si>
  <si>
    <t>Terceiros</t>
  </si>
  <si>
    <t>5,80%</t>
  </si>
  <si>
    <t>8,00%</t>
  </si>
  <si>
    <t>Total encargos sociais</t>
  </si>
  <si>
    <t>OUTROS CUSTOS</t>
  </si>
  <si>
    <t>Uniformes / EPIs</t>
  </si>
  <si>
    <t>TOTALIZAÇÃO</t>
  </si>
  <si>
    <t>Custo direto</t>
  </si>
  <si>
    <t>Custos indiretos</t>
  </si>
  <si>
    <t>Lucro</t>
  </si>
  <si>
    <t>5,00%</t>
  </si>
  <si>
    <t>Subtotal</t>
  </si>
  <si>
    <t>8,65%</t>
  </si>
  <si>
    <t>CUSTO MENSAL POR PROFISSIONAL</t>
  </si>
  <si>
    <t>PREÇO UNITÁRIO POR HORA</t>
  </si>
  <si>
    <t>220 h/mês</t>
  </si>
  <si>
    <t>CUSTO ANUAL POR PROFISSIONAL</t>
  </si>
  <si>
    <t>12 meses</t>
  </si>
  <si>
    <t>Remoção de Entulhos/Galhadas/Volumosos</t>
  </si>
  <si>
    <t>Adicional de insalubridade de 40% incluído na composição de custos para os coletores de galhadas/entulhos/volumosos, conforme critério adotado pela Administração.</t>
  </si>
  <si>
    <t>% remuneração</t>
  </si>
  <si>
    <t>Lei/CLT</t>
  </si>
  <si>
    <t>Provisão mensal</t>
  </si>
  <si>
    <t>remuneração</t>
  </si>
  <si>
    <t>Legislação trabalhista</t>
  </si>
  <si>
    <t>CF/CLT</t>
  </si>
  <si>
    <t>Reposição durante férias</t>
  </si>
  <si>
    <t>Metodologia referencial de custos</t>
  </si>
  <si>
    <t>Cobertura do posto durante férias</t>
  </si>
  <si>
    <t>Parcela distinta da provisão de férias + 1/3.</t>
  </si>
  <si>
    <t>IN SEGES/MP 05/2017 – referência metodológica</t>
  </si>
  <si>
    <t>Outras ausências legais</t>
  </si>
  <si>
    <t>Cobertura de ausências legais além das férias</t>
  </si>
  <si>
    <t>Parâmetro referencial; licitante poderá demonstrar percentual próprio exequível.</t>
  </si>
  <si>
    <t>Provisões rescisórias</t>
  </si>
  <si>
    <t>Avisos prévios, incidências e multa FGTS</t>
  </si>
  <si>
    <t>Parâmetro referencial para orçamento; evitar dupla contagem com encargos.</t>
  </si>
  <si>
    <t>% base</t>
  </si>
  <si>
    <t>Lei 8.212/1991</t>
  </si>
  <si>
    <t>Encargo patronal</t>
  </si>
  <si>
    <t>remuneração + 13º + férias</t>
  </si>
  <si>
    <t>Confirmar regime/CNAE da futura contratada na análise da proposta.</t>
  </si>
  <si>
    <t>Receita/Planalto</t>
  </si>
  <si>
    <t>Lei 8.212/1991 / RFB</t>
  </si>
  <si>
    <t>Parâmetro estimativo</t>
  </si>
  <si>
    <t>Percentual da licitante depende de CNAE/FAP; 3% é referência conservadora.</t>
  </si>
  <si>
    <t>FPAS/CNAE – parâmetro orçamentário</t>
  </si>
  <si>
    <t>Contribuições a terceiros</t>
  </si>
  <si>
    <t>A licitante deverá comprovar o enquadramento aplicável.</t>
  </si>
  <si>
    <t>Depósito obrigatório</t>
  </si>
  <si>
    <t>FGTS/Planalto</t>
  </si>
  <si>
    <t>% custo direto</t>
  </si>
  <si>
    <t>Critério do orçamento</t>
  </si>
  <si>
    <t>Administração/gestão empresarial</t>
  </si>
  <si>
    <t>custo direto</t>
  </si>
  <si>
    <t>Não absorve seguro, ferramentas ou benefícios obrigatórios identificáveis.</t>
  </si>
  <si>
    <t>PB / critério administrativo</t>
  </si>
  <si>
    <t>% custo + indiretos</t>
  </si>
  <si>
    <t>Margem empresarial</t>
  </si>
  <si>
    <t>custo + indiretos</t>
  </si>
  <si>
    <t>PIS</t>
  </si>
  <si>
    <t>% faturamento</t>
  </si>
  <si>
    <t>Legislação tributária</t>
  </si>
  <si>
    <t>Gross-up</t>
  </si>
  <si>
    <t>faturamento</t>
  </si>
  <si>
    <t>Premissa orçamentária</t>
  </si>
  <si>
    <t>COFINS</t>
  </si>
  <si>
    <t>ISS</t>
  </si>
  <si>
    <t>Item 7 e subitens: 5%</t>
  </si>
  <si>
    <t>Seguro de vida – custo empresa</t>
  </si>
  <si>
    <t>CCT GO000082/2026 – Cláusula 17ª</t>
  </si>
  <si>
    <t>Rubrica própria</t>
  </si>
  <si>
    <t>prêmio da apólice menos participação do empregado</t>
  </si>
  <si>
    <t>Prêmio bruto referencial R$ 12,00/vida/mês, deduzida participação máxima do empregado de R$ 4,00: custo empresa R$ 8,00/mês.</t>
  </si>
  <si>
    <t>CCT GO000082/2026 / apólice</t>
  </si>
  <si>
    <t>Ferramentas – custo mensal</t>
  </si>
  <si>
    <t>CCT GO000082/2026 – Cláusula 52ª</t>
  </si>
  <si>
    <t>conforme função</t>
  </si>
  <si>
    <t>Custos por categoria calculados na aba 'Memória Ferramentas Seguro'.</t>
  </si>
  <si>
    <t>CCT GO000082/2026 / pesquisa de preços</t>
  </si>
  <si>
    <t>Validação final</t>
  </si>
  <si>
    <t>Ferramentas e seguro incorporados ao orçamento estimativo.</t>
  </si>
  <si>
    <t>Valores de mercado pesquisados em setembro/2026; sujeitos à comprovação pela licitante em sua composição própria.</t>
  </si>
  <si>
    <t>CUSTOS MENSAIS DE UNIFORMES, EPIs, FERRAMENTAS E SEGURO – LIMPEZA URBANA</t>
  </si>
  <si>
    <t>Função</t>
  </si>
  <si>
    <t>Uniformes/EPIs</t>
  </si>
  <si>
    <t>Ferramentas</t>
  </si>
  <si>
    <t>Seguro de vida</t>
  </si>
  <si>
    <t>Base</t>
  </si>
  <si>
    <t>Pesquisa/cotações do processo</t>
  </si>
  <si>
    <t>Ferramentas e seguro: preencher antes da consolidação definitiva.</t>
  </si>
  <si>
    <t>Seguro: preencher; ferramentas somente se aplicáveis.</t>
  </si>
  <si>
    <t>Insal. %</t>
  </si>
  <si>
    <t>Insal. R$</t>
  </si>
  <si>
    <t>Remuneração</t>
  </si>
  <si>
    <t>Desc. VA</t>
  </si>
  <si>
    <t>VA líquido</t>
  </si>
  <si>
    <t>VT bruto</t>
  </si>
  <si>
    <t>Desc. VT</t>
  </si>
  <si>
    <t>VT líquido</t>
  </si>
  <si>
    <t>Aprendizagem</t>
  </si>
  <si>
    <t>Benefícios líquidos</t>
  </si>
  <si>
    <t>13º</t>
  </si>
  <si>
    <t>Reposição férias</t>
  </si>
  <si>
    <t>Outras ausências</t>
  </si>
  <si>
    <t>Base encargos</t>
  </si>
  <si>
    <t>INSS 20%</t>
  </si>
  <si>
    <t>RAT 3%</t>
  </si>
  <si>
    <t>Terceiros 5,8%</t>
  </si>
  <si>
    <t>FGTS 8%</t>
  </si>
  <si>
    <t>Indiretos 3%</t>
  </si>
  <si>
    <t>Lucro 5%</t>
  </si>
  <si>
    <t>Tributos (gross-up 8,65%)</t>
  </si>
  <si>
    <t>Preço mensal</t>
  </si>
  <si>
    <t>Preço anual/prof.</t>
  </si>
  <si>
    <t>ORÇAMENTO ESTIMATIVO CONSOLIDADO – inclui ferramentas e seguro de vida conforme memória de cálculo específica.</t>
  </si>
  <si>
    <t>Os percentuais referenciais de ausências/rescisões e custos empresariais poderão ser demonstrados pela licitante conforme sua realidade, sem redução de direitos legais/convencionais e mediante comprovação de exequibilidade.</t>
  </si>
  <si>
    <t>Seguro de vida obrigatório; empregado pode contribuir até R$ 4,00/mês</t>
  </si>
  <si>
    <t>Rubrica própria na composição</t>
  </si>
  <si>
    <t>https://convencoes.bond.com.br/cct/seacons-go-cct-2026-2027</t>
  </si>
  <si>
    <t>Ferramentas e EPIs fornecidos pela empresa</t>
  </si>
  <si>
    <t>Rubrica própria por categoria</t>
  </si>
  <si>
    <t>CCT GO000082/2026 – Cláusula 53ª</t>
  </si>
  <si>
    <t>02 uniformes completos novos por ano</t>
  </si>
  <si>
    <t>Custo amortizado mensalmente</t>
  </si>
  <si>
    <t>IN SEGES/MP nº 05/2017</t>
  </si>
  <si>
    <t>Referência metodológica para reposição de ausências e provisões rescisórias</t>
  </si>
  <si>
    <t>Anexo VII-D</t>
  </si>
  <si>
    <t>Parâmetros referenciais, sem vincular percentuais da licitante</t>
  </si>
  <si>
    <t>https://www.gov.br/compras/pt-br/acesso-a-informacao/legislacao/instrucoes-normativas/instrucao-normativa-no-5-de-26-de-maio-de-2017-atualizada</t>
  </si>
  <si>
    <t>Pesquisa set/2026</t>
  </si>
  <si>
    <t>Vassourão gari piaçava 60 cm – referência R$ 63,64</t>
  </si>
  <si>
    <t>Mercado Livre</t>
  </si>
  <si>
    <t>Reposição trimestral</t>
  </si>
  <si>
    <t>Pesquisa online</t>
  </si>
  <si>
    <t>Pá quadrada Tramontina c/ cabo – referência R$ 60,90</t>
  </si>
  <si>
    <t>Loja do Mecânico / pesquisa de mercado</t>
  </si>
  <si>
    <t>Vida útil 12 meses</t>
  </si>
  <si>
    <t>Enxada larga Tramontina c/ cabo – R$ 94,76 à vista</t>
  </si>
  <si>
    <t>Tramontina</t>
  </si>
  <si>
    <t>Ancinho 14 dentes c/ cabo – R$ 32,99</t>
  </si>
  <si>
    <t>Ferramentas Kennedy / pesquisa de mercado</t>
  </si>
  <si>
    <t>Carrinho de mão reforçado 60 L – R$ 251,45</t>
  </si>
  <si>
    <t>Pesquisa de mercado</t>
  </si>
  <si>
    <t>1 para 2 empregados / 24 meses</t>
  </si>
  <si>
    <t>Seguro vida coletivo – faixa de mercado 11–50 vidas; adotado prêmio bruto R$ 12,00/vida/mês</t>
  </si>
  <si>
    <t>Mercado 2026 + CCT GO000082/2026</t>
  </si>
  <si>
    <t>Dedução de R$ 4,00 do empregado; custo empresa R$ 8,00</t>
  </si>
  <si>
    <t>Pesquisa online/CCT</t>
  </si>
  <si>
    <t>MEMÓRIA DE CÁLCULO – FERRAMENTAS E SEGURO DE VIDA</t>
  </si>
  <si>
    <t>Categoria</t>
  </si>
  <si>
    <t>Preço ref. (R$)</t>
  </si>
  <si>
    <t>Qtd./emp.</t>
  </si>
  <si>
    <t>Vida útil / reposição</t>
  </si>
  <si>
    <t>Custo mensal (R$)</t>
  </si>
  <si>
    <t>Critério</t>
  </si>
  <si>
    <t>Fonte/pesquisa</t>
  </si>
  <si>
    <t>Vassourão gari piaçava 60 cm</t>
  </si>
  <si>
    <t>3 meses</t>
  </si>
  <si>
    <t>1 un. a cada 3 meses</t>
  </si>
  <si>
    <t>Pesquisa online set/2026</t>
  </si>
  <si>
    <t>Pá quadrada com cabo</t>
  </si>
  <si>
    <t>1 un./ano</t>
  </si>
  <si>
    <t>Remoção Entulhos/Galhadas/Volumosos</t>
  </si>
  <si>
    <t>Enxada larga c/ cabo</t>
  </si>
  <si>
    <t>Tramontina set/2026</t>
  </si>
  <si>
    <t>Ancinho 14 dentes c/ cabo</t>
  </si>
  <si>
    <t>Carrinho de mão reforçado 60 L</t>
  </si>
  <si>
    <t>24 meses</t>
  </si>
  <si>
    <t>1 un./2 empregados; 24 meses</t>
  </si>
  <si>
    <t>Tesoura de poda</t>
  </si>
  <si>
    <t>Lima chata 8 pol.</t>
  </si>
  <si>
    <t>Ferramentas operacionais</t>
  </si>
  <si>
    <t>—</t>
  </si>
  <si>
    <t>Não previsto; função de supervisão</t>
  </si>
  <si>
    <t>PB BVG</t>
  </si>
  <si>
    <t>SEGURO DE VIDA – MEMÓRIA</t>
  </si>
  <si>
    <t>Memória</t>
  </si>
  <si>
    <t>Custo empresa</t>
  </si>
  <si>
    <t>Prêmio bruto referencial</t>
  </si>
  <si>
    <t>vida/mês</t>
  </si>
  <si>
    <t>Faixa de mercado para grupos 11–50 vidas</t>
  </si>
  <si>
    <t>Pesquisa de mercado 2026</t>
  </si>
  <si>
    <t>Parâmetro conservador; preço real depende de idade/coberturas/apólice.</t>
  </si>
  <si>
    <t>Limite máximo previsto na CCT</t>
  </si>
  <si>
    <t>Cláusula 17ª</t>
  </si>
  <si>
    <t>A empresa suporta a diferença a maior.</t>
  </si>
  <si>
    <t>Custo mensal estimado da empresa</t>
  </si>
  <si>
    <t>empregado/mês</t>
  </si>
  <si>
    <t>R$ 12,00 - R$ 4,00</t>
  </si>
  <si>
    <t>CCT + pesquisa de mercado</t>
  </si>
  <si>
    <t>Adotado no orçamento estimativo.</t>
  </si>
  <si>
    <t>Memória BVG</t>
  </si>
  <si>
    <t>NOTAS METODOLÓGICAS</t>
  </si>
  <si>
    <t>1. Ferramentas foram apropriadas separadamente de uniformes/EPIs e custos indiretos, com amortização conforme vida útil/reposição estimada.</t>
  </si>
  <si>
    <t>2. Os preços de varejo online são parâmetros de mercado para o orçamento estimativo; na proposta, a licitante deverá considerar seus custos efetivos, preservando as obrigações mínimas da CCT e do PB.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</si>
</sst>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\R\$\ #,##0.00"/>
    <numFmt numFmtId="165" formatCode="0.0000%"/>
  </numFmts>
  <fonts count="13">
    <font>
      <sz val="11"/>
      <name val="Carlito"/>
    </font>
    <font>
      <b/>
      <sz val="10"/>
      <color rgb="FFFFFFFF"/>
      <name val="Arial"/>
    </font>
    <font>
      <b/>
      <sz val="8"/>
      <color rgb="FFFFFFFF"/>
      <name val="Arial"/>
    </font>
    <font>
      <sz val="8"/>
      <name val="Arial"/>
    </font>
    <font>
      <b/>
      <sz val="8"/>
      <color rgb="FF1F1F1F"/>
      <name val="Arial"/>
    </font>
    <font>
      <b/>
      <sz val="8"/>
      <name val="Arial"/>
    </font>
    <font>
      <b/>
      <sz val="8"/>
      <color rgb="FF274E13"/>
      <name val="Arial"/>
    </font>
    <font>
      <b/>
      <sz val="11"/>
      <color rgb="FFFFFFFF"/>
      <name val="Arial"/>
    </font>
    <font>
      <b/>
      <sz val="7"/>
      <color rgb="FFFFFFFF"/>
      <name val="Arial"/>
    </font>
    <font>
      <sz val="7"/>
      <name val="Arial"/>
    </font>
    <font>
      <sz val="11"/>
      <name val="Carlito"/>
    </font>
    <font>
      <b/>
      <sz val="11"/>
      <name val="Carlito"/>
    </font>
    <font>
      <b/>
      <sz val="14"/>
      <name val="Carlito"/>
    </font>
  </fonts>
  <fills count="1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4472C4"/>
      </patternFill>
    </fill>
    <fill>
      <patternFill patternType="solid">
        <fgColor rgb="FFE2F0D9"/>
      </patternFill>
    </fill>
    <fill>
      <patternFill patternType="solid">
        <fgColor rgb="FFD9EAD3"/>
      </patternFill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4472C4"/>
      </patternFill>
    </fill>
    <fill>
      <patternFill patternType="solid">
        <fgColor rgb="FFE2F0D9"/>
      </patternFill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4472C4"/>
      </patternFill>
    </fill>
    <fill>
      <patternFill patternType="solid">
        <fgColor rgb="FFE2F0D9"/>
      </patternFill>
    </fill>
    <fill>
      <patternFill patternType="solid">
        <fgColor rgb="FFFFF2CC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D9EAF7"/>
      </patternFill>
    </fill>
  </fills>
  <borders count="18"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/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/>
      <top/>
      <bottom/>
      <diagonal/>
    </border>
    <border>
      <left/>
      <right style="thin">
        <color rgb="FFBFBFBF"/>
      </right>
      <top/>
      <bottom/>
      <diagonal/>
    </border>
    <border>
      <left style="thin">
        <color rgb="FFBFBFBF"/>
      </left>
      <right/>
      <top/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 style="thin">
        <color rgb="FFBFBFBF"/>
      </right>
      <top/>
      <bottom style="thin">
        <color rgb="FFBFBFBF"/>
      </bottom>
      <diagonal/>
    </border>
    <border>
      <left style="thin">
        <color rgb="FFA6A6A6"/>
      </left>
      <right/>
      <top style="thin">
        <color rgb="FFA6A6A6"/>
      </top>
      <bottom/>
      <diagonal/>
    </border>
    <border>
      <left/>
      <right/>
      <top style="thin">
        <color rgb="FFA6A6A6"/>
      </top>
      <bottom/>
      <diagonal/>
    </border>
    <border>
      <left/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/>
      <top/>
      <bottom/>
      <diagonal/>
    </border>
    <border>
      <left/>
      <right style="thin">
        <color rgb="FFA6A6A6"/>
      </right>
      <top/>
      <bottom/>
      <diagonal/>
    </border>
    <border>
      <left style="thin">
        <color rgb="FFA6A6A6"/>
      </left>
      <right/>
      <top/>
      <bottom style="thin">
        <color rgb="FFA6A6A6"/>
      </bottom>
      <diagonal/>
    </border>
    <border>
      <left/>
      <right/>
      <top/>
      <bottom style="thin">
        <color rgb="FFA6A6A6"/>
      </bottom>
      <diagonal/>
    </border>
    <border>
      <left/>
      <right style="thin">
        <color rgb="FFA6A6A6"/>
      </right>
      <top/>
      <bottom style="thin">
        <color rgb="FFA6A6A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81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vertical="center" wrapText="1"/>
    </xf>
    <xf numFmtId="10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164" fontId="3" fillId="0" borderId="7" xfId="0" applyNumberFormat="1" applyFont="1" applyBorder="1" applyAlignment="1">
      <alignment vertical="center" wrapText="1"/>
    </xf>
    <xf numFmtId="165" fontId="3" fillId="0" borderId="7" xfId="0" applyNumberFormat="1" applyFont="1" applyBorder="1" applyAlignment="1">
      <alignment vertical="center" wrapText="1"/>
    </xf>
    <xf numFmtId="10" fontId="3" fillId="0" borderId="7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" fontId="3" fillId="0" borderId="0" xfId="0" applyNumberFormat="1" applyFont="1" applyAlignment="1">
      <alignment vertical="center" wrapText="1"/>
    </xf>
    <xf numFmtId="0" fontId="9" fillId="0" borderId="4" xfId="0" applyFont="1" applyBorder="1" applyAlignment="1">
      <alignment vertical="center" wrapText="1"/>
    </xf>
    <xf numFmtId="10" fontId="9" fillId="0" borderId="0" xfId="0" applyNumberFormat="1" applyFont="1" applyAlignment="1">
      <alignment vertical="center" wrapText="1"/>
    </xf>
    <xf numFmtId="0" fontId="9" fillId="0" borderId="6" xfId="0" applyFont="1" applyBorder="1" applyAlignment="1">
      <alignment vertical="center" wrapText="1"/>
    </xf>
    <xf numFmtId="10" fontId="9" fillId="0" borderId="7" xfId="0" applyNumberFormat="1" applyFont="1" applyBorder="1" applyAlignment="1">
      <alignment vertical="center" wrapText="1"/>
    </xf>
    <xf numFmtId="0" fontId="3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0" fontId="2" fillId="9" borderId="9" xfId="0" applyFont="1" applyFill="1" applyBorder="1" applyAlignment="1">
      <alignment horizontal="center" wrapText="1"/>
    </xf>
    <xf numFmtId="0" fontId="2" fillId="9" borderId="10" xfId="0" applyFont="1" applyFill="1" applyBorder="1" applyAlignment="1">
      <alignment horizontal="center" wrapText="1"/>
    </xf>
    <xf numFmtId="0" fontId="2" fillId="9" borderId="11" xfId="0" applyFont="1" applyFill="1" applyBorder="1" applyAlignment="1">
      <alignment horizontal="center" wrapText="1"/>
    </xf>
    <xf numFmtId="0" fontId="3" fillId="0" borderId="12" xfId="0" applyFont="1" applyBorder="1" applyAlignment="1">
      <alignment wrapText="1"/>
    </xf>
    <xf numFmtId="9" fontId="3" fillId="0" borderId="13" xfId="0" applyNumberFormat="1" applyFont="1" applyBorder="1" applyAlignment="1">
      <alignment wrapText="1"/>
    </xf>
    <xf numFmtId="0" fontId="3" fillId="0" borderId="13" xfId="0" applyFont="1" applyBorder="1" applyAlignment="1">
      <alignment wrapText="1"/>
    </xf>
    <xf numFmtId="164" fontId="5" fillId="10" borderId="15" xfId="0" applyNumberFormat="1" applyFont="1" applyFill="1" applyBorder="1" applyAlignment="1">
      <alignment wrapText="1"/>
    </xf>
    <xf numFmtId="0" fontId="5" fillId="10" borderId="16" xfId="0" applyFont="1" applyFill="1" applyBorder="1" applyAlignment="1">
      <alignment wrapText="1"/>
    </xf>
    <xf numFmtId="0" fontId="3" fillId="0" borderId="17" xfId="0" applyFont="1" applyBorder="1" applyAlignment="1">
      <alignment vertical="center" wrapText="1"/>
    </xf>
    <xf numFmtId="0" fontId="2" fillId="13" borderId="17" xfId="0" applyFont="1" applyFill="1" applyBorder="1" applyAlignment="1">
      <alignment horizontal="center" vertical="center" wrapText="1"/>
    </xf>
    <xf numFmtId="164" fontId="3" fillId="0" borderId="17" xfId="0" applyNumberFormat="1" applyFont="1" applyBorder="1" applyAlignment="1">
      <alignment vertical="center" wrapText="1"/>
    </xf>
    <xf numFmtId="10" fontId="3" fillId="0" borderId="17" xfId="0" applyNumberFormat="1" applyFont="1" applyBorder="1" applyAlignment="1">
      <alignment vertical="center" wrapText="1"/>
    </xf>
    <xf numFmtId="164" fontId="2" fillId="13" borderId="17" xfId="0" applyNumberFormat="1" applyFont="1" applyFill="1" applyBorder="1" applyAlignment="1">
      <alignment horizontal="center" vertical="center" wrapText="1"/>
    </xf>
    <xf numFmtId="0" fontId="5" fillId="14" borderId="17" xfId="0" applyFont="1" applyFill="1" applyBorder="1" applyAlignment="1">
      <alignment vertical="center" wrapText="1"/>
    </xf>
    <xf numFmtId="10" fontId="5" fillId="14" borderId="17" xfId="0" applyNumberFormat="1" applyFont="1" applyFill="1" applyBorder="1" applyAlignment="1">
      <alignment vertical="center" wrapText="1"/>
    </xf>
    <xf numFmtId="164" fontId="5" fillId="14" borderId="17" xfId="0" applyNumberFormat="1" applyFont="1" applyFill="1" applyBorder="1" applyAlignment="1">
      <alignment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4" fontId="3" fillId="0" borderId="17" xfId="1" applyFont="1" applyBorder="1" applyAlignment="1">
      <alignment vertical="center" wrapText="1"/>
    </xf>
    <xf numFmtId="44" fontId="5" fillId="5" borderId="17" xfId="1" applyFont="1" applyFill="1" applyBorder="1" applyAlignment="1">
      <alignment vertical="center" wrapText="1"/>
    </xf>
    <xf numFmtId="0" fontId="0" fillId="0" borderId="0" xfId="0" applyAlignment="1">
      <alignment wrapText="1"/>
    </xf>
    <xf numFmtId="4" fontId="9" fillId="0" borderId="0" xfId="0" applyNumberFormat="1" applyFont="1" applyAlignment="1">
      <alignment vertical="center" wrapText="1"/>
    </xf>
    <xf numFmtId="4" fontId="9" fillId="0" borderId="5" xfId="0" applyNumberFormat="1" applyFont="1" applyBorder="1" applyAlignment="1">
      <alignment vertical="center" wrapText="1"/>
    </xf>
    <xf numFmtId="4" fontId="0" fillId="0" borderId="0" xfId="0" applyNumberFormat="1" applyAlignment="1">
      <alignment wrapText="1"/>
    </xf>
    <xf numFmtId="4" fontId="9" fillId="0" borderId="7" xfId="0" applyNumberFormat="1" applyFont="1" applyBorder="1" applyAlignment="1">
      <alignment vertical="center" wrapText="1"/>
    </xf>
    <xf numFmtId="4" fontId="9" fillId="0" borderId="8" xfId="0" applyNumberFormat="1" applyFont="1" applyBorder="1" applyAlignment="1">
      <alignment vertical="center" wrapText="1"/>
    </xf>
    <xf numFmtId="0" fontId="8" fillId="16" borderId="1" xfId="0" applyFont="1" applyFill="1" applyBorder="1" applyAlignment="1">
      <alignment horizontal="center" vertical="center" wrapText="1"/>
    </xf>
    <xf numFmtId="0" fontId="8" fillId="16" borderId="2" xfId="0" applyFont="1" applyFill="1" applyBorder="1" applyAlignment="1">
      <alignment horizontal="center" vertical="center" wrapText="1"/>
    </xf>
    <xf numFmtId="0" fontId="8" fillId="16" borderId="3" xfId="0" applyFont="1" applyFill="1" applyBorder="1" applyAlignment="1">
      <alignment horizontal="center" vertical="center" wrapText="1"/>
    </xf>
    <xf numFmtId="0" fontId="11" fillId="16" borderId="0" xfId="0" applyFont="1" applyFill="1" applyAlignment="1">
      <alignment wrapText="1"/>
    </xf>
    <xf numFmtId="4" fontId="9" fillId="15" borderId="0" xfId="0" applyNumberFormat="1" applyFont="1" applyFill="1" applyAlignment="1">
      <alignment vertical="center" wrapText="1"/>
    </xf>
    <xf numFmtId="4" fontId="9" fillId="15" borderId="7" xfId="0" applyNumberFormat="1" applyFont="1" applyFill="1" applyBorder="1" applyAlignment="1">
      <alignment vertical="center" wrapText="1"/>
    </xf>
    <xf numFmtId="0" fontId="3" fillId="17" borderId="0" xfId="0" applyFont="1" applyFill="1" applyAlignment="1">
      <alignment vertical="center" wrapText="1"/>
    </xf>
    <xf numFmtId="0" fontId="3" fillId="17" borderId="7" xfId="0" applyFont="1" applyFill="1" applyBorder="1" applyAlignment="1">
      <alignment vertical="center" wrapText="1"/>
    </xf>
    <xf numFmtId="0" fontId="12" fillId="0" borderId="0" xfId="0" applyFont="1" applyAlignment="1">
      <alignment wrapText="1"/>
    </xf>
    <xf numFmtId="0" fontId="11" fillId="18" borderId="0" xfId="0" applyFont="1" applyFill="1" applyAlignment="1">
      <alignment wrapText="1"/>
    </xf>
    <xf numFmtId="0" fontId="7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164" fontId="5" fillId="5" borderId="17" xfId="0" applyNumberFormat="1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vertical="center" wrapText="1"/>
    </xf>
    <xf numFmtId="0" fontId="7" fillId="7" borderId="0" xfId="0" applyFont="1" applyFill="1" applyAlignment="1">
      <alignment horizontal="center" wrapText="1"/>
    </xf>
    <xf numFmtId="0" fontId="5" fillId="8" borderId="0" xfId="0" applyFont="1" applyFill="1" applyAlignment="1">
      <alignment horizontal="center" wrapText="1"/>
    </xf>
    <xf numFmtId="0" fontId="5" fillId="10" borderId="14" xfId="0" applyFont="1" applyFill="1" applyBorder="1" applyAlignment="1">
      <alignment wrapText="1"/>
    </xf>
    <xf numFmtId="0" fontId="5" fillId="10" borderId="15" xfId="0" applyFont="1" applyFill="1" applyBorder="1" applyAlignment="1">
      <alignment wrapText="1"/>
    </xf>
    <xf numFmtId="164" fontId="5" fillId="10" borderId="15" xfId="0" applyNumberFormat="1" applyFont="1" applyFill="1" applyBorder="1" applyAlignment="1">
      <alignment wrapText="1"/>
    </xf>
    <xf numFmtId="0" fontId="2" fillId="11" borderId="17" xfId="0" applyFont="1" applyFill="1" applyBorder="1" applyAlignment="1">
      <alignment horizontal="left" vertical="center" wrapText="1"/>
    </xf>
    <xf numFmtId="164" fontId="2" fillId="11" borderId="17" xfId="0" applyNumberFormat="1" applyFont="1" applyFill="1" applyBorder="1" applyAlignment="1">
      <alignment horizontal="left" vertical="center" wrapText="1"/>
    </xf>
    <xf numFmtId="0" fontId="7" fillId="11" borderId="17" xfId="0" applyFont="1" applyFill="1" applyBorder="1" applyAlignment="1">
      <alignment horizontal="center" vertical="center" wrapText="1"/>
    </xf>
    <xf numFmtId="0" fontId="5" fillId="12" borderId="1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17" borderId="0" xfId="0" applyFont="1" applyFill="1" applyAlignment="1">
      <alignment horizontal="center" vertical="center" wrapText="1"/>
    </xf>
  </cellXfs>
  <cellStyles count="2">
    <cellStyle name="Moeda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0"/>
  <sheetViews>
    <sheetView tabSelected="1" workbookViewId="0">
      <selection activeCell="J12" sqref="J12"/>
    </sheetView>
  </sheetViews>
  <sheetFormatPr defaultRowHeight="14.25"/>
  <cols>
    <col min="1" max="1" width="18" customWidth="1"/>
    <col min="2" max="2" width="10" customWidth="1"/>
    <col min="3" max="3" width="9" customWidth="1"/>
    <col min="4" max="4" width="11" customWidth="1"/>
    <col min="5" max="5" width="9" customWidth="1"/>
    <col min="6" max="6" width="21" customWidth="1"/>
    <col min="7" max="7" width="28" customWidth="1"/>
    <col min="8" max="8" width="16" customWidth="1"/>
  </cols>
  <sheetData>
    <row r="1" spans="1:33" ht="15">
      <c r="A1" s="59" t="s">
        <v>0</v>
      </c>
      <c r="B1" s="59"/>
      <c r="C1" s="59"/>
      <c r="D1" s="59"/>
      <c r="E1" s="59"/>
      <c r="F1" s="59"/>
      <c r="G1" s="59"/>
      <c r="H1" s="59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>
      <c r="A2" s="60" t="s">
        <v>1</v>
      </c>
      <c r="B2" s="60"/>
      <c r="C2" s="60"/>
      <c r="D2" s="60"/>
      <c r="E2" s="60"/>
      <c r="F2" s="60"/>
      <c r="G2" s="60"/>
      <c r="H2" s="60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1:3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1:33" ht="22.5">
      <c r="A4" s="1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3" t="s">
        <v>9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ht="33.75">
      <c r="A5" s="4" t="s">
        <v>10</v>
      </c>
      <c r="B5" s="5">
        <v>1601.55</v>
      </c>
      <c r="C5" s="6">
        <v>6.8339999999999998E-2</v>
      </c>
      <c r="D5" s="5">
        <f>ROUND(B5*(1+C5),2)</f>
        <v>1711</v>
      </c>
      <c r="E5" s="7">
        <v>0.4</v>
      </c>
      <c r="F5" s="8" t="s">
        <v>11</v>
      </c>
      <c r="G5" s="8" t="s">
        <v>12</v>
      </c>
      <c r="H5" s="9" t="s">
        <v>13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ht="22.5">
      <c r="A6" s="4" t="s">
        <v>14</v>
      </c>
      <c r="B6" s="5">
        <v>1921.86</v>
      </c>
      <c r="C6" s="6">
        <v>6.8339999999999998E-2</v>
      </c>
      <c r="D6" s="5">
        <f>ROUND(B6*(1+C6),2)</f>
        <v>2053.1999999999998</v>
      </c>
      <c r="E6" s="7">
        <v>0.4</v>
      </c>
      <c r="F6" s="8" t="s">
        <v>11</v>
      </c>
      <c r="G6" s="8" t="s">
        <v>15</v>
      </c>
      <c r="H6" s="9" t="s">
        <v>13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45">
      <c r="A7" s="4" t="s">
        <v>167</v>
      </c>
      <c r="B7" s="5">
        <v>1739</v>
      </c>
      <c r="C7" s="6">
        <v>6.8339999999999998E-2</v>
      </c>
      <c r="D7" s="5">
        <f>ROUND(B7*(1+C7),2)</f>
        <v>1857.84</v>
      </c>
      <c r="E7" s="7">
        <v>0.4</v>
      </c>
      <c r="F7" s="8" t="s">
        <v>16</v>
      </c>
      <c r="G7" s="8" t="s">
        <v>168</v>
      </c>
      <c r="H7" s="9" t="s">
        <v>13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ht="33.75">
      <c r="A8" s="4" t="s">
        <v>17</v>
      </c>
      <c r="B8" s="5">
        <v>1804.11</v>
      </c>
      <c r="C8" s="6">
        <v>6.8339999999999998E-2</v>
      </c>
      <c r="D8" s="5">
        <f>ROUND(B8*(1+C8),2)</f>
        <v>1927.4</v>
      </c>
      <c r="E8" s="7">
        <v>0</v>
      </c>
      <c r="F8" s="8" t="s">
        <v>16</v>
      </c>
      <c r="G8" s="8" t="s">
        <v>18</v>
      </c>
      <c r="H8" s="9" t="s">
        <v>13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1:33" ht="33.75">
      <c r="A9" s="10" t="s">
        <v>19</v>
      </c>
      <c r="B9" s="11">
        <v>2081.98</v>
      </c>
      <c r="C9" s="12">
        <v>6.8339999999999998E-2</v>
      </c>
      <c r="D9" s="11">
        <f>ROUND(B9*(1+C9),2)</f>
        <v>2224.2600000000002</v>
      </c>
      <c r="E9" s="13">
        <v>0</v>
      </c>
      <c r="F9" s="14" t="s">
        <v>20</v>
      </c>
      <c r="G9" s="14" t="s">
        <v>21</v>
      </c>
      <c r="H9" s="15" t="s">
        <v>22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1:3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spans="1:3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spans="1:33" ht="45">
      <c r="A12" s="1" t="s">
        <v>23</v>
      </c>
      <c r="B12" s="2" t="s">
        <v>24</v>
      </c>
      <c r="C12" s="2" t="s">
        <v>25</v>
      </c>
      <c r="D12" s="2" t="s">
        <v>26</v>
      </c>
      <c r="E12" s="2" t="s">
        <v>27</v>
      </c>
      <c r="F12" s="2" t="s">
        <v>28</v>
      </c>
      <c r="G12" s="2" t="s">
        <v>29</v>
      </c>
      <c r="H12" s="3" t="s">
        <v>9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spans="1:33" ht="33.75">
      <c r="A13" s="4" t="s">
        <v>30</v>
      </c>
      <c r="B13" s="5">
        <v>599.5</v>
      </c>
      <c r="C13" s="8" t="s">
        <v>31</v>
      </c>
      <c r="D13" s="8" t="s">
        <v>32</v>
      </c>
      <c r="E13" s="8" t="s">
        <v>33</v>
      </c>
      <c r="F13" s="76" t="s">
        <v>34</v>
      </c>
      <c r="G13" s="76" t="s">
        <v>35</v>
      </c>
      <c r="H13" s="77" t="s">
        <v>13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</row>
    <row r="14" spans="1:33" ht="33.75">
      <c r="A14" s="4" t="s">
        <v>36</v>
      </c>
      <c r="B14" s="7">
        <v>0.11</v>
      </c>
      <c r="C14" s="8" t="s">
        <v>37</v>
      </c>
      <c r="D14" s="8" t="s">
        <v>32</v>
      </c>
      <c r="E14" s="8" t="s">
        <v>38</v>
      </c>
      <c r="F14" s="76" t="s">
        <v>39</v>
      </c>
      <c r="G14" s="76"/>
      <c r="H14" s="77" t="s">
        <v>13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</row>
    <row r="15" spans="1:33" ht="33.75">
      <c r="A15" s="4" t="s">
        <v>40</v>
      </c>
      <c r="B15" s="5">
        <v>16.62</v>
      </c>
      <c r="C15" s="8" t="s">
        <v>41</v>
      </c>
      <c r="D15" s="8" t="s">
        <v>42</v>
      </c>
      <c r="E15" s="8" t="s">
        <v>43</v>
      </c>
      <c r="F15" s="76" t="s">
        <v>44</v>
      </c>
      <c r="G15" s="76"/>
      <c r="H15" s="77" t="s">
        <v>13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</row>
    <row r="16" spans="1:33" ht="33.75">
      <c r="A16" s="4" t="s">
        <v>45</v>
      </c>
      <c r="B16" s="5">
        <v>77.319999999999993</v>
      </c>
      <c r="C16" s="8" t="s">
        <v>41</v>
      </c>
      <c r="D16" s="8" t="s">
        <v>46</v>
      </c>
      <c r="E16" s="8" t="s">
        <v>47</v>
      </c>
      <c r="F16" s="76" t="s">
        <v>44</v>
      </c>
      <c r="G16" s="76"/>
      <c r="H16" s="77" t="s">
        <v>13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</row>
    <row r="17" spans="1:33" ht="33.75">
      <c r="A17" s="4" t="s">
        <v>48</v>
      </c>
      <c r="B17" s="5">
        <v>189.2</v>
      </c>
      <c r="C17" s="8" t="s">
        <v>31</v>
      </c>
      <c r="D17" s="8" t="s">
        <v>49</v>
      </c>
      <c r="E17" s="8" t="s">
        <v>50</v>
      </c>
      <c r="F17" s="76" t="s">
        <v>51</v>
      </c>
      <c r="G17" s="76" t="s">
        <v>52</v>
      </c>
      <c r="H17" s="77" t="s">
        <v>53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</row>
    <row r="18" spans="1:33" ht="33.75">
      <c r="A18" s="4" t="s">
        <v>54</v>
      </c>
      <c r="B18" s="7">
        <v>0.06</v>
      </c>
      <c r="C18" s="8" t="s">
        <v>55</v>
      </c>
      <c r="D18" s="8" t="s">
        <v>49</v>
      </c>
      <c r="E18" s="8" t="s">
        <v>56</v>
      </c>
      <c r="F18" s="76" t="s">
        <v>57</v>
      </c>
      <c r="G18" s="76" t="s">
        <v>58</v>
      </c>
      <c r="H18" s="77" t="s">
        <v>13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</row>
    <row r="19" spans="1:33" ht="22.5">
      <c r="A19" s="4" t="s">
        <v>59</v>
      </c>
      <c r="B19" s="16">
        <v>220</v>
      </c>
      <c r="C19" s="8" t="s">
        <v>60</v>
      </c>
      <c r="D19" s="8" t="s">
        <v>61</v>
      </c>
      <c r="E19" s="8" t="s">
        <v>62</v>
      </c>
      <c r="F19" s="76" t="s">
        <v>63</v>
      </c>
      <c r="G19" s="76"/>
      <c r="H19" s="77" t="s">
        <v>13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</row>
    <row r="20" spans="1:33" ht="22.5">
      <c r="A20" s="4" t="s">
        <v>137</v>
      </c>
      <c r="B20" s="7">
        <v>8.3299999999999999E-2</v>
      </c>
      <c r="C20" s="8" t="s">
        <v>169</v>
      </c>
      <c r="D20" s="8" t="s">
        <v>170</v>
      </c>
      <c r="E20" s="8" t="s">
        <v>171</v>
      </c>
      <c r="F20" s="76" t="s">
        <v>172</v>
      </c>
      <c r="G20" s="76"/>
      <c r="H20" s="77" t="s">
        <v>173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</row>
    <row r="21" spans="1:33" ht="22.5">
      <c r="A21" s="4" t="s">
        <v>139</v>
      </c>
      <c r="B21" s="7">
        <v>0.1111</v>
      </c>
      <c r="C21" s="8" t="s">
        <v>169</v>
      </c>
      <c r="D21" s="8" t="s">
        <v>174</v>
      </c>
      <c r="E21" s="8" t="s">
        <v>171</v>
      </c>
      <c r="F21" s="76" t="s">
        <v>172</v>
      </c>
      <c r="G21" s="76"/>
      <c r="H21" s="77" t="s">
        <v>173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</row>
    <row r="22" spans="1:33" ht="45">
      <c r="A22" s="4" t="s">
        <v>175</v>
      </c>
      <c r="B22" s="7">
        <v>8.3299999999999999E-2</v>
      </c>
      <c r="C22" s="8" t="s">
        <v>169</v>
      </c>
      <c r="D22" s="8" t="s">
        <v>176</v>
      </c>
      <c r="E22" s="8" t="s">
        <v>177</v>
      </c>
      <c r="F22" s="76" t="s">
        <v>172</v>
      </c>
      <c r="G22" s="76" t="s">
        <v>178</v>
      </c>
      <c r="H22" s="77" t="s">
        <v>179</v>
      </c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 ht="45">
      <c r="A23" s="4" t="s">
        <v>180</v>
      </c>
      <c r="B23" s="7">
        <v>3.5000000000000001E-3</v>
      </c>
      <c r="C23" s="8" t="s">
        <v>169</v>
      </c>
      <c r="D23" s="8" t="s">
        <v>176</v>
      </c>
      <c r="E23" s="8" t="s">
        <v>181</v>
      </c>
      <c r="F23" s="76" t="s">
        <v>172</v>
      </c>
      <c r="G23" s="76" t="s">
        <v>182</v>
      </c>
      <c r="H23" s="77" t="s">
        <v>179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33" ht="45">
      <c r="A24" s="4" t="s">
        <v>183</v>
      </c>
      <c r="B24" s="7">
        <v>7.1900000000000006E-2</v>
      </c>
      <c r="C24" s="8" t="s">
        <v>169</v>
      </c>
      <c r="D24" s="8" t="s">
        <v>176</v>
      </c>
      <c r="E24" s="8" t="s">
        <v>184</v>
      </c>
      <c r="F24" s="76" t="s">
        <v>172</v>
      </c>
      <c r="G24" s="76" t="s">
        <v>185</v>
      </c>
      <c r="H24" s="77" t="s">
        <v>179</v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</row>
    <row r="25" spans="1:33" ht="22.5">
      <c r="A25" s="4" t="s">
        <v>145</v>
      </c>
      <c r="B25" s="7">
        <v>0.2</v>
      </c>
      <c r="C25" s="8" t="s">
        <v>186</v>
      </c>
      <c r="D25" s="8" t="s">
        <v>187</v>
      </c>
      <c r="E25" s="8" t="s">
        <v>188</v>
      </c>
      <c r="F25" s="76" t="s">
        <v>189</v>
      </c>
      <c r="G25" s="76" t="s">
        <v>190</v>
      </c>
      <c r="H25" s="77" t="s">
        <v>191</v>
      </c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</row>
    <row r="26" spans="1:33" ht="22.5">
      <c r="A26" s="4" t="s">
        <v>147</v>
      </c>
      <c r="B26" s="7">
        <v>0.03</v>
      </c>
      <c r="C26" s="8" t="s">
        <v>186</v>
      </c>
      <c r="D26" s="8" t="s">
        <v>192</v>
      </c>
      <c r="E26" s="8" t="s">
        <v>193</v>
      </c>
      <c r="F26" s="76" t="s">
        <v>189</v>
      </c>
      <c r="G26" s="76" t="s">
        <v>194</v>
      </c>
      <c r="H26" s="77" t="s">
        <v>101</v>
      </c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</row>
    <row r="27" spans="1:33" ht="33.75">
      <c r="A27" s="4" t="s">
        <v>149</v>
      </c>
      <c r="B27" s="7">
        <v>5.8000000000000003E-2</v>
      </c>
      <c r="C27" s="8" t="s">
        <v>186</v>
      </c>
      <c r="D27" s="8" t="s">
        <v>195</v>
      </c>
      <c r="E27" s="8" t="s">
        <v>196</v>
      </c>
      <c r="F27" s="76" t="s">
        <v>189</v>
      </c>
      <c r="G27" s="76" t="s">
        <v>197</v>
      </c>
      <c r="H27" s="77" t="s">
        <v>101</v>
      </c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1:33" ht="22.5">
      <c r="A28" s="4" t="s">
        <v>96</v>
      </c>
      <c r="B28" s="7">
        <v>0.08</v>
      </c>
      <c r="C28" s="8" t="s">
        <v>186</v>
      </c>
      <c r="D28" s="8" t="s">
        <v>98</v>
      </c>
      <c r="E28" s="8" t="s">
        <v>198</v>
      </c>
      <c r="F28" s="76" t="s">
        <v>189</v>
      </c>
      <c r="G28" s="76"/>
      <c r="H28" s="77" t="s">
        <v>199</v>
      </c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</row>
    <row r="29" spans="1:33" ht="33.75">
      <c r="A29" s="4" t="s">
        <v>157</v>
      </c>
      <c r="B29" s="7">
        <v>0.03</v>
      </c>
      <c r="C29" s="8" t="s">
        <v>200</v>
      </c>
      <c r="D29" s="8" t="s">
        <v>201</v>
      </c>
      <c r="E29" s="8" t="s">
        <v>202</v>
      </c>
      <c r="F29" s="76" t="s">
        <v>203</v>
      </c>
      <c r="G29" s="76" t="s">
        <v>204</v>
      </c>
      <c r="H29" s="77" t="s">
        <v>205</v>
      </c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</row>
    <row r="30" spans="1:33" ht="22.5">
      <c r="A30" s="4" t="s">
        <v>158</v>
      </c>
      <c r="B30" s="7">
        <v>0.05</v>
      </c>
      <c r="C30" s="8" t="s">
        <v>206</v>
      </c>
      <c r="D30" s="8" t="s">
        <v>201</v>
      </c>
      <c r="E30" s="8" t="s">
        <v>207</v>
      </c>
      <c r="F30" s="76" t="s">
        <v>208</v>
      </c>
      <c r="G30" s="76"/>
      <c r="H30" s="77" t="s">
        <v>205</v>
      </c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</row>
    <row r="31" spans="1:33" ht="22.5">
      <c r="A31" s="10" t="s">
        <v>209</v>
      </c>
      <c r="B31" s="13">
        <v>6.4999999999999997E-3</v>
      </c>
      <c r="C31" s="14" t="s">
        <v>210</v>
      </c>
      <c r="D31" s="14" t="s">
        <v>211</v>
      </c>
      <c r="E31" s="14" t="s">
        <v>212</v>
      </c>
      <c r="F31" s="78" t="s">
        <v>213</v>
      </c>
      <c r="G31" s="78"/>
      <c r="H31" s="79" t="s">
        <v>214</v>
      </c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</row>
    <row r="32" spans="1:33" ht="22.5">
      <c r="A32" s="8" t="s">
        <v>215</v>
      </c>
      <c r="B32" s="8">
        <v>0.03</v>
      </c>
      <c r="C32" s="8" t="s">
        <v>210</v>
      </c>
      <c r="D32" s="8" t="s">
        <v>211</v>
      </c>
      <c r="E32" s="8" t="s">
        <v>212</v>
      </c>
      <c r="F32" s="76" t="s">
        <v>213</v>
      </c>
      <c r="G32" s="76"/>
      <c r="H32" s="76" t="s">
        <v>214</v>
      </c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</row>
    <row r="33" spans="1:33" ht="22.5">
      <c r="A33" s="8" t="s">
        <v>216</v>
      </c>
      <c r="B33" s="8">
        <v>0.05</v>
      </c>
      <c r="C33" s="8" t="s">
        <v>210</v>
      </c>
      <c r="D33" s="8" t="s">
        <v>107</v>
      </c>
      <c r="E33" s="8" t="s">
        <v>212</v>
      </c>
      <c r="F33" s="76" t="s">
        <v>213</v>
      </c>
      <c r="G33" s="76" t="s">
        <v>217</v>
      </c>
      <c r="H33" s="76" t="s">
        <v>105</v>
      </c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</row>
    <row r="34" spans="1:33" ht="45">
      <c r="A34" s="8" t="s">
        <v>218</v>
      </c>
      <c r="B34" s="55">
        <v>8</v>
      </c>
      <c r="C34" s="8" t="s">
        <v>41</v>
      </c>
      <c r="D34" s="8" t="s">
        <v>219</v>
      </c>
      <c r="E34" s="8" t="s">
        <v>220</v>
      </c>
      <c r="F34" s="76" t="s">
        <v>221</v>
      </c>
      <c r="G34" s="80" t="s">
        <v>222</v>
      </c>
      <c r="H34" s="76" t="s">
        <v>223</v>
      </c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</row>
    <row r="35" spans="1:33" ht="33.75">
      <c r="A35" s="8" t="s">
        <v>224</v>
      </c>
      <c r="B35" s="55">
        <v>0</v>
      </c>
      <c r="C35" s="8" t="s">
        <v>41</v>
      </c>
      <c r="D35" s="8" t="s">
        <v>225</v>
      </c>
      <c r="E35" s="8" t="s">
        <v>220</v>
      </c>
      <c r="F35" s="76" t="s">
        <v>226</v>
      </c>
      <c r="G35" s="80" t="s">
        <v>227</v>
      </c>
      <c r="H35" s="76" t="s">
        <v>228</v>
      </c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</row>
    <row r="36" spans="1:33" ht="67.5">
      <c r="A36" s="8" t="s">
        <v>229</v>
      </c>
      <c r="B36" s="8"/>
      <c r="C36" s="8"/>
      <c r="D36" s="8"/>
      <c r="E36" s="8" t="s">
        <v>230</v>
      </c>
      <c r="F36" s="76"/>
      <c r="G36" s="80" t="s">
        <v>231</v>
      </c>
      <c r="H36" s="76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</row>
    <row r="37" spans="1:3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</row>
    <row r="38" spans="1:3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</row>
    <row r="39" spans="1:3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</row>
    <row r="40" spans="1:3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</row>
    <row r="41" spans="1:3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</row>
    <row r="42" spans="1:3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</row>
    <row r="43" spans="1:3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</row>
    <row r="44" spans="1:3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</row>
    <row r="45" spans="1:3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</row>
    <row r="46" spans="1:3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</row>
    <row r="47" spans="1:3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</row>
    <row r="48" spans="1:3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</row>
    <row r="49" spans="1:3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</row>
    <row r="50" spans="1:3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</row>
  </sheetData>
  <mergeCells count="2">
    <mergeCell ref="A1:H1"/>
    <mergeCell ref="A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50"/>
  <sheetViews>
    <sheetView workbookViewId="0"/>
  </sheetViews>
  <sheetFormatPr defaultRowHeight="14.25"/>
  <cols>
    <col min="1" max="1" width="23" customWidth="1"/>
    <col min="2" max="2" width="12" customWidth="1"/>
    <col min="3" max="3" width="22" customWidth="1"/>
    <col min="4" max="4" width="17" customWidth="1"/>
    <col min="5" max="5" width="18" customWidth="1"/>
  </cols>
  <sheetData>
    <row r="1" spans="1:33" ht="15">
      <c r="A1" s="59" t="s">
        <v>232</v>
      </c>
      <c r="B1" s="59"/>
      <c r="C1" s="59"/>
      <c r="D1" s="59"/>
      <c r="E1" s="59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1:33">
      <c r="A3" s="1" t="s">
        <v>233</v>
      </c>
      <c r="B3" s="2" t="s">
        <v>234</v>
      </c>
      <c r="C3" s="2" t="s">
        <v>235</v>
      </c>
      <c r="D3" s="2" t="s">
        <v>236</v>
      </c>
      <c r="E3" s="3" t="s">
        <v>237</v>
      </c>
      <c r="F3" s="8" t="s">
        <v>29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1:33" ht="67.5">
      <c r="A4" s="4" t="s">
        <v>10</v>
      </c>
      <c r="B4" s="5">
        <v>110</v>
      </c>
      <c r="C4" s="55">
        <v>26.29</v>
      </c>
      <c r="D4" s="55">
        <v>8</v>
      </c>
      <c r="E4" s="9" t="s">
        <v>238</v>
      </c>
      <c r="F4" s="8" t="s">
        <v>239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ht="67.5">
      <c r="A5" s="4" t="s">
        <v>14</v>
      </c>
      <c r="B5" s="5">
        <v>130</v>
      </c>
      <c r="C5" s="55">
        <v>5.08</v>
      </c>
      <c r="D5" s="55">
        <v>8</v>
      </c>
      <c r="E5" s="9" t="s">
        <v>238</v>
      </c>
      <c r="F5" s="8" t="s">
        <v>239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ht="67.5">
      <c r="A6" s="4" t="s">
        <v>167</v>
      </c>
      <c r="B6" s="5">
        <v>130</v>
      </c>
      <c r="C6" s="55">
        <v>20.96</v>
      </c>
      <c r="D6" s="55">
        <v>8</v>
      </c>
      <c r="E6" s="9" t="s">
        <v>238</v>
      </c>
      <c r="F6" s="8" t="s">
        <v>239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67.5">
      <c r="A7" s="4" t="s">
        <v>17</v>
      </c>
      <c r="B7" s="5">
        <v>160</v>
      </c>
      <c r="C7" s="55">
        <v>24.71</v>
      </c>
      <c r="D7" s="55">
        <v>8</v>
      </c>
      <c r="E7" s="9" t="s">
        <v>238</v>
      </c>
      <c r="F7" s="8" t="s">
        <v>239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ht="56.25">
      <c r="A8" s="10" t="s">
        <v>19</v>
      </c>
      <c r="B8" s="11">
        <v>70</v>
      </c>
      <c r="C8" s="56">
        <v>0</v>
      </c>
      <c r="D8" s="56">
        <v>8</v>
      </c>
      <c r="E8" s="15" t="s">
        <v>238</v>
      </c>
      <c r="F8" s="8" t="s">
        <v>240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1:3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1:3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spans="1:3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spans="1:3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spans="1:3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</row>
    <row r="14" spans="1:3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</row>
    <row r="15" spans="1:3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</row>
    <row r="16" spans="1:3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</row>
    <row r="17" spans="1:3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</row>
    <row r="18" spans="1:3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</row>
    <row r="19" spans="1:3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</row>
    <row r="20" spans="1:3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</row>
    <row r="21" spans="1:3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</row>
    <row r="22" spans="1:3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3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</row>
    <row r="25" spans="1:3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</row>
    <row r="26" spans="1:3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</row>
    <row r="27" spans="1:3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1:3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</row>
    <row r="29" spans="1:3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</row>
    <row r="30" spans="1:3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</row>
    <row r="31" spans="1:3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</row>
    <row r="32" spans="1:3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</row>
    <row r="33" spans="1: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</row>
    <row r="34" spans="1:3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</row>
    <row r="35" spans="1:3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</row>
    <row r="36" spans="1:3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</row>
    <row r="37" spans="1:3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</row>
    <row r="38" spans="1:3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</row>
    <row r="39" spans="1:3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</row>
    <row r="40" spans="1:3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</row>
    <row r="41" spans="1:3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</row>
    <row r="42" spans="1:3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</row>
    <row r="43" spans="1:3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</row>
    <row r="44" spans="1:3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</row>
    <row r="45" spans="1:3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</row>
    <row r="46" spans="1:3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</row>
    <row r="47" spans="1:3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</row>
    <row r="48" spans="1:3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</row>
    <row r="49" spans="1:3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</row>
    <row r="50" spans="1:3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50"/>
  <sheetViews>
    <sheetView topLeftCell="J1" workbookViewId="0">
      <selection activeCell="AG4" sqref="AG4"/>
    </sheetView>
  </sheetViews>
  <sheetFormatPr defaultRowHeight="14.25"/>
  <cols>
    <col min="1" max="1" width="18" customWidth="1"/>
    <col min="2" max="33" width="8" customWidth="1"/>
  </cols>
  <sheetData>
    <row r="1" spans="1:37">
      <c r="A1" s="61" t="s">
        <v>64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</row>
    <row r="2" spans="1:37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1:37" ht="33.950000000000003" customHeight="1">
      <c r="A3" s="49" t="s">
        <v>233</v>
      </c>
      <c r="B3" s="50" t="s">
        <v>127</v>
      </c>
      <c r="C3" s="50" t="s">
        <v>241</v>
      </c>
      <c r="D3" s="50" t="s">
        <v>242</v>
      </c>
      <c r="E3" s="50" t="s">
        <v>243</v>
      </c>
      <c r="F3" s="50" t="s">
        <v>39</v>
      </c>
      <c r="G3" s="50" t="s">
        <v>244</v>
      </c>
      <c r="H3" s="50" t="s">
        <v>245</v>
      </c>
      <c r="I3" s="50" t="s">
        <v>246</v>
      </c>
      <c r="J3" s="50" t="s">
        <v>247</v>
      </c>
      <c r="K3" s="50" t="s">
        <v>248</v>
      </c>
      <c r="L3" s="50" t="s">
        <v>40</v>
      </c>
      <c r="M3" s="50" t="s">
        <v>249</v>
      </c>
      <c r="N3" s="50" t="s">
        <v>250</v>
      </c>
      <c r="O3" s="50" t="s">
        <v>251</v>
      </c>
      <c r="P3" s="50" t="s">
        <v>139</v>
      </c>
      <c r="Q3" s="50" t="s">
        <v>252</v>
      </c>
      <c r="R3" s="50" t="s">
        <v>253</v>
      </c>
      <c r="S3" s="50" t="s">
        <v>183</v>
      </c>
      <c r="T3" s="50" t="s">
        <v>142</v>
      </c>
      <c r="U3" s="50" t="s">
        <v>254</v>
      </c>
      <c r="V3" s="50" t="s">
        <v>255</v>
      </c>
      <c r="W3" s="50" t="s">
        <v>256</v>
      </c>
      <c r="X3" s="50" t="s">
        <v>257</v>
      </c>
      <c r="Y3" s="50" t="s">
        <v>258</v>
      </c>
      <c r="Z3" s="50" t="s">
        <v>99</v>
      </c>
      <c r="AA3" s="50" t="s">
        <v>234</v>
      </c>
      <c r="AB3" s="50" t="s">
        <v>235</v>
      </c>
      <c r="AC3" s="50" t="s">
        <v>236</v>
      </c>
      <c r="AD3" s="50" t="s">
        <v>156</v>
      </c>
      <c r="AE3" s="50" t="s">
        <v>259</v>
      </c>
      <c r="AF3" s="50" t="s">
        <v>260</v>
      </c>
      <c r="AG3" s="51" t="s">
        <v>160</v>
      </c>
      <c r="AH3" s="52" t="s">
        <v>261</v>
      </c>
      <c r="AI3" s="52" t="s">
        <v>262</v>
      </c>
      <c r="AJ3" s="52" t="s">
        <v>115</v>
      </c>
      <c r="AK3" s="52" t="s">
        <v>263</v>
      </c>
    </row>
    <row r="4" spans="1:37" ht="33.950000000000003" customHeight="1">
      <c r="A4" s="17" t="str">
        <f>'Base CCT 2026-2027'!A5</f>
        <v>Gari / Varredor</v>
      </c>
      <c r="B4" s="44">
        <f>'Base CCT 2026-2027'!D5</f>
        <v>1711</v>
      </c>
      <c r="C4" s="18">
        <f>'Base CCT 2026-2027'!E5</f>
        <v>0.4</v>
      </c>
      <c r="D4" s="44">
        <f>B4*C4</f>
        <v>684.40000000000009</v>
      </c>
      <c r="E4" s="44">
        <f>B4+D4</f>
        <v>2395.4</v>
      </c>
      <c r="F4" s="44">
        <f>'Base CCT 2026-2027'!B13</f>
        <v>599.5</v>
      </c>
      <c r="G4" s="44">
        <f>F4*'Base CCT 2026-2027'!B14</f>
        <v>65.945000000000007</v>
      </c>
      <c r="H4" s="44">
        <f>F4-G4</f>
        <v>533.55499999999995</v>
      </c>
      <c r="I4" s="44">
        <f>'Base CCT 2026-2027'!B17</f>
        <v>189.2</v>
      </c>
      <c r="J4" s="44">
        <f>MIN(B4*'Base CCT 2026-2027'!B18,I4)</f>
        <v>102.66</v>
      </c>
      <c r="K4" s="44">
        <f>I4-J4</f>
        <v>86.539999999999992</v>
      </c>
      <c r="L4" s="44">
        <f>'Base CCT 2026-2027'!B15</f>
        <v>16.62</v>
      </c>
      <c r="M4" s="44">
        <f>'Base CCT 2026-2027'!B16</f>
        <v>77.319999999999993</v>
      </c>
      <c r="N4" s="44">
        <f>H4+K4+L4+M4</f>
        <v>714.03499999999985</v>
      </c>
      <c r="O4" s="44">
        <f>E4*'Base CCT 2026-2027'!B20</f>
        <v>199.53682000000001</v>
      </c>
      <c r="P4" s="44">
        <f>E4*'Base CCT 2026-2027'!B21</f>
        <v>266.12894</v>
      </c>
      <c r="Q4" s="44">
        <f>E4*'Base CCT 2026-2027'!B22</f>
        <v>199.53682000000001</v>
      </c>
      <c r="R4" s="44">
        <f>E4*'Base CCT 2026-2027'!B23</f>
        <v>8.3839000000000006</v>
      </c>
      <c r="S4" s="44">
        <f>E4*'Base CCT 2026-2027'!B24</f>
        <v>172.22926000000001</v>
      </c>
      <c r="T4" s="44">
        <f>SUM(O4:S4)</f>
        <v>845.81574000000001</v>
      </c>
      <c r="U4" s="44">
        <f>E4+O4+P4</f>
        <v>2861.06576</v>
      </c>
      <c r="V4" s="44">
        <f>U4*'Base CCT 2026-2027'!B25</f>
        <v>572.21315200000004</v>
      </c>
      <c r="W4" s="44">
        <f>U4*'Base CCT 2026-2027'!B26</f>
        <v>85.831972799999988</v>
      </c>
      <c r="X4" s="44">
        <f>U4*'Base CCT 2026-2027'!B27</f>
        <v>165.94181408</v>
      </c>
      <c r="Y4" s="44">
        <f>U4*'Base CCT 2026-2027'!B28</f>
        <v>228.8852608</v>
      </c>
      <c r="Z4" s="44">
        <f>SUM(V4:Y4)</f>
        <v>1052.87219968</v>
      </c>
      <c r="AA4" s="44">
        <f>'Uniformes e EPIs'!B4</f>
        <v>110</v>
      </c>
      <c r="AB4" s="53">
        <f>'Uniformes e EPIs'!C4</f>
        <v>26.29</v>
      </c>
      <c r="AC4" s="53">
        <f>'Uniformes e EPIs'!D4</f>
        <v>8</v>
      </c>
      <c r="AD4" s="44">
        <f>E4+N4+T4+Z4+AA4+AB4+AC4</f>
        <v>5152.4129396799999</v>
      </c>
      <c r="AE4" s="44">
        <f>AD4*'Base CCT 2026-2027'!B29</f>
        <v>154.57238819040001</v>
      </c>
      <c r="AF4" s="44">
        <f>(AD4+AE4)*'Base CCT 2026-2027'!B30</f>
        <v>265.34926639352</v>
      </c>
      <c r="AG4" s="45">
        <f>AD4+AE4+AF4</f>
        <v>5572.3345942639198</v>
      </c>
      <c r="AH4" s="46">
        <f>AG4/(1-SUM('Base CCT 2026-2027'!B31:B33))-AG4</f>
        <v>527.64854121929875</v>
      </c>
      <c r="AI4" s="46">
        <f>AG4+AH4</f>
        <v>6099.9831354832186</v>
      </c>
      <c r="AJ4" s="46">
        <f>AI4/'Base CCT 2026-2027'!B19</f>
        <v>27.727196070378266</v>
      </c>
      <c r="AK4" s="46">
        <f>AI4*12</f>
        <v>73199.797625798616</v>
      </c>
    </row>
    <row r="5" spans="1:37" ht="33.950000000000003" customHeight="1">
      <c r="A5" s="17" t="str">
        <f>'Base CCT 2026-2027'!A6</f>
        <v>Coletor de RSU</v>
      </c>
      <c r="B5" s="44">
        <f>'Base CCT 2026-2027'!D6</f>
        <v>2053.1999999999998</v>
      </c>
      <c r="C5" s="18">
        <f>'Base CCT 2026-2027'!E6</f>
        <v>0.4</v>
      </c>
      <c r="D5" s="44">
        <f>B5*C5</f>
        <v>821.28</v>
      </c>
      <c r="E5" s="44">
        <f>B5+D5</f>
        <v>2874.4799999999996</v>
      </c>
      <c r="F5" s="44">
        <f>'Base CCT 2026-2027'!B13</f>
        <v>599.5</v>
      </c>
      <c r="G5" s="44">
        <f>F5*'Base CCT 2026-2027'!B14</f>
        <v>65.945000000000007</v>
      </c>
      <c r="H5" s="44">
        <f>F5-G5</f>
        <v>533.55499999999995</v>
      </c>
      <c r="I5" s="44">
        <f>'Base CCT 2026-2027'!B17</f>
        <v>189.2</v>
      </c>
      <c r="J5" s="44">
        <f>MIN(B5*'Base CCT 2026-2027'!B18,I5)</f>
        <v>123.19199999999998</v>
      </c>
      <c r="K5" s="44">
        <f>I5-J5</f>
        <v>66.00800000000001</v>
      </c>
      <c r="L5" s="44">
        <f>'Base CCT 2026-2027'!B15</f>
        <v>16.62</v>
      </c>
      <c r="M5" s="44">
        <f>'Base CCT 2026-2027'!B16</f>
        <v>77.319999999999993</v>
      </c>
      <c r="N5" s="44">
        <f>H5+K5+L5+M5</f>
        <v>693.50299999999993</v>
      </c>
      <c r="O5" s="44">
        <f>E5*'Base CCT 2026-2027'!B20</f>
        <v>239.44418399999995</v>
      </c>
      <c r="P5" s="44">
        <f>E5*'Base CCT 2026-2027'!B21</f>
        <v>319.35472799999997</v>
      </c>
      <c r="Q5" s="44">
        <f>E5*'Base CCT 2026-2027'!B22</f>
        <v>239.44418399999995</v>
      </c>
      <c r="R5" s="44">
        <f>E5*'Base CCT 2026-2027'!B23</f>
        <v>10.060679999999998</v>
      </c>
      <c r="S5" s="44">
        <f>E5*'Base CCT 2026-2027'!B24</f>
        <v>206.67511199999998</v>
      </c>
      <c r="T5" s="44">
        <f>SUM(O5:S5)</f>
        <v>1014.978888</v>
      </c>
      <c r="U5" s="44">
        <f>E5+O5+P5</f>
        <v>3433.2789119999993</v>
      </c>
      <c r="V5" s="44">
        <f>U5*'Base CCT 2026-2027'!B25</f>
        <v>686.65578239999991</v>
      </c>
      <c r="W5" s="44">
        <f>U5*'Base CCT 2026-2027'!B26</f>
        <v>102.99836735999997</v>
      </c>
      <c r="X5" s="44">
        <f>U5*'Base CCT 2026-2027'!B27</f>
        <v>199.13017689599997</v>
      </c>
      <c r="Y5" s="44">
        <f>U5*'Base CCT 2026-2027'!B28</f>
        <v>274.66231295999995</v>
      </c>
      <c r="Z5" s="44">
        <f>SUM(V5:Y5)</f>
        <v>1263.4466396159999</v>
      </c>
      <c r="AA5" s="44">
        <f>'Uniformes e EPIs'!B5</f>
        <v>130</v>
      </c>
      <c r="AB5" s="53">
        <f>'Uniformes e EPIs'!C5</f>
        <v>5.08</v>
      </c>
      <c r="AC5" s="53">
        <f>'Uniformes e EPIs'!D5</f>
        <v>8</v>
      </c>
      <c r="AD5" s="44">
        <f>E5+N5+T5+Z5+AA5+AB5+AC5</f>
        <v>5989.4885276159985</v>
      </c>
      <c r="AE5" s="44">
        <f>AD5*'Base CCT 2026-2027'!B29</f>
        <v>179.68465582847995</v>
      </c>
      <c r="AF5" s="44">
        <f>(AD5+AE5)*'Base CCT 2026-2027'!B30</f>
        <v>308.45865917222392</v>
      </c>
      <c r="AG5" s="45">
        <f>AD5+AE5+AF5</f>
        <v>6477.6318426167018</v>
      </c>
      <c r="AH5" s="46">
        <f>AG5/(1-SUM('Base CCT 2026-2027'!B31:B33))-AG5</f>
        <v>613.37181651488208</v>
      </c>
      <c r="AI5" s="46">
        <f>AG5+AH5</f>
        <v>7091.0036591315838</v>
      </c>
      <c r="AJ5" s="46">
        <f>AI5/'Base CCT 2026-2027'!B19</f>
        <v>32.231834814234475</v>
      </c>
      <c r="AK5" s="46">
        <f>AI5*12</f>
        <v>85092.043909579006</v>
      </c>
    </row>
    <row r="6" spans="1:37" ht="33.950000000000003" customHeight="1">
      <c r="A6" s="17" t="str">
        <f>'Base CCT 2026-2027'!A7</f>
        <v>Remoção de Entulhos/Galhadas/Volumosos</v>
      </c>
      <c r="B6" s="44">
        <f>'Base CCT 2026-2027'!D7</f>
        <v>1857.84</v>
      </c>
      <c r="C6" s="18">
        <f>'Base CCT 2026-2027'!E7</f>
        <v>0.4</v>
      </c>
      <c r="D6" s="44">
        <f>B6*C6</f>
        <v>743.13599999999997</v>
      </c>
      <c r="E6" s="44">
        <f>B6+D6</f>
        <v>2600.9759999999997</v>
      </c>
      <c r="F6" s="44">
        <f>'Base CCT 2026-2027'!B13</f>
        <v>599.5</v>
      </c>
      <c r="G6" s="44">
        <f>F6*'Base CCT 2026-2027'!B14</f>
        <v>65.945000000000007</v>
      </c>
      <c r="H6" s="44">
        <f>F6-G6</f>
        <v>533.55499999999995</v>
      </c>
      <c r="I6" s="44">
        <f>'Base CCT 2026-2027'!B17</f>
        <v>189.2</v>
      </c>
      <c r="J6" s="44">
        <f>MIN(B6*'Base CCT 2026-2027'!B18,I6)</f>
        <v>111.4704</v>
      </c>
      <c r="K6" s="44">
        <f>I6-J6</f>
        <v>77.729599999999991</v>
      </c>
      <c r="L6" s="44">
        <f>'Base CCT 2026-2027'!B15</f>
        <v>16.62</v>
      </c>
      <c r="M6" s="44">
        <f>'Base CCT 2026-2027'!B16</f>
        <v>77.319999999999993</v>
      </c>
      <c r="N6" s="44">
        <f>H6+K6+L6+M6</f>
        <v>705.22460000000001</v>
      </c>
      <c r="O6" s="44">
        <f>E6*'Base CCT 2026-2027'!B20</f>
        <v>216.66130079999996</v>
      </c>
      <c r="P6" s="44">
        <f>E6*'Base CCT 2026-2027'!B21</f>
        <v>288.96843359999997</v>
      </c>
      <c r="Q6" s="44">
        <f>E6*'Base CCT 2026-2027'!B22</f>
        <v>216.66130079999996</v>
      </c>
      <c r="R6" s="44">
        <f>E6*'Base CCT 2026-2027'!B23</f>
        <v>9.1034159999999993</v>
      </c>
      <c r="S6" s="44">
        <f>E6*'Base CCT 2026-2027'!B24</f>
        <v>187.01017439999998</v>
      </c>
      <c r="T6" s="44">
        <f>SUM(O6:S6)</f>
        <v>918.40462559999992</v>
      </c>
      <c r="U6" s="44">
        <f>E6+O6+P6</f>
        <v>3106.6057343999996</v>
      </c>
      <c r="V6" s="44">
        <f>U6*'Base CCT 2026-2027'!B25</f>
        <v>621.32114688000001</v>
      </c>
      <c r="W6" s="44">
        <f>U6*'Base CCT 2026-2027'!B26</f>
        <v>93.198172031999988</v>
      </c>
      <c r="X6" s="44">
        <f>U6*'Base CCT 2026-2027'!B27</f>
        <v>180.18313259519999</v>
      </c>
      <c r="Y6" s="44">
        <f>U6*'Base CCT 2026-2027'!B28</f>
        <v>248.52845875199998</v>
      </c>
      <c r="Z6" s="44">
        <f>SUM(V6:Y6)</f>
        <v>1143.2309102592001</v>
      </c>
      <c r="AA6" s="44">
        <f>'Uniformes e EPIs'!B6</f>
        <v>130</v>
      </c>
      <c r="AB6" s="53">
        <f>'Uniformes e EPIs'!C6</f>
        <v>20.96</v>
      </c>
      <c r="AC6" s="53">
        <f>'Uniformes e EPIs'!D6</f>
        <v>8</v>
      </c>
      <c r="AD6" s="44">
        <f>E6+N6+T6+Z6+AA6+AB6+AC6</f>
        <v>5526.7961358591992</v>
      </c>
      <c r="AE6" s="44">
        <f>AD6*'Base CCT 2026-2027'!B29</f>
        <v>165.80388407577598</v>
      </c>
      <c r="AF6" s="44">
        <f>(AD6+AE6)*'Base CCT 2026-2027'!B30</f>
        <v>284.63000099674878</v>
      </c>
      <c r="AG6" s="45">
        <f>AD6+AE6+AF6</f>
        <v>5977.2300209317245</v>
      </c>
      <c r="AH6" s="46">
        <f>AG6/(1-SUM('Base CCT 2026-2027'!B31:B33))-AG6</f>
        <v>565.98839278663854</v>
      </c>
      <c r="AI6" s="46">
        <f>AG6+AH6</f>
        <v>6543.2184137183631</v>
      </c>
      <c r="AJ6" s="46">
        <f>AI6/'Base CCT 2026-2027'!B19</f>
        <v>29.741901880538013</v>
      </c>
      <c r="AK6" s="46">
        <f>AI6*12</f>
        <v>78518.62096462035</v>
      </c>
    </row>
    <row r="7" spans="1:37" ht="33.950000000000003" customHeight="1">
      <c r="A7" s="17" t="str">
        <f>'Base CCT 2026-2027'!A8</f>
        <v>Jardineiro</v>
      </c>
      <c r="B7" s="44">
        <f>'Base CCT 2026-2027'!D8</f>
        <v>1927.4</v>
      </c>
      <c r="C7" s="18">
        <f>'Base CCT 2026-2027'!E8</f>
        <v>0</v>
      </c>
      <c r="D7" s="44">
        <f>B7*C7</f>
        <v>0</v>
      </c>
      <c r="E7" s="44">
        <f>B7+D7</f>
        <v>1927.4</v>
      </c>
      <c r="F7" s="44">
        <f>'Base CCT 2026-2027'!B13</f>
        <v>599.5</v>
      </c>
      <c r="G7" s="44">
        <f>F7*'Base CCT 2026-2027'!B14</f>
        <v>65.945000000000007</v>
      </c>
      <c r="H7" s="44">
        <f>F7-G7</f>
        <v>533.55499999999995</v>
      </c>
      <c r="I7" s="44">
        <f>'Base CCT 2026-2027'!B17</f>
        <v>189.2</v>
      </c>
      <c r="J7" s="44">
        <f>MIN(B7*'Base CCT 2026-2027'!B18,I7)</f>
        <v>115.64400000000001</v>
      </c>
      <c r="K7" s="44">
        <f>I7-J7</f>
        <v>73.555999999999983</v>
      </c>
      <c r="L7" s="44">
        <f>'Base CCT 2026-2027'!B15</f>
        <v>16.62</v>
      </c>
      <c r="M7" s="44">
        <f>'Base CCT 2026-2027'!B16</f>
        <v>77.319999999999993</v>
      </c>
      <c r="N7" s="44">
        <f>H7+K7+L7+M7</f>
        <v>701.05099999999993</v>
      </c>
      <c r="O7" s="44">
        <f>E7*'Base CCT 2026-2027'!B20</f>
        <v>160.55242000000001</v>
      </c>
      <c r="P7" s="44">
        <f>E7*'Base CCT 2026-2027'!B21</f>
        <v>214.13414000000003</v>
      </c>
      <c r="Q7" s="44">
        <f>E7*'Base CCT 2026-2027'!B22</f>
        <v>160.55242000000001</v>
      </c>
      <c r="R7" s="44">
        <f>E7*'Base CCT 2026-2027'!B23</f>
        <v>6.7459000000000007</v>
      </c>
      <c r="S7" s="44">
        <f>E7*'Base CCT 2026-2027'!B24</f>
        <v>138.58006</v>
      </c>
      <c r="T7" s="44">
        <f>SUM(O7:S7)</f>
        <v>680.56494000000009</v>
      </c>
      <c r="U7" s="44">
        <f>E7+O7+P7</f>
        <v>2302.0865600000002</v>
      </c>
      <c r="V7" s="44">
        <f>U7*'Base CCT 2026-2027'!B25</f>
        <v>460.41731200000004</v>
      </c>
      <c r="W7" s="44">
        <f>U7*'Base CCT 2026-2027'!B26</f>
        <v>69.062596800000009</v>
      </c>
      <c r="X7" s="44">
        <f>U7*'Base CCT 2026-2027'!B27</f>
        <v>133.52102048</v>
      </c>
      <c r="Y7" s="44">
        <f>U7*'Base CCT 2026-2027'!B28</f>
        <v>184.16692480000003</v>
      </c>
      <c r="Z7" s="44">
        <f>SUM(V7:Y7)</f>
        <v>847.1678540800001</v>
      </c>
      <c r="AA7" s="44">
        <f>'Uniformes e EPIs'!B7</f>
        <v>160</v>
      </c>
      <c r="AB7" s="53">
        <f>'Uniformes e EPIs'!C7</f>
        <v>24.71</v>
      </c>
      <c r="AC7" s="53">
        <f>'Uniformes e EPIs'!D7</f>
        <v>8</v>
      </c>
      <c r="AD7" s="44">
        <f>E7+N7+T7+Z7+AA7+AB7+AC7</f>
        <v>4348.8937940800006</v>
      </c>
      <c r="AE7" s="44">
        <f>AD7*'Base CCT 2026-2027'!B29</f>
        <v>130.46681382240001</v>
      </c>
      <c r="AF7" s="44">
        <f>(AD7+AE7)*'Base CCT 2026-2027'!B30</f>
        <v>223.96803039512002</v>
      </c>
      <c r="AG7" s="45">
        <f>AD7+AE7+AF7</f>
        <v>4703.3286382975202</v>
      </c>
      <c r="AH7" s="46">
        <f>AG7/(1-SUM('Base CCT 2026-2027'!B31:B33))-AG7</f>
        <v>445.36171561328501</v>
      </c>
      <c r="AI7" s="46">
        <f>AG7+AH7</f>
        <v>5148.6903539108052</v>
      </c>
      <c r="AJ7" s="46">
        <f>AI7/'Base CCT 2026-2027'!B19</f>
        <v>23.403137972321844</v>
      </c>
      <c r="AK7" s="46">
        <f>AI7*12</f>
        <v>61784.284246929659</v>
      </c>
    </row>
    <row r="8" spans="1:37" ht="33.950000000000003" customHeight="1">
      <c r="A8" s="19" t="str">
        <f>'Base CCT 2026-2027'!A9</f>
        <v>Encarregado</v>
      </c>
      <c r="B8" s="47">
        <f>'Base CCT 2026-2027'!D9</f>
        <v>2224.2600000000002</v>
      </c>
      <c r="C8" s="20">
        <f>'Base CCT 2026-2027'!E9</f>
        <v>0</v>
      </c>
      <c r="D8" s="47">
        <f>B8*C8</f>
        <v>0</v>
      </c>
      <c r="E8" s="47">
        <f>B8+D8</f>
        <v>2224.2600000000002</v>
      </c>
      <c r="F8" s="47">
        <f>'Base CCT 2026-2027'!B13</f>
        <v>599.5</v>
      </c>
      <c r="G8" s="47">
        <f>F8*'Base CCT 2026-2027'!B14</f>
        <v>65.945000000000007</v>
      </c>
      <c r="H8" s="47">
        <f>F8-G8</f>
        <v>533.55499999999995</v>
      </c>
      <c r="I8" s="47">
        <f>'Base CCT 2026-2027'!B17</f>
        <v>189.2</v>
      </c>
      <c r="J8" s="47">
        <f>MIN(B8*'Base CCT 2026-2027'!B18,I8)</f>
        <v>133.4556</v>
      </c>
      <c r="K8" s="47">
        <f>I8-J8</f>
        <v>55.744399999999985</v>
      </c>
      <c r="L8" s="47">
        <f>'Base CCT 2026-2027'!B15</f>
        <v>16.62</v>
      </c>
      <c r="M8" s="47">
        <f>'Base CCT 2026-2027'!B16</f>
        <v>77.319999999999993</v>
      </c>
      <c r="N8" s="47">
        <f>H8+K8+L8+M8</f>
        <v>683.23939999999993</v>
      </c>
      <c r="O8" s="47">
        <f>E8*'Base CCT 2026-2027'!B20</f>
        <v>185.28085800000002</v>
      </c>
      <c r="P8" s="47">
        <f>E8*'Base CCT 2026-2027'!B21</f>
        <v>247.11528600000003</v>
      </c>
      <c r="Q8" s="47">
        <f>E8*'Base CCT 2026-2027'!B22</f>
        <v>185.28085800000002</v>
      </c>
      <c r="R8" s="47">
        <f>E8*'Base CCT 2026-2027'!B23</f>
        <v>7.7849100000000009</v>
      </c>
      <c r="S8" s="47">
        <f>E8*'Base CCT 2026-2027'!B24</f>
        <v>159.92429400000003</v>
      </c>
      <c r="T8" s="47">
        <f>SUM(O8:S8)</f>
        <v>785.38620600000013</v>
      </c>
      <c r="U8" s="47">
        <f>E8+O8+P8</f>
        <v>2656.6561440000005</v>
      </c>
      <c r="V8" s="47">
        <f>U8*'Base CCT 2026-2027'!B25</f>
        <v>531.33122880000008</v>
      </c>
      <c r="W8" s="47">
        <f>U8*'Base CCT 2026-2027'!B26</f>
        <v>79.699684320000017</v>
      </c>
      <c r="X8" s="47">
        <f>U8*'Base CCT 2026-2027'!B27</f>
        <v>154.08605635200004</v>
      </c>
      <c r="Y8" s="47">
        <f>U8*'Base CCT 2026-2027'!B28</f>
        <v>212.53249152000004</v>
      </c>
      <c r="Z8" s="47">
        <f>SUM(V8:Y8)</f>
        <v>977.64946099200017</v>
      </c>
      <c r="AA8" s="47">
        <f>'Uniformes e EPIs'!B8</f>
        <v>70</v>
      </c>
      <c r="AB8" s="54">
        <f>'Uniformes e EPIs'!C8</f>
        <v>0</v>
      </c>
      <c r="AC8" s="54">
        <f>'Uniformes e EPIs'!D8</f>
        <v>8</v>
      </c>
      <c r="AD8" s="47">
        <f>E8+N8+T8+Z8+AA8+AB8+AC8</f>
        <v>4748.5350669920008</v>
      </c>
      <c r="AE8" s="47">
        <f>AD8*'Base CCT 2026-2027'!B29</f>
        <v>142.45605200976001</v>
      </c>
      <c r="AF8" s="47">
        <f>(AD8+AE8)*'Base CCT 2026-2027'!B30</f>
        <v>244.54955595008806</v>
      </c>
      <c r="AG8" s="48">
        <f>AD8+AE8+AF8</f>
        <v>5135.5406749518488</v>
      </c>
      <c r="AH8" s="46">
        <f>AG8/(1-SUM('Base CCT 2026-2027'!B31:B33))-AG8</f>
        <v>486.28819746396857</v>
      </c>
      <c r="AI8" s="46">
        <f>AG8+AH8</f>
        <v>5621.8288724158174</v>
      </c>
      <c r="AJ8" s="46">
        <f>AI8/'Base CCT 2026-2027'!B19</f>
        <v>25.55376760189008</v>
      </c>
      <c r="AK8" s="46">
        <f>AI8*12</f>
        <v>67461.946468989801</v>
      </c>
    </row>
    <row r="9" spans="1:37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1:37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spans="1:37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spans="1:37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spans="1:37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</row>
    <row r="14" spans="1:37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</row>
    <row r="15" spans="1:37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</row>
    <row r="16" spans="1:37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</row>
    <row r="17" spans="1:3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</row>
    <row r="18" spans="1:3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</row>
    <row r="19" spans="1:3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</row>
    <row r="20" spans="1:3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</row>
    <row r="21" spans="1:3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</row>
    <row r="22" spans="1:3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3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</row>
    <row r="25" spans="1:3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</row>
    <row r="26" spans="1:3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</row>
    <row r="27" spans="1:3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1:3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</row>
    <row r="29" spans="1:3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</row>
    <row r="30" spans="1:3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</row>
    <row r="31" spans="1:3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</row>
    <row r="32" spans="1:3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</row>
    <row r="33" spans="1: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</row>
    <row r="34" spans="1:3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</row>
    <row r="35" spans="1:3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</row>
    <row r="36" spans="1:3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</row>
    <row r="37" spans="1:3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</row>
    <row r="38" spans="1:3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</row>
    <row r="39" spans="1:3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</row>
    <row r="40" spans="1:3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</row>
    <row r="41" spans="1:3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</row>
    <row r="42" spans="1:3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</row>
    <row r="43" spans="1:3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</row>
    <row r="44" spans="1:3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</row>
    <row r="45" spans="1:3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</row>
    <row r="46" spans="1:3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</row>
    <row r="47" spans="1:3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</row>
    <row r="48" spans="1:3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</row>
    <row r="49" spans="1:3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</row>
    <row r="50" spans="1:3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</row>
  </sheetData>
  <mergeCells count="1">
    <mergeCell ref="A1:A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G49"/>
  <sheetViews>
    <sheetView workbookViewId="0">
      <selection activeCell="G5" sqref="G5"/>
    </sheetView>
  </sheetViews>
  <sheetFormatPr defaultRowHeight="14.25"/>
  <cols>
    <col min="1" max="1" width="5" customWidth="1"/>
    <col min="2" max="2" width="21" customWidth="1"/>
    <col min="3" max="3" width="6" customWidth="1"/>
    <col min="4" max="4" width="7" customWidth="1"/>
    <col min="5" max="5" width="12" customWidth="1"/>
    <col min="6" max="6" width="10" customWidth="1"/>
    <col min="7" max="7" width="12" customWidth="1"/>
    <col min="8" max="8" width="13" customWidth="1"/>
    <col min="9" max="9" width="14" customWidth="1"/>
    <col min="10" max="10" width="15" customWidth="1"/>
  </cols>
  <sheetData>
    <row r="1" spans="1:33" ht="15">
      <c r="A1" s="62" t="s">
        <v>65</v>
      </c>
      <c r="B1" s="62"/>
      <c r="C1" s="62"/>
      <c r="D1" s="62"/>
      <c r="E1" s="62"/>
      <c r="F1" s="62"/>
      <c r="G1" s="62"/>
      <c r="H1" s="62"/>
      <c r="I1" s="62"/>
      <c r="J1" s="62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>
      <c r="A2" s="63" t="s">
        <v>66</v>
      </c>
      <c r="B2" s="63"/>
      <c r="C2" s="63"/>
      <c r="D2" s="63"/>
      <c r="E2" s="63"/>
      <c r="F2" s="63"/>
      <c r="G2" s="63"/>
      <c r="H2" s="63"/>
      <c r="I2" s="63"/>
      <c r="J2" s="63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1:33">
      <c r="A3" s="31"/>
      <c r="B3" s="31"/>
      <c r="C3" s="31"/>
      <c r="D3" s="31"/>
      <c r="E3" s="31"/>
      <c r="F3" s="31"/>
      <c r="G3" s="31"/>
      <c r="H3" s="31"/>
      <c r="I3" s="31"/>
      <c r="J3" s="31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1:33" ht="33.950000000000003" customHeight="1">
      <c r="A4" s="39" t="s">
        <v>67</v>
      </c>
      <c r="B4" s="39" t="s">
        <v>68</v>
      </c>
      <c r="C4" s="39" t="s">
        <v>69</v>
      </c>
      <c r="D4" s="39" t="s">
        <v>70</v>
      </c>
      <c r="E4" s="39" t="s">
        <v>71</v>
      </c>
      <c r="F4" s="39" t="s">
        <v>6</v>
      </c>
      <c r="G4" s="39" t="s">
        <v>72</v>
      </c>
      <c r="H4" s="39" t="s">
        <v>73</v>
      </c>
      <c r="I4" s="39" t="s">
        <v>74</v>
      </c>
      <c r="J4" s="39" t="s">
        <v>75</v>
      </c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ht="24.95" customHeight="1">
      <c r="A5" s="40">
        <v>1</v>
      </c>
      <c r="B5" s="31" t="str">
        <f>'Composições Analíticas'!A4</f>
        <v>Gari / Varredor</v>
      </c>
      <c r="C5" s="40">
        <v>16</v>
      </c>
      <c r="D5" s="40" t="s">
        <v>76</v>
      </c>
      <c r="E5" s="41">
        <f>'Composições Analíticas'!B4</f>
        <v>1711</v>
      </c>
      <c r="F5" s="34">
        <f>'Composições Analíticas'!C4</f>
        <v>0.4</v>
      </c>
      <c r="G5" s="41">
        <f>'Composições Analíticas'!AJ4</f>
        <v>27.727196070378266</v>
      </c>
      <c r="H5" s="41">
        <f>'Composições Analíticas'!AI4</f>
        <v>6099.9831354832186</v>
      </c>
      <c r="I5" s="41">
        <f>C5*H5</f>
        <v>97599.730167731497</v>
      </c>
      <c r="J5" s="41">
        <f>I5*12</f>
        <v>1171196.7620127779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ht="24.95" customHeight="1">
      <c r="A6" s="40">
        <v>2</v>
      </c>
      <c r="B6" s="31" t="str">
        <f>'Composições Analíticas'!A5</f>
        <v>Coletor de RSU</v>
      </c>
      <c r="C6" s="40">
        <v>9</v>
      </c>
      <c r="D6" s="40" t="s">
        <v>76</v>
      </c>
      <c r="E6" s="41">
        <f>'Composições Analíticas'!B5</f>
        <v>2053.1999999999998</v>
      </c>
      <c r="F6" s="34">
        <f>'Composições Analíticas'!C5</f>
        <v>0.4</v>
      </c>
      <c r="G6" s="41">
        <f>'Composições Analíticas'!AJ5</f>
        <v>32.231834814234475</v>
      </c>
      <c r="H6" s="41">
        <f>'Composições Analíticas'!AI5</f>
        <v>7091.0036591315838</v>
      </c>
      <c r="I6" s="41">
        <f>C6*H6</f>
        <v>63819.032932184258</v>
      </c>
      <c r="J6" s="41">
        <f>I6*12</f>
        <v>765828.3951862111</v>
      </c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24.95" customHeight="1">
      <c r="A7" s="40">
        <v>3</v>
      </c>
      <c r="B7" s="31" t="str">
        <f>'Composições Analíticas'!A6</f>
        <v>Remoção de Entulhos/Galhadas/Volumosos</v>
      </c>
      <c r="C7" s="40">
        <v>4</v>
      </c>
      <c r="D7" s="40" t="s">
        <v>76</v>
      </c>
      <c r="E7" s="41">
        <f>'Composições Analíticas'!B6</f>
        <v>1857.84</v>
      </c>
      <c r="F7" s="34">
        <f>'Composições Analíticas'!C6</f>
        <v>0.4</v>
      </c>
      <c r="G7" s="41">
        <f>'Composições Analíticas'!AJ6</f>
        <v>29.741901880538013</v>
      </c>
      <c r="H7" s="41">
        <f>'Composições Analíticas'!AI6</f>
        <v>6543.2184137183631</v>
      </c>
      <c r="I7" s="41">
        <f>C7*H7</f>
        <v>26172.873654873452</v>
      </c>
      <c r="J7" s="41">
        <f>I7*12</f>
        <v>314074.4838584814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ht="24.95" customHeight="1">
      <c r="A8" s="40">
        <v>4</v>
      </c>
      <c r="B8" s="31" t="str">
        <f>'Composições Analíticas'!A7</f>
        <v>Jardineiro</v>
      </c>
      <c r="C8" s="40">
        <v>10</v>
      </c>
      <c r="D8" s="40" t="s">
        <v>76</v>
      </c>
      <c r="E8" s="41">
        <f>'Composições Analíticas'!B7</f>
        <v>1927.4</v>
      </c>
      <c r="F8" s="34">
        <f>'Composições Analíticas'!C7</f>
        <v>0</v>
      </c>
      <c r="G8" s="41">
        <f>'Composições Analíticas'!AJ7</f>
        <v>23.403137972321844</v>
      </c>
      <c r="H8" s="41">
        <f>'Composições Analíticas'!AI7</f>
        <v>5148.6903539108052</v>
      </c>
      <c r="I8" s="41">
        <f>C8*H8</f>
        <v>51486.903539108054</v>
      </c>
      <c r="J8" s="41">
        <f>I8*12</f>
        <v>617842.84246929665</v>
      </c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1:33" ht="24.95" customHeight="1">
      <c r="A9" s="40">
        <v>5</v>
      </c>
      <c r="B9" s="31" t="str">
        <f>'Composições Analíticas'!A8</f>
        <v>Encarregado</v>
      </c>
      <c r="C9" s="40">
        <v>1</v>
      </c>
      <c r="D9" s="40" t="s">
        <v>76</v>
      </c>
      <c r="E9" s="41">
        <f>'Composições Analíticas'!B8</f>
        <v>2224.2600000000002</v>
      </c>
      <c r="F9" s="34">
        <f>'Composições Analíticas'!C8</f>
        <v>0</v>
      </c>
      <c r="G9" s="41">
        <f>'Composições Analíticas'!AJ8</f>
        <v>25.55376760189008</v>
      </c>
      <c r="H9" s="41">
        <f>'Composições Analíticas'!AI8</f>
        <v>5621.8288724158174</v>
      </c>
      <c r="I9" s="41">
        <f>C9*H9</f>
        <v>5621.8288724158174</v>
      </c>
      <c r="J9" s="41">
        <f>I9*12</f>
        <v>67461.946468989801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1:33" ht="24.95" customHeight="1">
      <c r="A10" s="64" t="s">
        <v>77</v>
      </c>
      <c r="B10" s="64"/>
      <c r="C10" s="64"/>
      <c r="D10" s="64"/>
      <c r="E10" s="64"/>
      <c r="F10" s="64"/>
      <c r="G10" s="65"/>
      <c r="H10" s="65"/>
      <c r="I10" s="42">
        <f>SUM(I5:I9)</f>
        <v>244700.36916631309</v>
      </c>
      <c r="J10" s="42">
        <f>SUM(J5:J9)</f>
        <v>2936404.4299957571</v>
      </c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spans="1:3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spans="1:33" ht="258.75">
      <c r="A12" s="55" t="s">
        <v>264</v>
      </c>
      <c r="B12" s="55"/>
      <c r="C12" s="55"/>
      <c r="D12" s="55"/>
      <c r="E12" s="55"/>
      <c r="F12" s="55"/>
      <c r="G12" s="55"/>
      <c r="H12" s="55"/>
      <c r="I12" s="55"/>
      <c r="J12" s="55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spans="1:33" ht="409.5">
      <c r="A13" s="55" t="s">
        <v>265</v>
      </c>
      <c r="B13" s="55"/>
      <c r="C13" s="55"/>
      <c r="D13" s="55"/>
      <c r="E13" s="55"/>
      <c r="F13" s="55"/>
      <c r="G13" s="55"/>
      <c r="H13" s="55"/>
      <c r="I13" s="55"/>
      <c r="J13" s="55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</row>
    <row r="14" spans="1:3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</row>
    <row r="15" spans="1:3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</row>
    <row r="16" spans="1:3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</row>
    <row r="17" spans="1:3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</row>
    <row r="18" spans="1:3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</row>
    <row r="19" spans="1:3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</row>
    <row r="20" spans="1:3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</row>
    <row r="21" spans="1:3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</row>
    <row r="22" spans="1:3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3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</row>
    <row r="25" spans="1:3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</row>
    <row r="26" spans="1:3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</row>
    <row r="27" spans="1:3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1:3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</row>
    <row r="29" spans="1:3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</row>
    <row r="30" spans="1:3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</row>
    <row r="31" spans="1:3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</row>
    <row r="32" spans="1:3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</row>
    <row r="33" spans="1: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</row>
    <row r="34" spans="1:3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</row>
    <row r="35" spans="1:3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</row>
    <row r="36" spans="1:3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</row>
    <row r="37" spans="1:3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</row>
    <row r="38" spans="1:3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</row>
    <row r="39" spans="1:3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</row>
    <row r="40" spans="1:3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</row>
    <row r="41" spans="1:3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</row>
    <row r="42" spans="1:3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</row>
    <row r="43" spans="1:3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</row>
    <row r="44" spans="1:3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</row>
    <row r="45" spans="1:3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</row>
    <row r="46" spans="1:3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</row>
    <row r="47" spans="1:3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</row>
    <row r="48" spans="1:3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</row>
    <row r="49" spans="1:3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</row>
  </sheetData>
  <mergeCells count="3">
    <mergeCell ref="A1:J1"/>
    <mergeCell ref="A2:J2"/>
    <mergeCell ref="A10:H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G50"/>
  <sheetViews>
    <sheetView workbookViewId="0"/>
  </sheetViews>
  <sheetFormatPr defaultRowHeight="14.25"/>
  <cols>
    <col min="1" max="1" width="20" customWidth="1"/>
    <col min="2" max="2" width="30" customWidth="1"/>
    <col min="3" max="3" width="20" customWidth="1"/>
    <col min="4" max="4" width="22" customWidth="1"/>
    <col min="5" max="5" width="34" customWidth="1"/>
  </cols>
  <sheetData>
    <row r="1" spans="1:33" ht="15">
      <c r="A1" s="62" t="s">
        <v>78</v>
      </c>
      <c r="B1" s="62"/>
      <c r="C1" s="62"/>
      <c r="D1" s="62"/>
      <c r="E1" s="62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>
      <c r="A2" s="31"/>
      <c r="B2" s="31"/>
      <c r="C2" s="31"/>
      <c r="D2" s="31"/>
      <c r="E2" s="31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1:33">
      <c r="A3" s="39" t="s">
        <v>9</v>
      </c>
      <c r="B3" s="39" t="s">
        <v>79</v>
      </c>
      <c r="C3" s="39" t="s">
        <v>80</v>
      </c>
      <c r="D3" s="39" t="s">
        <v>8</v>
      </c>
      <c r="E3" s="39" t="s">
        <v>81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1:33" ht="22.5">
      <c r="A4" s="31" t="s">
        <v>82</v>
      </c>
      <c r="B4" s="31" t="s">
        <v>83</v>
      </c>
      <c r="C4" s="31" t="s">
        <v>84</v>
      </c>
      <c r="D4" s="31" t="s">
        <v>85</v>
      </c>
      <c r="E4" s="31" t="s">
        <v>86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ht="33.75">
      <c r="A5" s="31" t="s">
        <v>87</v>
      </c>
      <c r="B5" s="31" t="s">
        <v>88</v>
      </c>
      <c r="C5" s="31" t="s">
        <v>89</v>
      </c>
      <c r="D5" s="31" t="s">
        <v>90</v>
      </c>
      <c r="E5" s="31" t="s">
        <v>91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ht="33.75">
      <c r="A6" s="31" t="s">
        <v>92</v>
      </c>
      <c r="B6" s="31" t="s">
        <v>93</v>
      </c>
      <c r="C6" s="31" t="s">
        <v>94</v>
      </c>
      <c r="D6" s="31" t="s">
        <v>19</v>
      </c>
      <c r="E6" s="31" t="s">
        <v>95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22.5">
      <c r="A7" s="31" t="s">
        <v>96</v>
      </c>
      <c r="B7" s="31" t="s">
        <v>97</v>
      </c>
      <c r="C7" s="31" t="s">
        <v>98</v>
      </c>
      <c r="D7" s="31" t="s">
        <v>99</v>
      </c>
      <c r="E7" s="31" t="s">
        <v>100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ht="22.5">
      <c r="A8" s="31" t="s">
        <v>101</v>
      </c>
      <c r="B8" s="31" t="s">
        <v>102</v>
      </c>
      <c r="C8" s="31" t="s">
        <v>103</v>
      </c>
      <c r="D8" s="31" t="s">
        <v>99</v>
      </c>
      <c r="E8" s="31" t="s">
        <v>104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1:33" ht="22.5">
      <c r="A9" s="31" t="s">
        <v>105</v>
      </c>
      <c r="B9" s="31" t="s">
        <v>106</v>
      </c>
      <c r="C9" s="31" t="s">
        <v>107</v>
      </c>
      <c r="D9" s="31" t="s">
        <v>108</v>
      </c>
      <c r="E9" s="31" t="s">
        <v>109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1:33" ht="22.5">
      <c r="A10" s="31" t="s">
        <v>219</v>
      </c>
      <c r="B10" s="31" t="s">
        <v>266</v>
      </c>
      <c r="C10" s="31" t="s">
        <v>84</v>
      </c>
      <c r="D10" s="31" t="s">
        <v>267</v>
      </c>
      <c r="E10" s="31" t="s">
        <v>268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spans="1:33" ht="22.5">
      <c r="A11" s="31" t="s">
        <v>225</v>
      </c>
      <c r="B11" s="31" t="s">
        <v>269</v>
      </c>
      <c r="C11" s="31" t="s">
        <v>84</v>
      </c>
      <c r="D11" s="31" t="s">
        <v>270</v>
      </c>
      <c r="E11" s="31" t="s">
        <v>268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spans="1:33" ht="22.5">
      <c r="A12" s="31" t="s">
        <v>271</v>
      </c>
      <c r="B12" s="31" t="s">
        <v>272</v>
      </c>
      <c r="C12" s="31" t="s">
        <v>84</v>
      </c>
      <c r="D12" s="31" t="s">
        <v>273</v>
      </c>
      <c r="E12" s="31" t="s">
        <v>268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spans="1:33">
      <c r="A13" s="66" t="s">
        <v>274</v>
      </c>
      <c r="B13" s="66" t="s">
        <v>275</v>
      </c>
      <c r="C13" s="66" t="s">
        <v>276</v>
      </c>
      <c r="D13" s="66" t="s">
        <v>277</v>
      </c>
      <c r="E13" s="66" t="s">
        <v>278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</row>
    <row r="14" spans="1:33">
      <c r="A14" s="31" t="s">
        <v>110</v>
      </c>
      <c r="B14" s="31" t="s">
        <v>111</v>
      </c>
      <c r="C14" s="31" t="s">
        <v>112</v>
      </c>
      <c r="D14" s="31"/>
      <c r="E14" s="31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</row>
    <row r="15" spans="1:33" ht="22.5">
      <c r="A15" s="31" t="s">
        <v>279</v>
      </c>
      <c r="B15" s="31" t="s">
        <v>280</v>
      </c>
      <c r="C15" s="31" t="s">
        <v>281</v>
      </c>
      <c r="D15" s="31" t="s">
        <v>282</v>
      </c>
      <c r="E15" s="31" t="s">
        <v>283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</row>
    <row r="16" spans="1:33" ht="22.5">
      <c r="A16" s="31" t="s">
        <v>279</v>
      </c>
      <c r="B16" s="31" t="s">
        <v>284</v>
      </c>
      <c r="C16" s="31" t="s">
        <v>285</v>
      </c>
      <c r="D16" s="31" t="s">
        <v>286</v>
      </c>
      <c r="E16" s="31" t="s">
        <v>283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</row>
    <row r="17" spans="1:33" ht="22.5">
      <c r="A17" s="31" t="s">
        <v>279</v>
      </c>
      <c r="B17" s="31" t="s">
        <v>287</v>
      </c>
      <c r="C17" s="31" t="s">
        <v>288</v>
      </c>
      <c r="D17" s="31" t="s">
        <v>286</v>
      </c>
      <c r="E17" s="31" t="s">
        <v>283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</row>
    <row r="18" spans="1:33" ht="22.5">
      <c r="A18" s="31" t="s">
        <v>279</v>
      </c>
      <c r="B18" s="31" t="s">
        <v>289</v>
      </c>
      <c r="C18" s="31" t="s">
        <v>290</v>
      </c>
      <c r="D18" s="31" t="s">
        <v>286</v>
      </c>
      <c r="E18" s="31" t="s">
        <v>283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</row>
    <row r="19" spans="1:33">
      <c r="A19" s="31" t="s">
        <v>279</v>
      </c>
      <c r="B19" s="31" t="s">
        <v>291</v>
      </c>
      <c r="C19" s="31" t="s">
        <v>292</v>
      </c>
      <c r="D19" s="31" t="s">
        <v>293</v>
      </c>
      <c r="E19" s="31" t="s">
        <v>283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</row>
    <row r="20" spans="1:33" ht="33.75">
      <c r="A20" s="8" t="s">
        <v>279</v>
      </c>
      <c r="B20" s="8" t="s">
        <v>294</v>
      </c>
      <c r="C20" s="8" t="s">
        <v>295</v>
      </c>
      <c r="D20" s="8" t="s">
        <v>296</v>
      </c>
      <c r="E20" s="8" t="s">
        <v>297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</row>
    <row r="21" spans="1:3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</row>
    <row r="22" spans="1:3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3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</row>
    <row r="25" spans="1:3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</row>
    <row r="26" spans="1:3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</row>
    <row r="27" spans="1:3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1:3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</row>
    <row r="29" spans="1:3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</row>
    <row r="30" spans="1:3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</row>
    <row r="31" spans="1:3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</row>
    <row r="32" spans="1:3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</row>
    <row r="33" spans="1: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</row>
    <row r="34" spans="1:3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</row>
    <row r="35" spans="1:3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</row>
    <row r="36" spans="1:3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</row>
    <row r="37" spans="1:3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</row>
    <row r="38" spans="1:3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</row>
    <row r="39" spans="1:3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</row>
    <row r="40" spans="1:3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</row>
    <row r="41" spans="1:3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</row>
    <row r="42" spans="1:3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</row>
    <row r="43" spans="1:3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</row>
    <row r="44" spans="1:3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</row>
    <row r="45" spans="1:3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</row>
    <row r="46" spans="1:3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</row>
    <row r="47" spans="1:3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</row>
    <row r="48" spans="1:3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</row>
    <row r="49" spans="1:3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</row>
    <row r="50" spans="1:3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</row>
  </sheetData>
  <mergeCells count="2">
    <mergeCell ref="A1:E1"/>
    <mergeCell ref="A13:E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1"/>
  <sheetViews>
    <sheetView workbookViewId="0"/>
  </sheetViews>
  <sheetFormatPr defaultRowHeight="14.25"/>
  <cols>
    <col min="1" max="1" width="24" customWidth="1"/>
    <col min="2" max="2" width="6" customWidth="1"/>
    <col min="3" max="3" width="11" customWidth="1"/>
    <col min="4" max="4" width="14" customWidth="1"/>
    <col min="5" max="5" width="15" customWidth="1"/>
    <col min="6" max="6" width="16" customWidth="1"/>
    <col min="7" max="7" width="8" customWidth="1"/>
  </cols>
  <sheetData>
    <row r="1" spans="1:7" ht="15">
      <c r="A1" s="67" t="s">
        <v>113</v>
      </c>
      <c r="B1" s="67"/>
      <c r="C1" s="67"/>
      <c r="D1" s="67"/>
      <c r="E1" s="67"/>
      <c r="F1" s="67"/>
      <c r="G1" s="67"/>
    </row>
    <row r="2" spans="1:7">
      <c r="A2" s="68" t="s">
        <v>114</v>
      </c>
      <c r="B2" s="68"/>
      <c r="C2" s="68"/>
      <c r="D2" s="68"/>
      <c r="E2" s="68"/>
      <c r="F2" s="68"/>
      <c r="G2" s="68"/>
    </row>
    <row r="3" spans="1:7">
      <c r="A3" s="21"/>
      <c r="B3" s="21"/>
      <c r="C3" s="21"/>
      <c r="D3" s="21"/>
      <c r="E3" s="21"/>
      <c r="F3" s="21"/>
      <c r="G3" s="21"/>
    </row>
    <row r="4" spans="1:7" ht="32.1" customHeight="1">
      <c r="A4" s="23" t="s">
        <v>68</v>
      </c>
      <c r="B4" s="24" t="s">
        <v>69</v>
      </c>
      <c r="C4" s="24" t="s">
        <v>115</v>
      </c>
      <c r="D4" s="24" t="s">
        <v>116</v>
      </c>
      <c r="E4" s="24" t="s">
        <v>74</v>
      </c>
      <c r="F4" s="24" t="s">
        <v>117</v>
      </c>
      <c r="G4" s="25" t="s">
        <v>118</v>
      </c>
    </row>
    <row r="5" spans="1:7" ht="24" customHeight="1">
      <c r="A5" s="26" t="str">
        <f>'Orçamento Final'!B5</f>
        <v>Gari / Varredor</v>
      </c>
      <c r="B5" s="21">
        <f>'Orçamento Final'!C5</f>
        <v>16</v>
      </c>
      <c r="C5" s="22">
        <f>'Orçamento Final'!G5</f>
        <v>27.727196070378266</v>
      </c>
      <c r="D5" s="22">
        <f>'Orçamento Final'!H5</f>
        <v>6099.9831354832186</v>
      </c>
      <c r="E5" s="22">
        <f>'Orçamento Final'!I5</f>
        <v>97599.730167731497</v>
      </c>
      <c r="F5" s="22">
        <f>'Orçamento Final'!J5</f>
        <v>1171196.7620127779</v>
      </c>
      <c r="G5" s="27">
        <f>'Orçamento Final'!F5</f>
        <v>0.4</v>
      </c>
    </row>
    <row r="6" spans="1:7" ht="24" customHeight="1">
      <c r="A6" s="26" t="str">
        <f>'Orçamento Final'!B6</f>
        <v>Coletor de RSU</v>
      </c>
      <c r="B6" s="21">
        <f>'Orçamento Final'!C6</f>
        <v>9</v>
      </c>
      <c r="C6" s="22">
        <f>'Orçamento Final'!G6</f>
        <v>32.231834814234475</v>
      </c>
      <c r="D6" s="22">
        <f>'Orçamento Final'!H6</f>
        <v>7091.0036591315838</v>
      </c>
      <c r="E6" s="22">
        <f>'Orçamento Final'!I6</f>
        <v>63819.032932184258</v>
      </c>
      <c r="F6" s="22">
        <f>'Orçamento Final'!J6</f>
        <v>765828.3951862111</v>
      </c>
      <c r="G6" s="27">
        <f>'Orçamento Final'!F6</f>
        <v>0.4</v>
      </c>
    </row>
    <row r="7" spans="1:7" ht="24" customHeight="1">
      <c r="A7" s="26" t="str">
        <f>'Orçamento Final'!B7</f>
        <v>Remoção de Entulhos/Galhadas/Volumosos</v>
      </c>
      <c r="B7" s="21">
        <f>'Orçamento Final'!C7</f>
        <v>4</v>
      </c>
      <c r="C7" s="22">
        <f>'Orçamento Final'!G7</f>
        <v>29.741901880538013</v>
      </c>
      <c r="D7" s="22">
        <f>'Orçamento Final'!H7</f>
        <v>6543.2184137183631</v>
      </c>
      <c r="E7" s="22">
        <f>'Orçamento Final'!I7</f>
        <v>26172.873654873452</v>
      </c>
      <c r="F7" s="22">
        <f>'Orçamento Final'!J7</f>
        <v>314074.4838584814</v>
      </c>
      <c r="G7" s="27">
        <f>'Orçamento Final'!F7</f>
        <v>0.4</v>
      </c>
    </row>
    <row r="8" spans="1:7" ht="24" customHeight="1">
      <c r="A8" s="26" t="str">
        <f>'Orçamento Final'!B8</f>
        <v>Jardineiro</v>
      </c>
      <c r="B8" s="21">
        <f>'Orçamento Final'!C8</f>
        <v>10</v>
      </c>
      <c r="C8" s="22">
        <f>'Orçamento Final'!G8</f>
        <v>23.403137972321844</v>
      </c>
      <c r="D8" s="22">
        <f>'Orçamento Final'!H8</f>
        <v>5148.6903539108052</v>
      </c>
      <c r="E8" s="22">
        <f>'Orçamento Final'!I8</f>
        <v>51486.903539108054</v>
      </c>
      <c r="F8" s="22">
        <f>'Orçamento Final'!J8</f>
        <v>617842.84246929665</v>
      </c>
      <c r="G8" s="27">
        <f>'Orçamento Final'!F8</f>
        <v>0</v>
      </c>
    </row>
    <row r="9" spans="1:7" ht="24" customHeight="1">
      <c r="A9" s="26" t="str">
        <f>'Orçamento Final'!B9</f>
        <v>Encarregado</v>
      </c>
      <c r="B9" s="21">
        <f>'Orçamento Final'!C9</f>
        <v>1</v>
      </c>
      <c r="C9" s="22">
        <f>'Orçamento Final'!G9</f>
        <v>25.55376760189008</v>
      </c>
      <c r="D9" s="22">
        <f>'Orçamento Final'!H9</f>
        <v>5621.8288724158174</v>
      </c>
      <c r="E9" s="22">
        <f>'Orçamento Final'!I9</f>
        <v>5621.8288724158174</v>
      </c>
      <c r="F9" s="22">
        <f>'Orçamento Final'!J9</f>
        <v>67461.946468989801</v>
      </c>
      <c r="G9" s="27">
        <f>'Orçamento Final'!F9</f>
        <v>0</v>
      </c>
    </row>
    <row r="10" spans="1:7" ht="24" customHeight="1">
      <c r="A10" s="26"/>
      <c r="B10" s="21"/>
      <c r="C10" s="22"/>
      <c r="D10" s="22"/>
      <c r="E10" s="22"/>
      <c r="F10" s="22"/>
      <c r="G10" s="28"/>
    </row>
    <row r="11" spans="1:7" ht="24" customHeight="1">
      <c r="A11" s="69" t="s">
        <v>119</v>
      </c>
      <c r="B11" s="70"/>
      <c r="C11" s="71"/>
      <c r="D11" s="71"/>
      <c r="E11" s="29">
        <f>SUM(E5:E9)</f>
        <v>244700.36916631309</v>
      </c>
      <c r="F11" s="29">
        <f>SUM(F5:F9)</f>
        <v>2936404.4299957571</v>
      </c>
      <c r="G11" s="30"/>
    </row>
  </sheetData>
  <mergeCells count="3">
    <mergeCell ref="A1:G1"/>
    <mergeCell ref="A2:G2"/>
    <mergeCell ref="A11:D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50"/>
  <sheetViews>
    <sheetView workbookViewId="0"/>
  </sheetViews>
  <sheetFormatPr defaultRowHeight="14.25"/>
  <cols>
    <col min="1" max="1" width="16" customWidth="1"/>
    <col min="2" max="2" width="34" customWidth="1"/>
    <col min="3" max="3" width="14" customWidth="1"/>
    <col min="4" max="4" width="16" customWidth="1"/>
  </cols>
  <sheetData>
    <row r="1" spans="1:4" ht="15">
      <c r="A1" s="74" t="s">
        <v>120</v>
      </c>
      <c r="B1" s="74"/>
      <c r="C1" s="74"/>
      <c r="D1" s="74"/>
    </row>
    <row r="2" spans="1:4">
      <c r="A2" s="75" t="s">
        <v>121</v>
      </c>
      <c r="B2" s="75"/>
      <c r="C2" s="75"/>
      <c r="D2" s="75"/>
    </row>
    <row r="3" spans="1:4">
      <c r="A3" s="31"/>
      <c r="B3" s="31"/>
      <c r="C3" s="31"/>
      <c r="D3" s="31"/>
    </row>
    <row r="4" spans="1:4">
      <c r="A4" s="72" t="str">
        <f>'Composições Analíticas'!A4</f>
        <v>Gari / Varredor</v>
      </c>
      <c r="B4" s="72"/>
      <c r="C4" s="72"/>
      <c r="D4" s="72"/>
    </row>
    <row r="5" spans="1:4">
      <c r="A5" s="32" t="s">
        <v>122</v>
      </c>
      <c r="B5" s="32" t="s">
        <v>123</v>
      </c>
      <c r="C5" s="32" t="s">
        <v>124</v>
      </c>
      <c r="D5" s="32" t="s">
        <v>125</v>
      </c>
    </row>
    <row r="6" spans="1:4">
      <c r="A6" s="31" t="s">
        <v>126</v>
      </c>
      <c r="B6" s="31" t="s">
        <v>127</v>
      </c>
      <c r="C6" s="31"/>
      <c r="D6" s="33">
        <f>'Composições Analíticas'!B4</f>
        <v>1711</v>
      </c>
    </row>
    <row r="7" spans="1:4">
      <c r="A7" s="31" t="s">
        <v>126</v>
      </c>
      <c r="B7" s="31" t="s">
        <v>128</v>
      </c>
      <c r="C7" s="31"/>
      <c r="D7" s="34">
        <f>'Composições Analíticas'!C4</f>
        <v>0.4</v>
      </c>
    </row>
    <row r="8" spans="1:4">
      <c r="A8" s="31" t="s">
        <v>126</v>
      </c>
      <c r="B8" s="31" t="s">
        <v>129</v>
      </c>
      <c r="C8" s="31"/>
      <c r="D8" s="33">
        <f>'Composições Analíticas'!D4</f>
        <v>684.40000000000009</v>
      </c>
    </row>
    <row r="9" spans="1:4">
      <c r="A9" s="31" t="s">
        <v>126</v>
      </c>
      <c r="B9" s="31" t="s">
        <v>130</v>
      </c>
      <c r="C9" s="31"/>
      <c r="D9" s="33">
        <f>'Composições Analíticas'!E4</f>
        <v>2395.4</v>
      </c>
    </row>
    <row r="10" spans="1:4">
      <c r="A10" s="31" t="s">
        <v>131</v>
      </c>
      <c r="B10" s="31" t="s">
        <v>132</v>
      </c>
      <c r="C10" s="31"/>
      <c r="D10" s="33">
        <f>'Composições Analíticas'!F4</f>
        <v>599.5</v>
      </c>
    </row>
    <row r="11" spans="1:4">
      <c r="A11" s="31" t="s">
        <v>131</v>
      </c>
      <c r="B11" s="31" t="s">
        <v>36</v>
      </c>
      <c r="C11" s="31"/>
      <c r="D11" s="33">
        <f>'Composições Analíticas'!G4</f>
        <v>65.945000000000007</v>
      </c>
    </row>
    <row r="12" spans="1:4">
      <c r="A12" s="31" t="s">
        <v>131</v>
      </c>
      <c r="B12" s="31" t="s">
        <v>133</v>
      </c>
      <c r="C12" s="31"/>
      <c r="D12" s="33">
        <f>'Composições Analíticas'!H4</f>
        <v>533.55499999999995</v>
      </c>
    </row>
    <row r="13" spans="1:4">
      <c r="A13" s="31" t="s">
        <v>131</v>
      </c>
      <c r="B13" s="31" t="s">
        <v>48</v>
      </c>
      <c r="C13" s="31"/>
      <c r="D13" s="33">
        <f>'Composições Analíticas'!I4</f>
        <v>189.2</v>
      </c>
    </row>
    <row r="14" spans="1:4">
      <c r="A14" s="31" t="s">
        <v>131</v>
      </c>
      <c r="B14" s="31" t="s">
        <v>54</v>
      </c>
      <c r="C14" s="31"/>
      <c r="D14" s="33">
        <f>'Composições Analíticas'!J4</f>
        <v>102.66</v>
      </c>
    </row>
    <row r="15" spans="1:4">
      <c r="A15" s="31" t="s">
        <v>131</v>
      </c>
      <c r="B15" s="31" t="s">
        <v>134</v>
      </c>
      <c r="C15" s="31"/>
      <c r="D15" s="33">
        <f>'Composições Analíticas'!K4</f>
        <v>86.539999999999992</v>
      </c>
    </row>
    <row r="16" spans="1:4">
      <c r="A16" s="31" t="s">
        <v>131</v>
      </c>
      <c r="B16" s="31" t="s">
        <v>40</v>
      </c>
      <c r="C16" s="31"/>
      <c r="D16" s="33">
        <f>'Composições Analíticas'!L4</f>
        <v>16.62</v>
      </c>
    </row>
    <row r="17" spans="1:4">
      <c r="A17" s="31" t="s">
        <v>131</v>
      </c>
      <c r="B17" s="31" t="s">
        <v>45</v>
      </c>
      <c r="C17" s="31"/>
      <c r="D17" s="33">
        <f>'Composições Analíticas'!M4</f>
        <v>77.319999999999993</v>
      </c>
    </row>
    <row r="18" spans="1:4">
      <c r="A18" s="31" t="s">
        <v>131</v>
      </c>
      <c r="B18" s="31" t="s">
        <v>135</v>
      </c>
      <c r="C18" s="31"/>
      <c r="D18" s="33">
        <f>'Composições Analíticas'!N4</f>
        <v>714.03499999999985</v>
      </c>
    </row>
    <row r="19" spans="1:4">
      <c r="A19" s="31" t="s">
        <v>136</v>
      </c>
      <c r="B19" s="31" t="s">
        <v>137</v>
      </c>
      <c r="C19" s="31" t="s">
        <v>138</v>
      </c>
      <c r="D19" s="33">
        <f>'Composições Analíticas'!O4</f>
        <v>199.53682000000001</v>
      </c>
    </row>
    <row r="20" spans="1:4">
      <c r="A20" s="31" t="s">
        <v>136</v>
      </c>
      <c r="B20" s="31" t="s">
        <v>139</v>
      </c>
      <c r="C20" s="31" t="s">
        <v>140</v>
      </c>
      <c r="D20" s="33">
        <f>'Composições Analíticas'!P4</f>
        <v>266.12894</v>
      </c>
    </row>
    <row r="21" spans="1:4">
      <c r="A21" s="31" t="s">
        <v>136</v>
      </c>
      <c r="B21" s="31" t="s">
        <v>141</v>
      </c>
      <c r="C21" s="31" t="s">
        <v>138</v>
      </c>
      <c r="D21" s="33">
        <f>'Composições Analíticas'!Q4</f>
        <v>199.53682000000001</v>
      </c>
    </row>
    <row r="22" spans="1:4">
      <c r="A22" s="31" t="s">
        <v>136</v>
      </c>
      <c r="B22" s="31" t="s">
        <v>142</v>
      </c>
      <c r="C22" s="31"/>
      <c r="D22" s="33">
        <f>'Composições Analíticas'!R4</f>
        <v>8.3839000000000006</v>
      </c>
    </row>
    <row r="23" spans="1:4">
      <c r="A23" s="31" t="s">
        <v>143</v>
      </c>
      <c r="B23" s="31" t="s">
        <v>144</v>
      </c>
      <c r="C23" s="31"/>
      <c r="D23" s="33">
        <f>'Composições Analíticas'!S4</f>
        <v>172.22926000000001</v>
      </c>
    </row>
    <row r="24" spans="1:4">
      <c r="A24" s="31" t="s">
        <v>143</v>
      </c>
      <c r="B24" s="31" t="s">
        <v>145</v>
      </c>
      <c r="C24" s="31" t="s">
        <v>146</v>
      </c>
      <c r="D24" s="33">
        <f>'Composições Analíticas'!T4</f>
        <v>845.81574000000001</v>
      </c>
    </row>
    <row r="25" spans="1:4">
      <c r="A25" s="31" t="s">
        <v>143</v>
      </c>
      <c r="B25" s="31" t="s">
        <v>147</v>
      </c>
      <c r="C25" s="31" t="s">
        <v>148</v>
      </c>
      <c r="D25" s="33">
        <f>'Composições Analíticas'!U4</f>
        <v>2861.06576</v>
      </c>
    </row>
    <row r="26" spans="1:4">
      <c r="A26" s="31" t="s">
        <v>143</v>
      </c>
      <c r="B26" s="31" t="s">
        <v>149</v>
      </c>
      <c r="C26" s="31" t="s">
        <v>150</v>
      </c>
      <c r="D26" s="33">
        <f>'Composições Analíticas'!V4</f>
        <v>572.21315200000004</v>
      </c>
    </row>
    <row r="27" spans="1:4">
      <c r="A27" s="31" t="s">
        <v>143</v>
      </c>
      <c r="B27" s="31" t="s">
        <v>96</v>
      </c>
      <c r="C27" s="31" t="s">
        <v>151</v>
      </c>
      <c r="D27" s="33">
        <f>'Composições Analíticas'!W4</f>
        <v>85.831972799999988</v>
      </c>
    </row>
    <row r="28" spans="1:4">
      <c r="A28" s="31" t="s">
        <v>143</v>
      </c>
      <c r="B28" s="31" t="s">
        <v>152</v>
      </c>
      <c r="C28" s="31"/>
      <c r="D28" s="33">
        <f>'Composições Analíticas'!X4</f>
        <v>165.94181408</v>
      </c>
    </row>
    <row r="29" spans="1:4">
      <c r="A29" s="31" t="s">
        <v>153</v>
      </c>
      <c r="B29" s="31" t="s">
        <v>154</v>
      </c>
      <c r="C29" s="31"/>
      <c r="D29" s="33">
        <f>'Composições Analíticas'!Y4</f>
        <v>228.8852608</v>
      </c>
    </row>
    <row r="30" spans="1:4">
      <c r="A30" s="31" t="s">
        <v>155</v>
      </c>
      <c r="B30" s="31" t="s">
        <v>156</v>
      </c>
      <c r="C30" s="31"/>
      <c r="D30" s="33">
        <f>'Composições Analíticas'!Z4</f>
        <v>1052.87219968</v>
      </c>
    </row>
    <row r="31" spans="1:4">
      <c r="A31" s="31" t="s">
        <v>155</v>
      </c>
      <c r="B31" s="31" t="s">
        <v>157</v>
      </c>
      <c r="C31" s="31" t="s">
        <v>148</v>
      </c>
      <c r="D31" s="33">
        <f>'Composições Analíticas'!AA4</f>
        <v>110</v>
      </c>
    </row>
    <row r="32" spans="1:4">
      <c r="A32" s="72" t="str">
        <f>'Composições Analíticas'!A5</f>
        <v>Coletor de RSU</v>
      </c>
      <c r="B32" s="72" t="s">
        <v>158</v>
      </c>
      <c r="C32" s="72" t="s">
        <v>159</v>
      </c>
      <c r="D32" s="73">
        <f>'Composições Analíticas'!AB4</f>
        <v>26.29</v>
      </c>
    </row>
    <row r="33" spans="1:4">
      <c r="A33" s="32" t="s">
        <v>122</v>
      </c>
      <c r="B33" s="32" t="s">
        <v>123</v>
      </c>
      <c r="C33" s="32" t="s">
        <v>124</v>
      </c>
      <c r="D33" s="35" t="s">
        <v>125</v>
      </c>
    </row>
    <row r="34" spans="1:4">
      <c r="A34" s="31" t="s">
        <v>126</v>
      </c>
      <c r="B34" s="31" t="s">
        <v>127</v>
      </c>
      <c r="C34" s="31"/>
      <c r="D34" s="33">
        <f>'Composições Analíticas'!B5</f>
        <v>2053.1999999999998</v>
      </c>
    </row>
    <row r="35" spans="1:4">
      <c r="A35" s="36" t="s">
        <v>126</v>
      </c>
      <c r="B35" s="36" t="s">
        <v>128</v>
      </c>
      <c r="C35" s="36"/>
      <c r="D35" s="37">
        <f>'Composições Analíticas'!C5</f>
        <v>0.4</v>
      </c>
    </row>
    <row r="36" spans="1:4">
      <c r="A36" s="36" t="s">
        <v>126</v>
      </c>
      <c r="B36" s="36" t="s">
        <v>129</v>
      </c>
      <c r="C36" s="36"/>
      <c r="D36" s="38">
        <f>'Composições Analíticas'!D5</f>
        <v>821.28</v>
      </c>
    </row>
    <row r="37" spans="1:4">
      <c r="A37" s="36" t="s">
        <v>126</v>
      </c>
      <c r="B37" s="36" t="s">
        <v>130</v>
      </c>
      <c r="C37" s="36"/>
      <c r="D37" s="38">
        <f>'Composições Analíticas'!E5</f>
        <v>2874.4799999999996</v>
      </c>
    </row>
    <row r="38" spans="1:4">
      <c r="A38" s="31" t="s">
        <v>131</v>
      </c>
      <c r="B38" s="31" t="s">
        <v>132</v>
      </c>
      <c r="C38" s="31"/>
      <c r="D38" s="33">
        <f>'Composições Analíticas'!F5</f>
        <v>599.5</v>
      </c>
    </row>
    <row r="39" spans="1:4">
      <c r="A39" s="31" t="s">
        <v>131</v>
      </c>
      <c r="B39" s="31" t="s">
        <v>36</v>
      </c>
      <c r="C39" s="31"/>
      <c r="D39" s="33">
        <f>'Composições Analíticas'!G5</f>
        <v>65.945000000000007</v>
      </c>
    </row>
    <row r="40" spans="1:4">
      <c r="A40" s="31" t="s">
        <v>131</v>
      </c>
      <c r="B40" s="31" t="s">
        <v>133</v>
      </c>
      <c r="C40" s="31"/>
      <c r="D40" s="33">
        <f>'Composições Analíticas'!H5</f>
        <v>533.55499999999995</v>
      </c>
    </row>
    <row r="41" spans="1:4">
      <c r="A41" s="31" t="s">
        <v>131</v>
      </c>
      <c r="B41" s="31" t="s">
        <v>48</v>
      </c>
      <c r="C41" s="31"/>
      <c r="D41" s="33">
        <f>'Composições Analíticas'!I5</f>
        <v>189.2</v>
      </c>
    </row>
    <row r="42" spans="1:4">
      <c r="A42" s="31" t="s">
        <v>131</v>
      </c>
      <c r="B42" s="31" t="s">
        <v>54</v>
      </c>
      <c r="C42" s="31"/>
      <c r="D42" s="33">
        <f>'Composições Analíticas'!J5</f>
        <v>123.19199999999998</v>
      </c>
    </row>
    <row r="43" spans="1:4">
      <c r="A43" s="31" t="s">
        <v>131</v>
      </c>
      <c r="B43" s="31" t="s">
        <v>134</v>
      </c>
      <c r="C43" s="31"/>
      <c r="D43" s="33">
        <f>'Composições Analíticas'!K5</f>
        <v>66.00800000000001</v>
      </c>
    </row>
    <row r="44" spans="1:4">
      <c r="A44" s="31" t="s">
        <v>131</v>
      </c>
      <c r="B44" s="31" t="s">
        <v>40</v>
      </c>
      <c r="C44" s="31"/>
      <c r="D44" s="33">
        <f>'Composições Analíticas'!L5</f>
        <v>16.62</v>
      </c>
    </row>
    <row r="45" spans="1:4">
      <c r="A45" s="31" t="s">
        <v>131</v>
      </c>
      <c r="B45" s="31" t="s">
        <v>45</v>
      </c>
      <c r="C45" s="31"/>
      <c r="D45" s="33">
        <f>'Composições Analíticas'!M5</f>
        <v>77.319999999999993</v>
      </c>
    </row>
    <row r="46" spans="1:4">
      <c r="A46" s="31" t="s">
        <v>131</v>
      </c>
      <c r="B46" s="31" t="s">
        <v>135</v>
      </c>
      <c r="C46" s="31"/>
      <c r="D46" s="33">
        <f>'Composições Analíticas'!N5</f>
        <v>693.50299999999993</v>
      </c>
    </row>
    <row r="47" spans="1:4">
      <c r="A47" s="31" t="s">
        <v>136</v>
      </c>
      <c r="B47" s="31" t="s">
        <v>137</v>
      </c>
      <c r="C47" s="31" t="s">
        <v>138</v>
      </c>
      <c r="D47" s="33">
        <f>'Composições Analíticas'!O5</f>
        <v>239.44418399999995</v>
      </c>
    </row>
    <row r="48" spans="1:4">
      <c r="A48" s="31" t="s">
        <v>136</v>
      </c>
      <c r="B48" s="31" t="s">
        <v>139</v>
      </c>
      <c r="C48" s="31" t="s">
        <v>140</v>
      </c>
      <c r="D48" s="33">
        <f>'Composições Analíticas'!P5</f>
        <v>319.35472799999997</v>
      </c>
    </row>
    <row r="49" spans="1:4">
      <c r="A49" s="31" t="s">
        <v>136</v>
      </c>
      <c r="B49" s="31" t="s">
        <v>141</v>
      </c>
      <c r="C49" s="31" t="s">
        <v>138</v>
      </c>
      <c r="D49" s="33">
        <f>'Composições Analíticas'!Q5</f>
        <v>239.44418399999995</v>
      </c>
    </row>
    <row r="50" spans="1:4">
      <c r="A50" s="31" t="s">
        <v>136</v>
      </c>
      <c r="B50" s="31" t="s">
        <v>142</v>
      </c>
      <c r="C50" s="31"/>
      <c r="D50" s="33">
        <f>'Composições Analíticas'!R5</f>
        <v>10.060679999999998</v>
      </c>
    </row>
    <row r="51" spans="1:4">
      <c r="A51" s="31" t="s">
        <v>143</v>
      </c>
      <c r="B51" s="31" t="s">
        <v>144</v>
      </c>
      <c r="C51" s="31"/>
      <c r="D51" s="33">
        <f>'Composições Analíticas'!S5</f>
        <v>206.67511199999998</v>
      </c>
    </row>
    <row r="52" spans="1:4">
      <c r="A52" s="31" t="s">
        <v>143</v>
      </c>
      <c r="B52" s="31" t="s">
        <v>145</v>
      </c>
      <c r="C52" s="31" t="s">
        <v>146</v>
      </c>
      <c r="D52" s="33">
        <f>'Composições Analíticas'!T5</f>
        <v>1014.978888</v>
      </c>
    </row>
    <row r="53" spans="1:4">
      <c r="A53" s="31" t="s">
        <v>143</v>
      </c>
      <c r="B53" s="31" t="s">
        <v>147</v>
      </c>
      <c r="C53" s="31" t="s">
        <v>148</v>
      </c>
      <c r="D53" s="33">
        <f>'Composições Analíticas'!U5</f>
        <v>3433.2789119999993</v>
      </c>
    </row>
    <row r="54" spans="1:4">
      <c r="A54" s="31" t="s">
        <v>143</v>
      </c>
      <c r="B54" s="31" t="s">
        <v>149</v>
      </c>
      <c r="C54" s="31" t="s">
        <v>150</v>
      </c>
      <c r="D54" s="33">
        <f>'Composições Analíticas'!V5</f>
        <v>686.65578239999991</v>
      </c>
    </row>
    <row r="55" spans="1:4">
      <c r="A55" s="31" t="s">
        <v>143</v>
      </c>
      <c r="B55" s="31" t="s">
        <v>96</v>
      </c>
      <c r="C55" s="31" t="s">
        <v>151</v>
      </c>
      <c r="D55" s="33">
        <f>'Composições Analíticas'!W5</f>
        <v>102.99836735999997</v>
      </c>
    </row>
    <row r="56" spans="1:4">
      <c r="A56" s="31" t="s">
        <v>143</v>
      </c>
      <c r="B56" s="31" t="s">
        <v>152</v>
      </c>
      <c r="C56" s="31"/>
      <c r="D56" s="33">
        <f>'Composições Analíticas'!X5</f>
        <v>199.13017689599997</v>
      </c>
    </row>
    <row r="57" spans="1:4">
      <c r="A57" s="31" t="s">
        <v>153</v>
      </c>
      <c r="B57" s="31" t="s">
        <v>154</v>
      </c>
      <c r="C57" s="31"/>
      <c r="D57" s="33">
        <f>'Composições Analíticas'!Y5</f>
        <v>274.66231295999995</v>
      </c>
    </row>
    <row r="58" spans="1:4">
      <c r="A58" s="31" t="s">
        <v>155</v>
      </c>
      <c r="B58" s="31" t="s">
        <v>156</v>
      </c>
      <c r="C58" s="31"/>
      <c r="D58" s="33">
        <f>'Composições Analíticas'!Z5</f>
        <v>1263.4466396159999</v>
      </c>
    </row>
    <row r="59" spans="1:4">
      <c r="A59" s="31" t="s">
        <v>155</v>
      </c>
      <c r="B59" s="31" t="s">
        <v>157</v>
      </c>
      <c r="C59" s="31" t="s">
        <v>148</v>
      </c>
      <c r="D59" s="33">
        <f>'Composições Analíticas'!AA5</f>
        <v>130</v>
      </c>
    </row>
    <row r="60" spans="1:4">
      <c r="A60" s="72" t="str">
        <f>'Composições Analíticas'!A6</f>
        <v>Remoção de Entulhos/Galhadas/Volumosos</v>
      </c>
      <c r="B60" s="72" t="s">
        <v>158</v>
      </c>
      <c r="C60" s="72" t="s">
        <v>159</v>
      </c>
      <c r="D60" s="73">
        <f>'Composições Analíticas'!AB5</f>
        <v>5.08</v>
      </c>
    </row>
    <row r="61" spans="1:4">
      <c r="A61" s="32" t="s">
        <v>122</v>
      </c>
      <c r="B61" s="32" t="s">
        <v>123</v>
      </c>
      <c r="C61" s="32" t="s">
        <v>124</v>
      </c>
      <c r="D61" s="35" t="s">
        <v>125</v>
      </c>
    </row>
    <row r="62" spans="1:4">
      <c r="A62" s="31" t="s">
        <v>126</v>
      </c>
      <c r="B62" s="31" t="s">
        <v>127</v>
      </c>
      <c r="C62" s="31"/>
      <c r="D62" s="33">
        <f>'Composições Analíticas'!B6</f>
        <v>1857.84</v>
      </c>
    </row>
    <row r="63" spans="1:4">
      <c r="A63" s="36" t="s">
        <v>126</v>
      </c>
      <c r="B63" s="36" t="s">
        <v>128</v>
      </c>
      <c r="C63" s="36"/>
      <c r="D63" s="37">
        <f>'Composições Analíticas'!C6</f>
        <v>0.4</v>
      </c>
    </row>
    <row r="64" spans="1:4">
      <c r="A64" s="36" t="s">
        <v>126</v>
      </c>
      <c r="B64" s="36" t="s">
        <v>129</v>
      </c>
      <c r="C64" s="36"/>
      <c r="D64" s="38">
        <f>'Composições Analíticas'!D6</f>
        <v>743.13599999999997</v>
      </c>
    </row>
    <row r="65" spans="1:4">
      <c r="A65" s="36" t="s">
        <v>126</v>
      </c>
      <c r="B65" s="36" t="s">
        <v>130</v>
      </c>
      <c r="C65" s="36"/>
      <c r="D65" s="38">
        <f>'Composições Analíticas'!E6</f>
        <v>2600.9759999999997</v>
      </c>
    </row>
    <row r="66" spans="1:4">
      <c r="A66" s="31" t="s">
        <v>131</v>
      </c>
      <c r="B66" s="31" t="s">
        <v>132</v>
      </c>
      <c r="C66" s="31"/>
      <c r="D66" s="33">
        <f>'Composições Analíticas'!F6</f>
        <v>599.5</v>
      </c>
    </row>
    <row r="67" spans="1:4">
      <c r="A67" s="31" t="s">
        <v>131</v>
      </c>
      <c r="B67" s="31" t="s">
        <v>36</v>
      </c>
      <c r="C67" s="31"/>
      <c r="D67" s="33">
        <f>'Composições Analíticas'!G6</f>
        <v>65.945000000000007</v>
      </c>
    </row>
    <row r="68" spans="1:4">
      <c r="A68" s="31" t="s">
        <v>131</v>
      </c>
      <c r="B68" s="31" t="s">
        <v>133</v>
      </c>
      <c r="C68" s="31"/>
      <c r="D68" s="33">
        <f>'Composições Analíticas'!H6</f>
        <v>533.55499999999995</v>
      </c>
    </row>
    <row r="69" spans="1:4">
      <c r="A69" s="31" t="s">
        <v>131</v>
      </c>
      <c r="B69" s="31" t="s">
        <v>48</v>
      </c>
      <c r="C69" s="31"/>
      <c r="D69" s="33">
        <f>'Composições Analíticas'!I6</f>
        <v>189.2</v>
      </c>
    </row>
    <row r="70" spans="1:4">
      <c r="A70" s="31" t="s">
        <v>131</v>
      </c>
      <c r="B70" s="31" t="s">
        <v>54</v>
      </c>
      <c r="C70" s="31"/>
      <c r="D70" s="33">
        <f>'Composições Analíticas'!J6</f>
        <v>111.4704</v>
      </c>
    </row>
    <row r="71" spans="1:4">
      <c r="A71" s="31" t="s">
        <v>131</v>
      </c>
      <c r="B71" s="31" t="s">
        <v>134</v>
      </c>
      <c r="C71" s="31"/>
      <c r="D71" s="33">
        <f>'Composições Analíticas'!K6</f>
        <v>77.729599999999991</v>
      </c>
    </row>
    <row r="72" spans="1:4">
      <c r="A72" s="31" t="s">
        <v>131</v>
      </c>
      <c r="B72" s="31" t="s">
        <v>40</v>
      </c>
      <c r="C72" s="31"/>
      <c r="D72" s="33">
        <f>'Composições Analíticas'!L6</f>
        <v>16.62</v>
      </c>
    </row>
    <row r="73" spans="1:4">
      <c r="A73" s="31" t="s">
        <v>131</v>
      </c>
      <c r="B73" s="31" t="s">
        <v>45</v>
      </c>
      <c r="C73" s="31"/>
      <c r="D73" s="33">
        <f>'Composições Analíticas'!M6</f>
        <v>77.319999999999993</v>
      </c>
    </row>
    <row r="74" spans="1:4">
      <c r="A74" s="31" t="s">
        <v>131</v>
      </c>
      <c r="B74" s="31" t="s">
        <v>135</v>
      </c>
      <c r="C74" s="31"/>
      <c r="D74" s="33">
        <f>'Composições Analíticas'!N6</f>
        <v>705.22460000000001</v>
      </c>
    </row>
    <row r="75" spans="1:4">
      <c r="A75" s="31" t="s">
        <v>136</v>
      </c>
      <c r="B75" s="31" t="s">
        <v>137</v>
      </c>
      <c r="C75" s="31" t="s">
        <v>138</v>
      </c>
      <c r="D75" s="33">
        <f>'Composições Analíticas'!O6</f>
        <v>216.66130079999996</v>
      </c>
    </row>
    <row r="76" spans="1:4">
      <c r="A76" s="31" t="s">
        <v>136</v>
      </c>
      <c r="B76" s="31" t="s">
        <v>139</v>
      </c>
      <c r="C76" s="31" t="s">
        <v>140</v>
      </c>
      <c r="D76" s="33">
        <f>'Composições Analíticas'!P6</f>
        <v>288.96843359999997</v>
      </c>
    </row>
    <row r="77" spans="1:4">
      <c r="A77" s="31" t="s">
        <v>136</v>
      </c>
      <c r="B77" s="31" t="s">
        <v>141</v>
      </c>
      <c r="C77" s="31" t="s">
        <v>138</v>
      </c>
      <c r="D77" s="33">
        <f>'Composições Analíticas'!Q6</f>
        <v>216.66130079999996</v>
      </c>
    </row>
    <row r="78" spans="1:4">
      <c r="A78" s="31" t="s">
        <v>136</v>
      </c>
      <c r="B78" s="31" t="s">
        <v>142</v>
      </c>
      <c r="C78" s="31"/>
      <c r="D78" s="33">
        <f>'Composições Analíticas'!R6</f>
        <v>9.1034159999999993</v>
      </c>
    </row>
    <row r="79" spans="1:4">
      <c r="A79" s="31" t="s">
        <v>143</v>
      </c>
      <c r="B79" s="31" t="s">
        <v>144</v>
      </c>
      <c r="C79" s="31"/>
      <c r="D79" s="33">
        <f>'Composições Analíticas'!S6</f>
        <v>187.01017439999998</v>
      </c>
    </row>
    <row r="80" spans="1:4">
      <c r="A80" s="31" t="s">
        <v>143</v>
      </c>
      <c r="B80" s="31" t="s">
        <v>145</v>
      </c>
      <c r="C80" s="31" t="s">
        <v>146</v>
      </c>
      <c r="D80" s="33">
        <f>'Composições Analíticas'!T6</f>
        <v>918.40462559999992</v>
      </c>
    </row>
    <row r="81" spans="1:4">
      <c r="A81" s="31" t="s">
        <v>143</v>
      </c>
      <c r="B81" s="31" t="s">
        <v>147</v>
      </c>
      <c r="C81" s="31" t="s">
        <v>148</v>
      </c>
      <c r="D81" s="33">
        <f>'Composições Analíticas'!U6</f>
        <v>3106.6057343999996</v>
      </c>
    </row>
    <row r="82" spans="1:4">
      <c r="A82" s="31" t="s">
        <v>143</v>
      </c>
      <c r="B82" s="31" t="s">
        <v>149</v>
      </c>
      <c r="C82" s="31" t="s">
        <v>150</v>
      </c>
      <c r="D82" s="33">
        <f>'Composições Analíticas'!V6</f>
        <v>621.32114688000001</v>
      </c>
    </row>
    <row r="83" spans="1:4">
      <c r="A83" s="31" t="s">
        <v>143</v>
      </c>
      <c r="B83" s="31" t="s">
        <v>96</v>
      </c>
      <c r="C83" s="31" t="s">
        <v>151</v>
      </c>
      <c r="D83" s="33">
        <f>'Composições Analíticas'!W6</f>
        <v>93.198172031999988</v>
      </c>
    </row>
    <row r="84" spans="1:4">
      <c r="A84" s="31" t="s">
        <v>143</v>
      </c>
      <c r="B84" s="31" t="s">
        <v>152</v>
      </c>
      <c r="C84" s="31"/>
      <c r="D84" s="33">
        <f>'Composições Analíticas'!X6</f>
        <v>180.18313259519999</v>
      </c>
    </row>
    <row r="85" spans="1:4">
      <c r="A85" s="31" t="s">
        <v>153</v>
      </c>
      <c r="B85" s="31" t="s">
        <v>154</v>
      </c>
      <c r="C85" s="31"/>
      <c r="D85" s="33">
        <f>'Composições Analíticas'!Y6</f>
        <v>248.52845875199998</v>
      </c>
    </row>
    <row r="86" spans="1:4">
      <c r="A86" s="31" t="s">
        <v>155</v>
      </c>
      <c r="B86" s="31" t="s">
        <v>156</v>
      </c>
      <c r="C86" s="31"/>
      <c r="D86" s="33">
        <f>'Composições Analíticas'!Z6</f>
        <v>1143.2309102592001</v>
      </c>
    </row>
    <row r="87" spans="1:4">
      <c r="A87" s="31" t="s">
        <v>155</v>
      </c>
      <c r="B87" s="31" t="s">
        <v>157</v>
      </c>
      <c r="C87" s="31" t="s">
        <v>148</v>
      </c>
      <c r="D87" s="33">
        <f>'Composições Analíticas'!AA6</f>
        <v>130</v>
      </c>
    </row>
    <row r="88" spans="1:4">
      <c r="A88" s="72" t="str">
        <f>'Composições Analíticas'!A7</f>
        <v>Jardineiro</v>
      </c>
      <c r="B88" s="72" t="s">
        <v>158</v>
      </c>
      <c r="C88" s="72" t="s">
        <v>159</v>
      </c>
      <c r="D88" s="73">
        <f>'Composições Analíticas'!AB6</f>
        <v>20.96</v>
      </c>
    </row>
    <row r="89" spans="1:4">
      <c r="A89" s="32" t="s">
        <v>122</v>
      </c>
      <c r="B89" s="32" t="s">
        <v>123</v>
      </c>
      <c r="C89" s="32" t="s">
        <v>124</v>
      </c>
      <c r="D89" s="35" t="s">
        <v>125</v>
      </c>
    </row>
    <row r="90" spans="1:4">
      <c r="A90" s="31" t="s">
        <v>126</v>
      </c>
      <c r="B90" s="31" t="s">
        <v>127</v>
      </c>
      <c r="C90" s="31"/>
      <c r="D90" s="33">
        <f>'Composições Analíticas'!B7</f>
        <v>1927.4</v>
      </c>
    </row>
    <row r="91" spans="1:4">
      <c r="A91" s="36" t="s">
        <v>126</v>
      </c>
      <c r="B91" s="36" t="s">
        <v>128</v>
      </c>
      <c r="C91" s="36"/>
      <c r="D91" s="37">
        <f>'Composições Analíticas'!C7</f>
        <v>0</v>
      </c>
    </row>
    <row r="92" spans="1:4">
      <c r="A92" s="36" t="s">
        <v>126</v>
      </c>
      <c r="B92" s="36" t="s">
        <v>129</v>
      </c>
      <c r="C92" s="36"/>
      <c r="D92" s="38">
        <f>'Composições Analíticas'!D7</f>
        <v>0</v>
      </c>
    </row>
    <row r="93" spans="1:4">
      <c r="A93" s="36" t="s">
        <v>126</v>
      </c>
      <c r="B93" s="36" t="s">
        <v>130</v>
      </c>
      <c r="C93" s="36"/>
      <c r="D93" s="38">
        <f>'Composições Analíticas'!E7</f>
        <v>1927.4</v>
      </c>
    </row>
    <row r="94" spans="1:4">
      <c r="A94" s="31" t="s">
        <v>131</v>
      </c>
      <c r="B94" s="31" t="s">
        <v>132</v>
      </c>
      <c r="C94" s="31"/>
      <c r="D94" s="33">
        <f>'Composições Analíticas'!F7</f>
        <v>599.5</v>
      </c>
    </row>
    <row r="95" spans="1:4">
      <c r="A95" s="31" t="s">
        <v>131</v>
      </c>
      <c r="B95" s="31" t="s">
        <v>36</v>
      </c>
      <c r="C95" s="31"/>
      <c r="D95" s="33">
        <f>'Composições Analíticas'!G7</f>
        <v>65.945000000000007</v>
      </c>
    </row>
    <row r="96" spans="1:4">
      <c r="A96" s="31" t="s">
        <v>131</v>
      </c>
      <c r="B96" s="31" t="s">
        <v>133</v>
      </c>
      <c r="C96" s="31"/>
      <c r="D96" s="33">
        <f>'Composições Analíticas'!H7</f>
        <v>533.55499999999995</v>
      </c>
    </row>
    <row r="97" spans="1:4">
      <c r="A97" s="31" t="s">
        <v>131</v>
      </c>
      <c r="B97" s="31" t="s">
        <v>48</v>
      </c>
      <c r="C97" s="31"/>
      <c r="D97" s="33">
        <f>'Composições Analíticas'!I7</f>
        <v>189.2</v>
      </c>
    </row>
    <row r="98" spans="1:4">
      <c r="A98" s="31" t="s">
        <v>131</v>
      </c>
      <c r="B98" s="31" t="s">
        <v>54</v>
      </c>
      <c r="C98" s="31"/>
      <c r="D98" s="33">
        <f>'Composições Analíticas'!J7</f>
        <v>115.64400000000001</v>
      </c>
    </row>
    <row r="99" spans="1:4">
      <c r="A99" s="31" t="s">
        <v>131</v>
      </c>
      <c r="B99" s="31" t="s">
        <v>134</v>
      </c>
      <c r="C99" s="31"/>
      <c r="D99" s="33">
        <f>'Composições Analíticas'!K7</f>
        <v>73.555999999999983</v>
      </c>
    </row>
    <row r="100" spans="1:4">
      <c r="A100" s="31" t="s">
        <v>131</v>
      </c>
      <c r="B100" s="31" t="s">
        <v>40</v>
      </c>
      <c r="C100" s="31"/>
      <c r="D100" s="33">
        <f>'Composições Analíticas'!L7</f>
        <v>16.62</v>
      </c>
    </row>
    <row r="101" spans="1:4">
      <c r="A101" s="31" t="s">
        <v>131</v>
      </c>
      <c r="B101" s="31" t="s">
        <v>45</v>
      </c>
      <c r="C101" s="31"/>
      <c r="D101" s="33">
        <f>'Composições Analíticas'!M7</f>
        <v>77.319999999999993</v>
      </c>
    </row>
    <row r="102" spans="1:4">
      <c r="A102" s="31" t="s">
        <v>131</v>
      </c>
      <c r="B102" s="31" t="s">
        <v>135</v>
      </c>
      <c r="C102" s="31"/>
      <c r="D102" s="33">
        <f>'Composições Analíticas'!N7</f>
        <v>701.05099999999993</v>
      </c>
    </row>
    <row r="103" spans="1:4">
      <c r="A103" s="31" t="s">
        <v>136</v>
      </c>
      <c r="B103" s="31" t="s">
        <v>137</v>
      </c>
      <c r="C103" s="31" t="s">
        <v>138</v>
      </c>
      <c r="D103" s="33">
        <f>'Composições Analíticas'!O7</f>
        <v>160.55242000000001</v>
      </c>
    </row>
    <row r="104" spans="1:4">
      <c r="A104" s="31" t="s">
        <v>136</v>
      </c>
      <c r="B104" s="31" t="s">
        <v>139</v>
      </c>
      <c r="C104" s="31" t="s">
        <v>140</v>
      </c>
      <c r="D104" s="33">
        <f>'Composições Analíticas'!P7</f>
        <v>214.13414000000003</v>
      </c>
    </row>
    <row r="105" spans="1:4">
      <c r="A105" s="31" t="s">
        <v>136</v>
      </c>
      <c r="B105" s="31" t="s">
        <v>141</v>
      </c>
      <c r="C105" s="31" t="s">
        <v>138</v>
      </c>
      <c r="D105" s="33">
        <f>'Composições Analíticas'!Q7</f>
        <v>160.55242000000001</v>
      </c>
    </row>
    <row r="106" spans="1:4">
      <c r="A106" s="31" t="s">
        <v>136</v>
      </c>
      <c r="B106" s="31" t="s">
        <v>142</v>
      </c>
      <c r="C106" s="31"/>
      <c r="D106" s="33">
        <f>'Composições Analíticas'!R7</f>
        <v>6.7459000000000007</v>
      </c>
    </row>
    <row r="107" spans="1:4">
      <c r="A107" s="31" t="s">
        <v>143</v>
      </c>
      <c r="B107" s="31" t="s">
        <v>144</v>
      </c>
      <c r="C107" s="31"/>
      <c r="D107" s="33">
        <f>'Composições Analíticas'!S7</f>
        <v>138.58006</v>
      </c>
    </row>
    <row r="108" spans="1:4">
      <c r="A108" s="31" t="s">
        <v>143</v>
      </c>
      <c r="B108" s="31" t="s">
        <v>145</v>
      </c>
      <c r="C108" s="31" t="s">
        <v>146</v>
      </c>
      <c r="D108" s="33">
        <f>'Composições Analíticas'!T7</f>
        <v>680.56494000000009</v>
      </c>
    </row>
    <row r="109" spans="1:4">
      <c r="A109" s="31" t="s">
        <v>143</v>
      </c>
      <c r="B109" s="31" t="s">
        <v>147</v>
      </c>
      <c r="C109" s="31" t="s">
        <v>148</v>
      </c>
      <c r="D109" s="33">
        <f>'Composições Analíticas'!U7</f>
        <v>2302.0865600000002</v>
      </c>
    </row>
    <row r="110" spans="1:4">
      <c r="A110" s="31" t="s">
        <v>143</v>
      </c>
      <c r="B110" s="31" t="s">
        <v>149</v>
      </c>
      <c r="C110" s="31" t="s">
        <v>150</v>
      </c>
      <c r="D110" s="33">
        <f>'Composições Analíticas'!V7</f>
        <v>460.41731200000004</v>
      </c>
    </row>
    <row r="111" spans="1:4">
      <c r="A111" s="31" t="s">
        <v>143</v>
      </c>
      <c r="B111" s="31" t="s">
        <v>96</v>
      </c>
      <c r="C111" s="31" t="s">
        <v>151</v>
      </c>
      <c r="D111" s="33">
        <f>'Composições Analíticas'!W7</f>
        <v>69.062596800000009</v>
      </c>
    </row>
    <row r="112" spans="1:4">
      <c r="A112" s="31" t="s">
        <v>143</v>
      </c>
      <c r="B112" s="31" t="s">
        <v>152</v>
      </c>
      <c r="C112" s="31"/>
      <c r="D112" s="33">
        <f>'Composições Analíticas'!X7</f>
        <v>133.52102048</v>
      </c>
    </row>
    <row r="113" spans="1:4">
      <c r="A113" s="31" t="s">
        <v>153</v>
      </c>
      <c r="B113" s="31" t="s">
        <v>154</v>
      </c>
      <c r="C113" s="31"/>
      <c r="D113" s="33">
        <f>'Composições Analíticas'!Y7</f>
        <v>184.16692480000003</v>
      </c>
    </row>
    <row r="114" spans="1:4">
      <c r="A114" s="31" t="s">
        <v>155</v>
      </c>
      <c r="B114" s="31" t="s">
        <v>156</v>
      </c>
      <c r="C114" s="31"/>
      <c r="D114" s="33">
        <f>'Composições Analíticas'!Z7</f>
        <v>847.1678540800001</v>
      </c>
    </row>
    <row r="115" spans="1:4">
      <c r="A115" s="31" t="s">
        <v>155</v>
      </c>
      <c r="B115" s="31" t="s">
        <v>157</v>
      </c>
      <c r="C115" s="31" t="s">
        <v>148</v>
      </c>
      <c r="D115" s="33">
        <f>'Composições Analíticas'!AA7</f>
        <v>160</v>
      </c>
    </row>
    <row r="116" spans="1:4">
      <c r="A116" s="72" t="str">
        <f>'Composições Analíticas'!A8</f>
        <v>Encarregado</v>
      </c>
      <c r="B116" s="72" t="s">
        <v>158</v>
      </c>
      <c r="C116" s="72" t="s">
        <v>159</v>
      </c>
      <c r="D116" s="73">
        <f>'Composições Analíticas'!AB7</f>
        <v>24.71</v>
      </c>
    </row>
    <row r="117" spans="1:4">
      <c r="A117" s="32" t="s">
        <v>122</v>
      </c>
      <c r="B117" s="32" t="s">
        <v>123</v>
      </c>
      <c r="C117" s="32" t="s">
        <v>124</v>
      </c>
      <c r="D117" s="35" t="s">
        <v>125</v>
      </c>
    </row>
    <row r="118" spans="1:4">
      <c r="A118" s="31" t="s">
        <v>126</v>
      </c>
      <c r="B118" s="31" t="s">
        <v>127</v>
      </c>
      <c r="C118" s="31"/>
      <c r="D118" s="33">
        <f>'Composições Analíticas'!B8</f>
        <v>2224.2600000000002</v>
      </c>
    </row>
    <row r="119" spans="1:4">
      <c r="A119" s="36" t="s">
        <v>126</v>
      </c>
      <c r="B119" s="36" t="s">
        <v>128</v>
      </c>
      <c r="C119" s="36"/>
      <c r="D119" s="37">
        <f>'Composições Analíticas'!C8</f>
        <v>0</v>
      </c>
    </row>
    <row r="120" spans="1:4">
      <c r="A120" s="36" t="s">
        <v>126</v>
      </c>
      <c r="B120" s="36" t="s">
        <v>129</v>
      </c>
      <c r="C120" s="36"/>
      <c r="D120" s="38">
        <f>'Composições Analíticas'!D8</f>
        <v>0</v>
      </c>
    </row>
    <row r="121" spans="1:4">
      <c r="A121" s="36" t="s">
        <v>126</v>
      </c>
      <c r="B121" s="36" t="s">
        <v>130</v>
      </c>
      <c r="C121" s="36"/>
      <c r="D121" s="38">
        <f>'Composições Analíticas'!E8</f>
        <v>2224.2600000000002</v>
      </c>
    </row>
    <row r="122" spans="1:4">
      <c r="A122" s="31" t="s">
        <v>131</v>
      </c>
      <c r="B122" s="31" t="s">
        <v>132</v>
      </c>
      <c r="C122" s="31"/>
      <c r="D122" s="33">
        <f>'Composições Analíticas'!F8</f>
        <v>599.5</v>
      </c>
    </row>
    <row r="123" spans="1:4">
      <c r="A123" s="31" t="s">
        <v>131</v>
      </c>
      <c r="B123" s="31" t="s">
        <v>36</v>
      </c>
      <c r="C123" s="31"/>
      <c r="D123" s="33">
        <f>'Composições Analíticas'!G8</f>
        <v>65.945000000000007</v>
      </c>
    </row>
    <row r="124" spans="1:4">
      <c r="A124" s="31" t="s">
        <v>131</v>
      </c>
      <c r="B124" s="31" t="s">
        <v>133</v>
      </c>
      <c r="C124" s="31"/>
      <c r="D124" s="33">
        <f>'Composições Analíticas'!H8</f>
        <v>533.55499999999995</v>
      </c>
    </row>
    <row r="125" spans="1:4">
      <c r="A125" s="31" t="s">
        <v>131</v>
      </c>
      <c r="B125" s="31" t="s">
        <v>48</v>
      </c>
      <c r="C125" s="31"/>
      <c r="D125" s="33">
        <f>'Composições Analíticas'!I8</f>
        <v>189.2</v>
      </c>
    </row>
    <row r="126" spans="1:4">
      <c r="A126" s="31" t="s">
        <v>131</v>
      </c>
      <c r="B126" s="31" t="s">
        <v>54</v>
      </c>
      <c r="C126" s="31"/>
      <c r="D126" s="33">
        <f>'Composições Analíticas'!J8</f>
        <v>133.4556</v>
      </c>
    </row>
    <row r="127" spans="1:4">
      <c r="A127" s="31" t="s">
        <v>131</v>
      </c>
      <c r="B127" s="31" t="s">
        <v>134</v>
      </c>
      <c r="C127" s="31"/>
      <c r="D127" s="33">
        <f>'Composições Analíticas'!K8</f>
        <v>55.744399999999985</v>
      </c>
    </row>
    <row r="128" spans="1:4">
      <c r="A128" s="31" t="s">
        <v>131</v>
      </c>
      <c r="B128" s="31" t="s">
        <v>40</v>
      </c>
      <c r="C128" s="31"/>
      <c r="D128" s="33">
        <f>'Composições Analíticas'!L8</f>
        <v>16.62</v>
      </c>
    </row>
    <row r="129" spans="1:4">
      <c r="A129" s="31" t="s">
        <v>131</v>
      </c>
      <c r="B129" s="31" t="s">
        <v>45</v>
      </c>
      <c r="C129" s="31"/>
      <c r="D129" s="33">
        <f>'Composições Analíticas'!M8</f>
        <v>77.319999999999993</v>
      </c>
    </row>
    <row r="130" spans="1:4">
      <c r="A130" s="31" t="s">
        <v>131</v>
      </c>
      <c r="B130" s="31" t="s">
        <v>135</v>
      </c>
      <c r="C130" s="31"/>
      <c r="D130" s="33">
        <f>'Composições Analíticas'!N8</f>
        <v>683.23939999999993</v>
      </c>
    </row>
    <row r="131" spans="1:4">
      <c r="A131" s="31" t="s">
        <v>136</v>
      </c>
      <c r="B131" s="31" t="s">
        <v>137</v>
      </c>
      <c r="C131" s="31" t="s">
        <v>138</v>
      </c>
      <c r="D131" s="33">
        <f>'Composições Analíticas'!O8</f>
        <v>185.28085800000002</v>
      </c>
    </row>
    <row r="132" spans="1:4">
      <c r="A132" s="31" t="s">
        <v>136</v>
      </c>
      <c r="B132" s="31" t="s">
        <v>139</v>
      </c>
      <c r="C132" s="31" t="s">
        <v>140</v>
      </c>
      <c r="D132" s="33">
        <f>'Composições Analíticas'!P8</f>
        <v>247.11528600000003</v>
      </c>
    </row>
    <row r="133" spans="1:4">
      <c r="A133" s="31" t="s">
        <v>136</v>
      </c>
      <c r="B133" s="31" t="s">
        <v>141</v>
      </c>
      <c r="C133" s="31" t="s">
        <v>138</v>
      </c>
      <c r="D133" s="33">
        <f>'Composições Analíticas'!Q8</f>
        <v>185.28085800000002</v>
      </c>
    </row>
    <row r="134" spans="1:4">
      <c r="A134" s="31" t="s">
        <v>136</v>
      </c>
      <c r="B134" s="31" t="s">
        <v>142</v>
      </c>
      <c r="C134" s="31"/>
      <c r="D134" s="33">
        <f>'Composições Analíticas'!R8</f>
        <v>7.7849100000000009</v>
      </c>
    </row>
    <row r="135" spans="1:4">
      <c r="A135" s="31" t="s">
        <v>143</v>
      </c>
      <c r="B135" s="31" t="s">
        <v>144</v>
      </c>
      <c r="C135" s="31"/>
      <c r="D135" s="33">
        <f>'Composições Analíticas'!S8</f>
        <v>159.92429400000003</v>
      </c>
    </row>
    <row r="136" spans="1:4">
      <c r="A136" s="31" t="s">
        <v>143</v>
      </c>
      <c r="B136" s="31" t="s">
        <v>145</v>
      </c>
      <c r="C136" s="31" t="s">
        <v>146</v>
      </c>
      <c r="D136" s="33">
        <f>'Composições Analíticas'!T8</f>
        <v>785.38620600000013</v>
      </c>
    </row>
    <row r="137" spans="1:4">
      <c r="A137" s="31" t="s">
        <v>143</v>
      </c>
      <c r="B137" s="31" t="s">
        <v>147</v>
      </c>
      <c r="C137" s="31" t="s">
        <v>148</v>
      </c>
      <c r="D137" s="33">
        <f>'Composições Analíticas'!U8</f>
        <v>2656.6561440000005</v>
      </c>
    </row>
    <row r="138" spans="1:4">
      <c r="A138" s="31" t="s">
        <v>143</v>
      </c>
      <c r="B138" s="31" t="s">
        <v>149</v>
      </c>
      <c r="C138" s="31" t="s">
        <v>150</v>
      </c>
      <c r="D138" s="33">
        <f>'Composições Analíticas'!V8</f>
        <v>531.33122880000008</v>
      </c>
    </row>
    <row r="139" spans="1:4">
      <c r="A139" s="31" t="s">
        <v>143</v>
      </c>
      <c r="B139" s="31" t="s">
        <v>96</v>
      </c>
      <c r="C139" s="31" t="s">
        <v>151</v>
      </c>
      <c r="D139" s="33">
        <f>'Composições Analíticas'!W8</f>
        <v>79.699684320000017</v>
      </c>
    </row>
    <row r="140" spans="1:4">
      <c r="A140" s="31" t="s">
        <v>143</v>
      </c>
      <c r="B140" s="31" t="s">
        <v>152</v>
      </c>
      <c r="C140" s="31"/>
      <c r="D140" s="33">
        <f>'Composições Analíticas'!X8</f>
        <v>154.08605635200004</v>
      </c>
    </row>
    <row r="141" spans="1:4">
      <c r="A141" s="31" t="s">
        <v>153</v>
      </c>
      <c r="B141" s="31" t="s">
        <v>154</v>
      </c>
      <c r="C141" s="31"/>
      <c r="D141" s="33">
        <f>'Composições Analíticas'!Y8</f>
        <v>212.53249152000004</v>
      </c>
    </row>
    <row r="142" spans="1:4">
      <c r="A142" s="31" t="s">
        <v>155</v>
      </c>
      <c r="B142" s="31" t="s">
        <v>156</v>
      </c>
      <c r="C142" s="31"/>
      <c r="D142" s="33">
        <f>'Composições Analíticas'!Z8</f>
        <v>977.64946099200017</v>
      </c>
    </row>
    <row r="143" spans="1:4">
      <c r="A143" s="31" t="s">
        <v>155</v>
      </c>
      <c r="B143" s="31" t="s">
        <v>157</v>
      </c>
      <c r="C143" s="31" t="s">
        <v>148</v>
      </c>
      <c r="D143" s="33">
        <f>'Composições Analíticas'!AA8</f>
        <v>70</v>
      </c>
    </row>
    <row r="144" spans="1:4">
      <c r="A144" s="31" t="s">
        <v>155</v>
      </c>
      <c r="B144" s="31" t="s">
        <v>158</v>
      </c>
      <c r="C144" s="31" t="s">
        <v>159</v>
      </c>
      <c r="D144" s="33">
        <f>'Composições Analíticas'!AB8</f>
        <v>0</v>
      </c>
    </row>
    <row r="145" spans="1:4">
      <c r="A145" s="31" t="s">
        <v>155</v>
      </c>
      <c r="B145" s="31" t="s">
        <v>160</v>
      </c>
      <c r="C145" s="31"/>
      <c r="D145" s="33">
        <f>'Composições Analíticas'!AC8</f>
        <v>8</v>
      </c>
    </row>
    <row r="146" spans="1:4">
      <c r="A146" s="31" t="s">
        <v>155</v>
      </c>
      <c r="B146" s="31" t="s">
        <v>108</v>
      </c>
      <c r="C146" s="31" t="s">
        <v>161</v>
      </c>
      <c r="D146" s="33">
        <f>'Composições Analíticas'!AD8</f>
        <v>4748.5350669920008</v>
      </c>
    </row>
    <row r="147" spans="1:4">
      <c r="A147" s="36" t="s">
        <v>155</v>
      </c>
      <c r="B147" s="36" t="s">
        <v>162</v>
      </c>
      <c r="C147" s="36"/>
      <c r="D147" s="38">
        <f>'Composições Analíticas'!AE8</f>
        <v>142.45605200976001</v>
      </c>
    </row>
    <row r="148" spans="1:4">
      <c r="A148" s="36" t="s">
        <v>155</v>
      </c>
      <c r="B148" s="36" t="s">
        <v>163</v>
      </c>
      <c r="C148" s="36" t="s">
        <v>164</v>
      </c>
      <c r="D148" s="38">
        <f>'Composições Analíticas'!AF8</f>
        <v>244.54955595008806</v>
      </c>
    </row>
    <row r="149" spans="1:4">
      <c r="A149" s="36" t="s">
        <v>155</v>
      </c>
      <c r="B149" s="36" t="s">
        <v>165</v>
      </c>
      <c r="C149" s="36" t="s">
        <v>166</v>
      </c>
      <c r="D149" s="38">
        <f>'Composições Analíticas'!AG8</f>
        <v>5135.5406749518488</v>
      </c>
    </row>
    <row r="150" spans="1:4">
      <c r="A150" s="8"/>
      <c r="B150" s="8"/>
      <c r="C150" s="8"/>
      <c r="D150" s="8"/>
    </row>
  </sheetData>
  <mergeCells count="7">
    <mergeCell ref="A88:D88"/>
    <mergeCell ref="A116:D116"/>
    <mergeCell ref="A1:D1"/>
    <mergeCell ref="A2:D2"/>
    <mergeCell ref="A4:D4"/>
    <mergeCell ref="A32:D32"/>
    <mergeCell ref="A60:D6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7"/>
  <sheetViews>
    <sheetView workbookViewId="0"/>
  </sheetViews>
  <sheetFormatPr defaultRowHeight="14.25"/>
  <cols>
    <col min="1" max="2" width="32" customWidth="1"/>
    <col min="3" max="6" width="18" customWidth="1"/>
    <col min="7" max="8" width="28" customWidth="1"/>
  </cols>
  <sheetData>
    <row r="1" spans="1:8" ht="54">
      <c r="A1" s="57" t="s">
        <v>298</v>
      </c>
      <c r="B1" s="57"/>
      <c r="C1" s="57"/>
      <c r="D1" s="57"/>
      <c r="E1" s="57"/>
      <c r="F1" s="57"/>
      <c r="G1" s="57"/>
      <c r="H1" s="57"/>
    </row>
    <row r="2" spans="1:8">
      <c r="A2" s="43"/>
      <c r="B2" s="43"/>
      <c r="C2" s="43"/>
      <c r="D2" s="43"/>
      <c r="E2" s="43"/>
      <c r="F2" s="43"/>
      <c r="G2" s="43"/>
      <c r="H2" s="43"/>
    </row>
    <row r="3" spans="1:8" ht="30">
      <c r="A3" s="58" t="s">
        <v>299</v>
      </c>
      <c r="B3" s="58" t="s">
        <v>67</v>
      </c>
      <c r="C3" s="58" t="s">
        <v>300</v>
      </c>
      <c r="D3" s="58" t="s">
        <v>301</v>
      </c>
      <c r="E3" s="58" t="s">
        <v>302</v>
      </c>
      <c r="F3" s="58" t="s">
        <v>303</v>
      </c>
      <c r="G3" s="58" t="s">
        <v>304</v>
      </c>
      <c r="H3" s="58" t="s">
        <v>305</v>
      </c>
    </row>
    <row r="4" spans="1:8">
      <c r="A4" s="43" t="s">
        <v>10</v>
      </c>
      <c r="B4" s="43" t="s">
        <v>306</v>
      </c>
      <c r="C4" s="43">
        <v>63.64</v>
      </c>
      <c r="D4" s="43">
        <v>1</v>
      </c>
      <c r="E4" s="43" t="s">
        <v>307</v>
      </c>
      <c r="F4" s="43">
        <v>21.21</v>
      </c>
      <c r="G4" s="43" t="s">
        <v>308</v>
      </c>
      <c r="H4" s="43" t="s">
        <v>309</v>
      </c>
    </row>
    <row r="5" spans="1:8">
      <c r="A5" s="43" t="s">
        <v>10</v>
      </c>
      <c r="B5" s="43" t="s">
        <v>310</v>
      </c>
      <c r="C5" s="43">
        <v>60.9</v>
      </c>
      <c r="D5" s="43">
        <v>1</v>
      </c>
      <c r="E5" s="43" t="s">
        <v>166</v>
      </c>
      <c r="F5" s="43">
        <v>5.08</v>
      </c>
      <c r="G5" s="43" t="s">
        <v>311</v>
      </c>
      <c r="H5" s="43" t="s">
        <v>309</v>
      </c>
    </row>
    <row r="6" spans="1:8">
      <c r="A6" s="43" t="s">
        <v>14</v>
      </c>
      <c r="B6" s="43" t="s">
        <v>310</v>
      </c>
      <c r="C6" s="43">
        <v>60.9</v>
      </c>
      <c r="D6" s="43">
        <v>1</v>
      </c>
      <c r="E6" s="43" t="s">
        <v>166</v>
      </c>
      <c r="F6" s="43">
        <v>5.08</v>
      </c>
      <c r="G6" s="43" t="s">
        <v>311</v>
      </c>
      <c r="H6" s="43" t="s">
        <v>309</v>
      </c>
    </row>
    <row r="7" spans="1:8" ht="28.5">
      <c r="A7" s="43" t="s">
        <v>312</v>
      </c>
      <c r="B7" s="43" t="s">
        <v>310</v>
      </c>
      <c r="C7" s="43">
        <v>60.9</v>
      </c>
      <c r="D7" s="43">
        <v>1</v>
      </c>
      <c r="E7" s="43" t="s">
        <v>166</v>
      </c>
      <c r="F7" s="43">
        <v>5.08</v>
      </c>
      <c r="G7" s="43" t="s">
        <v>311</v>
      </c>
      <c r="H7" s="43" t="s">
        <v>309</v>
      </c>
    </row>
    <row r="8" spans="1:8" ht="28.5">
      <c r="A8" s="43" t="s">
        <v>312</v>
      </c>
      <c r="B8" s="43" t="s">
        <v>313</v>
      </c>
      <c r="C8" s="43">
        <v>94.76</v>
      </c>
      <c r="D8" s="43">
        <v>1</v>
      </c>
      <c r="E8" s="43" t="s">
        <v>166</v>
      </c>
      <c r="F8" s="43">
        <v>7.9</v>
      </c>
      <c r="G8" s="43" t="s">
        <v>311</v>
      </c>
      <c r="H8" s="43" t="s">
        <v>314</v>
      </c>
    </row>
    <row r="9" spans="1:8" ht="28.5">
      <c r="A9" s="43" t="s">
        <v>312</v>
      </c>
      <c r="B9" s="43" t="s">
        <v>315</v>
      </c>
      <c r="C9" s="43">
        <v>32.99</v>
      </c>
      <c r="D9" s="43">
        <v>1</v>
      </c>
      <c r="E9" s="43" t="s">
        <v>166</v>
      </c>
      <c r="F9" s="43">
        <v>2.75</v>
      </c>
      <c r="G9" s="43" t="s">
        <v>311</v>
      </c>
      <c r="H9" s="43" t="s">
        <v>309</v>
      </c>
    </row>
    <row r="10" spans="1:8" ht="28.5">
      <c r="A10" s="43" t="s">
        <v>312</v>
      </c>
      <c r="B10" s="43" t="s">
        <v>316</v>
      </c>
      <c r="C10" s="43">
        <v>251.45</v>
      </c>
      <c r="D10" s="43">
        <v>0.5</v>
      </c>
      <c r="E10" s="43" t="s">
        <v>317</v>
      </c>
      <c r="F10" s="43">
        <v>5.24</v>
      </c>
      <c r="G10" s="43" t="s">
        <v>318</v>
      </c>
      <c r="H10" s="43" t="s">
        <v>309</v>
      </c>
    </row>
    <row r="11" spans="1:8">
      <c r="A11" s="43" t="s">
        <v>17</v>
      </c>
      <c r="B11" s="43" t="s">
        <v>310</v>
      </c>
      <c r="C11" s="43">
        <v>60.9</v>
      </c>
      <c r="D11" s="43">
        <v>1</v>
      </c>
      <c r="E11" s="43" t="s">
        <v>166</v>
      </c>
      <c r="F11" s="43">
        <v>5.08</v>
      </c>
      <c r="G11" s="43" t="s">
        <v>311</v>
      </c>
      <c r="H11" s="43" t="s">
        <v>309</v>
      </c>
    </row>
    <row r="12" spans="1:8">
      <c r="A12" s="43" t="s">
        <v>17</v>
      </c>
      <c r="B12" s="43" t="s">
        <v>313</v>
      </c>
      <c r="C12" s="43">
        <v>94.76</v>
      </c>
      <c r="D12" s="43">
        <v>1</v>
      </c>
      <c r="E12" s="43" t="s">
        <v>166</v>
      </c>
      <c r="F12" s="43">
        <v>7.9</v>
      </c>
      <c r="G12" s="43" t="s">
        <v>311</v>
      </c>
      <c r="H12" s="43" t="s">
        <v>314</v>
      </c>
    </row>
    <row r="13" spans="1:8">
      <c r="A13" s="43" t="s">
        <v>17</v>
      </c>
      <c r="B13" s="43" t="s">
        <v>315</v>
      </c>
      <c r="C13" s="43">
        <v>32.99</v>
      </c>
      <c r="D13" s="43">
        <v>1</v>
      </c>
      <c r="E13" s="43" t="s">
        <v>166</v>
      </c>
      <c r="F13" s="43">
        <v>2.75</v>
      </c>
      <c r="G13" s="43" t="s">
        <v>311</v>
      </c>
      <c r="H13" s="43" t="s">
        <v>309</v>
      </c>
    </row>
    <row r="14" spans="1:8">
      <c r="A14" s="43" t="s">
        <v>17</v>
      </c>
      <c r="B14" s="43" t="s">
        <v>319</v>
      </c>
      <c r="C14" s="43">
        <v>22.98</v>
      </c>
      <c r="D14" s="43">
        <v>1</v>
      </c>
      <c r="E14" s="43" t="s">
        <v>166</v>
      </c>
      <c r="F14" s="43">
        <v>1.92</v>
      </c>
      <c r="G14" s="43" t="s">
        <v>311</v>
      </c>
      <c r="H14" s="43" t="s">
        <v>309</v>
      </c>
    </row>
    <row r="15" spans="1:8">
      <c r="A15" s="43" t="s">
        <v>17</v>
      </c>
      <c r="B15" s="43" t="s">
        <v>320</v>
      </c>
      <c r="C15" s="43">
        <v>21.99</v>
      </c>
      <c r="D15" s="43">
        <v>1</v>
      </c>
      <c r="E15" s="43" t="s">
        <v>166</v>
      </c>
      <c r="F15" s="43">
        <v>1.83</v>
      </c>
      <c r="G15" s="43" t="s">
        <v>311</v>
      </c>
      <c r="H15" s="43" t="s">
        <v>309</v>
      </c>
    </row>
    <row r="16" spans="1:8">
      <c r="A16" s="43" t="s">
        <v>17</v>
      </c>
      <c r="B16" s="43" t="s">
        <v>316</v>
      </c>
      <c r="C16" s="43">
        <v>251.45</v>
      </c>
      <c r="D16" s="43">
        <v>0.5</v>
      </c>
      <c r="E16" s="43" t="s">
        <v>317</v>
      </c>
      <c r="F16" s="43">
        <v>5.24</v>
      </c>
      <c r="G16" s="43" t="s">
        <v>318</v>
      </c>
      <c r="H16" s="43" t="s">
        <v>309</v>
      </c>
    </row>
    <row r="17" spans="1:8" ht="28.5">
      <c r="A17" s="43" t="s">
        <v>19</v>
      </c>
      <c r="B17" s="43" t="s">
        <v>321</v>
      </c>
      <c r="C17" s="43">
        <v>0</v>
      </c>
      <c r="D17" s="43">
        <v>0</v>
      </c>
      <c r="E17" s="43" t="s">
        <v>322</v>
      </c>
      <c r="F17" s="43">
        <v>0</v>
      </c>
      <c r="G17" s="43" t="s">
        <v>323</v>
      </c>
      <c r="H17" s="43" t="s">
        <v>324</v>
      </c>
    </row>
    <row r="18" spans="1:8">
      <c r="A18" s="43"/>
      <c r="B18" s="43"/>
      <c r="C18" s="43"/>
      <c r="D18" s="43"/>
      <c r="E18" s="43"/>
      <c r="F18" s="43"/>
      <c r="G18" s="43"/>
      <c r="H18" s="43"/>
    </row>
    <row r="19" spans="1:8" ht="15">
      <c r="A19" s="58" t="s">
        <v>325</v>
      </c>
      <c r="B19" s="58"/>
      <c r="C19" s="58"/>
      <c r="D19" s="58"/>
      <c r="E19" s="58"/>
      <c r="F19" s="58"/>
      <c r="G19" s="58"/>
      <c r="H19" s="58"/>
    </row>
    <row r="20" spans="1:8" ht="15">
      <c r="A20" s="58" t="s">
        <v>23</v>
      </c>
      <c r="B20" s="58" t="s">
        <v>125</v>
      </c>
      <c r="C20" s="58" t="s">
        <v>25</v>
      </c>
      <c r="D20" s="58" t="s">
        <v>326</v>
      </c>
      <c r="E20" s="58" t="s">
        <v>327</v>
      </c>
      <c r="F20" s="58" t="s">
        <v>7</v>
      </c>
      <c r="G20" s="58" t="s">
        <v>29</v>
      </c>
      <c r="H20" s="58" t="s">
        <v>9</v>
      </c>
    </row>
    <row r="21" spans="1:8" ht="42.75">
      <c r="A21" s="43" t="s">
        <v>328</v>
      </c>
      <c r="B21" s="43">
        <v>12</v>
      </c>
      <c r="C21" s="43" t="s">
        <v>329</v>
      </c>
      <c r="D21" s="43" t="s">
        <v>330</v>
      </c>
      <c r="E21" s="43"/>
      <c r="F21" s="43" t="s">
        <v>331</v>
      </c>
      <c r="G21" s="43" t="s">
        <v>332</v>
      </c>
      <c r="H21" s="43" t="s">
        <v>309</v>
      </c>
    </row>
    <row r="22" spans="1:8" ht="28.5">
      <c r="A22" s="43" t="s">
        <v>56</v>
      </c>
      <c r="B22" s="43">
        <v>4</v>
      </c>
      <c r="C22" s="43" t="s">
        <v>329</v>
      </c>
      <c r="D22" s="43" t="s">
        <v>333</v>
      </c>
      <c r="E22" s="43"/>
      <c r="F22" s="43" t="s">
        <v>334</v>
      </c>
      <c r="G22" s="43" t="s">
        <v>335</v>
      </c>
      <c r="H22" s="43" t="s">
        <v>13</v>
      </c>
    </row>
    <row r="23" spans="1:8" ht="28.5">
      <c r="A23" s="43" t="s">
        <v>336</v>
      </c>
      <c r="B23" s="43">
        <v>8</v>
      </c>
      <c r="C23" s="43" t="s">
        <v>337</v>
      </c>
      <c r="D23" s="43" t="s">
        <v>338</v>
      </c>
      <c r="E23" s="43">
        <v>8</v>
      </c>
      <c r="F23" s="43" t="s">
        <v>339</v>
      </c>
      <c r="G23" s="43" t="s">
        <v>340</v>
      </c>
      <c r="H23" s="43" t="s">
        <v>341</v>
      </c>
    </row>
    <row r="24" spans="1:8">
      <c r="A24" s="43"/>
      <c r="B24" s="43"/>
      <c r="C24" s="43"/>
      <c r="D24" s="43"/>
      <c r="E24" s="43"/>
      <c r="F24" s="43"/>
      <c r="G24" s="43"/>
      <c r="H24" s="43"/>
    </row>
    <row r="25" spans="1:8">
      <c r="A25" s="43" t="s">
        <v>342</v>
      </c>
      <c r="B25" s="43"/>
      <c r="C25" s="43"/>
      <c r="D25" s="43"/>
      <c r="E25" s="43"/>
      <c r="F25" s="43"/>
      <c r="G25" s="43"/>
      <c r="H25" s="43"/>
    </row>
    <row r="26" spans="1:8" ht="71.25">
      <c r="A26" s="43" t="s">
        <v>343</v>
      </c>
      <c r="B26" s="43"/>
      <c r="C26" s="43"/>
      <c r="D26" s="43"/>
      <c r="E26" s="43"/>
      <c r="F26" s="43"/>
      <c r="G26" s="43"/>
      <c r="H26" s="43"/>
    </row>
    <row r="27" spans="1:8" ht="99.75">
      <c r="A27" s="43" t="s">
        <v>344</v>
      </c>
      <c r="B27" s="43"/>
      <c r="C27" s="43"/>
      <c r="D27" s="43"/>
      <c r="E27" s="43"/>
      <c r="F27" s="43"/>
      <c r="G27" s="43"/>
      <c r="H27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Base CCT 2026-2027</vt:lpstr>
      <vt:lpstr>Uniformes e EPIs</vt:lpstr>
      <vt:lpstr>Composições Analíticas</vt:lpstr>
      <vt:lpstr>Orçamento Final</vt:lpstr>
      <vt:lpstr>Fontes e Memória</vt:lpstr>
      <vt:lpstr>Resumo p Word</vt:lpstr>
      <vt:lpstr>Composições p Word</vt:lpstr>
      <vt:lpstr>Memória Ferramentas Seguro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Iuri De Oliveira Schmitz</cp:lastModifiedBy>
  <dcterms:modified xsi:type="dcterms:W3CDTF">2026-09-15T16:18:59Z</dcterms:modified>
</cp:coreProperties>
</file>