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8f8d3e8c76d90f0/1. Prefeituras/1. Municipios/4. São Domingos/6. OBRA DO MUNICIPIO/18. CONTRATAÇÃO DE MÃO DE OBRA/"/>
    </mc:Choice>
  </mc:AlternateContent>
  <xr:revisionPtr revIDLastSave="825" documentId="8_{22DBC427-554C-4899-852A-102F3D7A4E01}" xr6:coauthVersionLast="47" xr6:coauthVersionMax="47" xr10:uidLastSave="{635DD1DB-8C23-4E50-BE30-102058C8F384}"/>
  <bookViews>
    <workbookView xWindow="-38520" yWindow="-120" windowWidth="38640" windowHeight="15720" activeTab="2" xr2:uid="{00000000-000D-0000-FFFF-FFFF00000000}"/>
  </bookViews>
  <sheets>
    <sheet name="Orçamento" sheetId="2" r:id="rId1"/>
    <sheet name="BDI" sheetId="7" r:id="rId2"/>
    <sheet name="CRONOGRAMA" sheetId="4" r:id="rId3"/>
  </sheets>
  <externalReferences>
    <externalReference r:id="rId4"/>
  </externalReferences>
  <definedNames>
    <definedName name="_xlnm.Print_Area" localSheetId="1">BDI!$A$1:$F$37</definedName>
    <definedName name="_xlnm.Print_Area" localSheetId="2">CRONOGRAMA!$A$1:$W$37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9" i="4" l="1"/>
  <c r="M9" i="4" s="1"/>
  <c r="B9" i="4"/>
  <c r="C9" i="4"/>
  <c r="D9" i="4"/>
  <c r="B11" i="4"/>
  <c r="C11" i="4"/>
  <c r="D11" i="4"/>
  <c r="B13" i="4"/>
  <c r="C13" i="4"/>
  <c r="D13" i="4"/>
  <c r="B15" i="4"/>
  <c r="C15" i="4"/>
  <c r="D15" i="4"/>
  <c r="B17" i="4"/>
  <c r="C17" i="4"/>
  <c r="D17" i="4"/>
  <c r="B19" i="4"/>
  <c r="C19" i="4"/>
  <c r="D19" i="4"/>
  <c r="A19" i="4"/>
  <c r="A17" i="4"/>
  <c r="A15" i="4"/>
  <c r="A13" i="4"/>
  <c r="A11" i="4"/>
  <c r="A9" i="4"/>
  <c r="H18" i="2"/>
  <c r="H16" i="2"/>
  <c r="H14" i="2"/>
  <c r="H12" i="2"/>
  <c r="H10" i="2"/>
  <c r="H8" i="2"/>
  <c r="I21" i="2" s="1"/>
  <c r="H19" i="2"/>
  <c r="H17" i="2"/>
  <c r="H15" i="2"/>
  <c r="H13" i="2"/>
  <c r="H11" i="2"/>
  <c r="H9" i="2"/>
  <c r="H7" i="2" l="1"/>
  <c r="Q15" i="4"/>
  <c r="P15" i="4"/>
  <c r="W19" i="4"/>
  <c r="N17" i="4"/>
  <c r="T13" i="4"/>
  <c r="S13" i="4"/>
  <c r="V11" i="4"/>
  <c r="O17" i="4"/>
  <c r="U11" i="4"/>
  <c r="W9" i="4"/>
  <c r="N15" i="4"/>
  <c r="T9" i="4"/>
  <c r="O15" i="4"/>
  <c r="Q13" i="4"/>
  <c r="L11" i="4"/>
  <c r="L13" i="4"/>
  <c r="S19" i="4"/>
  <c r="V17" i="4"/>
  <c r="O13" i="4"/>
  <c r="Q11" i="4"/>
  <c r="S9" i="4"/>
  <c r="V9" i="4"/>
  <c r="P13" i="4"/>
  <c r="L15" i="4"/>
  <c r="R19" i="4"/>
  <c r="U17" i="4"/>
  <c r="W15" i="4"/>
  <c r="N13" i="4"/>
  <c r="P11" i="4"/>
  <c r="R9" i="4"/>
  <c r="V19" i="4"/>
  <c r="U19" i="4"/>
  <c r="T19" i="4"/>
  <c r="L17" i="4"/>
  <c r="Q19" i="4"/>
  <c r="T17" i="4"/>
  <c r="V15" i="4"/>
  <c r="M13" i="4"/>
  <c r="O11" i="4"/>
  <c r="Q9" i="4"/>
  <c r="M17" i="4"/>
  <c r="S11" i="4"/>
  <c r="W17" i="4"/>
  <c r="L19" i="4"/>
  <c r="P19" i="4"/>
  <c r="S17" i="4"/>
  <c r="U15" i="4"/>
  <c r="N11" i="4"/>
  <c r="P9" i="4"/>
  <c r="T11" i="4"/>
  <c r="R11" i="4"/>
  <c r="O19" i="4"/>
  <c r="R17" i="4"/>
  <c r="T15" i="4"/>
  <c r="W13" i="4"/>
  <c r="M11" i="4"/>
  <c r="O9" i="4"/>
  <c r="U9" i="4"/>
  <c r="M15" i="4"/>
  <c r="N19" i="4"/>
  <c r="Q17" i="4"/>
  <c r="S15" i="4"/>
  <c r="V13" i="4"/>
  <c r="N9" i="4"/>
  <c r="R13" i="4"/>
  <c r="L9" i="4"/>
  <c r="M19" i="4"/>
  <c r="P17" i="4"/>
  <c r="R15" i="4"/>
  <c r="U13" i="4"/>
  <c r="W11" i="4"/>
  <c r="D73" i="7"/>
  <c r="K63" i="4"/>
  <c r="D28" i="2"/>
  <c r="D74" i="7"/>
  <c r="D75" i="7"/>
  <c r="D76" i="7"/>
  <c r="K64" i="4"/>
  <c r="K65" i="4"/>
  <c r="K66" i="4"/>
  <c r="D29" i="2"/>
  <c r="D30" i="2"/>
  <c r="D31" i="2"/>
  <c r="K2" i="2" l="1"/>
  <c r="D2" i="4"/>
  <c r="D3" i="4"/>
  <c r="D4" i="4"/>
  <c r="D1" i="4"/>
  <c r="A4" i="2"/>
  <c r="A3" i="2"/>
  <c r="A2" i="2"/>
  <c r="D29" i="7"/>
  <c r="A4" i="7"/>
  <c r="F25" i="2" l="1"/>
  <c r="F71" i="7"/>
  <c r="O35" i="4"/>
  <c r="O36" i="4"/>
  <c r="O37" i="4"/>
  <c r="O34" i="4"/>
  <c r="Q31" i="4"/>
  <c r="C20" i="7"/>
  <c r="C25" i="7" s="1"/>
  <c r="G2" i="2" s="1"/>
  <c r="I9" i="2" l="1"/>
  <c r="J9" i="2" s="1"/>
  <c r="I13" i="2"/>
  <c r="J13" i="2" s="1"/>
  <c r="I15" i="2"/>
  <c r="J15" i="2" s="1"/>
  <c r="I19" i="2"/>
  <c r="J19" i="2" s="1"/>
  <c r="I11" i="2"/>
  <c r="J11" i="2" s="1"/>
  <c r="I17" i="2"/>
  <c r="J17" i="2" s="1"/>
  <c r="I12" i="2" l="1"/>
  <c r="J12" i="2" s="1"/>
  <c r="I16" i="2"/>
  <c r="J16" i="2" s="1"/>
  <c r="I10" i="2"/>
  <c r="J10" i="2" s="1"/>
  <c r="I18" i="2"/>
  <c r="J18" i="2" s="1"/>
  <c r="I14" i="2"/>
  <c r="J14" i="2" s="1"/>
  <c r="I8" i="2"/>
  <c r="I7" i="2" l="1"/>
  <c r="J8" i="2"/>
  <c r="J15" i="4"/>
  <c r="J19" i="4"/>
  <c r="J11" i="4"/>
  <c r="J17" i="4"/>
  <c r="J13" i="4"/>
  <c r="R18" i="4" l="1"/>
  <c r="O18" i="4"/>
  <c r="U18" i="4"/>
  <c r="P18" i="4"/>
  <c r="S18" i="4"/>
  <c r="Q18" i="4"/>
  <c r="T18" i="4"/>
  <c r="N18" i="4"/>
  <c r="W18" i="4"/>
  <c r="V18" i="4"/>
  <c r="L18" i="4"/>
  <c r="M18" i="4"/>
  <c r="W16" i="4"/>
  <c r="S16" i="4"/>
  <c r="R16" i="4"/>
  <c r="V16" i="4"/>
  <c r="L16" i="4"/>
  <c r="T16" i="4"/>
  <c r="M16" i="4"/>
  <c r="O16" i="4"/>
  <c r="P16" i="4"/>
  <c r="N16" i="4"/>
  <c r="U16" i="4"/>
  <c r="Q16" i="4"/>
  <c r="Q14" i="4"/>
  <c r="W14" i="4"/>
  <c r="M14" i="4"/>
  <c r="N14" i="4"/>
  <c r="O14" i="4"/>
  <c r="U14" i="4"/>
  <c r="V14" i="4"/>
  <c r="L14" i="4"/>
  <c r="S14" i="4"/>
  <c r="T14" i="4"/>
  <c r="P14" i="4"/>
  <c r="R14" i="4"/>
  <c r="J7" i="2"/>
  <c r="I23" i="2" s="1"/>
  <c r="J9" i="4"/>
  <c r="O12" i="4"/>
  <c r="V12" i="4"/>
  <c r="S12" i="4"/>
  <c r="L12" i="4"/>
  <c r="P12" i="4"/>
  <c r="N12" i="4"/>
  <c r="T12" i="4"/>
  <c r="U12" i="4"/>
  <c r="Q12" i="4"/>
  <c r="M12" i="4"/>
  <c r="R12" i="4"/>
  <c r="W12" i="4"/>
  <c r="W20" i="4"/>
  <c r="S20" i="4"/>
  <c r="U20" i="4"/>
  <c r="Q20" i="4"/>
  <c r="M20" i="4"/>
  <c r="R20" i="4"/>
  <c r="T20" i="4"/>
  <c r="N20" i="4"/>
  <c r="O20" i="4"/>
  <c r="V20" i="4"/>
  <c r="P20" i="4"/>
  <c r="L20" i="4"/>
  <c r="M10" i="4" l="1"/>
  <c r="M22" i="4" s="1"/>
  <c r="J21" i="4"/>
  <c r="R10" i="4"/>
  <c r="R22" i="4" s="1"/>
  <c r="Q10" i="4"/>
  <c r="Q22" i="4" s="1"/>
  <c r="N10" i="4"/>
  <c r="N22" i="4" s="1"/>
  <c r="V10" i="4"/>
  <c r="V22" i="4" s="1"/>
  <c r="V23" i="4" s="1"/>
  <c r="S10" i="4"/>
  <c r="S22" i="4" s="1"/>
  <c r="S23" i="4" s="1"/>
  <c r="U10" i="4"/>
  <c r="U22" i="4" s="1"/>
  <c r="U23" i="4" s="1"/>
  <c r="O10" i="4"/>
  <c r="O22" i="4" s="1"/>
  <c r="T10" i="4"/>
  <c r="T22" i="4" s="1"/>
  <c r="T23" i="4" s="1"/>
  <c r="W10" i="4"/>
  <c r="W22" i="4" s="1"/>
  <c r="W23" i="4" s="1"/>
  <c r="L10" i="4"/>
  <c r="L22" i="4" s="1"/>
  <c r="P10" i="4"/>
  <c r="P22" i="4" s="1"/>
  <c r="K7" i="2"/>
  <c r="I22" i="2"/>
  <c r="K13" i="2"/>
  <c r="K17" i="2"/>
  <c r="K15" i="2"/>
  <c r="K9" i="2"/>
  <c r="K11" i="2"/>
  <c r="K19" i="2"/>
  <c r="K18" i="2"/>
  <c r="K19" i="4" s="1"/>
  <c r="K16" i="2"/>
  <c r="K17" i="4" s="1"/>
  <c r="K12" i="2"/>
  <c r="K13" i="4" s="1"/>
  <c r="K10" i="2"/>
  <c r="K11" i="4" s="1"/>
  <c r="K14" i="2"/>
  <c r="K15" i="4" s="1"/>
  <c r="K8" i="2"/>
  <c r="K9" i="4" s="1"/>
  <c r="N23" i="4" l="1"/>
  <c r="Q23" i="4"/>
  <c r="R23" i="4"/>
  <c r="L24" i="4"/>
  <c r="M24" i="4" s="1"/>
  <c r="N24" i="4" s="1"/>
  <c r="O24" i="4" s="1"/>
  <c r="P24" i="4" s="1"/>
  <c r="Q24" i="4" s="1"/>
  <c r="R24" i="4" s="1"/>
  <c r="S24" i="4" s="1"/>
  <c r="T24" i="4" s="1"/>
  <c r="U24" i="4" s="1"/>
  <c r="V24" i="4" s="1"/>
  <c r="W24" i="4" s="1"/>
  <c r="L23" i="4"/>
  <c r="L25" i="4" s="1"/>
  <c r="O23" i="4"/>
  <c r="K21" i="4"/>
  <c r="P23" i="4"/>
  <c r="M23" i="4"/>
  <c r="M25" i="4" l="1"/>
  <c r="N25" i="4"/>
  <c r="O25" i="4" s="1"/>
  <c r="P25" i="4" s="1"/>
  <c r="Q25" i="4" s="1"/>
  <c r="R25" i="4" s="1"/>
  <c r="S25" i="4" s="1"/>
  <c r="T25" i="4" s="1"/>
  <c r="U25" i="4" s="1"/>
  <c r="V25" i="4" s="1"/>
  <c r="W25" i="4" s="1"/>
</calcChain>
</file>

<file path=xl/sharedStrings.xml><?xml version="1.0" encoding="utf-8"?>
<sst xmlns="http://schemas.openxmlformats.org/spreadsheetml/2006/main" count="142" uniqueCount="114">
  <si>
    <t>Obra</t>
  </si>
  <si>
    <t>Bancos</t>
  </si>
  <si>
    <t>B.D.I.</t>
  </si>
  <si>
    <t>Encargos Sociais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</si>
  <si>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</si>
  <si>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</si>
  <si>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</si>
  <si>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</si>
  <si>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</si>
  <si>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</si>
  <si>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</si>
  <si>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</si>
  <si>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</si>
  <si>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</si>
  <si>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</si>
  <si>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</si>
  <si>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1.1 </t>
  </si>
  <si>
    <t>AGETOP CIVIL</t>
  </si>
  <si>
    <t xml:space="preserve"> 1.2 </t>
  </si>
  <si>
    <t>SINAPI</t>
  </si>
  <si>
    <t>Total sem BDI</t>
  </si>
  <si>
    <t>Total do BDI</t>
  </si>
  <si>
    <t>Total Geral</t>
  </si>
  <si>
    <t>%</t>
  </si>
  <si>
    <t>TOTAL</t>
  </si>
  <si>
    <t>TIPO DE OBRA / SERVIÇO</t>
  </si>
  <si>
    <t>CONSTRUÇÃO DE EDIFÍCAÇÃO</t>
  </si>
  <si>
    <t>REGIME DE DESONERAÇÃO SOBRE A FOLHA DE PAGAMENTO</t>
  </si>
  <si>
    <t>NÃO (PADRÃO)</t>
  </si>
  <si>
    <t>COMPONENTES DO BDI</t>
  </si>
  <si>
    <t>ORIENTAÇÕES ACORDÃO TCU Nº2622/2013</t>
  </si>
  <si>
    <t>VALORES REFERENCIAIS DOS COMPONENTES</t>
  </si>
  <si>
    <t>1º QUARTIL</t>
  </si>
  <si>
    <t>MÉDIO</t>
  </si>
  <si>
    <t>3º QUARTIL</t>
  </si>
  <si>
    <t>AC</t>
  </si>
  <si>
    <t>TAXA DE ADMINISTRAÇÃO CENTRAL</t>
  </si>
  <si>
    <t>S + G</t>
  </si>
  <si>
    <t>TAXA DE SEGUROS E GARANTIAS</t>
  </si>
  <si>
    <t>R</t>
  </si>
  <si>
    <t>TAXA DE RISCOS</t>
  </si>
  <si>
    <t>DF</t>
  </si>
  <si>
    <t>TAXA DE DESPESAS FINANCEIRAS</t>
  </si>
  <si>
    <t>L</t>
  </si>
  <si>
    <t>TAXA DE LUCRO</t>
  </si>
  <si>
    <t>T</t>
  </si>
  <si>
    <t>TAXA DE INCIDÊNCIA DOS TRIBUTOS</t>
  </si>
  <si>
    <t>PIS</t>
  </si>
  <si>
    <t>Reg. cumulativo = 0,65% (Obras)Reg. não cumulativo = 1,65% (Projetos)</t>
  </si>
  <si>
    <t>COFINS</t>
  </si>
  <si>
    <t>Reg. cumulativo = 3,00% (Obras)Reg. não cumulativo = 7,50% (Projetos)</t>
  </si>
  <si>
    <t>ISS</t>
  </si>
  <si>
    <t>1,00% a 5,00% (de acordo com legislação municipal)</t>
  </si>
  <si>
    <t>CPRB (REGIME DE DESONERAÇÃO)</t>
  </si>
  <si>
    <t>4,50% somente no regime de desoneração</t>
  </si>
  <si>
    <t>RESPONSÁVEL TÉCNICO</t>
  </si>
  <si>
    <t>Thallys Cabral de Morais</t>
  </si>
  <si>
    <t>Engenhario Civil</t>
  </si>
  <si>
    <t>1.015.097.391 D/GO</t>
  </si>
  <si>
    <t>OBRA:</t>
  </si>
  <si>
    <t>PROPRIETÁRIO:</t>
  </si>
  <si>
    <t>MUNICÍPIO:</t>
  </si>
  <si>
    <t>DATA:</t>
  </si>
  <si>
    <t>CRONOGRAMA FÍSICO-FINANCEIRO</t>
  </si>
  <si>
    <t>Obras</t>
  </si>
  <si>
    <t>Valores</t>
  </si>
  <si>
    <t>% da</t>
  </si>
  <si>
    <t>Período (mês)</t>
  </si>
  <si>
    <t>Etapa</t>
  </si>
  <si>
    <t>Total Mensal</t>
  </si>
  <si>
    <t>Total Acumulado</t>
  </si>
  <si>
    <t>% Acumulado</t>
  </si>
  <si>
    <t>1 - O cronograma fisíco-financeiro foi estabelecido com base na itemização de obras definido nos orçamentos realizados.</t>
  </si>
  <si>
    <t>2 - O prazo para a execução de obras foi estabelecido com base nos orçamentos realizados.</t>
  </si>
  <si>
    <t>3 - A definição de ínicio da obra será estabelecido com base nos prazos comuns de trâmites administrativo e licitação.</t>
  </si>
  <si>
    <t>LOCAL:</t>
  </si>
  <si>
    <t xml:space="preserve">CIDADE: </t>
  </si>
  <si>
    <t>REGIME:</t>
  </si>
  <si>
    <r>
      <t xml:space="preserve">PLANILHA DE CÁLCULO DO BDI </t>
    </r>
    <r>
      <rPr>
        <b/>
        <sz val="11.5"/>
        <rFont val="Calibri"/>
        <family val="2"/>
        <scheme val="minor"/>
      </rPr>
      <t>(Acórdão TCU nº 2622/2013)</t>
    </r>
  </si>
  <si>
    <t>H</t>
  </si>
  <si>
    <t xml:space="preserve"> 0004 </t>
  </si>
  <si>
    <t>PEDREIRO</t>
  </si>
  <si>
    <t>SERVENTE</t>
  </si>
  <si>
    <t xml:space="preserve"> 0008 </t>
  </si>
  <si>
    <t>AJUDANTE</t>
  </si>
  <si>
    <t xml:space="preserve"> 0010 </t>
  </si>
  <si>
    <t>CARPINTEIRO</t>
  </si>
  <si>
    <t xml:space="preserve"> 0018 </t>
  </si>
  <si>
    <t>PINTOR</t>
  </si>
  <si>
    <t>SÃO DOMINGOS - GO</t>
  </si>
  <si>
    <t xml:space="preserve">  </t>
  </si>
  <si>
    <t/>
  </si>
  <si>
    <t>CONTRAÇÃO DE MÃO DE OBRA</t>
  </si>
  <si>
    <t xml:space="preserve"> 1.1.1 </t>
  </si>
  <si>
    <t xml:space="preserve"> 1.2.1 </t>
  </si>
  <si>
    <t xml:space="preserve"> 1.3 </t>
  </si>
  <si>
    <t xml:space="preserve"> 1.3.1 </t>
  </si>
  <si>
    <t xml:space="preserve"> 1.4 </t>
  </si>
  <si>
    <t>SERRALHEIRO</t>
  </si>
  <si>
    <t xml:space="preserve"> 1.4.1 </t>
  </si>
  <si>
    <t xml:space="preserve"> 0021 </t>
  </si>
  <si>
    <t xml:space="preserve"> 1.5 </t>
  </si>
  <si>
    <t xml:space="preserve"> 1.5.1 </t>
  </si>
  <si>
    <t xml:space="preserve"> 1.6 </t>
  </si>
  <si>
    <t>VIDRACEIRO</t>
  </si>
  <si>
    <t xml:space="preserve"> 1.6.1 </t>
  </si>
  <si>
    <t xml:space="preserve"> 00010489 </t>
  </si>
  <si>
    <t>VIDRACEIRO (HORISTA)</t>
  </si>
  <si>
    <t>Valor Unit SEM BDI</t>
  </si>
  <si>
    <t xml:space="preserve">SINAPI - 01/2025 - Goiás
AGETOP CIVIL - 10/2025 - Goiás
</t>
  </si>
  <si>
    <t>CONTRATAÇÃO DE MÃO DE OBRA</t>
  </si>
  <si>
    <t>MUNICIPIO DE SÃO DOMINGOS - GO</t>
  </si>
  <si>
    <t>São Domingos - GO, 06 de março de 2026</t>
  </si>
  <si>
    <t>Desonerado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</si>
</sst>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</numFmts>
  <fonts count="2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.5"/>
      <color rgb="FF000000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3.5"/>
      <name val="Calibri"/>
      <family val="2"/>
      <scheme val="minor"/>
    </font>
    <font>
      <b/>
      <sz val="11.5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8.5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8"/>
      <name val="Arial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D8ECF6"/>
        <bgColor indexed="64"/>
      </patternFill>
    </fill>
    <fill>
      <patternFill patternType="solid">
        <fgColor rgb="FFDFF0D8"/>
        <bgColor indexed="64"/>
      </patternFill>
    </fill>
    <fill>
      <patternFill patternType="solid">
        <fgColor rgb="FFD8ECF6"/>
        <bgColor rgb="FFD8ECF6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7F3DF"/>
        <bgColor rgb="FFF7F3DF"/>
      </patternFill>
    </fill>
  </fills>
  <borders count="2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8" fillId="0" borderId="0"/>
    <xf numFmtId="0" fontId="19" fillId="0" borderId="0"/>
    <xf numFmtId="43" fontId="8" fillId="0" borderId="0" applyFont="0" applyFill="0" applyBorder="0" applyAlignment="0" applyProtection="0"/>
  </cellStyleXfs>
  <cellXfs count="139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13" fillId="0" borderId="3" xfId="0" applyFont="1" applyBorder="1" applyAlignment="1">
      <alignment vertical="center" wrapText="1"/>
    </xf>
    <xf numFmtId="10" fontId="13" fillId="0" borderId="3" xfId="0" applyNumberFormat="1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44" fontId="0" fillId="0" borderId="3" xfId="2" applyFont="1" applyBorder="1" applyAlignment="1">
      <alignment horizontal="center" vertical="center"/>
    </xf>
    <xf numFmtId="9" fontId="17" fillId="0" borderId="3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4" fontId="0" fillId="0" borderId="0" xfId="0" applyNumberFormat="1"/>
    <xf numFmtId="0" fontId="24" fillId="7" borderId="3" xfId="0" applyFont="1" applyFill="1" applyBorder="1" applyAlignment="1">
      <alignment horizontal="center" vertical="center" wrapText="1"/>
    </xf>
    <xf numFmtId="0" fontId="26" fillId="7" borderId="3" xfId="0" applyFont="1" applyFill="1" applyBorder="1" applyAlignment="1">
      <alignment horizontal="center" vertical="center" wrapText="1"/>
    </xf>
    <xf numFmtId="44" fontId="1" fillId="7" borderId="3" xfId="0" applyNumberFormat="1" applyFont="1" applyFill="1" applyBorder="1" applyAlignment="1">
      <alignment horizontal="center" vertical="center"/>
    </xf>
    <xf numFmtId="44" fontId="17" fillId="0" borderId="3" xfId="2" applyFont="1" applyBorder="1" applyAlignment="1">
      <alignment horizontal="center" vertical="center"/>
    </xf>
    <xf numFmtId="0" fontId="18" fillId="5" borderId="0" xfId="3" applyFill="1"/>
    <xf numFmtId="0" fontId="10" fillId="5" borderId="0" xfId="3" applyFont="1" applyFill="1" applyAlignment="1">
      <alignment horizontal="left" vertical="center"/>
    </xf>
    <xf numFmtId="0" fontId="11" fillId="5" borderId="0" xfId="3" applyFont="1" applyFill="1" applyAlignment="1">
      <alignment horizontal="left" vertical="center"/>
    </xf>
    <xf numFmtId="14" fontId="11" fillId="5" borderId="0" xfId="3" applyNumberFormat="1" applyFont="1" applyFill="1" applyAlignment="1">
      <alignment horizontal="left" vertical="center"/>
    </xf>
    <xf numFmtId="14" fontId="10" fillId="5" borderId="0" xfId="3" applyNumberFormat="1" applyFont="1" applyFill="1" applyAlignment="1">
      <alignment horizontal="left" vertical="center"/>
    </xf>
    <xf numFmtId="0" fontId="27" fillId="7" borderId="21" xfId="0" applyFont="1" applyFill="1" applyBorder="1" applyAlignment="1">
      <alignment horizontal="center" vertical="center"/>
    </xf>
    <xf numFmtId="0" fontId="27" fillId="7" borderId="22" xfId="0" applyFont="1" applyFill="1" applyBorder="1" applyAlignment="1">
      <alignment horizontal="center" vertical="center" wrapText="1"/>
    </xf>
    <xf numFmtId="0" fontId="27" fillId="7" borderId="20" xfId="0" applyFont="1" applyFill="1" applyBorder="1" applyAlignment="1">
      <alignment horizontal="center" vertical="center" wrapText="1"/>
    </xf>
    <xf numFmtId="0" fontId="27" fillId="7" borderId="20" xfId="0" applyFont="1" applyFill="1" applyBorder="1" applyAlignment="1">
      <alignment horizontal="center" vertical="center"/>
    </xf>
    <xf numFmtId="0" fontId="27" fillId="7" borderId="22" xfId="0" applyFont="1" applyFill="1" applyBorder="1" applyAlignment="1">
      <alignment horizontal="center" vertical="center"/>
    </xf>
    <xf numFmtId="0" fontId="11" fillId="5" borderId="9" xfId="3" applyFont="1" applyFill="1" applyBorder="1" applyAlignment="1">
      <alignment horizontal="left" vertical="center"/>
    </xf>
    <xf numFmtId="0" fontId="11" fillId="5" borderId="10" xfId="3" applyFont="1" applyFill="1" applyBorder="1" applyAlignment="1">
      <alignment horizontal="left" vertical="center"/>
    </xf>
    <xf numFmtId="0" fontId="18" fillId="5" borderId="10" xfId="3" applyFill="1" applyBorder="1"/>
    <xf numFmtId="0" fontId="10" fillId="5" borderId="10" xfId="3" applyFont="1" applyFill="1" applyBorder="1" applyAlignment="1">
      <alignment horizontal="left" vertical="center"/>
    </xf>
    <xf numFmtId="0" fontId="0" fillId="0" borderId="10" xfId="0" applyBorder="1"/>
    <xf numFmtId="0" fontId="11" fillId="5" borderId="11" xfId="3" applyFont="1" applyFill="1" applyBorder="1" applyAlignment="1">
      <alignment horizontal="left"/>
    </xf>
    <xf numFmtId="0" fontId="11" fillId="5" borderId="12" xfId="3" applyFont="1" applyFill="1" applyBorder="1" applyAlignment="1">
      <alignment horizontal="left" vertical="center"/>
    </xf>
    <xf numFmtId="0" fontId="11" fillId="5" borderId="13" xfId="3" applyFont="1" applyFill="1" applyBorder="1" applyAlignment="1">
      <alignment horizontal="left"/>
    </xf>
    <xf numFmtId="0" fontId="11" fillId="5" borderId="14" xfId="3" applyFont="1" applyFill="1" applyBorder="1" applyAlignment="1">
      <alignment horizontal="left" vertical="center"/>
    </xf>
    <xf numFmtId="0" fontId="20" fillId="0" borderId="15" xfId="4" applyFont="1" applyBorder="1"/>
    <xf numFmtId="0" fontId="18" fillId="5" borderId="15" xfId="3" applyFill="1" applyBorder="1"/>
    <xf numFmtId="14" fontId="10" fillId="5" borderId="15" xfId="3" applyNumberFormat="1" applyFont="1" applyFill="1" applyBorder="1" applyAlignment="1">
      <alignment horizontal="left" vertical="center"/>
    </xf>
    <xf numFmtId="0" fontId="0" fillId="0" borderId="15" xfId="0" applyBorder="1"/>
    <xf numFmtId="0" fontId="11" fillId="5" borderId="16" xfId="3" applyFont="1" applyFill="1" applyBorder="1" applyAlignment="1">
      <alignment horizontal="left"/>
    </xf>
    <xf numFmtId="0" fontId="13" fillId="0" borderId="8" xfId="0" applyFont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10" fontId="13" fillId="0" borderId="4" xfId="0" applyNumberFormat="1" applyFont="1" applyBorder="1" applyAlignment="1">
      <alignment horizontal="center" vertical="center" wrapText="1"/>
    </xf>
    <xf numFmtId="0" fontId="9" fillId="0" borderId="25" xfId="0" applyFont="1" applyBorder="1" applyAlignment="1">
      <alignment horizontal="right" vertical="center"/>
    </xf>
    <xf numFmtId="0" fontId="9" fillId="0" borderId="26" xfId="0" applyFont="1" applyBorder="1" applyAlignment="1">
      <alignment horizontal="left" vertical="center"/>
    </xf>
    <xf numFmtId="0" fontId="9" fillId="0" borderId="26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24" xfId="0" applyFont="1" applyBorder="1" applyAlignment="1">
      <alignment horizontal="right"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/>
    </xf>
    <xf numFmtId="0" fontId="3" fillId="8" borderId="1" xfId="0" applyFont="1" applyFill="1" applyBorder="1" applyAlignment="1">
      <alignment horizontal="left" vertical="top" wrapText="1"/>
    </xf>
    <xf numFmtId="10" fontId="17" fillId="0" borderId="3" xfId="1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top" wrapText="1"/>
    </xf>
    <xf numFmtId="0" fontId="0" fillId="9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wrapText="1"/>
    </xf>
    <xf numFmtId="0" fontId="17" fillId="0" borderId="0" xfId="0" applyFont="1" applyAlignment="1">
      <alignment horizontal="center" wrapText="1"/>
    </xf>
    <xf numFmtId="0" fontId="27" fillId="7" borderId="26" xfId="0" applyFont="1" applyFill="1" applyBorder="1" applyAlignment="1">
      <alignment horizontal="center" vertical="center" wrapText="1"/>
    </xf>
    <xf numFmtId="0" fontId="27" fillId="7" borderId="2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27" fillId="7" borderId="25" xfId="0" applyFont="1" applyFill="1" applyBorder="1" applyAlignment="1">
      <alignment horizontal="center" vertical="center"/>
    </xf>
    <xf numFmtId="0" fontId="27" fillId="7" borderId="24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right" vertical="top" wrapText="1"/>
    </xf>
    <xf numFmtId="0" fontId="1" fillId="10" borderId="1" xfId="0" applyFont="1" applyFill="1" applyBorder="1" applyAlignment="1">
      <alignment horizontal="left" vertical="top" wrapText="1"/>
    </xf>
    <xf numFmtId="0" fontId="1" fillId="10" borderId="1" xfId="0" applyFont="1" applyFill="1" applyBorder="1" applyAlignment="1">
      <alignment horizontal="right" vertical="top" wrapText="1"/>
    </xf>
    <xf numFmtId="0" fontId="1" fillId="10" borderId="1" xfId="0" applyFont="1" applyFill="1" applyBorder="1" applyAlignment="1">
      <alignment horizontal="center" vertical="top" wrapText="1"/>
    </xf>
    <xf numFmtId="0" fontId="3" fillId="8" borderId="1" xfId="0" applyFont="1" applyFill="1" applyBorder="1" applyAlignment="1">
      <alignment horizontal="right" vertical="top" wrapText="1"/>
    </xf>
    <xf numFmtId="4" fontId="3" fillId="8" borderId="1" xfId="0" applyNumberFormat="1" applyFont="1" applyFill="1" applyBorder="1" applyAlignment="1">
      <alignment horizontal="right" vertical="top" wrapText="1"/>
    </xf>
    <xf numFmtId="164" fontId="3" fillId="8" borderId="1" xfId="0" applyNumberFormat="1" applyFont="1" applyFill="1" applyBorder="1" applyAlignment="1">
      <alignment horizontal="right" vertical="top" wrapText="1"/>
    </xf>
    <xf numFmtId="0" fontId="5" fillId="11" borderId="1" xfId="0" applyFont="1" applyFill="1" applyBorder="1" applyAlignment="1">
      <alignment horizontal="left" vertical="top" wrapText="1"/>
    </xf>
    <xf numFmtId="0" fontId="5" fillId="11" borderId="1" xfId="0" applyFont="1" applyFill="1" applyBorder="1" applyAlignment="1">
      <alignment horizontal="center" vertical="top" wrapText="1"/>
    </xf>
    <xf numFmtId="4" fontId="5" fillId="11" borderId="1" xfId="0" applyNumberFormat="1" applyFont="1" applyFill="1" applyBorder="1" applyAlignment="1">
      <alignment horizontal="right" vertical="top" wrapText="1"/>
    </xf>
    <xf numFmtId="164" fontId="5" fillId="11" borderId="1" xfId="0" applyNumberFormat="1" applyFont="1" applyFill="1" applyBorder="1" applyAlignment="1">
      <alignment horizontal="right" vertical="top" wrapText="1"/>
    </xf>
    <xf numFmtId="0" fontId="7" fillId="10" borderId="0" xfId="0" applyFont="1" applyFill="1" applyAlignment="1">
      <alignment horizontal="center" vertical="top" wrapText="1"/>
    </xf>
    <xf numFmtId="0" fontId="7" fillId="10" borderId="0" xfId="0" applyFont="1" applyFill="1" applyAlignment="1">
      <alignment horizontal="left" vertical="top" wrapText="1"/>
    </xf>
    <xf numFmtId="43" fontId="3" fillId="8" borderId="1" xfId="5" applyFont="1" applyFill="1" applyBorder="1" applyAlignment="1">
      <alignment horizontal="right" vertical="top" wrapText="1"/>
    </xf>
    <xf numFmtId="43" fontId="3" fillId="8" borderId="1" xfId="5" applyFont="1" applyFill="1" applyBorder="1" applyAlignment="1">
      <alignment horizontal="center" vertical="top" wrapText="1"/>
    </xf>
    <xf numFmtId="43" fontId="5" fillId="11" borderId="1" xfId="5" applyFont="1" applyFill="1" applyBorder="1" applyAlignment="1">
      <alignment horizontal="center" vertical="top" wrapText="1"/>
    </xf>
    <xf numFmtId="10" fontId="1" fillId="7" borderId="3" xfId="1" applyNumberFormat="1" applyFont="1" applyFill="1" applyBorder="1" applyAlignment="1">
      <alignment horizontal="center" vertical="center"/>
    </xf>
    <xf numFmtId="10" fontId="1" fillId="7" borderId="3" xfId="0" applyNumberFormat="1" applyFont="1" applyFill="1" applyBorder="1" applyAlignment="1">
      <alignment horizontal="center" vertical="center"/>
    </xf>
    <xf numFmtId="0" fontId="4" fillId="10" borderId="0" xfId="0" applyFont="1" applyFill="1" applyAlignment="1">
      <alignment horizontal="right" vertical="top" wrapText="1"/>
    </xf>
    <xf numFmtId="0" fontId="4" fillId="10" borderId="0" xfId="0" applyFont="1" applyFill="1" applyAlignment="1">
      <alignment horizontal="left" vertical="top" wrapText="1"/>
    </xf>
    <xf numFmtId="4" fontId="4" fillId="10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10" fontId="6" fillId="4" borderId="0" xfId="1" applyNumberFormat="1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4" fillId="4" borderId="0" xfId="0" applyFont="1" applyFill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3" fillId="0" borderId="8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3" fillId="7" borderId="8" xfId="0" applyFont="1" applyFill="1" applyBorder="1" applyAlignment="1">
      <alignment horizontal="center" vertical="center" wrapText="1"/>
    </xf>
    <xf numFmtId="0" fontId="23" fillId="7" borderId="3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0" fontId="24" fillId="7" borderId="4" xfId="0" applyFont="1" applyFill="1" applyBorder="1" applyAlignment="1">
      <alignment horizontal="center" vertical="center" wrapText="1"/>
    </xf>
    <xf numFmtId="0" fontId="25" fillId="7" borderId="3" xfId="0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1" fillId="6" borderId="5" xfId="0" applyFont="1" applyFill="1" applyBorder="1" applyAlignment="1">
      <alignment horizontal="center" vertical="center" wrapText="1"/>
    </xf>
    <xf numFmtId="0" fontId="21" fillId="6" borderId="6" xfId="0" applyFont="1" applyFill="1" applyBorder="1" applyAlignment="1">
      <alignment horizontal="center" vertical="center" wrapText="1"/>
    </xf>
    <xf numFmtId="0" fontId="21" fillId="6" borderId="7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10" fontId="15" fillId="0" borderId="3" xfId="0" applyNumberFormat="1" applyFont="1" applyBorder="1" applyAlignment="1">
      <alignment horizontal="center" vertical="center" wrapText="1"/>
    </xf>
    <xf numFmtId="10" fontId="15" fillId="0" borderId="18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0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8" fillId="0" borderId="0" xfId="0" applyFont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1" fillId="7" borderId="3" xfId="0" applyFont="1" applyFill="1" applyBorder="1" applyAlignment="1">
      <alignment horizontal="center"/>
    </xf>
    <xf numFmtId="0" fontId="17" fillId="0" borderId="3" xfId="0" applyFont="1" applyBorder="1" applyAlignment="1">
      <alignment horizontal="center" vertical="center"/>
    </xf>
    <xf numFmtId="10" fontId="0" fillId="0" borderId="3" xfId="1" applyNumberFormat="1" applyFont="1" applyBorder="1" applyAlignment="1">
      <alignment horizontal="center" vertical="center"/>
    </xf>
    <xf numFmtId="0" fontId="27" fillId="7" borderId="21" xfId="0" applyFont="1" applyFill="1" applyBorder="1" applyAlignment="1">
      <alignment horizontal="center" vertical="center"/>
    </xf>
    <xf numFmtId="0" fontId="27" fillId="7" borderId="23" xfId="0" applyFont="1" applyFill="1" applyBorder="1" applyAlignment="1">
      <alignment horizontal="center" vertical="center"/>
    </xf>
  </cellXfs>
  <cellStyles count="6">
    <cellStyle name="Excel Built-in Normal" xfId="4" xr:uid="{52F036E8-B6DE-4828-92B7-A490D69ECE35}"/>
    <cellStyle name="Moeda" xfId="2" builtinId="4"/>
    <cellStyle name="Normal" xfId="0" builtinId="0"/>
    <cellStyle name="Normal 10 10" xfId="3" xr:uid="{EBCC4D7C-1EED-4352-88D4-F99760D7C6E1}"/>
    <cellStyle name="Porcentagem" xfId="1" builtinId="5"/>
    <cellStyle name="Vírgula" xfId="5" builtinId="3"/>
  </cellStyles>
  <dxfs count="0"/>
  <tableStyles count="0" defaultTableStyle="TableStyleMedium9" defaultPivotStyle="PivotStyleLight16"/>
  <colors>
    <mruColors>
      <color rgb="FFDFF0D8"/>
      <color rgb="FFD8EC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24</xdr:row>
      <xdr:rowOff>85724</xdr:rowOff>
    </xdr:from>
    <xdr:to>
      <xdr:col>1</xdr:col>
      <xdr:colOff>2169320</xdr:colOff>
      <xdr:row>25</xdr:row>
      <xdr:rowOff>171449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DCE193B-6887-48A5-B7C4-91386CCDB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5238749"/>
          <a:ext cx="2693194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2.%20PREFEITURAS\3.%20Editais%20Licita&#231;&#245;es\Mult%20Service\ESC.MUN.MARCOS.CORREIA.LINS\OR&#199;.PROJ.REF.ESC.MUN.MARCOS.CORREIA.LINS-R0-2021.08.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co"/>
      <sheetName val="ORÇ"/>
      <sheetName val="MEM. CÁLCULO"/>
      <sheetName val="CRO"/>
      <sheetName val="BDI DESONERADO"/>
      <sheetName val="BDI ONERADO"/>
      <sheetName val="IMR"/>
    </sheetNames>
    <sheetDataSet>
      <sheetData sheetId="0" refreshError="1"/>
      <sheetData sheetId="1" refreshError="1">
        <row r="9">
          <cell r="C9" t="str">
            <v xml:space="preserve">DATA: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28B91-AA17-4239-B63A-8A57C1A2F773}">
  <dimension ref="A1:K31"/>
  <sheetViews>
    <sheetView tabSelected="1" showOutlineSymbols="0" showWhiteSpace="0" view="pageBreakPreview" zoomScaleNormal="100" zoomScaleSheetLayoutView="100" workbookViewId="0">
      <selection activeCell="A24" sqref="A24:K24"/>
    </sheetView>
  </sheetViews>
  <sheetFormatPr defaultRowHeight="14.25" x14ac:dyDescent="0.2"/>
  <cols>
    <col min="1" max="1" width="8.625" style="1" customWidth="1"/>
    <col min="2" max="2" width="10" style="1" bestFit="1" customWidth="1"/>
    <col min="3" max="3" width="15" style="1" bestFit="1" customWidth="1"/>
    <col min="4" max="4" width="60" style="63" bestFit="1" customWidth="1"/>
    <col min="5" max="5" width="8" style="3" bestFit="1" customWidth="1"/>
    <col min="6" max="7" width="13" style="1" bestFit="1" customWidth="1"/>
    <col min="8" max="8" width="13" style="1" hidden="1" customWidth="1"/>
    <col min="9" max="9" width="13" style="61" customWidth="1"/>
    <col min="10" max="11" width="13" style="1" bestFit="1" customWidth="1"/>
  </cols>
  <sheetData>
    <row r="1" spans="1:11" ht="30" x14ac:dyDescent="0.2">
      <c r="A1" s="94" t="s">
        <v>0</v>
      </c>
      <c r="B1" s="94"/>
      <c r="C1" s="94"/>
      <c r="D1" s="94"/>
      <c r="E1" s="94" t="s">
        <v>1</v>
      </c>
      <c r="F1" s="94"/>
      <c r="G1" s="94" t="s">
        <v>2</v>
      </c>
      <c r="H1" s="94"/>
      <c r="I1" s="94"/>
      <c r="J1" s="94"/>
      <c r="K1" s="2" t="s">
        <v>3</v>
      </c>
    </row>
    <row r="2" spans="1:11" ht="15" customHeight="1" x14ac:dyDescent="0.2">
      <c r="A2" s="100" t="str">
        <f>BDI!B1</f>
        <v>CONTRATAÇÃO DE MÃO DE OBRA</v>
      </c>
      <c r="B2" s="100"/>
      <c r="C2" s="100"/>
      <c r="D2" s="100"/>
      <c r="E2" s="95" t="s">
        <v>109</v>
      </c>
      <c r="F2" s="96"/>
      <c r="G2" s="97">
        <f>BDI!C25</f>
        <v>0.2928</v>
      </c>
      <c r="H2" s="97"/>
      <c r="I2" s="97"/>
      <c r="J2" s="97"/>
      <c r="K2" s="95" t="str">
        <f>BDI!B5</f>
        <v>Desonerado</v>
      </c>
    </row>
    <row r="3" spans="1:11" ht="15" x14ac:dyDescent="0.2">
      <c r="A3" s="101" t="str">
        <f>BDI!B2</f>
        <v>MUNICIPIO DE SÃO DOMINGOS - GO</v>
      </c>
      <c r="B3" s="101"/>
      <c r="C3" s="101"/>
      <c r="D3" s="101"/>
      <c r="E3" s="96"/>
      <c r="F3" s="96"/>
      <c r="G3" s="97"/>
      <c r="H3" s="97"/>
      <c r="I3" s="97"/>
      <c r="J3" s="97"/>
      <c r="K3" s="95"/>
    </row>
    <row r="4" spans="1:11" ht="14.25" customHeight="1" x14ac:dyDescent="0.2">
      <c r="A4" s="101" t="str">
        <f>BDI!B3</f>
        <v>SÃO DOMINGOS - GO</v>
      </c>
      <c r="B4" s="101"/>
      <c r="C4" s="101"/>
      <c r="D4" s="101"/>
      <c r="E4" s="96"/>
      <c r="F4" s="96"/>
      <c r="I4"/>
    </row>
    <row r="5" spans="1:11" ht="15" x14ac:dyDescent="0.25">
      <c r="A5" s="98" t="s">
        <v>4</v>
      </c>
      <c r="B5" s="99"/>
      <c r="C5" s="99"/>
      <c r="D5" s="99"/>
      <c r="E5" s="99"/>
      <c r="F5" s="99"/>
      <c r="G5" s="99"/>
      <c r="H5" s="99"/>
      <c r="I5" s="99"/>
      <c r="J5" s="99"/>
      <c r="K5" s="99"/>
    </row>
    <row r="6" spans="1:11" ht="30" x14ac:dyDescent="0.2">
      <c r="A6" s="74" t="s">
        <v>5</v>
      </c>
      <c r="B6" s="75" t="s">
        <v>6</v>
      </c>
      <c r="C6" s="74" t="s">
        <v>7</v>
      </c>
      <c r="D6" s="74" t="s">
        <v>8</v>
      </c>
      <c r="E6" s="76" t="s">
        <v>9</v>
      </c>
      <c r="F6" s="75" t="s">
        <v>10</v>
      </c>
      <c r="G6" s="75" t="s">
        <v>11</v>
      </c>
      <c r="H6" s="75" t="s">
        <v>108</v>
      </c>
      <c r="I6" s="75" t="s">
        <v>12</v>
      </c>
      <c r="J6" s="75" t="s">
        <v>13</v>
      </c>
      <c r="K6" s="75" t="s">
        <v>14</v>
      </c>
    </row>
    <row r="7" spans="1:11" x14ac:dyDescent="0.2">
      <c r="A7" s="57" t="s">
        <v>15</v>
      </c>
      <c r="B7" s="57" t="s">
        <v>90</v>
      </c>
      <c r="C7" s="57"/>
      <c r="D7" s="57" t="s">
        <v>92</v>
      </c>
      <c r="E7" s="60"/>
      <c r="F7" s="87">
        <v>1</v>
      </c>
      <c r="G7" s="77" t="s">
        <v>91</v>
      </c>
      <c r="H7" s="86">
        <f>SUM(H8,H10,H12,H14,H16,H18)</f>
        <v>1138840</v>
      </c>
      <c r="I7" s="78">
        <f>SUM(I8,I10,I12,I14,I16,I18)</f>
        <v>378867.96799999999</v>
      </c>
      <c r="J7" s="78">
        <f>SUM(J8,J10,J12,J14,J16,J18)</f>
        <v>1472292.352</v>
      </c>
      <c r="K7" s="79">
        <f t="shared" ref="K7:K19" si="0">J7/$I$23</f>
        <v>1</v>
      </c>
    </row>
    <row r="8" spans="1:11" x14ac:dyDescent="0.2">
      <c r="A8" s="57" t="s">
        <v>16</v>
      </c>
      <c r="B8" s="57" t="s">
        <v>90</v>
      </c>
      <c r="C8" s="57"/>
      <c r="D8" s="57" t="s">
        <v>88</v>
      </c>
      <c r="E8" s="60"/>
      <c r="F8" s="87">
        <v>7</v>
      </c>
      <c r="G8" s="77" t="s">
        <v>91</v>
      </c>
      <c r="H8" s="86">
        <f>F9*G9*F8</f>
        <v>373940</v>
      </c>
      <c r="I8" s="78">
        <f>J9</f>
        <v>69061.375999999989</v>
      </c>
      <c r="J8" s="78">
        <f t="shared" ref="J8:J19" si="1">F8*I8</f>
        <v>483429.63199999993</v>
      </c>
      <c r="K8" s="79">
        <f t="shared" si="0"/>
        <v>0.32835165607108985</v>
      </c>
    </row>
    <row r="9" spans="1:11" x14ac:dyDescent="0.2">
      <c r="A9" s="80" t="s">
        <v>93</v>
      </c>
      <c r="B9" s="80" t="s">
        <v>87</v>
      </c>
      <c r="C9" s="80" t="s">
        <v>17</v>
      </c>
      <c r="D9" s="80" t="s">
        <v>88</v>
      </c>
      <c r="E9" s="81" t="s">
        <v>79</v>
      </c>
      <c r="F9" s="88">
        <v>2000</v>
      </c>
      <c r="G9" s="82">
        <v>26.71</v>
      </c>
      <c r="H9" s="82">
        <f>F9*G9</f>
        <v>53420</v>
      </c>
      <c r="I9" s="82">
        <f>G9*(1+$G$2)</f>
        <v>34.530687999999998</v>
      </c>
      <c r="J9" s="82">
        <f t="shared" si="1"/>
        <v>69061.375999999989</v>
      </c>
      <c r="K9" s="83">
        <f t="shared" si="0"/>
        <v>4.6907379438727123E-2</v>
      </c>
    </row>
    <row r="10" spans="1:11" x14ac:dyDescent="0.2">
      <c r="A10" s="57" t="s">
        <v>18</v>
      </c>
      <c r="B10" s="57" t="s">
        <v>90</v>
      </c>
      <c r="C10" s="57"/>
      <c r="D10" s="57" t="s">
        <v>81</v>
      </c>
      <c r="E10" s="60"/>
      <c r="F10" s="87">
        <v>5</v>
      </c>
      <c r="G10" s="77" t="s">
        <v>91</v>
      </c>
      <c r="H10" s="77">
        <f>F11*G11*F10</f>
        <v>266700</v>
      </c>
      <c r="I10" s="78">
        <f>J11</f>
        <v>68957.952000000005</v>
      </c>
      <c r="J10" s="78">
        <f t="shared" si="1"/>
        <v>344789.76000000001</v>
      </c>
      <c r="K10" s="79">
        <f t="shared" si="0"/>
        <v>0.23418566260405327</v>
      </c>
    </row>
    <row r="11" spans="1:11" x14ac:dyDescent="0.2">
      <c r="A11" s="80" t="s">
        <v>94</v>
      </c>
      <c r="B11" s="80" t="s">
        <v>80</v>
      </c>
      <c r="C11" s="80" t="s">
        <v>17</v>
      </c>
      <c r="D11" s="80" t="s">
        <v>81</v>
      </c>
      <c r="E11" s="81" t="s">
        <v>79</v>
      </c>
      <c r="F11" s="88">
        <v>2000</v>
      </c>
      <c r="G11" s="82">
        <v>26.67</v>
      </c>
      <c r="H11" s="82">
        <f>F11*G11</f>
        <v>53340</v>
      </c>
      <c r="I11" s="82">
        <f>G11*(1+$G$2)</f>
        <v>34.478976000000003</v>
      </c>
      <c r="J11" s="82">
        <f t="shared" si="1"/>
        <v>68957.952000000005</v>
      </c>
      <c r="K11" s="83">
        <f t="shared" si="0"/>
        <v>4.6837132520810655E-2</v>
      </c>
    </row>
    <row r="12" spans="1:11" x14ac:dyDescent="0.2">
      <c r="A12" s="57" t="s">
        <v>95</v>
      </c>
      <c r="B12" s="57" t="s">
        <v>90</v>
      </c>
      <c r="C12" s="57"/>
      <c r="D12" s="57" t="s">
        <v>82</v>
      </c>
      <c r="E12" s="60"/>
      <c r="F12" s="87">
        <v>6</v>
      </c>
      <c r="G12" s="77" t="s">
        <v>91</v>
      </c>
      <c r="H12" s="77">
        <f>F13*G13*F12</f>
        <v>246120</v>
      </c>
      <c r="I12" s="78">
        <f>J13</f>
        <v>53030.656000000003</v>
      </c>
      <c r="J12" s="78">
        <f t="shared" si="1"/>
        <v>318183.93599999999</v>
      </c>
      <c r="K12" s="79">
        <f t="shared" si="0"/>
        <v>0.21611464297003968</v>
      </c>
    </row>
    <row r="13" spans="1:11" x14ac:dyDescent="0.2">
      <c r="A13" s="80" t="s">
        <v>96</v>
      </c>
      <c r="B13" s="80" t="s">
        <v>83</v>
      </c>
      <c r="C13" s="80" t="s">
        <v>17</v>
      </c>
      <c r="D13" s="80" t="s">
        <v>84</v>
      </c>
      <c r="E13" s="81" t="s">
        <v>79</v>
      </c>
      <c r="F13" s="88">
        <v>2000</v>
      </c>
      <c r="G13" s="82">
        <v>20.51</v>
      </c>
      <c r="H13" s="82">
        <f>F13*G13</f>
        <v>41020</v>
      </c>
      <c r="I13" s="82">
        <f>G13*(1+$G$2)</f>
        <v>26.515328</v>
      </c>
      <c r="J13" s="82">
        <f t="shared" si="1"/>
        <v>53030.656000000003</v>
      </c>
      <c r="K13" s="83">
        <f t="shared" si="0"/>
        <v>3.6019107161673287E-2</v>
      </c>
    </row>
    <row r="14" spans="1:11" x14ac:dyDescent="0.2">
      <c r="A14" s="57" t="s">
        <v>97</v>
      </c>
      <c r="B14" s="57" t="s">
        <v>90</v>
      </c>
      <c r="C14" s="57"/>
      <c r="D14" s="57" t="s">
        <v>98</v>
      </c>
      <c r="E14" s="60"/>
      <c r="F14" s="87">
        <v>2</v>
      </c>
      <c r="G14" s="77" t="s">
        <v>91</v>
      </c>
      <c r="H14" s="77">
        <f>F15*G15*F14</f>
        <v>106840</v>
      </c>
      <c r="I14" s="78">
        <f>J15</f>
        <v>69061.375999999989</v>
      </c>
      <c r="J14" s="78">
        <f t="shared" si="1"/>
        <v>138122.75199999998</v>
      </c>
      <c r="K14" s="79">
        <f t="shared" si="0"/>
        <v>9.3814758877454246E-2</v>
      </c>
    </row>
    <row r="15" spans="1:11" x14ac:dyDescent="0.2">
      <c r="A15" s="80" t="s">
        <v>99</v>
      </c>
      <c r="B15" s="80" t="s">
        <v>100</v>
      </c>
      <c r="C15" s="80" t="s">
        <v>17</v>
      </c>
      <c r="D15" s="80" t="s">
        <v>98</v>
      </c>
      <c r="E15" s="81" t="s">
        <v>79</v>
      </c>
      <c r="F15" s="88">
        <v>2000</v>
      </c>
      <c r="G15" s="82">
        <v>26.71</v>
      </c>
      <c r="H15" s="82">
        <f>F15*G15</f>
        <v>53420</v>
      </c>
      <c r="I15" s="82">
        <f>G15*(1+$G$2)</f>
        <v>34.530687999999998</v>
      </c>
      <c r="J15" s="82">
        <f t="shared" si="1"/>
        <v>69061.375999999989</v>
      </c>
      <c r="K15" s="83">
        <f t="shared" si="0"/>
        <v>4.6907379438727123E-2</v>
      </c>
    </row>
    <row r="16" spans="1:11" x14ac:dyDescent="0.2">
      <c r="A16" s="57" t="s">
        <v>101</v>
      </c>
      <c r="B16" s="57" t="s">
        <v>90</v>
      </c>
      <c r="C16" s="57"/>
      <c r="D16" s="57" t="s">
        <v>86</v>
      </c>
      <c r="E16" s="60"/>
      <c r="F16" s="87">
        <v>2</v>
      </c>
      <c r="G16" s="77" t="s">
        <v>91</v>
      </c>
      <c r="H16" s="77">
        <f>F17*G17*F16</f>
        <v>106760</v>
      </c>
      <c r="I16" s="78">
        <f>J17</f>
        <v>69009.664000000004</v>
      </c>
      <c r="J16" s="78">
        <f t="shared" si="1"/>
        <v>138019.32800000001</v>
      </c>
      <c r="K16" s="79">
        <f t="shared" si="0"/>
        <v>9.3744511959537785E-2</v>
      </c>
    </row>
    <row r="17" spans="1:11" x14ac:dyDescent="0.2">
      <c r="A17" s="80" t="s">
        <v>102</v>
      </c>
      <c r="B17" s="80" t="s">
        <v>85</v>
      </c>
      <c r="C17" s="80" t="s">
        <v>17</v>
      </c>
      <c r="D17" s="80" t="s">
        <v>86</v>
      </c>
      <c r="E17" s="81" t="s">
        <v>79</v>
      </c>
      <c r="F17" s="88">
        <v>2000</v>
      </c>
      <c r="G17" s="82">
        <v>26.69</v>
      </c>
      <c r="H17" s="82">
        <f>F17*G17</f>
        <v>53380</v>
      </c>
      <c r="I17" s="82">
        <f>G17*(1+$G$2)</f>
        <v>34.504832</v>
      </c>
      <c r="J17" s="82">
        <f t="shared" si="1"/>
        <v>69009.664000000004</v>
      </c>
      <c r="K17" s="83">
        <f t="shared" si="0"/>
        <v>4.6872255979768893E-2</v>
      </c>
    </row>
    <row r="18" spans="1:11" x14ac:dyDescent="0.2">
      <c r="A18" s="57" t="s">
        <v>103</v>
      </c>
      <c r="B18" s="57" t="s">
        <v>90</v>
      </c>
      <c r="C18" s="57"/>
      <c r="D18" s="57" t="s">
        <v>104</v>
      </c>
      <c r="E18" s="60"/>
      <c r="F18" s="87">
        <v>1</v>
      </c>
      <c r="G18" s="77" t="s">
        <v>91</v>
      </c>
      <c r="H18" s="77">
        <f>F19*G19*F18</f>
        <v>38480</v>
      </c>
      <c r="I18" s="78">
        <f>J19</f>
        <v>49746.943999999989</v>
      </c>
      <c r="J18" s="78">
        <f t="shared" si="1"/>
        <v>49746.943999999989</v>
      </c>
      <c r="K18" s="79">
        <f t="shared" si="0"/>
        <v>3.3788767517825148E-2</v>
      </c>
    </row>
    <row r="19" spans="1:11" x14ac:dyDescent="0.2">
      <c r="A19" s="80" t="s">
        <v>105</v>
      </c>
      <c r="B19" s="80" t="s">
        <v>106</v>
      </c>
      <c r="C19" s="80" t="s">
        <v>19</v>
      </c>
      <c r="D19" s="80" t="s">
        <v>107</v>
      </c>
      <c r="E19" s="81" t="s">
        <v>79</v>
      </c>
      <c r="F19" s="88">
        <v>2000</v>
      </c>
      <c r="G19" s="82">
        <v>19.239999999999998</v>
      </c>
      <c r="H19" s="82">
        <f>F19*G19</f>
        <v>38480</v>
      </c>
      <c r="I19" s="82">
        <f>G19*(1+$G$2)</f>
        <v>24.873471999999996</v>
      </c>
      <c r="J19" s="82">
        <f t="shared" si="1"/>
        <v>49746.943999999989</v>
      </c>
      <c r="K19" s="83">
        <f t="shared" si="0"/>
        <v>3.3788767517825148E-2</v>
      </c>
    </row>
    <row r="20" spans="1:11" x14ac:dyDescent="0.2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</row>
    <row r="21" spans="1:11" x14ac:dyDescent="0.2">
      <c r="A21" s="91"/>
      <c r="B21" s="91"/>
      <c r="C21" s="91"/>
      <c r="D21" s="85"/>
      <c r="E21" s="73"/>
      <c r="F21" s="92" t="s">
        <v>20</v>
      </c>
      <c r="G21" s="91"/>
      <c r="H21" s="73"/>
      <c r="I21" s="93">
        <f>SUM(H8,H10,H12,H14,H16,H18)</f>
        <v>1138840</v>
      </c>
      <c r="J21" s="91"/>
      <c r="K21" s="91"/>
    </row>
    <row r="22" spans="1:11" x14ac:dyDescent="0.2">
      <c r="A22" s="91"/>
      <c r="B22" s="91"/>
      <c r="C22" s="91"/>
      <c r="D22" s="85"/>
      <c r="E22" s="73"/>
      <c r="F22" s="92" t="s">
        <v>21</v>
      </c>
      <c r="G22" s="91"/>
      <c r="H22" s="73"/>
      <c r="I22" s="93">
        <f>I23-I21</f>
        <v>333452.35199999996</v>
      </c>
      <c r="J22" s="91"/>
      <c r="K22" s="91"/>
    </row>
    <row r="23" spans="1:11" x14ac:dyDescent="0.2">
      <c r="A23" s="91"/>
      <c r="B23" s="91"/>
      <c r="C23" s="91"/>
      <c r="D23" s="85"/>
      <c r="E23" s="73"/>
      <c r="F23" s="92" t="s">
        <v>22</v>
      </c>
      <c r="G23" s="91"/>
      <c r="H23" s="73"/>
      <c r="I23" s="93">
        <f>SUM(J7)</f>
        <v>1472292.352</v>
      </c>
      <c r="J23" s="91"/>
      <c r="K23" s="91"/>
    </row>
    <row r="24" spans="1:11" x14ac:dyDescent="0.2">
      <c r="I24" s="1"/>
    </row>
    <row r="25" spans="1:11" x14ac:dyDescent="0.2">
      <c r="F25" s="62" t="str">
        <f>BDI!D29</f>
        <v>São Domingos - GO, 06 de março de 2026</v>
      </c>
      <c r="I25" s="1"/>
    </row>
    <row r="26" spans="1:11" x14ac:dyDescent="0.2">
      <c r="F26" s="62"/>
      <c r="I26" s="1"/>
    </row>
    <row r="27" spans="1:11" x14ac:dyDescent="0.2">
      <c r="D27" s="64"/>
      <c r="I27" s="1"/>
    </row>
    <row r="28" spans="1:11" ht="15" x14ac:dyDescent="0.25">
      <c r="D28" s="65" t="str">
        <f>BDI!C34</f>
        <v>RESPONSÁVEL TÉCNICO</v>
      </c>
      <c r="I28" s="1"/>
    </row>
    <row r="29" spans="1:11" ht="15" x14ac:dyDescent="0.25">
      <c r="D29" s="65" t="str">
        <f>BDI!C35</f>
        <v>Thallys Cabral de Morais</v>
      </c>
      <c r="I29" s="1"/>
    </row>
    <row r="30" spans="1:11" ht="15" x14ac:dyDescent="0.25">
      <c r="D30" s="65" t="str">
        <f>BDI!C36</f>
        <v>Engenhario Civil</v>
      </c>
      <c r="I30" s="1"/>
    </row>
    <row r="31" spans="1:11" ht="15" x14ac:dyDescent="0.25">
      <c r="D31" s="65" t="str">
        <f>BDI!C37</f>
        <v>1.015.097.391 D/GO</v>
      </c>
      <c r="I31" s="1"/>
    </row>
  </sheetData>
  <mergeCells count="19">
    <mergeCell ref="A22:C22"/>
    <mergeCell ref="F22:G22"/>
    <mergeCell ref="I22:K22"/>
    <mergeCell ref="A23:C23"/>
    <mergeCell ref="F23:G23"/>
    <mergeCell ref="I23:K23"/>
    <mergeCell ref="E1:F1"/>
    <mergeCell ref="G1:J1"/>
    <mergeCell ref="E2:F4"/>
    <mergeCell ref="G2:J3"/>
    <mergeCell ref="K2:K3"/>
    <mergeCell ref="A5:K5"/>
    <mergeCell ref="A1:D1"/>
    <mergeCell ref="A2:D2"/>
    <mergeCell ref="A3:D3"/>
    <mergeCell ref="A4:D4"/>
    <mergeCell ref="A21:C21"/>
    <mergeCell ref="F21:G21"/>
    <mergeCell ref="I21:K21"/>
  </mergeCells>
  <phoneticPr fontId="28" type="noConversion"/>
  <printOptions horizontalCentered="1"/>
  <pageMargins left="0.51181102362204722" right="0.51181102362204722" top="1.1811023622047245" bottom="0.78740157480314965" header="0.31496062992125984" footer="0.31496062992125984"/>
  <pageSetup paperSize="9" scale="69" fitToHeight="50" orientation="landscape" r:id="rId1"/>
  <headerFooter>
    <oddHeader>&amp;L&amp;G</oddHeader>
    <oddFooter>&amp;L
&amp;CPraça das Flores, S/N, Centro São Domingos - GO CEP: 73860-000&amp;RPágina 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BAD55-1CC7-4620-B5C9-EEBAC13F6D61}">
  <sheetPr>
    <pageSetUpPr fitToPage="1"/>
  </sheetPr>
  <dimension ref="A1:F76"/>
  <sheetViews>
    <sheetView tabSelected="1" view="pageBreakPreview" topLeftCell="A18" zoomScale="115" zoomScaleNormal="100" zoomScaleSheetLayoutView="115" workbookViewId="0">
      <selection activeCell="A24" sqref="A24:K24"/>
    </sheetView>
  </sheetViews>
  <sheetFormatPr defaultRowHeight="14.25" x14ac:dyDescent="0.2"/>
  <cols>
    <col min="1" max="1" width="7.5" bestFit="1" customWidth="1"/>
    <col min="2" max="2" width="32.875" customWidth="1"/>
    <col min="3" max="3" width="8.25" customWidth="1"/>
    <col min="4" max="6" width="12.375" customWidth="1"/>
  </cols>
  <sheetData>
    <row r="1" spans="1:6" ht="15" x14ac:dyDescent="0.25">
      <c r="A1" s="30" t="s">
        <v>59</v>
      </c>
      <c r="B1" s="31" t="s">
        <v>110</v>
      </c>
      <c r="C1" s="32"/>
      <c r="D1" s="33"/>
      <c r="E1" s="34"/>
      <c r="F1" s="35"/>
    </row>
    <row r="2" spans="1:6" ht="15" x14ac:dyDescent="0.25">
      <c r="A2" s="36" t="s">
        <v>75</v>
      </c>
      <c r="B2" s="22" t="s">
        <v>111</v>
      </c>
      <c r="C2" s="20"/>
      <c r="D2" s="21"/>
      <c r="F2" s="37"/>
    </row>
    <row r="3" spans="1:6" ht="15" x14ac:dyDescent="0.25">
      <c r="A3" s="36" t="s">
        <v>76</v>
      </c>
      <c r="B3" s="22" t="s">
        <v>89</v>
      </c>
      <c r="C3" s="20"/>
      <c r="D3" s="21"/>
      <c r="F3" s="37"/>
    </row>
    <row r="4" spans="1:6" ht="18" customHeight="1" x14ac:dyDescent="0.25">
      <c r="A4" s="36" t="str">
        <f>[1]ORÇ!C9</f>
        <v xml:space="preserve">DATA: </v>
      </c>
      <c r="B4" s="23" t="s">
        <v>112</v>
      </c>
      <c r="C4" s="20"/>
      <c r="D4" s="24"/>
      <c r="F4" s="37"/>
    </row>
    <row r="5" spans="1:6" ht="14.25" customHeight="1" thickBot="1" x14ac:dyDescent="0.3">
      <c r="A5" s="38" t="s">
        <v>77</v>
      </c>
      <c r="B5" s="39" t="s">
        <v>113</v>
      </c>
      <c r="C5" s="40"/>
      <c r="D5" s="41"/>
      <c r="E5" s="42"/>
      <c r="F5" s="43"/>
    </row>
    <row r="6" spans="1:6" ht="15" thickBot="1" x14ac:dyDescent="0.25"/>
    <row r="7" spans="1:6" ht="18" x14ac:dyDescent="0.2">
      <c r="A7" s="116" t="s">
        <v>78</v>
      </c>
      <c r="B7" s="117"/>
      <c r="C7" s="117"/>
      <c r="D7" s="117"/>
      <c r="E7" s="117"/>
      <c r="F7" s="118"/>
    </row>
    <row r="8" spans="1:6" x14ac:dyDescent="0.2">
      <c r="A8" s="107" t="s">
        <v>25</v>
      </c>
      <c r="B8" s="108"/>
      <c r="C8" s="108"/>
      <c r="D8" s="108"/>
      <c r="E8" s="108"/>
      <c r="F8" s="109"/>
    </row>
    <row r="9" spans="1:6" ht="14.25" customHeight="1" x14ac:dyDescent="0.2">
      <c r="A9" s="106" t="s">
        <v>26</v>
      </c>
      <c r="B9" s="104"/>
      <c r="C9" s="104"/>
      <c r="D9" s="104"/>
      <c r="E9" s="104"/>
      <c r="F9" s="105"/>
    </row>
    <row r="10" spans="1:6" ht="14.25" customHeight="1" x14ac:dyDescent="0.2">
      <c r="A10" s="107" t="s">
        <v>27</v>
      </c>
      <c r="B10" s="108"/>
      <c r="C10" s="108"/>
      <c r="D10" s="108"/>
      <c r="E10" s="108"/>
      <c r="F10" s="109"/>
    </row>
    <row r="11" spans="1:6" ht="14.25" customHeight="1" x14ac:dyDescent="0.2">
      <c r="A11" s="106" t="s">
        <v>28</v>
      </c>
      <c r="B11" s="104"/>
      <c r="C11" s="104"/>
      <c r="D11" s="104"/>
      <c r="E11" s="104"/>
      <c r="F11" s="105"/>
    </row>
    <row r="12" spans="1:6" x14ac:dyDescent="0.2">
      <c r="A12" s="110" t="s">
        <v>29</v>
      </c>
      <c r="B12" s="111"/>
      <c r="C12" s="111"/>
      <c r="D12" s="112" t="s">
        <v>30</v>
      </c>
      <c r="E12" s="112"/>
      <c r="F12" s="113"/>
    </row>
    <row r="13" spans="1:6" x14ac:dyDescent="0.2">
      <c r="A13" s="110"/>
      <c r="B13" s="111"/>
      <c r="C13" s="111"/>
      <c r="D13" s="114" t="s">
        <v>31</v>
      </c>
      <c r="E13" s="114"/>
      <c r="F13" s="115"/>
    </row>
    <row r="14" spans="1:6" x14ac:dyDescent="0.2">
      <c r="A14" s="110"/>
      <c r="B14" s="111"/>
      <c r="C14" s="111"/>
      <c r="D14" s="17" t="s">
        <v>32</v>
      </c>
      <c r="E14" s="16" t="s">
        <v>33</v>
      </c>
      <c r="F14" s="45" t="s">
        <v>34</v>
      </c>
    </row>
    <row r="15" spans="1:6" x14ac:dyDescent="0.2">
      <c r="A15" s="44" t="s">
        <v>35</v>
      </c>
      <c r="B15" s="4" t="s">
        <v>36</v>
      </c>
      <c r="C15" s="5">
        <v>0.04</v>
      </c>
      <c r="D15" s="5">
        <v>0.03</v>
      </c>
      <c r="E15" s="6">
        <v>0.04</v>
      </c>
      <c r="F15" s="46">
        <v>5.5E-2</v>
      </c>
    </row>
    <row r="16" spans="1:6" x14ac:dyDescent="0.2">
      <c r="A16" s="44" t="s">
        <v>37</v>
      </c>
      <c r="B16" s="4" t="s">
        <v>38</v>
      </c>
      <c r="C16" s="5">
        <v>8.0000000000000002E-3</v>
      </c>
      <c r="D16" s="5">
        <v>8.0000000000000002E-3</v>
      </c>
      <c r="E16" s="6">
        <v>8.0000000000000002E-3</v>
      </c>
      <c r="F16" s="46">
        <v>0.01</v>
      </c>
    </row>
    <row r="17" spans="1:6" x14ac:dyDescent="0.2">
      <c r="A17" s="44" t="s">
        <v>39</v>
      </c>
      <c r="B17" s="4" t="s">
        <v>40</v>
      </c>
      <c r="C17" s="5">
        <v>0.01</v>
      </c>
      <c r="D17" s="5">
        <v>9.7000000000000003E-3</v>
      </c>
      <c r="E17" s="6">
        <v>1.2699999999999999E-2</v>
      </c>
      <c r="F17" s="46">
        <v>1.2699999999999999E-2</v>
      </c>
    </row>
    <row r="18" spans="1:6" x14ac:dyDescent="0.2">
      <c r="A18" s="44" t="s">
        <v>41</v>
      </c>
      <c r="B18" s="4" t="s">
        <v>42</v>
      </c>
      <c r="C18" s="5">
        <v>0.01</v>
      </c>
      <c r="D18" s="5">
        <v>5.8999999999999999E-3</v>
      </c>
      <c r="E18" s="6">
        <v>1.23E-2</v>
      </c>
      <c r="F18" s="46">
        <v>1.3899999999999999E-2</v>
      </c>
    </row>
    <row r="19" spans="1:6" x14ac:dyDescent="0.2">
      <c r="A19" s="44" t="s">
        <v>43</v>
      </c>
      <c r="B19" s="4" t="s">
        <v>44</v>
      </c>
      <c r="C19" s="5">
        <v>6.1600000000000002E-2</v>
      </c>
      <c r="D19" s="5">
        <v>6.1600000000000002E-2</v>
      </c>
      <c r="E19" s="6">
        <v>7.3999999999999996E-2</v>
      </c>
      <c r="F19" s="46">
        <v>8.9599999999999999E-2</v>
      </c>
    </row>
    <row r="20" spans="1:6" x14ac:dyDescent="0.2">
      <c r="A20" s="44" t="s">
        <v>45</v>
      </c>
      <c r="B20" s="4" t="s">
        <v>46</v>
      </c>
      <c r="C20" s="5">
        <f>SUM(C21:C24)</f>
        <v>0.1225</v>
      </c>
      <c r="D20" s="119"/>
      <c r="E20" s="119"/>
      <c r="F20" s="120"/>
    </row>
    <row r="21" spans="1:6" ht="25.5" customHeight="1" x14ac:dyDescent="0.2">
      <c r="A21" s="102" t="s">
        <v>47</v>
      </c>
      <c r="B21" s="103"/>
      <c r="C21" s="5">
        <v>6.4999999999999997E-3</v>
      </c>
      <c r="D21" s="104" t="s">
        <v>48</v>
      </c>
      <c r="E21" s="104"/>
      <c r="F21" s="105"/>
    </row>
    <row r="22" spans="1:6" ht="25.5" customHeight="1" x14ac:dyDescent="0.2">
      <c r="A22" s="102" t="s">
        <v>49</v>
      </c>
      <c r="B22" s="103"/>
      <c r="C22" s="5">
        <v>0.03</v>
      </c>
      <c r="D22" s="104" t="s">
        <v>50</v>
      </c>
      <c r="E22" s="104"/>
      <c r="F22" s="105"/>
    </row>
    <row r="23" spans="1:6" ht="27.75" customHeight="1" x14ac:dyDescent="0.2">
      <c r="A23" s="102" t="s">
        <v>51</v>
      </c>
      <c r="B23" s="103"/>
      <c r="C23" s="5">
        <v>0.05</v>
      </c>
      <c r="D23" s="104" t="s">
        <v>52</v>
      </c>
      <c r="E23" s="104"/>
      <c r="F23" s="105"/>
    </row>
    <row r="24" spans="1:6" ht="30.75" customHeight="1" x14ac:dyDescent="0.2">
      <c r="A24" s="102" t="s">
        <v>53</v>
      </c>
      <c r="B24" s="103"/>
      <c r="C24" s="5">
        <v>3.5999999999999997E-2</v>
      </c>
      <c r="D24" s="104" t="s">
        <v>54</v>
      </c>
      <c r="E24" s="104"/>
      <c r="F24" s="105"/>
    </row>
    <row r="25" spans="1:6" ht="22.5" customHeight="1" x14ac:dyDescent="0.2">
      <c r="A25" s="121"/>
      <c r="B25" s="122"/>
      <c r="C25" s="125">
        <f>ROUND(((((1+(C15+C17+C16))*(1+C18)*(1+C19))/(1-C20))-1),4)</f>
        <v>0.2928</v>
      </c>
      <c r="D25" s="119"/>
      <c r="E25" s="119"/>
      <c r="F25" s="120"/>
    </row>
    <row r="26" spans="1:6" ht="19.5" customHeight="1" thickBot="1" x14ac:dyDescent="0.25">
      <c r="A26" s="123"/>
      <c r="B26" s="124"/>
      <c r="C26" s="126"/>
      <c r="D26" s="127"/>
      <c r="E26" s="127"/>
      <c r="F26" s="128"/>
    </row>
    <row r="28" spans="1:6" x14ac:dyDescent="0.2">
      <c r="A28" s="3"/>
      <c r="C28" s="3"/>
    </row>
    <row r="29" spans="1:6" x14ac:dyDescent="0.2">
      <c r="A29" s="3"/>
      <c r="C29" s="3"/>
      <c r="D29" s="15" t="str">
        <f>B4</f>
        <v>São Domingos - GO, 06 de março de 2026</v>
      </c>
    </row>
    <row r="30" spans="1:6" x14ac:dyDescent="0.2">
      <c r="A30" s="3"/>
      <c r="C30" s="3"/>
      <c r="D30" s="15"/>
    </row>
    <row r="31" spans="1:6" x14ac:dyDescent="0.2">
      <c r="A31" s="3"/>
      <c r="C31" s="3"/>
      <c r="D31" s="15"/>
    </row>
    <row r="32" spans="1:6" x14ac:dyDescent="0.2">
      <c r="A32" s="3"/>
      <c r="C32" s="3"/>
    </row>
    <row r="33" spans="1:6" x14ac:dyDescent="0.2">
      <c r="A33" s="10"/>
      <c r="B33" s="11"/>
      <c r="C33" s="11"/>
      <c r="D33" s="11"/>
      <c r="E33" s="11"/>
      <c r="F33" s="11"/>
    </row>
    <row r="34" spans="1:6" ht="15" x14ac:dyDescent="0.25">
      <c r="A34" s="3"/>
      <c r="C34" s="7" t="s">
        <v>55</v>
      </c>
      <c r="D34" s="8"/>
    </row>
    <row r="35" spans="1:6" ht="15" x14ac:dyDescent="0.25">
      <c r="A35" s="3"/>
      <c r="C35" s="9" t="s">
        <v>56</v>
      </c>
      <c r="D35" s="3"/>
    </row>
    <row r="36" spans="1:6" ht="15" x14ac:dyDescent="0.25">
      <c r="A36" s="3"/>
      <c r="C36" s="9" t="s">
        <v>57</v>
      </c>
      <c r="D36" s="3"/>
    </row>
    <row r="37" spans="1:6" ht="15" x14ac:dyDescent="0.25">
      <c r="A37" s="3"/>
      <c r="C37" s="9" t="s">
        <v>58</v>
      </c>
    </row>
    <row r="71" spans="4:6" x14ac:dyDescent="0.2">
      <c r="F71" s="15" t="str">
        <f>BDI!D29</f>
        <v>São Domingos - GO, 06 de março de 2026</v>
      </c>
    </row>
    <row r="73" spans="4:6" x14ac:dyDescent="0.2">
      <c r="D73" t="str">
        <f>BDI!C34</f>
        <v>RESPONSÁVEL TÉCNICO</v>
      </c>
    </row>
    <row r="74" spans="4:6" x14ac:dyDescent="0.2">
      <c r="D74" t="str">
        <f>BDI!C35</f>
        <v>Thallys Cabral de Morais</v>
      </c>
    </row>
    <row r="75" spans="4:6" x14ac:dyDescent="0.2">
      <c r="D75" t="str">
        <f>BDI!C36</f>
        <v>Engenhario Civil</v>
      </c>
    </row>
    <row r="76" spans="4:6" x14ac:dyDescent="0.2">
      <c r="D76" t="str">
        <f>BDI!C37</f>
        <v>1.015.097.391 D/GO</v>
      </c>
    </row>
  </sheetData>
  <mergeCells count="20">
    <mergeCell ref="A24:B24"/>
    <mergeCell ref="D24:F24"/>
    <mergeCell ref="A25:B26"/>
    <mergeCell ref="C25:C26"/>
    <mergeCell ref="D25:F26"/>
    <mergeCell ref="A7:F7"/>
    <mergeCell ref="A8:F8"/>
    <mergeCell ref="D20:F20"/>
    <mergeCell ref="A21:B21"/>
    <mergeCell ref="D21:F21"/>
    <mergeCell ref="A22:B22"/>
    <mergeCell ref="D22:F22"/>
    <mergeCell ref="A23:B23"/>
    <mergeCell ref="D23:F23"/>
    <mergeCell ref="A9:F9"/>
    <mergeCell ref="A10:F10"/>
    <mergeCell ref="A11:F11"/>
    <mergeCell ref="A12:C14"/>
    <mergeCell ref="D12:F12"/>
    <mergeCell ref="D13:F13"/>
  </mergeCells>
  <printOptions horizontalCentered="1"/>
  <pageMargins left="0.51181102362204722" right="0.51181102362204722" top="1.1811023622047245" bottom="0.78740157480314965" header="0.31496062992125984" footer="0.31496062992125984"/>
  <pageSetup paperSize="9" scale="99" fitToHeight="50" orientation="portrait" r:id="rId1"/>
  <headerFooter>
    <oddHeader>&amp;L&amp;G</oddHeader>
    <oddFooter>&amp;L
&amp;CPraça das Flores, S/N, Centro São Domingos - GO CEP: 73860-000&amp;RPágina &amp;P/&amp;N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F7A55-5788-4BF3-9E0C-78EF979ADEDE}">
  <sheetPr>
    <pageSetUpPr fitToPage="1"/>
  </sheetPr>
  <dimension ref="A1:X66"/>
  <sheetViews>
    <sheetView tabSelected="1" view="pageBreakPreview" topLeftCell="A11" zoomScaleNormal="100" zoomScaleSheetLayoutView="100" workbookViewId="0">
      <selection activeCell="A24" sqref="A24:K24"/>
    </sheetView>
  </sheetViews>
  <sheetFormatPr defaultRowHeight="14.25" x14ac:dyDescent="0.2"/>
  <cols>
    <col min="1" max="1" width="9.75" customWidth="1"/>
    <col min="2" max="3" width="12.5" hidden="1" customWidth="1"/>
    <col min="4" max="4" width="23.125" customWidth="1"/>
    <col min="5" max="5" width="13" hidden="1" customWidth="1"/>
    <col min="6" max="7" width="12.875" hidden="1" customWidth="1"/>
    <col min="8" max="8" width="11" hidden="1" customWidth="1"/>
    <col min="9" max="9" width="11.5" hidden="1" customWidth="1"/>
    <col min="10" max="10" width="20.375" customWidth="1"/>
    <col min="11" max="11" width="10.625" customWidth="1"/>
    <col min="12" max="18" width="14.375" customWidth="1"/>
    <col min="19" max="23" width="16.125" customWidth="1"/>
  </cols>
  <sheetData>
    <row r="1" spans="1:24" ht="15" x14ac:dyDescent="0.25">
      <c r="A1" s="47" t="s">
        <v>59</v>
      </c>
      <c r="B1" s="68"/>
      <c r="C1" s="68"/>
      <c r="D1" s="48" t="str">
        <f>BDI!B1</f>
        <v>CONTRATAÇÃO DE MÃO DE OBRA</v>
      </c>
      <c r="E1" s="48"/>
      <c r="F1" s="48"/>
      <c r="G1" s="48"/>
      <c r="H1" s="48"/>
      <c r="I1" s="48"/>
      <c r="J1" s="49"/>
      <c r="K1" s="49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</row>
    <row r="2" spans="1:24" ht="15" x14ac:dyDescent="0.25">
      <c r="A2" s="51" t="s">
        <v>60</v>
      </c>
      <c r="B2" s="69"/>
      <c r="C2" s="69"/>
      <c r="D2" s="52" t="str">
        <f>BDI!B2</f>
        <v>MUNICIPIO DE SÃO DOMINGOS - GO</v>
      </c>
      <c r="E2" s="52"/>
      <c r="F2" s="52"/>
      <c r="G2" s="52"/>
      <c r="H2" s="52"/>
      <c r="I2" s="52"/>
      <c r="J2" s="7"/>
      <c r="K2" s="7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4" ht="15" x14ac:dyDescent="0.25">
      <c r="A3" s="51" t="s">
        <v>61</v>
      </c>
      <c r="B3" s="69"/>
      <c r="C3" s="69"/>
      <c r="D3" s="52" t="str">
        <f>BDI!B3</f>
        <v>SÃO DOMINGOS - GO</v>
      </c>
      <c r="E3" s="52"/>
      <c r="F3" s="52"/>
      <c r="G3" s="52"/>
      <c r="H3" s="52"/>
      <c r="I3" s="52"/>
      <c r="J3" s="7"/>
      <c r="K3" s="7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24" ht="15" x14ac:dyDescent="0.25">
      <c r="A4" s="53" t="s">
        <v>62</v>
      </c>
      <c r="B4" s="70"/>
      <c r="C4" s="70"/>
      <c r="D4" s="54" t="str">
        <f>BDI!B4</f>
        <v>São Domingos - GO, 06 de março de 2026</v>
      </c>
      <c r="E4" s="54"/>
      <c r="F4" s="54"/>
      <c r="G4" s="54"/>
      <c r="H4" s="54"/>
      <c r="I4" s="54"/>
      <c r="J4" s="55"/>
      <c r="K4" s="55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4" ht="15" x14ac:dyDescent="0.2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4" ht="23.25" x14ac:dyDescent="0.2">
      <c r="A6" s="129" t="s">
        <v>63</v>
      </c>
      <c r="B6" s="130"/>
      <c r="C6" s="130"/>
      <c r="D6" s="130"/>
      <c r="E6" s="130"/>
      <c r="F6" s="130"/>
      <c r="G6" s="130"/>
      <c r="H6" s="130"/>
      <c r="I6" s="130"/>
      <c r="J6" s="129"/>
      <c r="K6" s="130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</row>
    <row r="7" spans="1:24" ht="15.75" x14ac:dyDescent="0.2">
      <c r="A7" s="138" t="s">
        <v>5</v>
      </c>
      <c r="B7" s="71"/>
      <c r="C7" s="71"/>
      <c r="D7" s="27" t="s">
        <v>64</v>
      </c>
      <c r="E7" s="66"/>
      <c r="F7" s="66"/>
      <c r="G7" s="66"/>
      <c r="H7" s="66"/>
      <c r="I7" s="66"/>
      <c r="J7" s="131" t="s">
        <v>65</v>
      </c>
      <c r="K7" s="28" t="s">
        <v>66</v>
      </c>
      <c r="L7" s="137" t="s">
        <v>67</v>
      </c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</row>
    <row r="8" spans="1:24" ht="15.75" x14ac:dyDescent="0.2">
      <c r="A8" s="138"/>
      <c r="B8" s="72"/>
      <c r="C8" s="72"/>
      <c r="D8" s="26" t="s">
        <v>8</v>
      </c>
      <c r="E8" s="67"/>
      <c r="F8" s="67"/>
      <c r="G8" s="67"/>
      <c r="H8" s="67"/>
      <c r="I8" s="67"/>
      <c r="J8" s="131"/>
      <c r="K8" s="29" t="s">
        <v>68</v>
      </c>
      <c r="L8" s="25">
        <v>1</v>
      </c>
      <c r="M8" s="25">
        <v>2</v>
      </c>
      <c r="N8" s="25">
        <v>3</v>
      </c>
      <c r="O8" s="25">
        <v>4</v>
      </c>
      <c r="P8" s="25">
        <v>5</v>
      </c>
      <c r="Q8" s="25">
        <v>6</v>
      </c>
      <c r="R8" s="25">
        <v>7</v>
      </c>
      <c r="S8" s="25">
        <v>8</v>
      </c>
      <c r="T8" s="25">
        <v>9</v>
      </c>
      <c r="U8" s="25">
        <v>10</v>
      </c>
      <c r="V8" s="25">
        <v>11</v>
      </c>
      <c r="W8" s="25">
        <v>12</v>
      </c>
    </row>
    <row r="9" spans="1:24" ht="15" x14ac:dyDescent="0.2">
      <c r="A9" s="133" t="str">
        <f>Orçamento!A8</f>
        <v xml:space="preserve"> 1.1 </v>
      </c>
      <c r="B9" s="133" t="str">
        <f>Orçamento!B8</f>
        <v xml:space="preserve">  </v>
      </c>
      <c r="C9" s="133">
        <f>Orçamento!C8</f>
        <v>0</v>
      </c>
      <c r="D9" s="133" t="str">
        <f>Orçamento!D8</f>
        <v>PINTOR</v>
      </c>
      <c r="E9" s="133"/>
      <c r="F9" s="133"/>
      <c r="G9" s="133"/>
      <c r="H9" s="133"/>
      <c r="I9" s="133"/>
      <c r="J9" s="133">
        <f>Orçamento!J8</f>
        <v>483429.63199999993</v>
      </c>
      <c r="K9" s="136">
        <f>Orçamento!K8</f>
        <v>0.32835165607108985</v>
      </c>
      <c r="L9" s="58">
        <f>$X$9</f>
        <v>8.3333333333333329E-2</v>
      </c>
      <c r="M9" s="58">
        <f t="shared" ref="M9:W9" si="0">$X$9</f>
        <v>8.3333333333333329E-2</v>
      </c>
      <c r="N9" s="58">
        <f t="shared" si="0"/>
        <v>8.3333333333333329E-2</v>
      </c>
      <c r="O9" s="58">
        <f t="shared" si="0"/>
        <v>8.3333333333333329E-2</v>
      </c>
      <c r="P9" s="58">
        <f t="shared" si="0"/>
        <v>8.3333333333333329E-2</v>
      </c>
      <c r="Q9" s="58">
        <f t="shared" si="0"/>
        <v>8.3333333333333329E-2</v>
      </c>
      <c r="R9" s="58">
        <f t="shared" si="0"/>
        <v>8.3333333333333329E-2</v>
      </c>
      <c r="S9" s="58">
        <f t="shared" si="0"/>
        <v>8.3333333333333329E-2</v>
      </c>
      <c r="T9" s="58">
        <f t="shared" si="0"/>
        <v>8.3333333333333329E-2</v>
      </c>
      <c r="U9" s="58">
        <f t="shared" si="0"/>
        <v>8.3333333333333329E-2</v>
      </c>
      <c r="V9" s="58">
        <f t="shared" si="0"/>
        <v>8.3333333333333329E-2</v>
      </c>
      <c r="W9" s="58">
        <f t="shared" si="0"/>
        <v>8.3333333333333329E-2</v>
      </c>
      <c r="X9">
        <f>1/12</f>
        <v>8.3333333333333329E-2</v>
      </c>
    </row>
    <row r="10" spans="1:24" x14ac:dyDescent="0.2">
      <c r="A10" s="133"/>
      <c r="B10" s="133"/>
      <c r="C10" s="133"/>
      <c r="D10" s="133"/>
      <c r="E10" s="133"/>
      <c r="F10" s="133"/>
      <c r="G10" s="133"/>
      <c r="H10" s="133"/>
      <c r="I10" s="133"/>
      <c r="J10" s="133"/>
      <c r="K10" s="136"/>
      <c r="L10" s="12">
        <f>$J$9*L9</f>
        <v>40285.802666666656</v>
      </c>
      <c r="M10" s="12">
        <f t="shared" ref="M10:W10" si="1">$J$9*M9</f>
        <v>40285.802666666656</v>
      </c>
      <c r="N10" s="12">
        <f t="shared" si="1"/>
        <v>40285.802666666656</v>
      </c>
      <c r="O10" s="12">
        <f t="shared" si="1"/>
        <v>40285.802666666656</v>
      </c>
      <c r="P10" s="12">
        <f t="shared" si="1"/>
        <v>40285.802666666656</v>
      </c>
      <c r="Q10" s="12">
        <f t="shared" si="1"/>
        <v>40285.802666666656</v>
      </c>
      <c r="R10" s="12">
        <f t="shared" si="1"/>
        <v>40285.802666666656</v>
      </c>
      <c r="S10" s="12">
        <f t="shared" si="1"/>
        <v>40285.802666666656</v>
      </c>
      <c r="T10" s="12">
        <f t="shared" si="1"/>
        <v>40285.802666666656</v>
      </c>
      <c r="U10" s="12">
        <f t="shared" si="1"/>
        <v>40285.802666666656</v>
      </c>
      <c r="V10" s="12">
        <f t="shared" si="1"/>
        <v>40285.802666666656</v>
      </c>
      <c r="W10" s="12">
        <f t="shared" si="1"/>
        <v>40285.802666666656</v>
      </c>
    </row>
    <row r="11" spans="1:24" ht="15" x14ac:dyDescent="0.2">
      <c r="A11" s="133" t="str">
        <f>Orçamento!A10</f>
        <v xml:space="preserve"> 1.2 </v>
      </c>
      <c r="B11" s="133" t="str">
        <f>Orçamento!B10</f>
        <v xml:space="preserve">  </v>
      </c>
      <c r="C11" s="133">
        <f>Orçamento!C10</f>
        <v>0</v>
      </c>
      <c r="D11" s="133" t="str">
        <f>Orçamento!D10</f>
        <v>PEDREIRO</v>
      </c>
      <c r="E11" s="133"/>
      <c r="F11" s="133"/>
      <c r="G11" s="133"/>
      <c r="H11" s="133"/>
      <c r="I11" s="133"/>
      <c r="J11" s="133">
        <f>Orçamento!J10</f>
        <v>344789.76000000001</v>
      </c>
      <c r="K11" s="136">
        <f>Orçamento!K10</f>
        <v>0.23418566260405327</v>
      </c>
      <c r="L11" s="58">
        <f>$X$9</f>
        <v>8.3333333333333329E-2</v>
      </c>
      <c r="M11" s="58">
        <f t="shared" ref="M11:W11" si="2">$X$9</f>
        <v>8.3333333333333329E-2</v>
      </c>
      <c r="N11" s="58">
        <f t="shared" si="2"/>
        <v>8.3333333333333329E-2</v>
      </c>
      <c r="O11" s="58">
        <f t="shared" si="2"/>
        <v>8.3333333333333329E-2</v>
      </c>
      <c r="P11" s="58">
        <f t="shared" si="2"/>
        <v>8.3333333333333329E-2</v>
      </c>
      <c r="Q11" s="58">
        <f t="shared" si="2"/>
        <v>8.3333333333333329E-2</v>
      </c>
      <c r="R11" s="58">
        <f t="shared" si="2"/>
        <v>8.3333333333333329E-2</v>
      </c>
      <c r="S11" s="58">
        <f t="shared" si="2"/>
        <v>8.3333333333333329E-2</v>
      </c>
      <c r="T11" s="58">
        <f t="shared" si="2"/>
        <v>8.3333333333333329E-2</v>
      </c>
      <c r="U11" s="58">
        <f t="shared" si="2"/>
        <v>8.3333333333333329E-2</v>
      </c>
      <c r="V11" s="58">
        <f t="shared" si="2"/>
        <v>8.3333333333333329E-2</v>
      </c>
      <c r="W11" s="58">
        <f t="shared" si="2"/>
        <v>8.3333333333333329E-2</v>
      </c>
    </row>
    <row r="12" spans="1:24" x14ac:dyDescent="0.2">
      <c r="A12" s="133"/>
      <c r="B12" s="133"/>
      <c r="C12" s="133"/>
      <c r="D12" s="133"/>
      <c r="E12" s="133"/>
      <c r="F12" s="133"/>
      <c r="G12" s="133"/>
      <c r="H12" s="133"/>
      <c r="I12" s="133"/>
      <c r="J12" s="133"/>
      <c r="K12" s="136"/>
      <c r="L12" s="12">
        <f>$J$11*L11</f>
        <v>28732.48</v>
      </c>
      <c r="M12" s="12">
        <f t="shared" ref="M12:W12" si="3">$J$11*M11</f>
        <v>28732.48</v>
      </c>
      <c r="N12" s="12">
        <f t="shared" si="3"/>
        <v>28732.48</v>
      </c>
      <c r="O12" s="12">
        <f t="shared" si="3"/>
        <v>28732.48</v>
      </c>
      <c r="P12" s="12">
        <f t="shared" si="3"/>
        <v>28732.48</v>
      </c>
      <c r="Q12" s="12">
        <f t="shared" si="3"/>
        <v>28732.48</v>
      </c>
      <c r="R12" s="12">
        <f t="shared" si="3"/>
        <v>28732.48</v>
      </c>
      <c r="S12" s="12">
        <f t="shared" si="3"/>
        <v>28732.48</v>
      </c>
      <c r="T12" s="12">
        <f t="shared" si="3"/>
        <v>28732.48</v>
      </c>
      <c r="U12" s="12">
        <f t="shared" si="3"/>
        <v>28732.48</v>
      </c>
      <c r="V12" s="12">
        <f t="shared" si="3"/>
        <v>28732.48</v>
      </c>
      <c r="W12" s="12">
        <f t="shared" si="3"/>
        <v>28732.48</v>
      </c>
    </row>
    <row r="13" spans="1:24" ht="15" x14ac:dyDescent="0.2">
      <c r="A13" s="133" t="str">
        <f>Orçamento!A12</f>
        <v xml:space="preserve"> 1.3 </v>
      </c>
      <c r="B13" s="133" t="str">
        <f>Orçamento!B12</f>
        <v xml:space="preserve">  </v>
      </c>
      <c r="C13" s="133">
        <f>Orçamento!C12</f>
        <v>0</v>
      </c>
      <c r="D13" s="133" t="str">
        <f>Orçamento!D12</f>
        <v>SERVENTE</v>
      </c>
      <c r="E13" s="133"/>
      <c r="F13" s="133"/>
      <c r="G13" s="133"/>
      <c r="H13" s="133"/>
      <c r="I13" s="133"/>
      <c r="J13" s="133">
        <f>Orçamento!J12</f>
        <v>318183.93599999999</v>
      </c>
      <c r="K13" s="136">
        <f>Orçamento!K12</f>
        <v>0.21611464297003968</v>
      </c>
      <c r="L13" s="58">
        <f>$X$9</f>
        <v>8.3333333333333329E-2</v>
      </c>
      <c r="M13" s="58">
        <f t="shared" ref="M13:W13" si="4">$X$9</f>
        <v>8.3333333333333329E-2</v>
      </c>
      <c r="N13" s="58">
        <f t="shared" si="4"/>
        <v>8.3333333333333329E-2</v>
      </c>
      <c r="O13" s="58">
        <f t="shared" si="4"/>
        <v>8.3333333333333329E-2</v>
      </c>
      <c r="P13" s="58">
        <f t="shared" si="4"/>
        <v>8.3333333333333329E-2</v>
      </c>
      <c r="Q13" s="58">
        <f t="shared" si="4"/>
        <v>8.3333333333333329E-2</v>
      </c>
      <c r="R13" s="58">
        <f t="shared" si="4"/>
        <v>8.3333333333333329E-2</v>
      </c>
      <c r="S13" s="58">
        <f t="shared" si="4"/>
        <v>8.3333333333333329E-2</v>
      </c>
      <c r="T13" s="58">
        <f t="shared" si="4"/>
        <v>8.3333333333333329E-2</v>
      </c>
      <c r="U13" s="58">
        <f t="shared" si="4"/>
        <v>8.3333333333333329E-2</v>
      </c>
      <c r="V13" s="58">
        <f t="shared" si="4"/>
        <v>8.3333333333333329E-2</v>
      </c>
      <c r="W13" s="58">
        <f t="shared" si="4"/>
        <v>8.3333333333333329E-2</v>
      </c>
    </row>
    <row r="14" spans="1:24" x14ac:dyDescent="0.2">
      <c r="A14" s="133"/>
      <c r="B14" s="133"/>
      <c r="C14" s="133"/>
      <c r="D14" s="133"/>
      <c r="E14" s="133"/>
      <c r="F14" s="133"/>
      <c r="G14" s="133"/>
      <c r="H14" s="133"/>
      <c r="I14" s="133"/>
      <c r="J14" s="133"/>
      <c r="K14" s="136"/>
      <c r="L14" s="12">
        <f>$J$13*L13</f>
        <v>26515.327999999998</v>
      </c>
      <c r="M14" s="12">
        <f t="shared" ref="M14:W14" si="5">$J$13*M13</f>
        <v>26515.327999999998</v>
      </c>
      <c r="N14" s="12">
        <f t="shared" si="5"/>
        <v>26515.327999999998</v>
      </c>
      <c r="O14" s="12">
        <f t="shared" si="5"/>
        <v>26515.327999999998</v>
      </c>
      <c r="P14" s="12">
        <f t="shared" si="5"/>
        <v>26515.327999999998</v>
      </c>
      <c r="Q14" s="12">
        <f t="shared" si="5"/>
        <v>26515.327999999998</v>
      </c>
      <c r="R14" s="12">
        <f t="shared" si="5"/>
        <v>26515.327999999998</v>
      </c>
      <c r="S14" s="12">
        <f t="shared" si="5"/>
        <v>26515.327999999998</v>
      </c>
      <c r="T14" s="12">
        <f t="shared" si="5"/>
        <v>26515.327999999998</v>
      </c>
      <c r="U14" s="12">
        <f t="shared" si="5"/>
        <v>26515.327999999998</v>
      </c>
      <c r="V14" s="12">
        <f t="shared" si="5"/>
        <v>26515.327999999998</v>
      </c>
      <c r="W14" s="12">
        <f t="shared" si="5"/>
        <v>26515.327999999998</v>
      </c>
    </row>
    <row r="15" spans="1:24" ht="15" x14ac:dyDescent="0.2">
      <c r="A15" s="133" t="str">
        <f>Orçamento!A14</f>
        <v xml:space="preserve"> 1.4 </v>
      </c>
      <c r="B15" s="133" t="str">
        <f>Orçamento!B14</f>
        <v xml:space="preserve">  </v>
      </c>
      <c r="C15" s="133">
        <f>Orçamento!C14</f>
        <v>0</v>
      </c>
      <c r="D15" s="133" t="str">
        <f>Orçamento!D14</f>
        <v>SERRALHEIRO</v>
      </c>
      <c r="E15" s="133"/>
      <c r="F15" s="133"/>
      <c r="G15" s="133"/>
      <c r="H15" s="133"/>
      <c r="I15" s="133"/>
      <c r="J15" s="133">
        <f>Orçamento!J14</f>
        <v>138122.75199999998</v>
      </c>
      <c r="K15" s="136">
        <f>Orçamento!K14</f>
        <v>9.3814758877454246E-2</v>
      </c>
      <c r="L15" s="58">
        <f>$X$9</f>
        <v>8.3333333333333329E-2</v>
      </c>
      <c r="M15" s="58">
        <f t="shared" ref="M15:W15" si="6">$X$9</f>
        <v>8.3333333333333329E-2</v>
      </c>
      <c r="N15" s="58">
        <f t="shared" si="6"/>
        <v>8.3333333333333329E-2</v>
      </c>
      <c r="O15" s="58">
        <f t="shared" si="6"/>
        <v>8.3333333333333329E-2</v>
      </c>
      <c r="P15" s="58">
        <f t="shared" si="6"/>
        <v>8.3333333333333329E-2</v>
      </c>
      <c r="Q15" s="58">
        <f t="shared" si="6"/>
        <v>8.3333333333333329E-2</v>
      </c>
      <c r="R15" s="58">
        <f t="shared" si="6"/>
        <v>8.3333333333333329E-2</v>
      </c>
      <c r="S15" s="58">
        <f t="shared" si="6"/>
        <v>8.3333333333333329E-2</v>
      </c>
      <c r="T15" s="58">
        <f t="shared" si="6"/>
        <v>8.3333333333333329E-2</v>
      </c>
      <c r="U15" s="58">
        <f t="shared" si="6"/>
        <v>8.3333333333333329E-2</v>
      </c>
      <c r="V15" s="58">
        <f t="shared" si="6"/>
        <v>8.3333333333333329E-2</v>
      </c>
      <c r="W15" s="58">
        <f t="shared" si="6"/>
        <v>8.3333333333333329E-2</v>
      </c>
    </row>
    <row r="16" spans="1:24" x14ac:dyDescent="0.2">
      <c r="A16" s="133"/>
      <c r="B16" s="133"/>
      <c r="C16" s="133"/>
      <c r="D16" s="133"/>
      <c r="E16" s="133"/>
      <c r="F16" s="133"/>
      <c r="G16" s="133"/>
      <c r="H16" s="133"/>
      <c r="I16" s="133"/>
      <c r="J16" s="133"/>
      <c r="K16" s="136"/>
      <c r="L16" s="12">
        <f>$J$15*L15</f>
        <v>11510.229333333331</v>
      </c>
      <c r="M16" s="12">
        <f t="shared" ref="M16:W16" si="7">$J$15*M15</f>
        <v>11510.229333333331</v>
      </c>
      <c r="N16" s="12">
        <f t="shared" si="7"/>
        <v>11510.229333333331</v>
      </c>
      <c r="O16" s="12">
        <f t="shared" si="7"/>
        <v>11510.229333333331</v>
      </c>
      <c r="P16" s="12">
        <f t="shared" si="7"/>
        <v>11510.229333333331</v>
      </c>
      <c r="Q16" s="12">
        <f t="shared" si="7"/>
        <v>11510.229333333331</v>
      </c>
      <c r="R16" s="12">
        <f t="shared" si="7"/>
        <v>11510.229333333331</v>
      </c>
      <c r="S16" s="12">
        <f t="shared" si="7"/>
        <v>11510.229333333331</v>
      </c>
      <c r="T16" s="12">
        <f t="shared" si="7"/>
        <v>11510.229333333331</v>
      </c>
      <c r="U16" s="12">
        <f t="shared" si="7"/>
        <v>11510.229333333331</v>
      </c>
      <c r="V16" s="12">
        <f t="shared" si="7"/>
        <v>11510.229333333331</v>
      </c>
      <c r="W16" s="12">
        <f t="shared" si="7"/>
        <v>11510.229333333331</v>
      </c>
    </row>
    <row r="17" spans="1:23" ht="15" x14ac:dyDescent="0.2">
      <c r="A17" s="133" t="str">
        <f>Orçamento!A16</f>
        <v xml:space="preserve"> 1.5 </v>
      </c>
      <c r="B17" s="133" t="str">
        <f>Orçamento!B16</f>
        <v xml:space="preserve">  </v>
      </c>
      <c r="C17" s="133">
        <f>Orçamento!C16</f>
        <v>0</v>
      </c>
      <c r="D17" s="133" t="str">
        <f>Orçamento!D16</f>
        <v>CARPINTEIRO</v>
      </c>
      <c r="E17" s="133"/>
      <c r="F17" s="133"/>
      <c r="G17" s="133"/>
      <c r="H17" s="133"/>
      <c r="I17" s="133"/>
      <c r="J17" s="133">
        <f>Orçamento!J16</f>
        <v>138019.32800000001</v>
      </c>
      <c r="K17" s="136">
        <f>Orçamento!K16</f>
        <v>9.3744511959537785E-2</v>
      </c>
      <c r="L17" s="58">
        <f>$X$9</f>
        <v>8.3333333333333329E-2</v>
      </c>
      <c r="M17" s="58">
        <f t="shared" ref="M17:W17" si="8">$X$9</f>
        <v>8.3333333333333329E-2</v>
      </c>
      <c r="N17" s="58">
        <f t="shared" si="8"/>
        <v>8.3333333333333329E-2</v>
      </c>
      <c r="O17" s="58">
        <f t="shared" si="8"/>
        <v>8.3333333333333329E-2</v>
      </c>
      <c r="P17" s="58">
        <f t="shared" si="8"/>
        <v>8.3333333333333329E-2</v>
      </c>
      <c r="Q17" s="58">
        <f t="shared" si="8"/>
        <v>8.3333333333333329E-2</v>
      </c>
      <c r="R17" s="58">
        <f t="shared" si="8"/>
        <v>8.3333333333333329E-2</v>
      </c>
      <c r="S17" s="58">
        <f t="shared" si="8"/>
        <v>8.3333333333333329E-2</v>
      </c>
      <c r="T17" s="58">
        <f t="shared" si="8"/>
        <v>8.3333333333333329E-2</v>
      </c>
      <c r="U17" s="58">
        <f t="shared" si="8"/>
        <v>8.3333333333333329E-2</v>
      </c>
      <c r="V17" s="58">
        <f t="shared" si="8"/>
        <v>8.3333333333333329E-2</v>
      </c>
      <c r="W17" s="58">
        <f t="shared" si="8"/>
        <v>8.3333333333333329E-2</v>
      </c>
    </row>
    <row r="18" spans="1:23" x14ac:dyDescent="0.2">
      <c r="A18" s="133"/>
      <c r="B18" s="133"/>
      <c r="C18" s="133"/>
      <c r="D18" s="133"/>
      <c r="E18" s="133"/>
      <c r="F18" s="133"/>
      <c r="G18" s="133"/>
      <c r="H18" s="133"/>
      <c r="I18" s="133"/>
      <c r="J18" s="133"/>
      <c r="K18" s="136"/>
      <c r="L18" s="12">
        <f>$J$17*L17</f>
        <v>11501.610666666667</v>
      </c>
      <c r="M18" s="12">
        <f t="shared" ref="M18:W18" si="9">$J$17*M17</f>
        <v>11501.610666666667</v>
      </c>
      <c r="N18" s="12">
        <f t="shared" si="9"/>
        <v>11501.610666666667</v>
      </c>
      <c r="O18" s="12">
        <f t="shared" si="9"/>
        <v>11501.610666666667</v>
      </c>
      <c r="P18" s="12">
        <f t="shared" si="9"/>
        <v>11501.610666666667</v>
      </c>
      <c r="Q18" s="12">
        <f t="shared" si="9"/>
        <v>11501.610666666667</v>
      </c>
      <c r="R18" s="12">
        <f t="shared" si="9"/>
        <v>11501.610666666667</v>
      </c>
      <c r="S18" s="12">
        <f t="shared" si="9"/>
        <v>11501.610666666667</v>
      </c>
      <c r="T18" s="12">
        <f t="shared" si="9"/>
        <v>11501.610666666667</v>
      </c>
      <c r="U18" s="12">
        <f t="shared" si="9"/>
        <v>11501.610666666667</v>
      </c>
      <c r="V18" s="12">
        <f t="shared" si="9"/>
        <v>11501.610666666667</v>
      </c>
      <c r="W18" s="12">
        <f t="shared" si="9"/>
        <v>11501.610666666667</v>
      </c>
    </row>
    <row r="19" spans="1:23" ht="15" x14ac:dyDescent="0.2">
      <c r="A19" s="133" t="str">
        <f>Orçamento!A18</f>
        <v xml:space="preserve"> 1.6 </v>
      </c>
      <c r="B19" s="133" t="str">
        <f>Orçamento!B18</f>
        <v xml:space="preserve">  </v>
      </c>
      <c r="C19" s="133">
        <f>Orçamento!C18</f>
        <v>0</v>
      </c>
      <c r="D19" s="133" t="str">
        <f>Orçamento!D18</f>
        <v>VIDRACEIRO</v>
      </c>
      <c r="E19" s="133"/>
      <c r="F19" s="133"/>
      <c r="G19" s="133"/>
      <c r="H19" s="133"/>
      <c r="I19" s="133"/>
      <c r="J19" s="133">
        <f>Orçamento!J18</f>
        <v>49746.943999999989</v>
      </c>
      <c r="K19" s="136">
        <f>Orçamento!K18</f>
        <v>3.3788767517825148E-2</v>
      </c>
      <c r="L19" s="58">
        <f>$X$9</f>
        <v>8.3333333333333329E-2</v>
      </c>
      <c r="M19" s="58">
        <f t="shared" ref="M19:W19" si="10">$X$9</f>
        <v>8.3333333333333329E-2</v>
      </c>
      <c r="N19" s="58">
        <f t="shared" si="10"/>
        <v>8.3333333333333329E-2</v>
      </c>
      <c r="O19" s="58">
        <f t="shared" si="10"/>
        <v>8.3333333333333329E-2</v>
      </c>
      <c r="P19" s="58">
        <f t="shared" si="10"/>
        <v>8.3333333333333329E-2</v>
      </c>
      <c r="Q19" s="58">
        <f t="shared" si="10"/>
        <v>8.3333333333333329E-2</v>
      </c>
      <c r="R19" s="58">
        <f t="shared" si="10"/>
        <v>8.3333333333333329E-2</v>
      </c>
      <c r="S19" s="58">
        <f t="shared" si="10"/>
        <v>8.3333333333333329E-2</v>
      </c>
      <c r="T19" s="58">
        <f t="shared" si="10"/>
        <v>8.3333333333333329E-2</v>
      </c>
      <c r="U19" s="58">
        <f t="shared" si="10"/>
        <v>8.3333333333333329E-2</v>
      </c>
      <c r="V19" s="58">
        <f t="shared" si="10"/>
        <v>8.3333333333333329E-2</v>
      </c>
      <c r="W19" s="58">
        <f t="shared" si="10"/>
        <v>8.3333333333333329E-2</v>
      </c>
    </row>
    <row r="20" spans="1:23" x14ac:dyDescent="0.2">
      <c r="A20" s="133"/>
      <c r="B20" s="133"/>
      <c r="C20" s="133"/>
      <c r="D20" s="133"/>
      <c r="E20" s="133"/>
      <c r="F20" s="133"/>
      <c r="G20" s="133"/>
      <c r="H20" s="133"/>
      <c r="I20" s="133"/>
      <c r="J20" s="133"/>
      <c r="K20" s="136"/>
      <c r="L20" s="12">
        <f>$J$19*L19</f>
        <v>4145.5786666666654</v>
      </c>
      <c r="M20" s="12">
        <f t="shared" ref="M20:W20" si="11">$J$19*M19</f>
        <v>4145.5786666666654</v>
      </c>
      <c r="N20" s="12">
        <f t="shared" si="11"/>
        <v>4145.5786666666654</v>
      </c>
      <c r="O20" s="12">
        <f t="shared" si="11"/>
        <v>4145.5786666666654</v>
      </c>
      <c r="P20" s="12">
        <f t="shared" si="11"/>
        <v>4145.5786666666654</v>
      </c>
      <c r="Q20" s="12">
        <f t="shared" si="11"/>
        <v>4145.5786666666654</v>
      </c>
      <c r="R20" s="12">
        <f t="shared" si="11"/>
        <v>4145.5786666666654</v>
      </c>
      <c r="S20" s="12">
        <f t="shared" si="11"/>
        <v>4145.5786666666654</v>
      </c>
      <c r="T20" s="12">
        <f t="shared" si="11"/>
        <v>4145.5786666666654</v>
      </c>
      <c r="U20" s="12">
        <f t="shared" si="11"/>
        <v>4145.5786666666654</v>
      </c>
      <c r="V20" s="12">
        <f t="shared" si="11"/>
        <v>4145.5786666666654</v>
      </c>
      <c r="W20" s="12">
        <f t="shared" si="11"/>
        <v>4145.5786666666654</v>
      </c>
    </row>
    <row r="21" spans="1:23" ht="15" x14ac:dyDescent="0.2">
      <c r="A21" s="135" t="s">
        <v>24</v>
      </c>
      <c r="B21" s="135"/>
      <c r="C21" s="135"/>
      <c r="D21" s="135"/>
      <c r="E21" s="59"/>
      <c r="F21" s="59"/>
      <c r="G21" s="59"/>
      <c r="H21" s="59"/>
      <c r="I21" s="59"/>
      <c r="J21" s="19">
        <f>SUM(J9:J20)</f>
        <v>1472292.352</v>
      </c>
      <c r="K21" s="13">
        <f>SUM(K9:K20)</f>
        <v>1</v>
      </c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</row>
    <row r="22" spans="1:23" ht="15" x14ac:dyDescent="0.25">
      <c r="A22" s="134" t="s">
        <v>69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8">
        <f>SUM(L10,L12,L14,L16,L18,L20)</f>
        <v>122691.02933333331</v>
      </c>
      <c r="M22" s="18">
        <f t="shared" ref="M22:W22" si="12">SUM(M10,M12,M14,M16,M18,M20)</f>
        <v>122691.02933333331</v>
      </c>
      <c r="N22" s="18">
        <f t="shared" si="12"/>
        <v>122691.02933333331</v>
      </c>
      <c r="O22" s="18">
        <f t="shared" si="12"/>
        <v>122691.02933333331</v>
      </c>
      <c r="P22" s="18">
        <f t="shared" si="12"/>
        <v>122691.02933333331</v>
      </c>
      <c r="Q22" s="18">
        <f t="shared" si="12"/>
        <v>122691.02933333331</v>
      </c>
      <c r="R22" s="18">
        <f t="shared" si="12"/>
        <v>122691.02933333331</v>
      </c>
      <c r="S22" s="18">
        <f t="shared" si="12"/>
        <v>122691.02933333331</v>
      </c>
      <c r="T22" s="18">
        <f t="shared" si="12"/>
        <v>122691.02933333331</v>
      </c>
      <c r="U22" s="18">
        <f t="shared" si="12"/>
        <v>122691.02933333331</v>
      </c>
      <c r="V22" s="18">
        <f t="shared" si="12"/>
        <v>122691.02933333331</v>
      </c>
      <c r="W22" s="18">
        <f t="shared" si="12"/>
        <v>122691.02933333331</v>
      </c>
    </row>
    <row r="23" spans="1:23" ht="15" x14ac:dyDescent="0.25">
      <c r="A23" s="134" t="s">
        <v>23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89">
        <f>L22/$J$21</f>
        <v>8.3333333333333315E-2</v>
      </c>
      <c r="M23" s="89">
        <f t="shared" ref="M23:W23" si="13">M22/$J$21</f>
        <v>8.3333333333333315E-2</v>
      </c>
      <c r="N23" s="89">
        <f t="shared" si="13"/>
        <v>8.3333333333333315E-2</v>
      </c>
      <c r="O23" s="89">
        <f t="shared" si="13"/>
        <v>8.3333333333333315E-2</v>
      </c>
      <c r="P23" s="89">
        <f t="shared" si="13"/>
        <v>8.3333333333333315E-2</v>
      </c>
      <c r="Q23" s="89">
        <f t="shared" si="13"/>
        <v>8.3333333333333315E-2</v>
      </c>
      <c r="R23" s="89">
        <f t="shared" si="13"/>
        <v>8.3333333333333315E-2</v>
      </c>
      <c r="S23" s="89">
        <f t="shared" si="13"/>
        <v>8.3333333333333315E-2</v>
      </c>
      <c r="T23" s="89">
        <f t="shared" si="13"/>
        <v>8.3333333333333315E-2</v>
      </c>
      <c r="U23" s="89">
        <f t="shared" si="13"/>
        <v>8.3333333333333315E-2</v>
      </c>
      <c r="V23" s="89">
        <f t="shared" si="13"/>
        <v>8.3333333333333315E-2</v>
      </c>
      <c r="W23" s="89">
        <f t="shared" si="13"/>
        <v>8.3333333333333315E-2</v>
      </c>
    </row>
    <row r="24" spans="1:23" ht="15" x14ac:dyDescent="0.25">
      <c r="A24" s="134" t="s">
        <v>70</v>
      </c>
      <c r="B24" s="134"/>
      <c r="C24" s="134"/>
      <c r="D24" s="134"/>
      <c r="E24" s="134"/>
      <c r="F24" s="134"/>
      <c r="G24" s="134"/>
      <c r="H24" s="134"/>
      <c r="I24" s="134"/>
      <c r="J24" s="134"/>
      <c r="K24" s="134"/>
      <c r="L24" s="18">
        <f>L22</f>
        <v>122691.02933333331</v>
      </c>
      <c r="M24" s="18">
        <f>M22+L24</f>
        <v>245382.05866666662</v>
      </c>
      <c r="N24" s="18">
        <f t="shared" ref="N24:W24" si="14">N22+M24</f>
        <v>368073.08799999993</v>
      </c>
      <c r="O24" s="18">
        <f t="shared" si="14"/>
        <v>490764.11733333324</v>
      </c>
      <c r="P24" s="18">
        <f t="shared" si="14"/>
        <v>613455.14666666649</v>
      </c>
      <c r="Q24" s="18">
        <f t="shared" si="14"/>
        <v>736146.17599999974</v>
      </c>
      <c r="R24" s="18">
        <f t="shared" si="14"/>
        <v>858837.205333333</v>
      </c>
      <c r="S24" s="18">
        <f t="shared" si="14"/>
        <v>981528.23466666625</v>
      </c>
      <c r="T24" s="18">
        <f t="shared" si="14"/>
        <v>1104219.2639999995</v>
      </c>
      <c r="U24" s="18">
        <f t="shared" si="14"/>
        <v>1226910.2933333328</v>
      </c>
      <c r="V24" s="18">
        <f t="shared" si="14"/>
        <v>1349601.322666666</v>
      </c>
      <c r="W24" s="18">
        <f t="shared" si="14"/>
        <v>1472292.3519999993</v>
      </c>
    </row>
    <row r="25" spans="1:23" ht="15" x14ac:dyDescent="0.25">
      <c r="A25" s="134" t="s">
        <v>71</v>
      </c>
      <c r="B25" s="134"/>
      <c r="C25" s="134"/>
      <c r="D25" s="134"/>
      <c r="E25" s="134"/>
      <c r="F25" s="134"/>
      <c r="G25" s="134"/>
      <c r="H25" s="134"/>
      <c r="I25" s="134"/>
      <c r="J25" s="134"/>
      <c r="K25" s="134"/>
      <c r="L25" s="90">
        <f>L23</f>
        <v>8.3333333333333315E-2</v>
      </c>
      <c r="M25" s="90">
        <f>M23+L25</f>
        <v>0.16666666666666663</v>
      </c>
      <c r="N25" s="90">
        <f t="shared" ref="N25:W25" si="15">N23+M25</f>
        <v>0.24999999999999994</v>
      </c>
      <c r="O25" s="90">
        <f t="shared" si="15"/>
        <v>0.33333333333333326</v>
      </c>
      <c r="P25" s="90">
        <f t="shared" si="15"/>
        <v>0.41666666666666657</v>
      </c>
      <c r="Q25" s="90">
        <f t="shared" si="15"/>
        <v>0.49999999999999989</v>
      </c>
      <c r="R25" s="90">
        <f t="shared" si="15"/>
        <v>0.58333333333333326</v>
      </c>
      <c r="S25" s="90">
        <f t="shared" si="15"/>
        <v>0.66666666666666652</v>
      </c>
      <c r="T25" s="90">
        <f t="shared" si="15"/>
        <v>0.74999999999999978</v>
      </c>
      <c r="U25" s="90">
        <f t="shared" si="15"/>
        <v>0.83333333333333304</v>
      </c>
      <c r="V25" s="90">
        <f t="shared" si="15"/>
        <v>0.9166666666666663</v>
      </c>
      <c r="W25" s="90">
        <f t="shared" si="15"/>
        <v>0.99999999999999956</v>
      </c>
    </row>
    <row r="26" spans="1:23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4.25" customHeight="1" x14ac:dyDescent="0.2">
      <c r="A27" s="132" t="s">
        <v>72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</row>
    <row r="28" spans="1:23" ht="14.25" customHeight="1" x14ac:dyDescent="0.2">
      <c r="A28" s="132" t="s">
        <v>73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32"/>
    </row>
    <row r="29" spans="1:23" ht="14.25" customHeight="1" x14ac:dyDescent="0.2">
      <c r="A29" s="132" t="s">
        <v>74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</row>
    <row r="30" spans="1:23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x14ac:dyDescent="0.2">
      <c r="A31" s="3"/>
      <c r="B31" s="3"/>
      <c r="C31" s="3"/>
      <c r="D31" s="3"/>
      <c r="E31" s="3"/>
      <c r="F31" s="3"/>
      <c r="G31" s="3"/>
      <c r="H31" s="3"/>
      <c r="I31" s="3"/>
      <c r="M31" s="3"/>
      <c r="N31" s="3"/>
      <c r="O31" s="3"/>
      <c r="P31" s="3"/>
      <c r="Q31" s="3" t="str">
        <f>BDI!D29</f>
        <v>São Domingos - GO, 06 de março de 2026</v>
      </c>
      <c r="R31" s="3"/>
      <c r="S31" s="3"/>
      <c r="T31" s="3"/>
      <c r="U31" s="3"/>
      <c r="V31" s="3"/>
      <c r="W31" s="3"/>
    </row>
    <row r="32" spans="1:23" x14ac:dyDescent="0.2">
      <c r="A32" s="3"/>
      <c r="B32" s="3"/>
      <c r="C32" s="3"/>
      <c r="D32" s="3"/>
      <c r="E32" s="3"/>
      <c r="F32" s="3"/>
      <c r="G32" s="3"/>
      <c r="H32" s="3"/>
      <c r="I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"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1:23" ht="15" x14ac:dyDescent="0.2">
      <c r="A34" s="3"/>
      <c r="B34" s="3"/>
      <c r="C34" s="3"/>
      <c r="M34" s="3"/>
      <c r="N34" s="3"/>
      <c r="O34" s="14" t="str">
        <f>BDI!C34</f>
        <v>RESPONSÁVEL TÉCNICO</v>
      </c>
      <c r="Q34" s="3"/>
      <c r="R34" s="3"/>
      <c r="S34" s="3"/>
      <c r="T34" s="3"/>
      <c r="U34" s="3"/>
      <c r="V34" s="3"/>
      <c r="W34" s="3"/>
    </row>
    <row r="35" spans="1:23" x14ac:dyDescent="0.2">
      <c r="A35" s="3"/>
      <c r="B35" s="3"/>
      <c r="C35" s="3"/>
      <c r="M35" s="3"/>
      <c r="N35" s="3"/>
      <c r="O35" s="1" t="str">
        <f>BDI!C35</f>
        <v>Thallys Cabral de Morais</v>
      </c>
      <c r="Q35" s="3"/>
      <c r="R35" s="3"/>
      <c r="S35" s="3"/>
      <c r="T35" s="3"/>
      <c r="U35" s="3"/>
      <c r="V35" s="3"/>
      <c r="W35" s="3"/>
    </row>
    <row r="36" spans="1:23" x14ac:dyDescent="0.2">
      <c r="A36" s="3"/>
      <c r="B36" s="3"/>
      <c r="C36" s="3"/>
      <c r="M36" s="3"/>
      <c r="N36" s="3"/>
      <c r="O36" s="1" t="str">
        <f>BDI!C36</f>
        <v>Engenhario Civil</v>
      </c>
      <c r="Q36" s="3"/>
      <c r="R36" s="3"/>
      <c r="S36" s="3"/>
      <c r="T36" s="3"/>
      <c r="U36" s="3"/>
      <c r="V36" s="3"/>
      <c r="W36" s="3"/>
    </row>
    <row r="37" spans="1:23" x14ac:dyDescent="0.2">
      <c r="A37" s="3"/>
      <c r="B37" s="3"/>
      <c r="C37" s="3"/>
      <c r="M37" s="3"/>
      <c r="N37" s="3"/>
      <c r="O37" s="1" t="str">
        <f>BDI!C37</f>
        <v>1.015.097.391 D/GO</v>
      </c>
      <c r="Q37" s="3"/>
      <c r="R37" s="3"/>
      <c r="S37" s="3"/>
      <c r="T37" s="3"/>
      <c r="U37" s="3"/>
      <c r="V37" s="3"/>
      <c r="W37" s="3"/>
    </row>
    <row r="38" spans="1:23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63" spans="11:11" x14ac:dyDescent="0.2">
      <c r="K63" t="str">
        <f>BDI!C34</f>
        <v>RESPONSÁVEL TÉCNICO</v>
      </c>
    </row>
    <row r="64" spans="11:11" x14ac:dyDescent="0.2">
      <c r="K64" t="str">
        <f>BDI!C35</f>
        <v>Thallys Cabral de Morais</v>
      </c>
    </row>
    <row r="65" spans="11:11" x14ac:dyDescent="0.2">
      <c r="K65" t="str">
        <f>BDI!C36</f>
        <v>Engenhario Civil</v>
      </c>
    </row>
    <row r="66" spans="11:11" x14ac:dyDescent="0.2">
      <c r="K66" t="str">
        <f>BDI!C37</f>
        <v>1.015.097.391 D/GO</v>
      </c>
    </row>
  </sheetData>
  <mergeCells count="79">
    <mergeCell ref="F11:F12"/>
    <mergeCell ref="I9:I10"/>
    <mergeCell ref="H9:H10"/>
    <mergeCell ref="H11:H12"/>
    <mergeCell ref="H13:H14"/>
    <mergeCell ref="B19:B20"/>
    <mergeCell ref="C9:C10"/>
    <mergeCell ref="D11:D12"/>
    <mergeCell ref="C11:C12"/>
    <mergeCell ref="E11:E12"/>
    <mergeCell ref="B9:B10"/>
    <mergeCell ref="B11:B12"/>
    <mergeCell ref="B13:B14"/>
    <mergeCell ref="B15:B16"/>
    <mergeCell ref="B17:B18"/>
    <mergeCell ref="I17:I18"/>
    <mergeCell ref="I15:I16"/>
    <mergeCell ref="I13:I14"/>
    <mergeCell ref="E17:E18"/>
    <mergeCell ref="E19:E20"/>
    <mergeCell ref="E13:E14"/>
    <mergeCell ref="E15:E16"/>
    <mergeCell ref="H17:H18"/>
    <mergeCell ref="H19:H20"/>
    <mergeCell ref="F13:F14"/>
    <mergeCell ref="H15:H16"/>
    <mergeCell ref="K19:K20"/>
    <mergeCell ref="D9:D10"/>
    <mergeCell ref="L7:W7"/>
    <mergeCell ref="A7:A8"/>
    <mergeCell ref="L21:W21"/>
    <mergeCell ref="G9:G10"/>
    <mergeCell ref="F9:F10"/>
    <mergeCell ref="E9:E10"/>
    <mergeCell ref="J9:J10"/>
    <mergeCell ref="I11:I12"/>
    <mergeCell ref="G11:G12"/>
    <mergeCell ref="G13:G14"/>
    <mergeCell ref="G15:G16"/>
    <mergeCell ref="G17:G18"/>
    <mergeCell ref="G19:G20"/>
    <mergeCell ref="F19:F20"/>
    <mergeCell ref="J11:J12"/>
    <mergeCell ref="J13:J14"/>
    <mergeCell ref="J15:J16"/>
    <mergeCell ref="A19:A20"/>
    <mergeCell ref="J19:J20"/>
    <mergeCell ref="F17:F18"/>
    <mergeCell ref="F15:F16"/>
    <mergeCell ref="I19:I20"/>
    <mergeCell ref="D19:D20"/>
    <mergeCell ref="C19:C20"/>
    <mergeCell ref="D13:D14"/>
    <mergeCell ref="C13:C14"/>
    <mergeCell ref="D15:D16"/>
    <mergeCell ref="C15:C16"/>
    <mergeCell ref="D17:D18"/>
    <mergeCell ref="C17:C18"/>
    <mergeCell ref="K9:K10"/>
    <mergeCell ref="K11:K12"/>
    <mergeCell ref="K13:K14"/>
    <mergeCell ref="K15:K16"/>
    <mergeCell ref="K17:K18"/>
    <mergeCell ref="A6:W6"/>
    <mergeCell ref="J7:J8"/>
    <mergeCell ref="A29:W29"/>
    <mergeCell ref="J17:J18"/>
    <mergeCell ref="A9:A10"/>
    <mergeCell ref="A11:A12"/>
    <mergeCell ref="A13:A14"/>
    <mergeCell ref="A15:A16"/>
    <mergeCell ref="A17:A18"/>
    <mergeCell ref="A24:K24"/>
    <mergeCell ref="A25:K25"/>
    <mergeCell ref="A27:W27"/>
    <mergeCell ref="A28:W28"/>
    <mergeCell ref="A21:D21"/>
    <mergeCell ref="A23:K23"/>
    <mergeCell ref="A22:K22"/>
  </mergeCells>
  <printOptions horizontalCentered="1"/>
  <pageMargins left="0.51181102362204722" right="0.51181102362204722" top="1.1811023622047245" bottom="0.78740157480314965" header="0.31496062992125984" footer="0.31496062992125984"/>
  <pageSetup paperSize="9" scale="51" fitToHeight="50" orientation="landscape" r:id="rId1"/>
  <headerFooter>
    <oddHeader>&amp;L&amp;G</oddHeader>
    <oddFooter>&amp;L
&amp;CPraça das Flores, S/N, Centro São Domingos - GO CEP: 73860-000&amp;RPágina 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</vt:lpstr>
      <vt:lpstr>BDI</vt:lpstr>
      <vt:lpstr>CRONOGRAMA</vt:lpstr>
      <vt:lpstr>BDI!Area_de_impressao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Thallys Cabral</cp:lastModifiedBy>
  <cp:revision>0</cp:revision>
  <cp:lastPrinted>2026-03-06T17:13:59Z</cp:lastPrinted>
  <dcterms:created xsi:type="dcterms:W3CDTF">2022-10-21T13:32:52Z</dcterms:created>
  <dcterms:modified xsi:type="dcterms:W3CDTF">2026-03-06T17:14:03Z</dcterms:modified>
</cp:coreProperties>
</file>