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b5cce66d1a61c76/Área de Trabalho/Dwg school/Orçamentos/Manaca/Escola Maria Helena/Escola Maria Elena Abreu de Morais - Manaca 06.2024/"/>
    </mc:Choice>
  </mc:AlternateContent>
  <xr:revisionPtr revIDLastSave="12" documentId="8_{89677F37-08F1-40C9-A9A3-796F0B0617EA}" xr6:coauthVersionLast="47" xr6:coauthVersionMax="47" xr10:uidLastSave="{305FBB7D-29E2-4513-B1AC-B8FA0FDCD286}"/>
  <bookViews>
    <workbookView xWindow="-120" yWindow="-120" windowWidth="21840" windowHeight="13140" xr2:uid="{00000000-000D-0000-FFFF-FFFF00000000}"/>
  </bookViews>
  <sheets>
    <sheet name="Orçamento Sintético" sheetId="1" r:id="rId1"/>
    <sheet name="CRONOGRAMA" sheetId="2" r:id="rId2"/>
    <sheet name="BDI" sheetId="3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4" i="1" l="1"/>
  <c r="G20" i="2"/>
  <c r="J15" i="2"/>
  <c r="E18" i="2"/>
  <c r="H18" i="2" s="1"/>
  <c r="E17" i="2"/>
  <c r="H17" i="2" s="1"/>
  <c r="E16" i="2"/>
  <c r="H16" i="2" s="1"/>
  <c r="E15" i="2"/>
  <c r="H15" i="2" s="1"/>
  <c r="J20" i="2"/>
  <c r="C19" i="2"/>
  <c r="D18" i="2" s="1"/>
  <c r="E32" i="3"/>
  <c r="E31" i="3"/>
  <c r="D31" i="3"/>
  <c r="J28" i="3"/>
  <c r="J27" i="3"/>
  <c r="I23" i="3"/>
  <c r="A23" i="3"/>
  <c r="I22" i="3"/>
  <c r="A22" i="3"/>
  <c r="I21" i="3"/>
  <c r="A21" i="3"/>
  <c r="I20" i="3"/>
  <c r="A20" i="3"/>
  <c r="I19" i="3"/>
  <c r="A19" i="3"/>
  <c r="I15" i="3"/>
  <c r="A8" i="3"/>
  <c r="B15" i="2"/>
  <c r="A9" i="2"/>
  <c r="A8" i="2"/>
  <c r="G7" i="2"/>
  <c r="A7" i="2"/>
  <c r="A6" i="2"/>
  <c r="H20" i="2" l="1"/>
  <c r="I20" i="2" s="1"/>
  <c r="I21" i="2" s="1"/>
  <c r="J21" i="2" s="1"/>
  <c r="E20" i="2"/>
  <c r="E21" i="2" s="1"/>
  <c r="D16" i="2"/>
  <c r="D17" i="2"/>
  <c r="D15" i="2"/>
  <c r="D19" i="2" s="1"/>
  <c r="H21" i="2" l="1"/>
  <c r="F20" i="2"/>
  <c r="F21" i="2" s="1"/>
  <c r="G21" i="2" s="1"/>
  <c r="K14" i="1" l="1"/>
  <c r="K15" i="1"/>
  <c r="K17" i="1"/>
  <c r="K16" i="1" s="1"/>
  <c r="K13" i="1"/>
  <c r="K12" i="1" s="1"/>
  <c r="K11" i="1"/>
  <c r="K10" i="1"/>
  <c r="K9" i="1"/>
  <c r="K8" i="1"/>
  <c r="K7" i="1"/>
</calcChain>
</file>

<file path=xl/sharedStrings.xml><?xml version="1.0" encoding="utf-8"?>
<sst xmlns="http://schemas.openxmlformats.org/spreadsheetml/2006/main" count="134" uniqueCount="106">
  <si>
    <t>Obra</t>
  </si>
  <si>
    <t>B.D.I.</t>
  </si>
  <si>
    <t>Encargos Sociais</t>
  </si>
  <si>
    <t>Orçamento Escola Maria Helena (MANACA)</t>
  </si>
  <si>
    <t>Não Desonerado: embutido nos preços unitário dos insumos de mão de obra, de acordo com as bases.</t>
  </si>
  <si>
    <t>Planilha Orçamentária Sintética Com Valor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</si>
  <si>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</si>
  <si>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</si>
  <si>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</si>
  <si>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</si>
  <si>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</si>
  <si>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</si>
  <si>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</si>
  <si>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</si>
  <si>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Mão de Obra</t>
  </si>
  <si>
    <t>Total</t>
  </si>
  <si>
    <t>Valor</t>
  </si>
  <si>
    <t>%</t>
  </si>
  <si>
    <t xml:space="preserve"> 1 </t>
  </si>
  <si>
    <t>Pintura</t>
  </si>
  <si>
    <t xml:space="preserve"> 1.2 </t>
  </si>
  <si>
    <t xml:space="preserve"> 261302 </t>
  </si>
  <si>
    <t>AGETOP CIVIL</t>
  </si>
  <si>
    <t>PINTURA LATEX DUAS DEMAOS COM SELADOR</t>
  </si>
  <si>
    <t>m²</t>
  </si>
  <si>
    <t xml:space="preserve"> 1.3 </t>
  </si>
  <si>
    <t xml:space="preserve"> 261000 </t>
  </si>
  <si>
    <t>PINTURA LATEX ACRILICA 2 DEMAOS C/SELADOR</t>
  </si>
  <si>
    <t xml:space="preserve"> 1.4 </t>
  </si>
  <si>
    <t xml:space="preserve"> 260901 </t>
  </si>
  <si>
    <t>PINTURA VERNIZ EM MADEIRA 2 DEMAOS</t>
  </si>
  <si>
    <t xml:space="preserve"> 1.5 </t>
  </si>
  <si>
    <t xml:space="preserve"> 100758 </t>
  </si>
  <si>
    <t>SINAPI</t>
  </si>
  <si>
    <t>PINTURA COM TINTA ALQUÍDICA DE ACABAMENTO (ESMALTE SINTÉTICO ACETINADO) APLICADA A ROLO OU PINCEL SOBRE SUPERFÍCIES METÁLICAS (EXCETO PERFIL) EXECUTADO EM OBRA (02 DEMÃOS). AF_01/2020</t>
  </si>
  <si>
    <t xml:space="preserve"> 1.6 </t>
  </si>
  <si>
    <t xml:space="preserve"> 102494 </t>
  </si>
  <si>
    <t>PINTURA DE PISO COM TINTA EPÓXI, APLICAÇÃO MANUAL, 2 DEMÃOS, INCLUSO PRIMER EPÓXI. AF_05/2021</t>
  </si>
  <si>
    <t xml:space="preserve"> 2 </t>
  </si>
  <si>
    <t>Portas</t>
  </si>
  <si>
    <t xml:space="preserve"> 2.1 </t>
  </si>
  <si>
    <t xml:space="preserve"> 90822 </t>
  </si>
  <si>
    <t>PORTA DE MADEIRA PARA PINTURA, SEMI-OCA (LEVE OU MÉDIA), 80X210CM, ESPESSURA DE 3,5CM, INCLUSO DOBRADIÇAS - FORNECIMENTO E INSTALAÇÃO. AF_12/2019</t>
  </si>
  <si>
    <t>UN</t>
  </si>
  <si>
    <t xml:space="preserve"> 2.2 </t>
  </si>
  <si>
    <t>Janelas</t>
  </si>
  <si>
    <t xml:space="preserve"> 190109 </t>
  </si>
  <si>
    <t>VIDRO CANELADO - COLOCADO</t>
  </si>
  <si>
    <t xml:space="preserve"> 180509 </t>
  </si>
  <si>
    <t>PORTA DE ABRIR DE 01 FOLHA EM CHAPA DE AÇO PARA SANITÁRIO PF-10 C/FERRAGENS</t>
  </si>
  <si>
    <t xml:space="preserve"> 97644 </t>
  </si>
  <si>
    <t>REMOÇÃO DE PORTAS, DE FORMA MANUAL, SEM REAPROVEITAMENTO. AF_09/2023</t>
  </si>
  <si>
    <t>Total sem BDI</t>
  </si>
  <si>
    <t>Total do BDI</t>
  </si>
  <si>
    <t>Total Geral</t>
  </si>
  <si>
    <t>_______________________________________________________________
Lucas Ferreira do Couto
Setor de Engenharia</t>
  </si>
  <si>
    <t>Trava Telhado</t>
  </si>
  <si>
    <t>Ferragens</t>
  </si>
  <si>
    <t>3.1</t>
  </si>
  <si>
    <t>UM</t>
  </si>
  <si>
    <t>-</t>
  </si>
  <si>
    <t>PREFEITURA MUNICIPAL  DE CRISTALINA</t>
  </si>
  <si>
    <t>DBI</t>
  </si>
  <si>
    <t>CRONOGRAMA FÍSICO FINANCEIRO</t>
  </si>
  <si>
    <t>ITEM</t>
  </si>
  <si>
    <t>DESCRIÇÃO DOS SERVIÇOS</t>
  </si>
  <si>
    <t>TOTAL</t>
  </si>
  <si>
    <t>30DIAS</t>
  </si>
  <si>
    <t>VALOR</t>
  </si>
  <si>
    <t xml:space="preserve">TOTAL </t>
  </si>
  <si>
    <t xml:space="preserve">PARCELAS </t>
  </si>
  <si>
    <t>PARCELAS ACUMULADAS</t>
  </si>
  <si>
    <t>COMPOSIÇÃO DO BDI</t>
  </si>
  <si>
    <t>Construção e Reforma de Edifícios</t>
  </si>
  <si>
    <t>PROPONENTE</t>
  </si>
  <si>
    <t>PREFEITURA MUNICIPAL  DE CRISTALINA - GO</t>
  </si>
  <si>
    <t>OBJETO</t>
  </si>
  <si>
    <t>BDI PAD</t>
  </si>
  <si>
    <t>TIPO DE OBRA DO EMPREENDIMENTO</t>
  </si>
  <si>
    <t>DESONERAÇÃO</t>
  </si>
  <si>
    <t>Sim</t>
  </si>
  <si>
    <t>Conforme legislação tributária municipal, definir estimativa de percentual da base de cálculo para o ISS:</t>
  </si>
  <si>
    <t>Sobre a base de cálculo, definir a respectiva alíquota do ISS (entre 2% e 5%):</t>
  </si>
  <si>
    <t>Valor do ISS após incidência da base de cálculo</t>
  </si>
  <si>
    <t>Itens</t>
  </si>
  <si>
    <t>Siglas</t>
  </si>
  <si>
    <t>% Adotado</t>
  </si>
  <si>
    <t>Tributos (impostos COFINS 3%, e  PIS 0,65%)</t>
  </si>
  <si>
    <t>CP</t>
  </si>
  <si>
    <t>Tributos (ISS, variável de acordo com o município)</t>
  </si>
  <si>
    <t>ISS</t>
  </si>
  <si>
    <t>Tributos (Contribuição Previdenciária - 0% ou 4,5%, conforme Lei 12.844/2013 - Desoneração)</t>
  </si>
  <si>
    <t>CPRB</t>
  </si>
  <si>
    <t>BDI SEM desoneração
(Fórmula Acórdão TCU)</t>
  </si>
  <si>
    <t>BDI COM desoneração</t>
  </si>
  <si>
    <t>BDI DES</t>
  </si>
  <si>
    <t>Os valores de BDI foram calculados com o emprego da fórmula:</t>
  </si>
  <si>
    <t xml:space="preserve"> - 1</t>
  </si>
  <si>
    <t>PORTAS</t>
  </si>
  <si>
    <t>JANELAS</t>
  </si>
  <si>
    <t>TRAVA TELHADO</t>
  </si>
  <si>
    <t>CRISTALINA-GO, 04 DE JULHO 2024</t>
  </si>
  <si>
    <t>TKM</t>
  </si>
  <si>
    <t>Transporte</t>
  </si>
  <si>
    <t>4.1</t>
  </si>
  <si>
    <t>Carroceria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</si>
</sst>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0.0"/>
    <numFmt numFmtId="165" formatCode="_ * #,##0.00_ ;_ * \-#,##0.00_ ;_ * &quot;-&quot;??_ ;_ @_ "/>
    <numFmt numFmtId="166" formatCode="_(&quot;R$ &quot;* #,##0.00_);_(&quot;R$ &quot;* \(#,##0.00\);_(&quot;R$ &quot;* &quot;-&quot;??_);_(@_)"/>
  </numFmts>
  <fonts count="37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1"/>
      <name val="Calibri"/>
    </font>
    <font>
      <b/>
      <sz val="11"/>
      <name val="Calibri"/>
    </font>
    <font>
      <sz val="10"/>
      <name val="Arial"/>
    </font>
    <font>
      <b/>
      <sz val="11"/>
      <name val="Calibri"/>
      <family val="2"/>
    </font>
    <font>
      <i/>
      <sz val="11"/>
      <name val="Calibri"/>
    </font>
    <font>
      <sz val="12"/>
      <color rgb="FF000000"/>
      <name val="Calibri"/>
    </font>
    <font>
      <b/>
      <sz val="10"/>
      <name val="Arial"/>
    </font>
    <font>
      <sz val="9"/>
      <name val="Arial"/>
    </font>
    <font>
      <b/>
      <sz val="8"/>
      <name val="Calibri"/>
    </font>
    <font>
      <b/>
      <sz val="10"/>
      <name val="Calibri"/>
    </font>
    <font>
      <b/>
      <sz val="11"/>
      <name val="Arial"/>
    </font>
    <font>
      <sz val="11"/>
      <name val="Arial"/>
    </font>
    <font>
      <b/>
      <sz val="11"/>
      <color rgb="FF000000"/>
      <name val="Arial"/>
    </font>
    <font>
      <i/>
      <sz val="12"/>
      <name val="Calibri"/>
    </font>
    <font>
      <i/>
      <u/>
      <sz val="12"/>
      <name val="Calibri"/>
    </font>
    <font>
      <sz val="10"/>
      <color rgb="FF000000"/>
      <name val="Arial"/>
      <family val="2"/>
    </font>
    <font>
      <sz val="11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C6D9F0"/>
        <bgColor rgb="FFC6D9F0"/>
      </patternFill>
    </fill>
    <fill>
      <patternFill patternType="solid">
        <fgColor rgb="FFFF99FF"/>
        <bgColor rgb="FFFF99FF"/>
      </patternFill>
    </fill>
    <fill>
      <patternFill patternType="solid">
        <fgColor rgb="FFFFFF99"/>
        <bgColor rgb="FFFFFF99"/>
      </patternFill>
    </fill>
    <fill>
      <patternFill patternType="solid">
        <fgColor rgb="FFFFCCFF"/>
        <bgColor rgb="FFFFCCF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9" fillId="0" borderId="0" applyFont="0" applyFill="0" applyBorder="0" applyAlignment="0" applyProtection="0"/>
  </cellStyleXfs>
  <cellXfs count="14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3" fillId="14" borderId="0" xfId="0" applyFont="1" applyFill="1" applyAlignment="1">
      <alignment horizontal="left" vertical="top" wrapText="1"/>
    </xf>
    <xf numFmtId="0" fontId="14" fillId="15" borderId="0" xfId="0" applyFont="1" applyFill="1" applyAlignment="1">
      <alignment horizontal="center" vertical="top" wrapText="1"/>
    </xf>
    <xf numFmtId="0" fontId="20" fillId="20" borderId="0" xfId="0" applyFont="1" applyFill="1" applyAlignment="1">
      <alignment horizontal="center" vertical="center"/>
    </xf>
    <xf numFmtId="0" fontId="20" fillId="20" borderId="0" xfId="0" applyFont="1" applyFill="1" applyAlignment="1">
      <alignment vertical="center"/>
    </xf>
    <xf numFmtId="0" fontId="21" fillId="20" borderId="0" xfId="0" applyFont="1" applyFill="1" applyAlignment="1">
      <alignment vertical="center"/>
    </xf>
    <xf numFmtId="10" fontId="21" fillId="21" borderId="0" xfId="0" applyNumberFormat="1" applyFont="1" applyFill="1" applyAlignment="1">
      <alignment horizontal="left" vertical="center"/>
    </xf>
    <xf numFmtId="0" fontId="21" fillId="20" borderId="0" xfId="0" applyFont="1" applyFill="1" applyAlignment="1">
      <alignment horizontal="left" vertical="center" wrapText="1"/>
    </xf>
    <xf numFmtId="0" fontId="21" fillId="20" borderId="0" xfId="0" applyFont="1" applyFill="1" applyAlignment="1">
      <alignment wrapText="1"/>
    </xf>
    <xf numFmtId="4" fontId="21" fillId="20" borderId="0" xfId="0" applyNumberFormat="1" applyFont="1" applyFill="1" applyAlignment="1">
      <alignment wrapText="1"/>
    </xf>
    <xf numFmtId="0" fontId="21" fillId="20" borderId="0" xfId="0" applyFont="1" applyFill="1" applyAlignment="1">
      <alignment horizontal="right" vertical="top" wrapText="1"/>
    </xf>
    <xf numFmtId="10" fontId="21" fillId="22" borderId="1" xfId="0" applyNumberFormat="1" applyFont="1" applyFill="1" applyBorder="1" applyAlignment="1">
      <alignment horizontal="center" vertical="center"/>
    </xf>
    <xf numFmtId="4" fontId="21" fillId="22" borderId="1" xfId="0" applyNumberFormat="1" applyFont="1" applyFill="1" applyBorder="1" applyAlignment="1">
      <alignment horizontal="center" vertical="center"/>
    </xf>
    <xf numFmtId="0" fontId="20" fillId="20" borderId="1" xfId="0" applyFont="1" applyFill="1" applyBorder="1" applyAlignment="1">
      <alignment horizontal="center" vertical="center"/>
    </xf>
    <xf numFmtId="2" fontId="20" fillId="20" borderId="1" xfId="0" applyNumberFormat="1" applyFont="1" applyFill="1" applyBorder="1" applyAlignment="1">
      <alignment horizontal="left" vertical="center" wrapText="1"/>
    </xf>
    <xf numFmtId="165" fontId="20" fillId="20" borderId="1" xfId="0" applyNumberFormat="1" applyFont="1" applyFill="1" applyBorder="1" applyAlignment="1">
      <alignment vertical="center"/>
    </xf>
    <xf numFmtId="10" fontId="20" fillId="20" borderId="1" xfId="0" applyNumberFormat="1" applyFont="1" applyFill="1" applyBorder="1" applyAlignment="1">
      <alignment vertical="center"/>
    </xf>
    <xf numFmtId="10" fontId="21" fillId="23" borderId="1" xfId="0" applyNumberFormat="1" applyFont="1" applyFill="1" applyBorder="1" applyAlignment="1">
      <alignment horizontal="center" vertical="center"/>
    </xf>
    <xf numFmtId="10" fontId="20" fillId="20" borderId="1" xfId="0" applyNumberFormat="1" applyFont="1" applyFill="1" applyBorder="1" applyAlignment="1">
      <alignment horizontal="right" vertical="center"/>
    </xf>
    <xf numFmtId="0" fontId="21" fillId="20" borderId="1" xfId="0" applyFont="1" applyFill="1" applyBorder="1" applyAlignment="1">
      <alignment horizontal="left" vertical="center"/>
    </xf>
    <xf numFmtId="165" fontId="21" fillId="20" borderId="1" xfId="0" applyNumberFormat="1" applyFont="1" applyFill="1" applyBorder="1" applyAlignment="1">
      <alignment vertical="center"/>
    </xf>
    <xf numFmtId="10" fontId="21" fillId="20" borderId="1" xfId="0" applyNumberFormat="1" applyFont="1" applyFill="1" applyBorder="1" applyAlignment="1">
      <alignment vertical="center"/>
    </xf>
    <xf numFmtId="10" fontId="21" fillId="0" borderId="1" xfId="0" applyNumberFormat="1" applyFont="1" applyBorder="1" applyAlignment="1">
      <alignment horizontal="right" vertical="center"/>
    </xf>
    <xf numFmtId="2" fontId="24" fillId="20" borderId="0" xfId="0" applyNumberFormat="1" applyFont="1" applyFill="1" applyAlignment="1">
      <alignment vertical="center"/>
    </xf>
    <xf numFmtId="0" fontId="20" fillId="20" borderId="0" xfId="0" applyFont="1" applyFill="1" applyAlignment="1">
      <alignment horizontal="right" vertical="center"/>
    </xf>
    <xf numFmtId="0" fontId="20" fillId="0" borderId="0" xfId="0" applyFont="1"/>
    <xf numFmtId="0" fontId="20" fillId="0" borderId="7" xfId="0" applyFont="1" applyBorder="1"/>
    <xf numFmtId="49" fontId="20" fillId="0" borderId="7" xfId="0" applyNumberFormat="1" applyFont="1" applyBorder="1"/>
    <xf numFmtId="166" fontId="20" fillId="0" borderId="7" xfId="0" applyNumberFormat="1" applyFont="1" applyBorder="1"/>
    <xf numFmtId="10" fontId="31" fillId="0" borderId="12" xfId="0" applyNumberFormat="1" applyFont="1" applyBorder="1" applyAlignment="1">
      <alignment horizontal="center"/>
    </xf>
    <xf numFmtId="10" fontId="31" fillId="25" borderId="12" xfId="0" applyNumberFormat="1" applyFont="1" applyFill="1" applyBorder="1" applyAlignment="1">
      <alignment horizontal="center"/>
    </xf>
    <xf numFmtId="10" fontId="31" fillId="0" borderId="12" xfId="0" applyNumberFormat="1" applyFont="1" applyBorder="1" applyAlignment="1">
      <alignment horizontal="center" wrapText="1"/>
    </xf>
    <xf numFmtId="2" fontId="32" fillId="22" borderId="12" xfId="0" applyNumberFormat="1" applyFont="1" applyFill="1" applyBorder="1" applyAlignment="1">
      <alignment horizontal="center" wrapText="1"/>
    </xf>
    <xf numFmtId="10" fontId="32" fillId="22" borderId="12" xfId="0" applyNumberFormat="1" applyFont="1" applyFill="1" applyBorder="1" applyAlignment="1">
      <alignment horizontal="center"/>
    </xf>
    <xf numFmtId="0" fontId="22" fillId="0" borderId="0" xfId="0" applyFont="1" applyAlignment="1">
      <alignment horizontal="center" vertical="top"/>
    </xf>
    <xf numFmtId="2" fontId="20" fillId="20" borderId="3" xfId="0" applyNumberFormat="1" applyFont="1" applyFill="1" applyBorder="1" applyAlignment="1">
      <alignment horizontal="left" vertical="center" wrapText="1"/>
    </xf>
    <xf numFmtId="10" fontId="20" fillId="20" borderId="4" xfId="0" applyNumberFormat="1" applyFont="1" applyFill="1" applyBorder="1" applyAlignment="1">
      <alignment vertical="center"/>
    </xf>
    <xf numFmtId="0" fontId="21" fillId="22" borderId="2" xfId="0" applyFont="1" applyFill="1" applyBorder="1" applyAlignment="1">
      <alignment horizontal="center" vertical="center"/>
    </xf>
    <xf numFmtId="165" fontId="20" fillId="20" borderId="5" xfId="0" applyNumberFormat="1" applyFont="1" applyFill="1" applyBorder="1" applyAlignment="1">
      <alignment vertical="center"/>
    </xf>
    <xf numFmtId="4" fontId="35" fillId="0" borderId="13" xfId="0" applyNumberFormat="1" applyFont="1" applyBorder="1" applyAlignment="1">
      <alignment horizontal="right" vertical="top" wrapText="1"/>
    </xf>
    <xf numFmtId="44" fontId="20" fillId="20" borderId="1" xfId="1" applyFont="1" applyFill="1" applyBorder="1" applyAlignment="1">
      <alignment horizontal="right" vertical="center"/>
    </xf>
    <xf numFmtId="44" fontId="20" fillId="0" borderId="1" xfId="1" applyFont="1" applyBorder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3" fillId="14" borderId="0" xfId="0" applyFont="1" applyFill="1" applyAlignment="1">
      <alignment horizontal="center" vertical="center" wrapText="1"/>
    </xf>
    <xf numFmtId="0" fontId="6" fillId="7" borderId="13" xfId="0" applyFont="1" applyFill="1" applyBorder="1" applyAlignment="1">
      <alignment horizontal="left" vertical="top" wrapText="1"/>
    </xf>
    <xf numFmtId="0" fontId="6" fillId="7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right" vertical="top" wrapText="1"/>
    </xf>
    <xf numFmtId="0" fontId="9" fillId="10" borderId="13" xfId="0" applyFont="1" applyFill="1" applyBorder="1" applyAlignment="1">
      <alignment horizontal="left" vertical="top" wrapText="1"/>
    </xf>
    <xf numFmtId="0" fontId="11" fillId="12" borderId="13" xfId="0" applyFont="1" applyFill="1" applyBorder="1" applyAlignment="1">
      <alignment horizontal="right" vertical="top" wrapText="1"/>
    </xf>
    <xf numFmtId="0" fontId="9" fillId="10" borderId="13" xfId="0" applyFont="1" applyFill="1" applyBorder="1" applyAlignment="1">
      <alignment horizontal="center" vertical="center" wrapText="1"/>
    </xf>
    <xf numFmtId="0" fontId="10" fillId="11" borderId="13" xfId="0" applyFont="1" applyFill="1" applyBorder="1" applyAlignment="1">
      <alignment horizontal="center" vertical="top" wrapText="1"/>
    </xf>
    <xf numFmtId="4" fontId="12" fillId="13" borderId="13" xfId="0" applyNumberFormat="1" applyFont="1" applyFill="1" applyBorder="1" applyAlignment="1">
      <alignment horizontal="right" vertical="top" wrapText="1"/>
    </xf>
    <xf numFmtId="0" fontId="9" fillId="11" borderId="13" xfId="0" applyFont="1" applyFill="1" applyBorder="1" applyAlignment="1">
      <alignment horizontal="center" vertical="top" wrapText="1"/>
    </xf>
    <xf numFmtId="4" fontId="9" fillId="13" borderId="13" xfId="0" applyNumberFormat="1" applyFont="1" applyFill="1" applyBorder="1" applyAlignment="1">
      <alignment horizontal="center" vertical="center" wrapText="1"/>
    </xf>
    <xf numFmtId="0" fontId="15" fillId="16" borderId="0" xfId="0" applyFont="1" applyFill="1" applyAlignment="1">
      <alignment horizontal="right" vertical="top" wrapText="1"/>
    </xf>
    <xf numFmtId="0" fontId="17" fillId="18" borderId="0" xfId="0" applyFont="1" applyFill="1" applyAlignment="1">
      <alignment horizontal="left" vertical="top" wrapText="1"/>
    </xf>
    <xf numFmtId="0" fontId="5" fillId="6" borderId="13" xfId="0" applyFont="1" applyFill="1" applyBorder="1" applyAlignment="1">
      <alignment horizontal="center" vertical="center" wrapText="1"/>
    </xf>
    <xf numFmtId="44" fontId="8" fillId="9" borderId="13" xfId="1" applyFont="1" applyFill="1" applyBorder="1" applyAlignment="1">
      <alignment horizontal="right" vertical="top" wrapText="1"/>
    </xf>
    <xf numFmtId="44" fontId="12" fillId="13" borderId="13" xfId="1" applyFont="1" applyFill="1" applyBorder="1" applyAlignment="1">
      <alignment horizontal="right" vertical="top" wrapText="1"/>
    </xf>
    <xf numFmtId="44" fontId="0" fillId="0" borderId="0" xfId="1" applyFont="1"/>
    <xf numFmtId="8" fontId="14" fillId="15" borderId="0" xfId="1" applyNumberFormat="1" applyFont="1" applyFill="1" applyAlignment="1">
      <alignment horizontal="center" vertical="top" wrapText="1"/>
    </xf>
    <xf numFmtId="0" fontId="18" fillId="19" borderId="0" xfId="0" applyFont="1" applyFill="1" applyAlignment="1">
      <alignment horizontal="center" vertical="top" wrapText="1"/>
    </xf>
    <xf numFmtId="0" fontId="0" fillId="0" borderId="0" xfId="0"/>
    <xf numFmtId="0" fontId="15" fillId="16" borderId="0" xfId="0" applyFont="1" applyFill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0" fontId="15" fillId="16" borderId="13" xfId="0" applyFont="1" applyFill="1" applyBorder="1" applyAlignment="1">
      <alignment horizontal="right" vertical="top" wrapText="1"/>
    </xf>
    <xf numFmtId="44" fontId="16" fillId="17" borderId="13" xfId="1" applyFont="1" applyFill="1" applyBorder="1" applyAlignment="1">
      <alignment horizontal="right" vertical="top" wrapText="1"/>
    </xf>
    <xf numFmtId="44" fontId="15" fillId="16" borderId="13" xfId="1" applyFont="1" applyFill="1" applyBorder="1" applyAlignment="1">
      <alignment horizontal="right" vertical="top" wrapText="1"/>
    </xf>
    <xf numFmtId="44" fontId="5" fillId="6" borderId="13" xfId="1" applyFont="1" applyFill="1" applyBorder="1" applyAlignment="1">
      <alignment horizontal="center" vertical="center" wrapText="1"/>
    </xf>
    <xf numFmtId="0" fontId="13" fillId="14" borderId="14" xfId="0" applyFont="1" applyFill="1" applyBorder="1" applyAlignment="1">
      <alignment horizontal="left" vertical="top" wrapText="1"/>
    </xf>
    <xf numFmtId="0" fontId="15" fillId="16" borderId="14" xfId="0" applyFont="1" applyFill="1" applyBorder="1" applyAlignment="1">
      <alignment horizontal="right" vertical="top" wrapText="1"/>
    </xf>
    <xf numFmtId="44" fontId="16" fillId="17" borderId="14" xfId="1" applyFont="1" applyFill="1" applyBorder="1" applyAlignment="1">
      <alignment horizontal="right" vertical="top" wrapText="1"/>
    </xf>
    <xf numFmtId="44" fontId="15" fillId="16" borderId="14" xfId="1" applyFont="1" applyFill="1" applyBorder="1" applyAlignment="1">
      <alignment horizontal="right" vertical="top" wrapText="1"/>
    </xf>
    <xf numFmtId="0" fontId="4" fillId="5" borderId="13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0" fontId="13" fillId="14" borderId="0" xfId="0" applyNumberFormat="1" applyFont="1" applyFill="1" applyAlignment="1">
      <alignment horizontal="center" vertical="center" wrapText="1"/>
    </xf>
    <xf numFmtId="0" fontId="13" fillId="14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3" fontId="23" fillId="22" borderId="3" xfId="0" applyNumberFormat="1" applyFont="1" applyFill="1" applyBorder="1" applyAlignment="1">
      <alignment horizontal="center" vertical="center"/>
    </xf>
    <xf numFmtId="0" fontId="22" fillId="0" borderId="4" xfId="0" applyFont="1" applyBorder="1"/>
    <xf numFmtId="10" fontId="21" fillId="22" borderId="2" xfId="0" applyNumberFormat="1" applyFont="1" applyFill="1" applyBorder="1" applyAlignment="1">
      <alignment horizontal="center" vertical="center"/>
    </xf>
    <xf numFmtId="0" fontId="22" fillId="0" borderId="5" xfId="0" applyFont="1" applyBorder="1"/>
    <xf numFmtId="0" fontId="21" fillId="0" borderId="3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165" fontId="36" fillId="20" borderId="0" xfId="0" applyNumberFormat="1" applyFont="1" applyFill="1" applyAlignment="1">
      <alignment horizontal="center"/>
    </xf>
    <xf numFmtId="0" fontId="22" fillId="0" borderId="0" xfId="0" applyFont="1"/>
    <xf numFmtId="0" fontId="25" fillId="20" borderId="0" xfId="0" applyFont="1" applyFill="1" applyAlignment="1">
      <alignment horizontal="center" vertical="center"/>
    </xf>
    <xf numFmtId="49" fontId="21" fillId="22" borderId="2" xfId="0" applyNumberFormat="1" applyFont="1" applyFill="1" applyBorder="1" applyAlignment="1">
      <alignment horizontal="center" vertical="center"/>
    </xf>
    <xf numFmtId="0" fontId="21" fillId="22" borderId="2" xfId="0" applyFont="1" applyFill="1" applyBorder="1" applyAlignment="1">
      <alignment horizontal="center" vertical="center" shrinkToFit="1"/>
    </xf>
    <xf numFmtId="0" fontId="21" fillId="22" borderId="3" xfId="0" applyFont="1" applyFill="1" applyBorder="1" applyAlignment="1">
      <alignment horizontal="center" vertical="center"/>
    </xf>
    <xf numFmtId="0" fontId="21" fillId="20" borderId="0" xfId="0" applyFont="1" applyFill="1" applyAlignment="1">
      <alignment horizontal="center" vertical="center" wrapText="1"/>
    </xf>
    <xf numFmtId="164" fontId="21" fillId="20" borderId="0" xfId="0" applyNumberFormat="1" applyFont="1" applyFill="1" applyAlignment="1">
      <alignment horizontal="left" vertical="center" wrapText="1"/>
    </xf>
    <xf numFmtId="0" fontId="21" fillId="20" borderId="0" xfId="0" applyFont="1" applyFill="1" applyAlignment="1">
      <alignment vertical="center" wrapText="1"/>
    </xf>
    <xf numFmtId="0" fontId="21" fillId="20" borderId="0" xfId="0" applyFont="1" applyFill="1" applyAlignment="1">
      <alignment horizontal="left" vertical="center" wrapText="1"/>
    </xf>
    <xf numFmtId="0" fontId="21" fillId="20" borderId="0" xfId="0" applyFont="1" applyFill="1" applyAlignment="1">
      <alignment horizontal="right" vertical="top" wrapText="1"/>
    </xf>
    <xf numFmtId="2" fontId="32" fillId="22" borderId="3" xfId="0" applyNumberFormat="1" applyFont="1" applyFill="1" applyBorder="1" applyAlignment="1">
      <alignment wrapText="1"/>
    </xf>
    <xf numFmtId="2" fontId="32" fillId="22" borderId="6" xfId="0" applyNumberFormat="1" applyFont="1" applyFill="1" applyBorder="1" applyAlignment="1">
      <alignment wrapText="1"/>
    </xf>
    <xf numFmtId="2" fontId="32" fillId="22" borderId="4" xfId="0" applyNumberFormat="1" applyFont="1" applyFill="1" applyBorder="1" applyAlignment="1">
      <alignment wrapText="1"/>
    </xf>
    <xf numFmtId="0" fontId="22" fillId="0" borderId="0" xfId="0" applyFont="1" applyAlignment="1">
      <alignment horizontal="center" vertical="top"/>
    </xf>
    <xf numFmtId="0" fontId="33" fillId="0" borderId="0" xfId="0" applyFont="1" applyAlignment="1">
      <alignment horizontal="right"/>
    </xf>
    <xf numFmtId="0" fontId="34" fillId="0" borderId="0" xfId="0" applyFont="1" applyAlignment="1">
      <alignment horizontal="center"/>
    </xf>
    <xf numFmtId="0" fontId="33" fillId="0" borderId="0" xfId="0" quotePrefix="1" applyFont="1"/>
    <xf numFmtId="0" fontId="33" fillId="0" borderId="0" xfId="0" applyFont="1" applyAlignment="1">
      <alignment horizontal="center" vertical="top"/>
    </xf>
    <xf numFmtId="10" fontId="22" fillId="0" borderId="3" xfId="0" applyNumberFormat="1" applyFont="1" applyBorder="1" applyAlignment="1">
      <alignment wrapText="1"/>
    </xf>
    <xf numFmtId="10" fontId="22" fillId="0" borderId="6" xfId="0" applyNumberFormat="1" applyFont="1" applyBorder="1" applyAlignment="1">
      <alignment wrapText="1"/>
    </xf>
    <xf numFmtId="10" fontId="22" fillId="0" borderId="4" xfId="0" applyNumberFormat="1" applyFont="1" applyBorder="1" applyAlignment="1">
      <alignment wrapText="1"/>
    </xf>
    <xf numFmtId="0" fontId="30" fillId="0" borderId="8" xfId="0" applyFont="1" applyBorder="1" applyAlignment="1">
      <alignment horizontal="center"/>
    </xf>
    <xf numFmtId="0" fontId="30" fillId="0" borderId="9" xfId="0" applyFont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30" fillId="0" borderId="7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2" xfId="0" applyFont="1" applyBorder="1" applyAlignment="1">
      <alignment horizontal="center"/>
    </xf>
    <xf numFmtId="0" fontId="30" fillId="0" borderId="5" xfId="0" applyFont="1" applyBorder="1" applyAlignment="1">
      <alignment horizontal="center"/>
    </xf>
    <xf numFmtId="4" fontId="30" fillId="0" borderId="2" xfId="0" applyNumberFormat="1" applyFont="1" applyBorder="1" applyAlignment="1">
      <alignment horizontal="center" wrapText="1"/>
    </xf>
    <xf numFmtId="4" fontId="30" fillId="0" borderId="5" xfId="0" applyNumberFormat="1" applyFont="1" applyBorder="1" applyAlignment="1">
      <alignment horizontal="center" wrapText="1"/>
    </xf>
    <xf numFmtId="10" fontId="22" fillId="0" borderId="3" xfId="0" applyNumberFormat="1" applyFont="1" applyBorder="1"/>
    <xf numFmtId="10" fontId="22" fillId="0" borderId="6" xfId="0" applyNumberFormat="1" applyFont="1" applyBorder="1"/>
    <xf numFmtId="10" fontId="22" fillId="0" borderId="4" xfId="0" applyNumberFormat="1" applyFont="1" applyBorder="1"/>
    <xf numFmtId="0" fontId="28" fillId="26" borderId="3" xfId="0" applyFont="1" applyFill="1" applyBorder="1"/>
    <xf numFmtId="0" fontId="28" fillId="26" borderId="6" xfId="0" applyFont="1" applyFill="1" applyBorder="1"/>
    <xf numFmtId="0" fontId="28" fillId="26" borderId="4" xfId="0" applyFont="1" applyFill="1" applyBorder="1"/>
    <xf numFmtId="10" fontId="29" fillId="26" borderId="3" xfId="0" applyNumberFormat="1" applyFont="1" applyFill="1" applyBorder="1" applyAlignment="1">
      <alignment horizontal="center"/>
    </xf>
    <xf numFmtId="10" fontId="29" fillId="26" borderId="4" xfId="0" applyNumberFormat="1" applyFont="1" applyFill="1" applyBorder="1" applyAlignment="1">
      <alignment horizontal="center"/>
    </xf>
    <xf numFmtId="0" fontId="27" fillId="0" borderId="11" xfId="0" applyFont="1" applyBorder="1" applyAlignment="1">
      <alignment wrapText="1"/>
    </xf>
    <xf numFmtId="0" fontId="27" fillId="0" borderId="7" xfId="0" applyFont="1" applyBorder="1" applyAlignment="1">
      <alignment wrapText="1"/>
    </xf>
    <xf numFmtId="0" fontId="27" fillId="0" borderId="12" xfId="0" applyFont="1" applyBorder="1" applyAlignment="1">
      <alignment wrapText="1"/>
    </xf>
    <xf numFmtId="0" fontId="26" fillId="0" borderId="8" xfId="0" applyFont="1" applyBorder="1" applyAlignment="1">
      <alignment vertical="top"/>
    </xf>
    <xf numFmtId="0" fontId="26" fillId="0" borderId="9" xfId="0" applyFont="1" applyBorder="1" applyAlignment="1">
      <alignment vertical="top"/>
    </xf>
    <xf numFmtId="0" fontId="26" fillId="0" borderId="10" xfId="0" applyFont="1" applyBorder="1" applyAlignment="1">
      <alignment vertical="top"/>
    </xf>
    <xf numFmtId="0" fontId="26" fillId="0" borderId="8" xfId="0" applyFont="1" applyBorder="1" applyAlignment="1">
      <alignment horizontal="center" vertical="top"/>
    </xf>
    <xf numFmtId="0" fontId="26" fillId="0" borderId="10" xfId="0" applyFont="1" applyBorder="1" applyAlignment="1">
      <alignment horizontal="center" vertical="top"/>
    </xf>
    <xf numFmtId="166" fontId="27" fillId="25" borderId="11" xfId="0" applyNumberFormat="1" applyFont="1" applyFill="1" applyBorder="1"/>
    <xf numFmtId="166" fontId="27" fillId="25" borderId="7" xfId="0" applyNumberFormat="1" applyFont="1" applyFill="1" applyBorder="1"/>
    <xf numFmtId="166" fontId="27" fillId="25" borderId="12" xfId="0" applyNumberFormat="1" applyFont="1" applyFill="1" applyBorder="1"/>
    <xf numFmtId="0" fontId="22" fillId="25" borderId="11" xfId="0" applyFont="1" applyFill="1" applyBorder="1" applyAlignment="1">
      <alignment horizontal="center" vertical="top" wrapText="1"/>
    </xf>
    <xf numFmtId="0" fontId="22" fillId="25" borderId="12" xfId="0" applyFont="1" applyFill="1" applyBorder="1" applyAlignment="1">
      <alignment horizontal="center" vertical="top" wrapText="1"/>
    </xf>
    <xf numFmtId="0" fontId="22" fillId="0" borderId="0" xfId="0" applyFont="1" applyAlignment="1">
      <alignment horizontal="center"/>
    </xf>
    <xf numFmtId="0" fontId="26" fillId="24" borderId="0" xfId="0" applyFont="1" applyFill="1" applyAlignment="1">
      <alignment horizontal="center"/>
    </xf>
    <xf numFmtId="49" fontId="22" fillId="0" borderId="11" xfId="0" applyNumberFormat="1" applyFont="1" applyBorder="1" applyAlignment="1">
      <alignment vertical="top" wrapText="1"/>
    </xf>
    <xf numFmtId="49" fontId="22" fillId="0" borderId="7" xfId="0" applyNumberFormat="1" applyFont="1" applyBorder="1" applyAlignment="1">
      <alignment vertical="top" wrapText="1"/>
    </xf>
    <xf numFmtId="49" fontId="22" fillId="0" borderId="12" xfId="0" applyNumberFormat="1" applyFont="1" applyBorder="1" applyAlignment="1">
      <alignment vertical="top" wrapText="1"/>
    </xf>
  </cellXfs>
  <cellStyles count="2">
    <cellStyle name="Moeda" xfId="1" builtinId="4"/>
    <cellStyle name="Normal" xfId="0" builtinId="0"/>
  </cellStyles>
  <dxfs count="4">
    <dxf>
      <fill>
        <patternFill patternType="none"/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FFFFFF"/>
      </font>
      <fill>
        <patternFill patternType="none"/>
      </fill>
    </dxf>
    <dxf>
      <font>
        <b/>
        <color rgb="FF000000"/>
      </font>
      <fill>
        <patternFill patternType="solid">
          <fgColor rgb="FFD8D8D8"/>
          <bgColor rgb="FFD8D8D8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</font>
      <fill>
        <patternFill patternType="solid">
          <fgColor rgb="FFD8D8D8"/>
          <bgColor rgb="FFD8D8D8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638735</xdr:colOff>
      <xdr:row>0</xdr:row>
      <xdr:rowOff>56029</xdr:rowOff>
    </xdr:from>
    <xdr:to>
      <xdr:col>3</xdr:col>
      <xdr:colOff>419660</xdr:colOff>
      <xdr:row>1</xdr:row>
      <xdr:rowOff>741829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DC3C218-ACAE-48BF-B30B-87CB5B516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735" y="56029"/>
          <a:ext cx="2066925" cy="876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323850</xdr:colOff>
      <xdr:row>0</xdr:row>
      <xdr:rowOff>0</xdr:rowOff>
    </xdr:from>
    <xdr:to>
      <xdr:col>6</xdr:col>
      <xdr:colOff>142875</xdr:colOff>
      <xdr:row>3</xdr:row>
      <xdr:rowOff>304800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6FE67D3-5790-47C3-868F-DA03A87D1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0" y="0"/>
          <a:ext cx="2066925" cy="8763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19050</xdr:rowOff>
    </xdr:from>
    <xdr:ext cx="0" cy="381000"/>
    <xdr:pic>
      <xdr:nvPicPr>
        <xdr:cNvPr id="3" name="image2.png">
          <a:extLst>
            <a:ext uri="{FF2B5EF4-FFF2-40B4-BE49-F238E27FC236}">
              <a16:creationId xmlns:a16="http://schemas.microsoft.com/office/drawing/2014/main" id="{A07B5CE8-2972-4615-9B33-AE22CE4C22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" y="19050"/>
          <a:ext cx="0" cy="381000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5b5cce66d1a61c76/&#193;rea%20de%20Trabalho/Dwg%20school/Or&#231;amentos/Escola%20Maria%20Elena%20Abreu%20de%20Morais%20-%20Manaca%2006.2024/Or&#231;amento%20Maria%20Helena%20Abreu%20(MANACA).xlsx" TargetMode="External"/><Relationship Id="rId1" Type="http://schemas.openxmlformats.org/officeDocument/2006/relationships/externalLinkPath" Target="Or&#231;amento%20Maria%20Helena%20Abreu%20(MANACA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ÇAMENTO"/>
      <sheetName val="CRONOGRAMA"/>
      <sheetName val="BDI"/>
      <sheetName val="MEMÓRIA"/>
    </sheetNames>
    <sheetDataSet>
      <sheetData sheetId="0">
        <row r="5">
          <cell r="A5" t="str">
            <v>OBJETO: PINTURA DE PAREDES E TROCA DE PORTAS</v>
          </cell>
        </row>
        <row r="6">
          <cell r="A6" t="str">
            <v>ENDEREÇO: FAZENDA PA MANACA BR040 KM 128 A ESQUERDA, ZONA RURAL, CRISTALINA, 73850-000.</v>
          </cell>
          <cell r="I6">
            <v>0.26440000000000002</v>
          </cell>
        </row>
        <row r="7">
          <cell r="A7" t="str">
            <v>ÁREA: 1221,51 M²</v>
          </cell>
        </row>
        <row r="8">
          <cell r="A8" t="str">
            <v>REFERÊNCIA:TABELA DE CUSTOS DE OBRAS CIVIS - T244 - FEVEREIRO/2024 - SEM
DESONERAÇÃO</v>
          </cell>
        </row>
        <row r="12">
          <cell r="C12" t="str">
            <v>PINTURA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K26"/>
  <sheetViews>
    <sheetView tabSelected="1" showOutlineSymbols="0" showWhiteSpace="0" topLeftCell="A16" zoomScale="85" zoomScaleNormal="85" workbookViewId="0">
      <selection activeCell="D19" sqref="D19"/>
    </sheetView>
  </sheetViews>
  <sheetFormatPr defaultRowHeight="14.25"/>
  <cols>
    <col min="1" max="3" width="10" bestFit="1" customWidth="1"/>
    <col min="4" max="4" width="60" bestFit="1" customWidth="1"/>
    <col min="5" max="5" width="5" bestFit="1" customWidth="1"/>
    <col min="6" max="10" width="10" bestFit="1" customWidth="1"/>
    <col min="11" max="11" width="11.5" style="60" bestFit="1" customWidth="1"/>
  </cols>
  <sheetData>
    <row r="1" spans="1:11" ht="15">
      <c r="A1" s="1"/>
      <c r="B1" s="1"/>
      <c r="C1" s="1"/>
      <c r="D1" s="43" t="s">
        <v>0</v>
      </c>
      <c r="E1" s="77" t="s">
        <v>1</v>
      </c>
      <c r="F1" s="77"/>
      <c r="G1" s="77"/>
      <c r="H1" s="77" t="s">
        <v>2</v>
      </c>
      <c r="I1" s="77"/>
      <c r="J1" s="77"/>
      <c r="K1" s="77"/>
    </row>
    <row r="2" spans="1:11" ht="80.099999999999994" customHeight="1">
      <c r="A2" s="2"/>
      <c r="B2" s="2"/>
      <c r="C2" s="2"/>
      <c r="D2" s="44" t="s">
        <v>3</v>
      </c>
      <c r="E2" s="78">
        <v>0.26679999999999998</v>
      </c>
      <c r="F2" s="79"/>
      <c r="G2" s="79"/>
      <c r="H2" s="79" t="s">
        <v>4</v>
      </c>
      <c r="I2" s="79"/>
      <c r="J2" s="79"/>
      <c r="K2" s="79"/>
    </row>
    <row r="3" spans="1:11">
      <c r="A3" s="80" t="s">
        <v>5</v>
      </c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15" customHeight="1">
      <c r="A4" s="76" t="s">
        <v>6</v>
      </c>
      <c r="B4" s="75" t="s">
        <v>7</v>
      </c>
      <c r="C4" s="76" t="s">
        <v>8</v>
      </c>
      <c r="D4" s="76" t="s">
        <v>9</v>
      </c>
      <c r="E4" s="74" t="s">
        <v>10</v>
      </c>
      <c r="F4" s="75" t="s">
        <v>11</v>
      </c>
      <c r="G4" s="75" t="s">
        <v>12</v>
      </c>
      <c r="H4" s="75" t="s">
        <v>13</v>
      </c>
      <c r="I4" s="74" t="s">
        <v>14</v>
      </c>
      <c r="J4" s="75"/>
      <c r="K4" s="69" t="s">
        <v>15</v>
      </c>
    </row>
    <row r="5" spans="1:11" ht="15" customHeight="1">
      <c r="A5" s="75"/>
      <c r="B5" s="75"/>
      <c r="C5" s="75"/>
      <c r="D5" s="75"/>
      <c r="E5" s="75"/>
      <c r="F5" s="75"/>
      <c r="G5" s="75"/>
      <c r="H5" s="75"/>
      <c r="I5" s="57" t="s">
        <v>16</v>
      </c>
      <c r="J5" s="57" t="s">
        <v>17</v>
      </c>
      <c r="K5" s="69"/>
    </row>
    <row r="6" spans="1:11" ht="24" customHeight="1">
      <c r="A6" s="45" t="s">
        <v>18</v>
      </c>
      <c r="B6" s="45"/>
      <c r="C6" s="45"/>
      <c r="D6" s="46" t="s">
        <v>19</v>
      </c>
      <c r="E6" s="45"/>
      <c r="F6" s="47"/>
      <c r="G6" s="45"/>
      <c r="H6" s="45"/>
      <c r="I6" s="45"/>
      <c r="J6" s="45"/>
      <c r="K6" s="58">
        <v>58998.99</v>
      </c>
    </row>
    <row r="7" spans="1:11" ht="24" customHeight="1">
      <c r="A7" s="48" t="s">
        <v>20</v>
      </c>
      <c r="B7" s="49" t="s">
        <v>21</v>
      </c>
      <c r="C7" s="48" t="s">
        <v>22</v>
      </c>
      <c r="D7" s="50" t="s">
        <v>23</v>
      </c>
      <c r="E7" s="51" t="s">
        <v>24</v>
      </c>
      <c r="F7" s="49">
        <v>867</v>
      </c>
      <c r="G7" s="52">
        <v>11.52</v>
      </c>
      <c r="H7" s="52">
        <v>14.56</v>
      </c>
      <c r="I7" s="52">
        <v>7317.48</v>
      </c>
      <c r="J7" s="52">
        <v>57.97</v>
      </c>
      <c r="K7" s="59">
        <f>12623.52</f>
        <v>12623.52</v>
      </c>
    </row>
    <row r="8" spans="1:11" ht="24" customHeight="1">
      <c r="A8" s="48" t="s">
        <v>25</v>
      </c>
      <c r="B8" s="49" t="s">
        <v>26</v>
      </c>
      <c r="C8" s="48" t="s">
        <v>22</v>
      </c>
      <c r="D8" s="50" t="s">
        <v>27</v>
      </c>
      <c r="E8" s="51" t="s">
        <v>24</v>
      </c>
      <c r="F8" s="49">
        <v>584.27</v>
      </c>
      <c r="G8" s="52">
        <v>12.82</v>
      </c>
      <c r="H8" s="52">
        <v>16.2</v>
      </c>
      <c r="I8" s="52">
        <v>5889.44</v>
      </c>
      <c r="J8" s="52">
        <v>62.22</v>
      </c>
      <c r="K8" s="59">
        <f>9465.17</f>
        <v>9465.17</v>
      </c>
    </row>
    <row r="9" spans="1:11" ht="24" customHeight="1">
      <c r="A9" s="48" t="s">
        <v>28</v>
      </c>
      <c r="B9" s="49" t="s">
        <v>29</v>
      </c>
      <c r="C9" s="48" t="s">
        <v>22</v>
      </c>
      <c r="D9" s="50" t="s">
        <v>30</v>
      </c>
      <c r="E9" s="51" t="s">
        <v>24</v>
      </c>
      <c r="F9" s="49">
        <v>27</v>
      </c>
      <c r="G9" s="52">
        <v>23.68</v>
      </c>
      <c r="H9" s="52">
        <v>29.94</v>
      </c>
      <c r="I9" s="52">
        <v>227.88</v>
      </c>
      <c r="J9" s="52">
        <v>28.19</v>
      </c>
      <c r="K9" s="59">
        <f>808.38</f>
        <v>808.38</v>
      </c>
    </row>
    <row r="10" spans="1:11" ht="51.95" customHeight="1">
      <c r="A10" s="48" t="s">
        <v>31</v>
      </c>
      <c r="B10" s="49" t="s">
        <v>32</v>
      </c>
      <c r="C10" s="48" t="s">
        <v>33</v>
      </c>
      <c r="D10" s="50" t="s">
        <v>34</v>
      </c>
      <c r="E10" s="51" t="s">
        <v>24</v>
      </c>
      <c r="F10" s="49">
        <v>4</v>
      </c>
      <c r="G10" s="52">
        <v>52.9</v>
      </c>
      <c r="H10" s="52">
        <v>66.88</v>
      </c>
      <c r="I10" s="52">
        <v>148.84</v>
      </c>
      <c r="J10" s="52">
        <v>55.64</v>
      </c>
      <c r="K10" s="59">
        <f>267.52</f>
        <v>267.52</v>
      </c>
    </row>
    <row r="11" spans="1:11" ht="26.1" customHeight="1">
      <c r="A11" s="48" t="s">
        <v>35</v>
      </c>
      <c r="B11" s="49" t="s">
        <v>36</v>
      </c>
      <c r="C11" s="48" t="s">
        <v>33</v>
      </c>
      <c r="D11" s="50" t="s">
        <v>37</v>
      </c>
      <c r="E11" s="51" t="s">
        <v>24</v>
      </c>
      <c r="F11" s="49">
        <v>420</v>
      </c>
      <c r="G11" s="52">
        <v>67.48</v>
      </c>
      <c r="H11" s="52">
        <v>85.32</v>
      </c>
      <c r="I11" s="52">
        <v>4002.6</v>
      </c>
      <c r="J11" s="52">
        <v>11.17</v>
      </c>
      <c r="K11" s="59">
        <f>35834.4</f>
        <v>35834.400000000001</v>
      </c>
    </row>
    <row r="12" spans="1:11" ht="24" customHeight="1">
      <c r="A12" s="45" t="s">
        <v>38</v>
      </c>
      <c r="B12" s="45"/>
      <c r="C12" s="45"/>
      <c r="D12" s="46" t="s">
        <v>39</v>
      </c>
      <c r="E12" s="45"/>
      <c r="F12" s="47"/>
      <c r="G12" s="45"/>
      <c r="H12" s="45"/>
      <c r="I12" s="45"/>
      <c r="J12" s="45"/>
      <c r="K12" s="58">
        <f>K13+K14+K15</f>
        <v>5608.6100000000006</v>
      </c>
    </row>
    <row r="13" spans="1:11" ht="39" customHeight="1">
      <c r="A13" s="48" t="s">
        <v>40</v>
      </c>
      <c r="B13" s="49" t="s">
        <v>41</v>
      </c>
      <c r="C13" s="48" t="s">
        <v>33</v>
      </c>
      <c r="D13" s="50" t="s">
        <v>42</v>
      </c>
      <c r="E13" s="51" t="s">
        <v>43</v>
      </c>
      <c r="F13" s="49">
        <v>10</v>
      </c>
      <c r="G13" s="52">
        <v>367.43</v>
      </c>
      <c r="H13" s="52">
        <v>464.57</v>
      </c>
      <c r="I13" s="52">
        <v>533.5</v>
      </c>
      <c r="J13" s="52">
        <v>11.48</v>
      </c>
      <c r="K13" s="59">
        <f>4645.7</f>
        <v>4645.7</v>
      </c>
    </row>
    <row r="14" spans="1:11" ht="26.1" customHeight="1">
      <c r="A14" s="48" t="s">
        <v>44</v>
      </c>
      <c r="B14" s="49" t="s">
        <v>50</v>
      </c>
      <c r="C14" s="48" t="s">
        <v>33</v>
      </c>
      <c r="D14" s="50" t="s">
        <v>51</v>
      </c>
      <c r="E14" s="51" t="s">
        <v>24</v>
      </c>
      <c r="F14" s="49">
        <v>16.8</v>
      </c>
      <c r="G14" s="52">
        <v>9.5500000000000007</v>
      </c>
      <c r="H14" s="52">
        <v>12.07</v>
      </c>
      <c r="I14" s="52">
        <v>139.77000000000001</v>
      </c>
      <c r="J14" s="52">
        <v>68.930000000000007</v>
      </c>
      <c r="K14" s="59">
        <f>202.77</f>
        <v>202.77</v>
      </c>
    </row>
    <row r="15" spans="1:11" ht="26.1" customHeight="1">
      <c r="A15" s="48" t="s">
        <v>44</v>
      </c>
      <c r="B15" s="49" t="s">
        <v>48</v>
      </c>
      <c r="C15" s="48" t="s">
        <v>22</v>
      </c>
      <c r="D15" s="50" t="s">
        <v>49</v>
      </c>
      <c r="E15" s="51" t="s">
        <v>24</v>
      </c>
      <c r="F15" s="49">
        <v>1.44</v>
      </c>
      <c r="G15" s="52">
        <v>417.5</v>
      </c>
      <c r="H15" s="52">
        <v>527.88</v>
      </c>
      <c r="I15" s="52">
        <v>84.36</v>
      </c>
      <c r="J15" s="52">
        <v>11.1</v>
      </c>
      <c r="K15" s="59">
        <f>760.14</f>
        <v>760.14</v>
      </c>
    </row>
    <row r="16" spans="1:11" ht="24" customHeight="1">
      <c r="A16" s="45" t="s">
        <v>44</v>
      </c>
      <c r="B16" s="45"/>
      <c r="C16" s="45"/>
      <c r="D16" s="46" t="s">
        <v>45</v>
      </c>
      <c r="E16" s="45"/>
      <c r="F16" s="47"/>
      <c r="G16" s="45"/>
      <c r="H16" s="45"/>
      <c r="I16" s="45"/>
      <c r="J16" s="45"/>
      <c r="K16" s="58">
        <f>K17</f>
        <v>262.45999999999998</v>
      </c>
    </row>
    <row r="17" spans="1:11" ht="24" customHeight="1">
      <c r="A17" s="48" t="s">
        <v>44</v>
      </c>
      <c r="B17" s="49" t="s">
        <v>46</v>
      </c>
      <c r="C17" s="48" t="s">
        <v>22</v>
      </c>
      <c r="D17" s="50" t="s">
        <v>47</v>
      </c>
      <c r="E17" s="51" t="s">
        <v>24</v>
      </c>
      <c r="F17" s="49">
        <v>1.056</v>
      </c>
      <c r="G17" s="52">
        <v>196.58</v>
      </c>
      <c r="H17" s="52">
        <v>248.55</v>
      </c>
      <c r="I17" s="52">
        <v>0</v>
      </c>
      <c r="J17" s="52">
        <v>0</v>
      </c>
      <c r="K17" s="59">
        <f>262.46</f>
        <v>262.45999999999998</v>
      </c>
    </row>
    <row r="18" spans="1:11" ht="24" customHeight="1">
      <c r="A18" s="45">
        <v>3</v>
      </c>
      <c r="B18" s="45"/>
      <c r="C18" s="45"/>
      <c r="D18" s="46" t="s">
        <v>56</v>
      </c>
      <c r="E18" s="45"/>
      <c r="F18" s="47"/>
      <c r="G18" s="45"/>
      <c r="H18" s="45"/>
      <c r="I18" s="45"/>
      <c r="J18" s="45"/>
      <c r="K18" s="58">
        <v>6000</v>
      </c>
    </row>
    <row r="19" spans="1:11" ht="26.1" customHeight="1">
      <c r="A19" s="48" t="s">
        <v>58</v>
      </c>
      <c r="B19" s="49"/>
      <c r="C19" s="48"/>
      <c r="D19" s="50" t="s">
        <v>57</v>
      </c>
      <c r="E19" s="53" t="s">
        <v>59</v>
      </c>
      <c r="F19" s="49">
        <v>33</v>
      </c>
      <c r="G19" s="52">
        <v>60.606000000000002</v>
      </c>
      <c r="H19" s="52">
        <v>60.606000000000002</v>
      </c>
      <c r="I19" s="54" t="s">
        <v>60</v>
      </c>
      <c r="J19" s="54" t="s">
        <v>60</v>
      </c>
      <c r="K19" s="59">
        <v>6000</v>
      </c>
    </row>
    <row r="20" spans="1:11" ht="26.1" customHeight="1">
      <c r="A20" s="45">
        <v>4</v>
      </c>
      <c r="B20" s="45"/>
      <c r="C20" s="45"/>
      <c r="D20" s="46" t="s">
        <v>103</v>
      </c>
      <c r="E20" s="45"/>
      <c r="F20" s="47"/>
      <c r="G20" s="45"/>
      <c r="H20" s="45"/>
      <c r="I20" s="45"/>
      <c r="J20" s="45"/>
      <c r="K20" s="58">
        <v>472.5</v>
      </c>
    </row>
    <row r="21" spans="1:11" ht="26.1" customHeight="1">
      <c r="A21" s="48" t="s">
        <v>104</v>
      </c>
      <c r="B21" s="49">
        <v>30110</v>
      </c>
      <c r="C21" s="48" t="s">
        <v>22</v>
      </c>
      <c r="D21" s="50" t="s">
        <v>105</v>
      </c>
      <c r="E21" s="53" t="s">
        <v>102</v>
      </c>
      <c r="F21" s="49">
        <v>50</v>
      </c>
      <c r="G21" s="52">
        <v>0.63</v>
      </c>
      <c r="H21" s="52">
        <v>0.63</v>
      </c>
      <c r="I21" s="54"/>
      <c r="J21" s="54"/>
      <c r="K21" s="59">
        <v>472.5</v>
      </c>
    </row>
    <row r="22" spans="1:11">
      <c r="A22" s="64"/>
      <c r="B22" s="64"/>
      <c r="C22" s="64"/>
      <c r="D22" s="56"/>
      <c r="E22" s="55"/>
      <c r="F22" s="55"/>
      <c r="G22" s="55"/>
      <c r="H22" s="70" t="s">
        <v>52</v>
      </c>
      <c r="I22" s="71"/>
      <c r="J22" s="72">
        <v>51314.26</v>
      </c>
      <c r="K22" s="73"/>
    </row>
    <row r="23" spans="1:11">
      <c r="A23" s="64"/>
      <c r="B23" s="64"/>
      <c r="C23" s="64"/>
      <c r="D23" s="56"/>
      <c r="E23" s="55"/>
      <c r="F23" s="55"/>
      <c r="G23" s="55"/>
      <c r="H23" s="65" t="s">
        <v>53</v>
      </c>
      <c r="I23" s="66"/>
      <c r="J23" s="67">
        <v>13555.8</v>
      </c>
      <c r="K23" s="68"/>
    </row>
    <row r="24" spans="1:11">
      <c r="A24" s="64"/>
      <c r="B24" s="64"/>
      <c r="C24" s="64"/>
      <c r="D24" s="56"/>
      <c r="E24" s="55"/>
      <c r="F24" s="55"/>
      <c r="G24" s="55"/>
      <c r="H24" s="65" t="s">
        <v>54</v>
      </c>
      <c r="I24" s="66"/>
      <c r="J24" s="67">
        <f>K20+K18+K16+K12+K6</f>
        <v>71342.559999999998</v>
      </c>
      <c r="K24" s="68"/>
    </row>
    <row r="25" spans="1:11" ht="60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61"/>
    </row>
    <row r="26" spans="1:11" ht="69.95" customHeight="1">
      <c r="A26" s="62" t="s">
        <v>55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</row>
  </sheetData>
  <mergeCells count="25">
    <mergeCell ref="E1:G1"/>
    <mergeCell ref="H1:K1"/>
    <mergeCell ref="E2:G2"/>
    <mergeCell ref="H2:K2"/>
    <mergeCell ref="A3:K3"/>
    <mergeCell ref="K4:K5"/>
    <mergeCell ref="A22:C22"/>
    <mergeCell ref="H22:I22"/>
    <mergeCell ref="J22:K22"/>
    <mergeCell ref="E4:E5"/>
    <mergeCell ref="F4:F5"/>
    <mergeCell ref="G4:G5"/>
    <mergeCell ref="I4:J4"/>
    <mergeCell ref="H4:H5"/>
    <mergeCell ref="A4:A5"/>
    <mergeCell ref="B4:B5"/>
    <mergeCell ref="C4:C5"/>
    <mergeCell ref="D4:D5"/>
    <mergeCell ref="A26:K26"/>
    <mergeCell ref="A23:C23"/>
    <mergeCell ref="H23:I23"/>
    <mergeCell ref="J23:K23"/>
    <mergeCell ref="A24:C24"/>
    <mergeCell ref="H24:I24"/>
    <mergeCell ref="J24:K24"/>
  </mergeCells>
  <pageMargins left="0.5" right="0.5" top="1" bottom="1" header="0.5" footer="0.5"/>
  <pageSetup paperSize="9" fitToHeight="0" orientation="landscape"/>
  <headerFooter>
    <oddHeader>&amp;L &amp;CMUNICÍPIO DE CRISTALINA
CNPJ: 01.138.122/0001-01 &amp;R</oddHeader>
    <oddFooter>&amp;L &amp;CPRAÇA JOSÉ ADAMIAN PREFEITURA MUNICIPAL - CENTRO - Cristalina / GO
6136122525 / ENGENHARIA@CRISTALINA.GO.GOV.BR &amp;R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40857-DE72-4649-91A4-D855CCE645F0}">
  <sheetPr>
    <tabColor rgb="FFFF0000"/>
  </sheetPr>
  <dimension ref="A1:V44"/>
  <sheetViews>
    <sheetView topLeftCell="A7" workbookViewId="0">
      <selection activeCell="I24" sqref="I24"/>
    </sheetView>
  </sheetViews>
  <sheetFormatPr defaultRowHeight="14.25"/>
  <cols>
    <col min="2" max="2" width="21.5" bestFit="1" customWidth="1"/>
    <col min="3" max="4" width="9" customWidth="1"/>
    <col min="5" max="5" width="11.5" bestFit="1" customWidth="1"/>
    <col min="6" max="7" width="9" customWidth="1"/>
    <col min="8" max="8" width="10.625" bestFit="1" customWidth="1"/>
  </cols>
  <sheetData>
    <row r="1" spans="1:22" ht="15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1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ht="1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41.25" customHeigh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5">
      <c r="A5" s="96" t="s">
        <v>61</v>
      </c>
      <c r="B5" s="90"/>
      <c r="C5" s="90"/>
      <c r="D5" s="90"/>
      <c r="E5" s="90"/>
      <c r="F5" s="90"/>
      <c r="G5" s="6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15" customHeight="1">
      <c r="A6" s="97" t="str">
        <f>[1]ORÇAMENTO!A5</f>
        <v>OBJETO: PINTURA DE PAREDES E TROCA DE PORTAS</v>
      </c>
      <c r="B6" s="90"/>
      <c r="C6" s="90"/>
      <c r="D6" s="90"/>
      <c r="E6" s="90"/>
      <c r="F6" s="90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15">
      <c r="A7" s="6" t="str">
        <f>[1]ORÇAMENTO!A6</f>
        <v>ENDEREÇO: FAZENDA PA MANACA BR040 KM 128 A ESQUERDA, ZONA RURAL, CRISTALINA, 73850-000.</v>
      </c>
      <c r="B7" s="6"/>
      <c r="C7" s="6"/>
      <c r="D7" s="6"/>
      <c r="E7" s="6"/>
      <c r="F7" s="6" t="s">
        <v>62</v>
      </c>
      <c r="G7" s="7">
        <f>[1]ORÇAMENTO!$I$6</f>
        <v>0.26440000000000002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" customHeight="1">
      <c r="A8" s="98" t="str">
        <f>[1]ORÇAMENTO!A7</f>
        <v>ÁREA: 1221,51 M²</v>
      </c>
      <c r="B8" s="90"/>
      <c r="C8" s="90"/>
      <c r="D8" s="9"/>
      <c r="E8" s="10"/>
      <c r="F8" s="11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 ht="25.5" customHeight="1">
      <c r="A9" s="98" t="str">
        <f>[1]ORÇAMENTO!A8</f>
        <v>REFERÊNCIA:TABELA DE CUSTOS DE OBRAS CIVIS - T244 - FEVEREIRO/2024 - SEM
DESONERAÇÃO</v>
      </c>
      <c r="B9" s="90"/>
      <c r="C9" s="90"/>
      <c r="D9" s="90"/>
      <c r="E9" s="10"/>
      <c r="F9" s="99"/>
      <c r="G9" s="90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 ht="15" customHeight="1">
      <c r="A10" s="8"/>
      <c r="B10" s="8"/>
      <c r="C10" s="8"/>
      <c r="D10" s="9"/>
      <c r="E10" s="10"/>
      <c r="F10" s="11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 ht="15" customHeight="1">
      <c r="A11" s="95" t="s">
        <v>63</v>
      </c>
      <c r="B11" s="90"/>
      <c r="C11" s="90"/>
      <c r="D11" s="90"/>
      <c r="E11" s="90"/>
      <c r="F11" s="90"/>
      <c r="G11" s="90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ht="15">
      <c r="A12" s="4"/>
      <c r="B12" s="6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22" ht="27.75" customHeight="1">
      <c r="A13" s="92" t="s">
        <v>64</v>
      </c>
      <c r="B13" s="93" t="s">
        <v>65</v>
      </c>
      <c r="C13" s="94" t="s">
        <v>66</v>
      </c>
      <c r="D13" s="83"/>
      <c r="E13" s="82" t="s">
        <v>67</v>
      </c>
      <c r="F13" s="83"/>
      <c r="G13" s="84" t="s">
        <v>66</v>
      </c>
      <c r="H13" s="82" t="s">
        <v>67</v>
      </c>
      <c r="I13" s="83"/>
      <c r="J13" s="84" t="s">
        <v>66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ht="30.75" customHeight="1">
      <c r="A14" s="85"/>
      <c r="B14" s="85"/>
      <c r="C14" s="38" t="s">
        <v>68</v>
      </c>
      <c r="D14" s="12" t="s">
        <v>17</v>
      </c>
      <c r="E14" s="13" t="s">
        <v>68</v>
      </c>
      <c r="F14" s="12" t="s">
        <v>17</v>
      </c>
      <c r="G14" s="85"/>
      <c r="H14" s="13" t="s">
        <v>68</v>
      </c>
      <c r="I14" s="12" t="s">
        <v>17</v>
      </c>
      <c r="J14" s="8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 ht="15">
      <c r="A15" s="14">
        <v>1</v>
      </c>
      <c r="B15" s="36" t="str">
        <f>[1]ORÇAMENTO!C12</f>
        <v>PINTURA</v>
      </c>
      <c r="C15" s="40">
        <v>58998.99</v>
      </c>
      <c r="D15" s="37">
        <f>C15/$C$19</f>
        <v>0.88229306209684877</v>
      </c>
      <c r="E15" s="41">
        <f>C15*F15</f>
        <v>0</v>
      </c>
      <c r="F15" s="18"/>
      <c r="G15" s="19"/>
      <c r="H15" s="41">
        <f>E15*I15</f>
        <v>0</v>
      </c>
      <c r="I15" s="18"/>
      <c r="J15" s="19">
        <f>I15</f>
        <v>0</v>
      </c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ht="15">
      <c r="A16" s="14">
        <v>2</v>
      </c>
      <c r="B16" s="36" t="s">
        <v>98</v>
      </c>
      <c r="C16" s="40">
        <v>5608.61</v>
      </c>
      <c r="D16" s="37">
        <f>C16/C19</f>
        <v>8.3873261067808222E-2</v>
      </c>
      <c r="E16" s="41">
        <f>C16*F16</f>
        <v>0</v>
      </c>
      <c r="F16" s="18"/>
      <c r="G16" s="19"/>
      <c r="H16" s="41">
        <f>E16*I16</f>
        <v>0</v>
      </c>
      <c r="I16" s="18"/>
      <c r="J16" s="19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ht="15">
      <c r="A17" s="14">
        <v>3</v>
      </c>
      <c r="B17" s="15" t="s">
        <v>99</v>
      </c>
      <c r="C17" s="39">
        <v>262.45999999999998</v>
      </c>
      <c r="D17" s="17">
        <f>C17/C19</f>
        <v>3.9249254449599718E-3</v>
      </c>
      <c r="E17" s="41">
        <f>C17*F17</f>
        <v>0</v>
      </c>
      <c r="F17" s="18"/>
      <c r="G17" s="19"/>
      <c r="H17" s="41">
        <f>E17*I17</f>
        <v>0</v>
      </c>
      <c r="I17" s="18"/>
      <c r="J17" s="19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ht="15">
      <c r="A18" s="14">
        <v>4</v>
      </c>
      <c r="B18" s="15" t="s">
        <v>100</v>
      </c>
      <c r="C18" s="16">
        <v>2000</v>
      </c>
      <c r="D18" s="17">
        <f>C18/C19</f>
        <v>2.9908751390383081E-2</v>
      </c>
      <c r="E18" s="41">
        <f>C18*F18</f>
        <v>0</v>
      </c>
      <c r="F18" s="18"/>
      <c r="G18" s="19"/>
      <c r="H18" s="41">
        <f>E18*I18</f>
        <v>0</v>
      </c>
      <c r="I18" s="18"/>
      <c r="J18" s="19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15.75" customHeight="1">
      <c r="A19" s="14"/>
      <c r="B19" s="20" t="s">
        <v>69</v>
      </c>
      <c r="C19" s="21">
        <f>C15+C16+C17+C18</f>
        <v>66870.06</v>
      </c>
      <c r="D19" s="22">
        <f>SUM(D15:D18)</f>
        <v>1</v>
      </c>
      <c r="E19" s="41"/>
      <c r="F19" s="18"/>
      <c r="G19" s="19"/>
      <c r="H19" s="41"/>
      <c r="I19" s="18"/>
      <c r="J19" s="19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15.75" customHeight="1">
      <c r="A20" s="86" t="s">
        <v>70</v>
      </c>
      <c r="B20" s="87"/>
      <c r="C20" s="87"/>
      <c r="D20" s="88"/>
      <c r="E20" s="42">
        <f>SUM(E15:E19)</f>
        <v>0</v>
      </c>
      <c r="F20" s="23">
        <f>E20/$C$19</f>
        <v>0</v>
      </c>
      <c r="G20" s="23">
        <f>G19</f>
        <v>0</v>
      </c>
      <c r="H20" s="42">
        <f>SUM(H15:H19)</f>
        <v>0</v>
      </c>
      <c r="I20" s="23">
        <f>H20/$C$19</f>
        <v>0</v>
      </c>
      <c r="J20" s="23">
        <f>J19</f>
        <v>0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 ht="15.75" customHeight="1">
      <c r="A21" s="86" t="s">
        <v>71</v>
      </c>
      <c r="B21" s="87"/>
      <c r="C21" s="87"/>
      <c r="D21" s="88"/>
      <c r="E21" s="42">
        <f>E20</f>
        <v>0</v>
      </c>
      <c r="F21" s="23">
        <f t="shared" ref="F21" si="0">F20</f>
        <v>0</v>
      </c>
      <c r="G21" s="23">
        <f>F21</f>
        <v>0</v>
      </c>
      <c r="H21" s="42">
        <f t="shared" ref="H21:I21" si="1">H20</f>
        <v>0</v>
      </c>
      <c r="I21" s="23">
        <f t="shared" si="1"/>
        <v>0</v>
      </c>
      <c r="J21" s="23">
        <f>I21</f>
        <v>0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:22" ht="15.75" customHeight="1">
      <c r="A22" s="4"/>
      <c r="B22" s="2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 ht="15.75" customHeight="1">
      <c r="A23" s="4"/>
      <c r="B23" s="24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ht="24" customHeight="1">
      <c r="A24" s="4"/>
      <c r="B24" s="24"/>
      <c r="C24" s="5"/>
      <c r="D24" s="89" t="s">
        <v>101</v>
      </c>
      <c r="E24" s="90"/>
      <c r="F24" s="90"/>
      <c r="G24" s="90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 ht="15.75" customHeight="1">
      <c r="A25" s="4"/>
      <c r="B25" s="5"/>
      <c r="C25" s="5"/>
      <c r="D25" s="5"/>
      <c r="E25" s="5"/>
      <c r="F25" s="5"/>
      <c r="G25" s="2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ht="15.75" customHeight="1">
      <c r="A26" s="91"/>
      <c r="B26" s="90"/>
      <c r="C26" s="90"/>
      <c r="D26" s="90"/>
      <c r="E26" s="90"/>
      <c r="F26" s="90"/>
      <c r="G26" s="90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 ht="15.75" customHeight="1">
      <c r="A27" s="91"/>
      <c r="B27" s="90"/>
      <c r="C27" s="90"/>
      <c r="D27" s="90"/>
      <c r="E27" s="90"/>
      <c r="F27" s="90"/>
      <c r="G27" s="90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 ht="15.75" customHeight="1">
      <c r="A28" s="91"/>
      <c r="B28" s="90"/>
      <c r="C28" s="90"/>
      <c r="D28" s="90"/>
      <c r="E28" s="90"/>
      <c r="F28" s="90"/>
      <c r="G28" s="90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 ht="15.75" customHeight="1">
      <c r="A29" s="4"/>
      <c r="B29" s="24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spans="1:22" ht="15.75" customHeight="1">
      <c r="A30" s="4"/>
      <c r="B30" s="2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 ht="15.75" customHeight="1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ht="15.75" customHeight="1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ht="15.75" customHeight="1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ht="15.75" customHeight="1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ht="15.75" customHeight="1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ht="15.75" customHeight="1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 ht="15.75" customHeight="1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22" ht="15.75" customHeight="1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spans="1:22" ht="15.75" customHeight="1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</row>
    <row r="40" spans="1:22" ht="15.75" customHeight="1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</row>
    <row r="41" spans="1:22" ht="15.75" customHeight="1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</row>
    <row r="42" spans="1:22" ht="15.75" customHeight="1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</row>
    <row r="43" spans="1:22" ht="15.75" customHeight="1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</row>
    <row r="44" spans="1:22" ht="15.75" customHeight="1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</sheetData>
  <mergeCells count="19">
    <mergeCell ref="A11:G11"/>
    <mergeCell ref="A5:F5"/>
    <mergeCell ref="A6:F6"/>
    <mergeCell ref="A8:C8"/>
    <mergeCell ref="A9:D9"/>
    <mergeCell ref="F9:G9"/>
    <mergeCell ref="A27:G27"/>
    <mergeCell ref="A28:G28"/>
    <mergeCell ref="A13:A14"/>
    <mergeCell ref="B13:B14"/>
    <mergeCell ref="C13:D13"/>
    <mergeCell ref="E13:F13"/>
    <mergeCell ref="G13:G14"/>
    <mergeCell ref="A20:D20"/>
    <mergeCell ref="H13:I13"/>
    <mergeCell ref="J13:J14"/>
    <mergeCell ref="A21:D21"/>
    <mergeCell ref="D24:G24"/>
    <mergeCell ref="A26:G26"/>
  </mergeCell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87591-75DD-4685-9D3E-2CD94BB1F9F7}">
  <sheetPr>
    <tabColor rgb="FF00B0F0"/>
  </sheetPr>
  <dimension ref="A1:J32"/>
  <sheetViews>
    <sheetView topLeftCell="A16" workbookViewId="0">
      <selection activeCell="J24" sqref="J24"/>
    </sheetView>
  </sheetViews>
  <sheetFormatPr defaultRowHeight="14.25"/>
  <sheetData>
    <row r="1" spans="1:10" ht="15">
      <c r="A1" s="26"/>
      <c r="B1" s="26"/>
      <c r="C1" s="26"/>
      <c r="D1" s="26"/>
      <c r="E1" s="26"/>
      <c r="F1" s="26"/>
      <c r="G1" s="26"/>
      <c r="H1" s="26"/>
      <c r="I1" s="142"/>
      <c r="J1" s="142"/>
    </row>
    <row r="2" spans="1:10">
      <c r="A2" s="143" t="s">
        <v>72</v>
      </c>
      <c r="B2" s="143"/>
      <c r="C2" s="143"/>
      <c r="D2" s="143"/>
      <c r="E2" s="143"/>
      <c r="F2" s="143"/>
      <c r="G2" s="143"/>
      <c r="H2" s="143"/>
      <c r="I2" s="143"/>
      <c r="J2" s="143"/>
    </row>
    <row r="3" spans="1:10" ht="15">
      <c r="A3" s="27"/>
      <c r="B3" s="27"/>
      <c r="C3" s="27"/>
      <c r="D3" s="27"/>
      <c r="E3" s="27"/>
      <c r="F3" s="27"/>
      <c r="G3" s="27"/>
      <c r="H3" s="27"/>
      <c r="I3" s="27"/>
      <c r="J3" s="27"/>
    </row>
    <row r="4" spans="1:10">
      <c r="A4" s="132" t="s">
        <v>74</v>
      </c>
      <c r="B4" s="133"/>
      <c r="C4" s="133"/>
      <c r="D4" s="133"/>
      <c r="E4" s="133"/>
      <c r="F4" s="133"/>
      <c r="G4" s="133"/>
      <c r="H4" s="133"/>
      <c r="I4" s="133"/>
      <c r="J4" s="134"/>
    </row>
    <row r="5" spans="1:10">
      <c r="A5" s="144" t="s">
        <v>75</v>
      </c>
      <c r="B5" s="145"/>
      <c r="C5" s="145"/>
      <c r="D5" s="145"/>
      <c r="E5" s="145"/>
      <c r="F5" s="145"/>
      <c r="G5" s="145"/>
      <c r="H5" s="145"/>
      <c r="I5" s="145"/>
      <c r="J5" s="146"/>
    </row>
    <row r="6" spans="1:10" ht="15">
      <c r="A6" s="28"/>
      <c r="B6" s="28"/>
      <c r="C6" s="28"/>
      <c r="D6" s="28"/>
      <c r="E6" s="28"/>
      <c r="F6" s="28"/>
      <c r="G6" s="28"/>
      <c r="H6" s="28"/>
      <c r="I6" s="28"/>
      <c r="J6" s="28"/>
    </row>
    <row r="7" spans="1:10">
      <c r="A7" s="132" t="s">
        <v>76</v>
      </c>
      <c r="B7" s="133"/>
      <c r="C7" s="133"/>
      <c r="D7" s="133"/>
      <c r="E7" s="133"/>
      <c r="F7" s="133"/>
      <c r="G7" s="133"/>
      <c r="H7" s="133"/>
      <c r="I7" s="133"/>
      <c r="J7" s="134"/>
    </row>
    <row r="8" spans="1:10">
      <c r="A8" s="129" t="e">
        <f>[1]ORÇAMENTO!#REF!</f>
        <v>#REF!</v>
      </c>
      <c r="B8" s="130"/>
      <c r="C8" s="130"/>
      <c r="D8" s="130"/>
      <c r="E8" s="130"/>
      <c r="F8" s="130"/>
      <c r="G8" s="130"/>
      <c r="H8" s="130"/>
      <c r="I8" s="130"/>
      <c r="J8" s="131"/>
    </row>
    <row r="9" spans="1:10" ht="15">
      <c r="A9" s="27"/>
      <c r="B9" s="27"/>
      <c r="C9" s="27"/>
      <c r="D9" s="27"/>
      <c r="E9" s="27"/>
      <c r="F9" s="27"/>
      <c r="G9" s="27"/>
      <c r="H9" s="27"/>
      <c r="I9" s="27"/>
      <c r="J9" s="27"/>
    </row>
    <row r="10" spans="1:10">
      <c r="A10" s="132" t="s">
        <v>78</v>
      </c>
      <c r="B10" s="133"/>
      <c r="C10" s="133"/>
      <c r="D10" s="133"/>
      <c r="E10" s="133"/>
      <c r="F10" s="133"/>
      <c r="G10" s="133"/>
      <c r="H10" s="134"/>
      <c r="I10" s="135" t="s">
        <v>79</v>
      </c>
      <c r="J10" s="136"/>
    </row>
    <row r="11" spans="1:10">
      <c r="A11" s="137" t="s">
        <v>73</v>
      </c>
      <c r="B11" s="138"/>
      <c r="C11" s="138"/>
      <c r="D11" s="138"/>
      <c r="E11" s="138"/>
      <c r="F11" s="138"/>
      <c r="G11" s="138"/>
      <c r="H11" s="139"/>
      <c r="I11" s="140" t="s">
        <v>80</v>
      </c>
      <c r="J11" s="141"/>
    </row>
    <row r="12" spans="1:10" ht="15">
      <c r="A12" s="29" t="s">
        <v>73</v>
      </c>
      <c r="B12" s="29"/>
      <c r="C12" s="29"/>
      <c r="D12" s="29"/>
      <c r="E12" s="29"/>
      <c r="F12" s="29"/>
      <c r="G12" s="29"/>
      <c r="H12" s="29"/>
      <c r="I12" s="27"/>
      <c r="J12" s="27"/>
    </row>
    <row r="13" spans="1:10">
      <c r="A13" s="124" t="s">
        <v>81</v>
      </c>
      <c r="B13" s="125"/>
      <c r="C13" s="125"/>
      <c r="D13" s="125"/>
      <c r="E13" s="125"/>
      <c r="F13" s="125"/>
      <c r="G13" s="125"/>
      <c r="H13" s="126"/>
      <c r="I13" s="127">
        <v>0.5</v>
      </c>
      <c r="J13" s="128"/>
    </row>
    <row r="14" spans="1:10">
      <c r="A14" s="124" t="s">
        <v>82</v>
      </c>
      <c r="B14" s="125"/>
      <c r="C14" s="125"/>
      <c r="D14" s="125"/>
      <c r="E14" s="125"/>
      <c r="F14" s="125"/>
      <c r="G14" s="125"/>
      <c r="H14" s="126"/>
      <c r="I14" s="127">
        <v>0.05</v>
      </c>
      <c r="J14" s="128"/>
    </row>
    <row r="15" spans="1:10">
      <c r="A15" s="124" t="s">
        <v>83</v>
      </c>
      <c r="B15" s="125"/>
      <c r="C15" s="125"/>
      <c r="D15" s="125"/>
      <c r="E15" s="125"/>
      <c r="F15" s="125"/>
      <c r="G15" s="125"/>
      <c r="H15" s="126"/>
      <c r="I15" s="127">
        <f>J13*J14</f>
        <v>0</v>
      </c>
      <c r="J15" s="128"/>
    </row>
    <row r="16" spans="1:10" ht="15">
      <c r="A16" s="27"/>
      <c r="B16" s="27"/>
      <c r="C16" s="27"/>
      <c r="D16" s="27"/>
      <c r="E16" s="27"/>
      <c r="F16" s="27"/>
      <c r="G16" s="27"/>
      <c r="H16" s="27"/>
      <c r="I16" s="27"/>
      <c r="J16" s="27"/>
    </row>
    <row r="17" spans="1:10">
      <c r="A17" s="111" t="s">
        <v>84</v>
      </c>
      <c r="B17" s="112"/>
      <c r="C17" s="112"/>
      <c r="D17" s="112"/>
      <c r="E17" s="112"/>
      <c r="F17" s="112"/>
      <c r="G17" s="112"/>
      <c r="H17" s="113"/>
      <c r="I17" s="117" t="s">
        <v>85</v>
      </c>
      <c r="J17" s="119" t="s">
        <v>86</v>
      </c>
    </row>
    <row r="18" spans="1:10">
      <c r="A18" s="114"/>
      <c r="B18" s="115"/>
      <c r="C18" s="115"/>
      <c r="D18" s="115"/>
      <c r="E18" s="115"/>
      <c r="F18" s="115"/>
      <c r="G18" s="115"/>
      <c r="H18" s="116"/>
      <c r="I18" s="118"/>
      <c r="J18" s="120"/>
    </row>
    <row r="19" spans="1:10">
      <c r="A19" s="108" t="str">
        <f>IF($I$11=$A$48,"Encargos Sociais incidentes sobre a mão de obra","Administração Central")</f>
        <v>Administração Central</v>
      </c>
      <c r="B19" s="109"/>
      <c r="C19" s="109"/>
      <c r="D19" s="109"/>
      <c r="E19" s="109"/>
      <c r="F19" s="109"/>
      <c r="G19" s="109"/>
      <c r="H19" s="110"/>
      <c r="I19" s="30" t="str">
        <f>IF($I$11=$A$48,"K1","AC")</f>
        <v>AC</v>
      </c>
      <c r="J19" s="31">
        <v>4.0099999999999997E-2</v>
      </c>
    </row>
    <row r="20" spans="1:10">
      <c r="A20" s="108" t="str">
        <f>IF($I$11=$A$48,"Administração Central da empresa ou consultoria - overhead","Seguro e Garantia")</f>
        <v>Seguro e Garantia</v>
      </c>
      <c r="B20" s="109"/>
      <c r="C20" s="109"/>
      <c r="D20" s="109"/>
      <c r="E20" s="109"/>
      <c r="F20" s="109"/>
      <c r="G20" s="109"/>
      <c r="H20" s="110"/>
      <c r="I20" s="30" t="str">
        <f>IF($I$11=$A$48,"K2","SG")</f>
        <v>SG</v>
      </c>
      <c r="J20" s="31">
        <v>1.1000000000000001E-3</v>
      </c>
    </row>
    <row r="21" spans="1:10">
      <c r="A21" s="108" t="str">
        <f>IF($I$11=$A$48,"","Risco")</f>
        <v>Risco</v>
      </c>
      <c r="B21" s="109"/>
      <c r="C21" s="109"/>
      <c r="D21" s="109"/>
      <c r="E21" s="109"/>
      <c r="F21" s="109"/>
      <c r="G21" s="109"/>
      <c r="H21" s="110"/>
      <c r="I21" s="30" t="str">
        <f>IF($I$11=$A$48,"","R")</f>
        <v>R</v>
      </c>
      <c r="J21" s="31">
        <v>5.5999999999999999E-3</v>
      </c>
    </row>
    <row r="22" spans="1:10">
      <c r="A22" s="108" t="str">
        <f>IF($I$11=$A$48,"","Despesas Financeiras")</f>
        <v>Despesas Financeiras</v>
      </c>
      <c r="B22" s="109"/>
      <c r="C22" s="109"/>
      <c r="D22" s="109"/>
      <c r="E22" s="109"/>
      <c r="F22" s="109"/>
      <c r="G22" s="109"/>
      <c r="H22" s="110"/>
      <c r="I22" s="30" t="str">
        <f>IF($I$11=$A$48,"","DF")</f>
        <v>DF</v>
      </c>
      <c r="J22" s="31">
        <v>7.7000000000000002E-3</v>
      </c>
    </row>
    <row r="23" spans="1:10">
      <c r="A23" s="108" t="str">
        <f>IF($I$11=$A$48,"Margem bruta da empresa de consultoria","Lucro")</f>
        <v>Lucro</v>
      </c>
      <c r="B23" s="109"/>
      <c r="C23" s="109"/>
      <c r="D23" s="109"/>
      <c r="E23" s="109"/>
      <c r="F23" s="109"/>
      <c r="G23" s="109"/>
      <c r="H23" s="110"/>
      <c r="I23" s="30" t="str">
        <f>IF($I$11=$A$48,"K3","L")</f>
        <v>L</v>
      </c>
      <c r="J23" s="31">
        <v>7.2999999999999995E-2</v>
      </c>
    </row>
    <row r="24" spans="1:10">
      <c r="A24" s="121" t="s">
        <v>87</v>
      </c>
      <c r="B24" s="122"/>
      <c r="C24" s="122"/>
      <c r="D24" s="122"/>
      <c r="E24" s="122"/>
      <c r="F24" s="122"/>
      <c r="G24" s="122"/>
      <c r="H24" s="123"/>
      <c r="I24" s="30" t="s">
        <v>88</v>
      </c>
      <c r="J24" s="31">
        <v>3.6499999999999998E-2</v>
      </c>
    </row>
    <row r="25" spans="1:10">
      <c r="A25" s="108" t="s">
        <v>89</v>
      </c>
      <c r="B25" s="109"/>
      <c r="C25" s="109"/>
      <c r="D25" s="109"/>
      <c r="E25" s="109"/>
      <c r="F25" s="109"/>
      <c r="G25" s="109"/>
      <c r="H25" s="110"/>
      <c r="I25" s="30" t="s">
        <v>90</v>
      </c>
      <c r="J25" s="30">
        <v>2.5000000000000001E-2</v>
      </c>
    </row>
    <row r="26" spans="1:10">
      <c r="A26" s="108" t="s">
        <v>91</v>
      </c>
      <c r="B26" s="109"/>
      <c r="C26" s="109"/>
      <c r="D26" s="109"/>
      <c r="E26" s="109"/>
      <c r="F26" s="109"/>
      <c r="G26" s="109"/>
      <c r="H26" s="110"/>
      <c r="I26" s="30" t="s">
        <v>92</v>
      </c>
      <c r="J26" s="30">
        <v>4.4999999999999998E-2</v>
      </c>
    </row>
    <row r="27" spans="1:10">
      <c r="A27" s="108" t="s">
        <v>93</v>
      </c>
      <c r="B27" s="109"/>
      <c r="C27" s="109"/>
      <c r="D27" s="109"/>
      <c r="E27" s="109"/>
      <c r="F27" s="109"/>
      <c r="G27" s="109"/>
      <c r="H27" s="110"/>
      <c r="I27" s="32" t="s">
        <v>77</v>
      </c>
      <c r="J27" s="30">
        <f>ROUND((((1+J19+J20+J21)*(1+J22)*(1+J23)/(1-(J24+J25)))-1),4)</f>
        <v>0.20599999999999999</v>
      </c>
    </row>
    <row r="28" spans="1:10" ht="15">
      <c r="A28" s="100" t="s">
        <v>94</v>
      </c>
      <c r="B28" s="101"/>
      <c r="C28" s="101"/>
      <c r="D28" s="101"/>
      <c r="E28" s="101"/>
      <c r="F28" s="101"/>
      <c r="G28" s="101"/>
      <c r="H28" s="102"/>
      <c r="I28" s="33" t="s">
        <v>95</v>
      </c>
      <c r="J28" s="34">
        <f>ROUND((((1+J19+J20+J21)*(1+J22)*(1+J23)/(1-(J24+J25+J26)))-1),4)</f>
        <v>0.26679999999999998</v>
      </c>
    </row>
    <row r="29" spans="1:10" ht="15">
      <c r="A29" s="26"/>
      <c r="B29" s="26"/>
      <c r="C29" s="26"/>
      <c r="D29" s="26"/>
      <c r="E29" s="26"/>
      <c r="F29" s="26"/>
      <c r="G29" s="26"/>
      <c r="H29" s="26"/>
      <c r="I29" s="26"/>
      <c r="J29" s="26"/>
    </row>
    <row r="30" spans="1:10">
      <c r="A30" s="103" t="s">
        <v>96</v>
      </c>
      <c r="B30" s="103"/>
      <c r="C30" s="103"/>
      <c r="D30" s="103"/>
      <c r="E30" s="103"/>
      <c r="F30" s="103"/>
      <c r="G30" s="103"/>
      <c r="H30" s="103"/>
      <c r="I30" s="103"/>
      <c r="J30" s="103"/>
    </row>
    <row r="31" spans="1:10" ht="15.75">
      <c r="A31" s="35"/>
      <c r="B31" s="35"/>
      <c r="C31" s="35"/>
      <c r="D31" s="104" t="str">
        <f>IF(I11="Sim","BDI.DES =","BDI.PAD =")</f>
        <v>BDI.DES =</v>
      </c>
      <c r="E31" s="105" t="str">
        <f>IF($I$11=$A$48,"(1+K1+K2)*(1+K3)","(1+AC + S + R + G)*(1 + DF)*(1+L)")</f>
        <v>(1+AC + S + R + G)*(1 + DF)*(1+L)</v>
      </c>
      <c r="F31" s="105"/>
      <c r="G31" s="105"/>
      <c r="H31" s="106" t="s">
        <v>97</v>
      </c>
      <c r="I31" s="35"/>
      <c r="J31" s="35"/>
    </row>
    <row r="32" spans="1:10" ht="15.75">
      <c r="A32" s="35"/>
      <c r="B32" s="35"/>
      <c r="C32" s="35"/>
      <c r="D32" s="104"/>
      <c r="E32" s="107" t="str">
        <f>IF(K11="Sim","(1-CP-ISS-CRPB)","(1-CP-ISS)")</f>
        <v>(1-CP-ISS)</v>
      </c>
      <c r="F32" s="107"/>
      <c r="G32" s="107"/>
      <c r="H32" s="106"/>
      <c r="I32" s="35"/>
      <c r="J32" s="35"/>
    </row>
  </sheetData>
  <mergeCells count="34">
    <mergeCell ref="I1:J1"/>
    <mergeCell ref="A2:J2"/>
    <mergeCell ref="A4:J4"/>
    <mergeCell ref="A5:J5"/>
    <mergeCell ref="A7:J7"/>
    <mergeCell ref="A8:J8"/>
    <mergeCell ref="A10:H10"/>
    <mergeCell ref="I10:J10"/>
    <mergeCell ref="A11:H11"/>
    <mergeCell ref="I11:J11"/>
    <mergeCell ref="A13:H13"/>
    <mergeCell ref="I13:J13"/>
    <mergeCell ref="A14:H14"/>
    <mergeCell ref="I14:J14"/>
    <mergeCell ref="A15:H15"/>
    <mergeCell ref="I15:J15"/>
    <mergeCell ref="A27:H27"/>
    <mergeCell ref="A17:H18"/>
    <mergeCell ref="I17:I18"/>
    <mergeCell ref="J17:J18"/>
    <mergeCell ref="A19:H19"/>
    <mergeCell ref="A20:H20"/>
    <mergeCell ref="A21:H21"/>
    <mergeCell ref="A22:H22"/>
    <mergeCell ref="A23:H23"/>
    <mergeCell ref="A24:H24"/>
    <mergeCell ref="A25:H25"/>
    <mergeCell ref="A26:H26"/>
    <mergeCell ref="A28:H28"/>
    <mergeCell ref="A30:J30"/>
    <mergeCell ref="D31:D32"/>
    <mergeCell ref="E31:G31"/>
    <mergeCell ref="H31:H32"/>
    <mergeCell ref="E32:G32"/>
  </mergeCells>
  <conditionalFormatting sqref="A27:F27">
    <cfRule type="expression" dxfId="3" priority="1" stopIfTrue="1">
      <formula>$Q$12="Não"</formula>
    </cfRule>
  </conditionalFormatting>
  <conditionalFormatting sqref="A28:F28">
    <cfRule type="expression" dxfId="2" priority="2" stopIfTrue="1">
      <formula>$Q$12="sim"</formula>
    </cfRule>
  </conditionalFormatting>
  <conditionalFormatting sqref="A14:J15">
    <cfRule type="expression" dxfId="1" priority="4" stopIfTrue="1">
      <formula>$I$12=$A$47</formula>
    </cfRule>
  </conditionalFormatting>
  <conditionalFormatting sqref="I28:J28">
    <cfRule type="expression" dxfId="0" priority="3" stopIfTrue="1">
      <formula>$Q$12="sim"</formula>
    </cfRule>
  </conditionalFormatting>
  <dataValidations count="4">
    <dataValidation type="list" allowBlank="1" showErrorMessage="1" sqref="I12:J12" xr:uid="{D30562AF-E83A-4C30-96C4-7717E6FFC30B}">
      <formula1>"Sim,Não"</formula1>
    </dataValidation>
    <dataValidation type="decimal" allowBlank="1" showInputMessage="1" showErrorMessage="1" prompt="Valores admissíveis: - Insira valores entre 0 e 100%." sqref="I14" xr:uid="{44B75A84-89EE-4F31-926B-B6DD965C42C4}">
      <formula1>0</formula1>
      <formula2>1</formula2>
    </dataValidation>
    <dataValidation type="list" allowBlank="1" showErrorMessage="1" sqref="A12:H12" xr:uid="{5841DAFC-D41C-4591-A4F6-63C33DAFDF60}">
      <formula1>$A$42:$A$48</formula1>
    </dataValidation>
    <dataValidation type="decimal" operator="greaterThanOrEqual" allowBlank="1" showInputMessage="1" showErrorMessage="1" prompt="Valores comuns: - Normalmente entre 2 e 5%." sqref="I15" xr:uid="{82361F96-52D5-4CB6-BBB0-887FF0398B56}">
      <formula1>0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Orçamento Sintético</vt:lpstr>
      <vt:lpstr>CRONOGRAMA</vt:lpstr>
      <vt:lpstr>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Lucas Couto</cp:lastModifiedBy>
  <cp:revision>0</cp:revision>
  <dcterms:created xsi:type="dcterms:W3CDTF">2024-07-04T12:41:33Z</dcterms:created>
  <dcterms:modified xsi:type="dcterms:W3CDTF">2024-08-06T14:08:49Z</dcterms:modified>
</cp:coreProperties>
</file>