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EstaPastaDeTrabalho" defaultThemeVersion="166925"/>
  <mc:AlternateContent xmlns:mc="http://schemas.openxmlformats.org/markup-compatibility/2006">
    <mc:Choice Requires="x15">
      <x15ac:absPath xmlns:x15ac="http://schemas.microsoft.com/office/spreadsheetml/2010/11/ac" url="C:\Users\88558878153\Documents\"/>
    </mc:Choice>
  </mc:AlternateContent>
  <xr:revisionPtr revIDLastSave="0" documentId="13_ncr:1_{326DDF5F-9859-4144-9DD1-24BDC8A9667C}" xr6:coauthVersionLast="47" xr6:coauthVersionMax="47" xr10:uidLastSave="{00000000-0000-0000-0000-000000000000}"/>
  <bookViews>
    <workbookView xWindow="-28920" yWindow="-120" windowWidth="29040" windowHeight="15720" tabRatio="778" activeTab="2" xr2:uid="{02FEDA8E-EFC0-4F95-BB25-08F240CDA9C2}"/>
  </bookViews>
  <sheets>
    <sheet name="SORTEIO" sheetId="9" r:id="rId1"/>
    <sheet name="RESULTADO" sheetId="12" r:id="rId2"/>
    <sheet name="LISTAS DE PARTICIPANTES" sheetId="1" r:id="rId3"/>
    <sheet name="FORMULÁRIO" sheetId="10" state="hidden" r:id="rId4"/>
    <sheet name="PARA APRESENTAÇÃO" sheetId="16" state="hidden" r:id="rId5"/>
    <sheet name="ORDEM DE SORTEIO" sheetId="15" state="hidden" r:id="rId6"/>
    <sheet name="CONFIGURAÇÃO" sheetId="11" state="hidden" r:id="rId7"/>
    <sheet name="SEGMENTOS" sheetId="7" state="hidden" r:id="rId8"/>
    <sheet name="SEGMENTOS IMPRIMIR" sheetId="13" state="hidden" r:id="rId9"/>
    <sheet name="SEGMENTOS CULTURAIS" sheetId="4" state="hidden" r:id="rId10"/>
    <sheet name="RESPOSTAS DAS VINCULADAS" sheetId="5" state="hidden" r:id="rId11"/>
  </sheets>
  <definedNames>
    <definedName name="_xlnm._FilterDatabase" localSheetId="2" hidden="1">'LISTAS DE PARTICIPANTES'!$T$1:$Z$1364</definedName>
    <definedName name="_xlnm._FilterDatabase" localSheetId="5" hidden="1">'ORDEM DE SORTEIO'!$A$2:$I$34</definedName>
    <definedName name="_xlnm._FilterDatabase" localSheetId="4" hidden="1">'PARA APRESENTAÇÃO'!$A$2:$K$2</definedName>
    <definedName name="_xlnm._FilterDatabase" localSheetId="7" hidden="1">SEGMENTOS!$A$1:$L$43</definedName>
    <definedName name="_xlnm._FilterDatabase" localSheetId="9" hidden="1">'SEGMENTOS CULTURAIS'!$A$2:$D$3</definedName>
    <definedName name="_xlnm._FilterDatabase" localSheetId="8" hidden="1">'SEGMENTOS IMPRIMIR'!$A$2:$F$43</definedName>
    <definedName name="_xlnm.Criteria" localSheetId="2">'LISTAS DE PARTICIPANTES'!#REF!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4" i="16" l="1"/>
  <c r="Z1216" i="1"/>
  <c r="Z226" i="1"/>
  <c r="CQ6" i="12"/>
  <c r="CN6" i="12"/>
  <c r="CK6" i="12"/>
  <c r="CH6" i="12"/>
  <c r="CE6" i="12"/>
  <c r="CB6" i="12"/>
  <c r="BY6" i="12"/>
  <c r="BV6" i="12"/>
  <c r="BS6" i="12"/>
  <c r="BP6" i="12"/>
  <c r="BM6" i="12"/>
  <c r="BJ6" i="12"/>
  <c r="BG6" i="12"/>
  <c r="BD6" i="12"/>
  <c r="BA6" i="12"/>
  <c r="AX6" i="12"/>
  <c r="AU6" i="12"/>
  <c r="AR6" i="12"/>
  <c r="AO6" i="12"/>
  <c r="AL6" i="12"/>
  <c r="AI6" i="12"/>
  <c r="AF6" i="12"/>
  <c r="AC6" i="12"/>
  <c r="Z6" i="12"/>
  <c r="W6" i="12"/>
  <c r="T6" i="12"/>
  <c r="Q6" i="12"/>
  <c r="N6" i="12"/>
  <c r="K6" i="12"/>
  <c r="H6" i="12"/>
  <c r="R6" i="12"/>
  <c r="O6" i="12"/>
  <c r="L6" i="12"/>
  <c r="CT7" i="12" a="1"/>
  <c r="CT7" i="12" s="1"/>
  <c r="CQ7" i="12" a="1"/>
  <c r="CQ7" i="12" s="1"/>
  <c r="CN7" i="12" a="1"/>
  <c r="CN7" i="12" s="1"/>
  <c r="CK7" i="12" a="1"/>
  <c r="CK7" i="12" s="1"/>
  <c r="CH7" i="12" a="1"/>
  <c r="CH7" i="12" s="1"/>
  <c r="CE7" i="12" a="1"/>
  <c r="CE7" i="12" s="1"/>
  <c r="J30" i="16"/>
  <c r="H32" i="16"/>
  <c r="H31" i="16"/>
  <c r="H30" i="16"/>
  <c r="H29" i="16"/>
  <c r="H28" i="16"/>
  <c r="H27" i="16"/>
  <c r="H26" i="16"/>
  <c r="H25" i="16"/>
  <c r="H24" i="16"/>
  <c r="H23" i="16"/>
  <c r="H22" i="16"/>
  <c r="H21" i="16"/>
  <c r="H20" i="16"/>
  <c r="H19" i="16"/>
  <c r="H18" i="16"/>
  <c r="H17" i="16"/>
  <c r="H16" i="16"/>
  <c r="H15" i="16"/>
  <c r="H14" i="16"/>
  <c r="H13" i="16"/>
  <c r="H12" i="16"/>
  <c r="H11" i="16"/>
  <c r="H10" i="16"/>
  <c r="H9" i="16"/>
  <c r="H8" i="16"/>
  <c r="H7" i="16"/>
  <c r="H6" i="16"/>
  <c r="H5" i="16"/>
  <c r="H4" i="16"/>
  <c r="H3" i="16"/>
  <c r="J33" i="15"/>
  <c r="H33" i="15"/>
  <c r="I30" i="15" s="1"/>
  <c r="I28" i="15"/>
  <c r="I18" i="15"/>
  <c r="I14" i="15"/>
  <c r="I12" i="15"/>
  <c r="I8" i="15"/>
  <c r="E34" i="15"/>
  <c r="G13" i="15"/>
  <c r="G30" i="15"/>
  <c r="G31" i="15"/>
  <c r="G8" i="15"/>
  <c r="G18" i="15"/>
  <c r="G19" i="15"/>
  <c r="G9" i="15"/>
  <c r="G20" i="15"/>
  <c r="G21" i="15"/>
  <c r="G22" i="15"/>
  <c r="G23" i="15"/>
  <c r="G24" i="15"/>
  <c r="G25" i="15"/>
  <c r="G14" i="15"/>
  <c r="G26" i="15"/>
  <c r="G3" i="15"/>
  <c r="G27" i="15"/>
  <c r="G32" i="15"/>
  <c r="G28" i="15"/>
  <c r="G10" i="15"/>
  <c r="G4" i="15"/>
  <c r="G5" i="15"/>
  <c r="G15" i="15"/>
  <c r="G16" i="15"/>
  <c r="G29" i="15"/>
  <c r="G7" i="15"/>
  <c r="G11" i="15"/>
  <c r="G17" i="15"/>
  <c r="G6" i="15"/>
  <c r="J28" i="16" l="1"/>
  <c r="J3" i="16"/>
  <c r="J8" i="16"/>
  <c r="J14" i="16"/>
  <c r="J7" i="16"/>
  <c r="J18" i="16"/>
  <c r="J12" i="16"/>
  <c r="I3" i="15"/>
  <c r="I7" i="15"/>
  <c r="Z203" i="1" l="1"/>
  <c r="G12" i="15" l="1"/>
  <c r="C17" i="9" l="1"/>
  <c r="C33" i="12"/>
  <c r="C26" i="12"/>
  <c r="C27" i="12"/>
  <c r="C28" i="12"/>
  <c r="C29" i="12"/>
  <c r="C30" i="12"/>
  <c r="C31" i="12"/>
  <c r="C32" i="12"/>
  <c r="C25" i="12"/>
  <c r="AS7" i="12" l="1" a="1"/>
  <c r="AS7" i="12" s="1"/>
  <c r="AP7" i="12" a="1"/>
  <c r="AP7" i="12" s="1"/>
  <c r="AM7" i="12" a="1"/>
  <c r="AM7" i="12" s="1"/>
  <c r="AA7" i="12" a="1"/>
  <c r="AA7" i="12" s="1"/>
  <c r="C34" i="12" l="1"/>
  <c r="K658" i="10"/>
  <c r="K659" i="10"/>
  <c r="K660" i="10"/>
  <c r="K661" i="10"/>
  <c r="K662" i="10"/>
  <c r="K663" i="10"/>
  <c r="K664" i="10"/>
  <c r="K665" i="10"/>
  <c r="K666" i="10"/>
  <c r="K667" i="10"/>
  <c r="K668" i="10"/>
  <c r="K669" i="10"/>
  <c r="K670" i="10"/>
  <c r="K671" i="10"/>
  <c r="K672" i="10"/>
  <c r="K673" i="10"/>
  <c r="K674" i="10"/>
  <c r="K675" i="10"/>
  <c r="K676" i="10"/>
  <c r="K677" i="10"/>
  <c r="K678" i="10"/>
  <c r="K679" i="10"/>
  <c r="CR7" i="12" a="1"/>
  <c r="CR7" i="12" s="1"/>
  <c r="I7" i="12" a="1"/>
  <c r="I7" i="12" s="1"/>
  <c r="L7" i="12" a="1"/>
  <c r="L7" i="12" s="1"/>
  <c r="O7" i="12" a="1"/>
  <c r="O7" i="12" s="1"/>
  <c r="R7" i="12" a="1"/>
  <c r="R7" i="12" s="1"/>
  <c r="U7" i="12" a="1"/>
  <c r="U7" i="12" s="1"/>
  <c r="X7" i="12" a="1"/>
  <c r="X7" i="12" s="1"/>
  <c r="AD7" i="12" a="1"/>
  <c r="AD7" i="12" s="1"/>
  <c r="AG7" i="12" a="1"/>
  <c r="AG7" i="12" s="1"/>
  <c r="AJ7" i="12" a="1"/>
  <c r="AJ7" i="12" s="1"/>
  <c r="AV7" i="12" a="1"/>
  <c r="AV7" i="12" s="1"/>
  <c r="AY7" i="12" a="1"/>
  <c r="AY7" i="12" s="1"/>
  <c r="BB7" i="12" a="1"/>
  <c r="BB7" i="12" s="1"/>
  <c r="BE7" i="12" a="1"/>
  <c r="BE7" i="12" s="1"/>
  <c r="BH7" i="12" a="1"/>
  <c r="BH7" i="12" s="1"/>
  <c r="BK7" i="12" a="1"/>
  <c r="BK7" i="12" s="1"/>
  <c r="BN7" i="12" a="1"/>
  <c r="BN7" i="12" s="1"/>
  <c r="BQ7" i="12" a="1"/>
  <c r="BQ7" i="12" s="1"/>
  <c r="BT7" i="12" a="1"/>
  <c r="BT7" i="12" s="1"/>
  <c r="BW7" i="12" a="1"/>
  <c r="BW7" i="12" s="1"/>
  <c r="BZ7" i="12" a="1"/>
  <c r="BZ7" i="12" s="1"/>
  <c r="CC7" i="12" a="1"/>
  <c r="CC7" i="12" s="1"/>
  <c r="CF7" i="12" a="1"/>
  <c r="CF7" i="12" s="1"/>
  <c r="CI7" i="12" a="1"/>
  <c r="CI7" i="12" s="1"/>
  <c r="CL7" i="12" a="1"/>
  <c r="CL7" i="12" s="1"/>
  <c r="CO7" i="12" a="1"/>
  <c r="CO7" i="12" s="1"/>
  <c r="CU7" i="12" a="1"/>
  <c r="CU7" i="12" s="1"/>
  <c r="K657" i="10"/>
  <c r="K646" i="10"/>
  <c r="K647" i="10"/>
  <c r="K648" i="10"/>
  <c r="K649" i="10"/>
  <c r="K650" i="10"/>
  <c r="K651" i="10"/>
  <c r="K652" i="10"/>
  <c r="K653" i="10"/>
  <c r="K654" i="10"/>
  <c r="K655" i="10"/>
  <c r="K656" i="10"/>
  <c r="K536" i="10"/>
  <c r="K616" i="10"/>
  <c r="K537" i="10"/>
  <c r="K538" i="10"/>
  <c r="K539" i="10"/>
  <c r="K540" i="10"/>
  <c r="K541" i="10"/>
  <c r="K542" i="10"/>
  <c r="K543" i="10"/>
  <c r="K544" i="10"/>
  <c r="K545" i="10"/>
  <c r="K546" i="10"/>
  <c r="K547" i="10"/>
  <c r="K548" i="10"/>
  <c r="K549" i="10"/>
  <c r="K550" i="10"/>
  <c r="K551" i="10"/>
  <c r="K552" i="10"/>
  <c r="K553" i="10"/>
  <c r="K554" i="10"/>
  <c r="K555" i="10"/>
  <c r="K556" i="10"/>
  <c r="K557" i="10"/>
  <c r="K558" i="10"/>
  <c r="K559" i="10"/>
  <c r="K560" i="10"/>
  <c r="K561" i="10"/>
  <c r="K562" i="10"/>
  <c r="K563" i="10"/>
  <c r="K564" i="10"/>
  <c r="K565" i="10"/>
  <c r="K566" i="10"/>
  <c r="K567" i="10"/>
  <c r="K568" i="10"/>
  <c r="K569" i="10"/>
  <c r="K570" i="10"/>
  <c r="K571" i="10"/>
  <c r="K572" i="10"/>
  <c r="K573" i="10"/>
  <c r="K574" i="10"/>
  <c r="K575" i="10"/>
  <c r="K576" i="10"/>
  <c r="K577" i="10"/>
  <c r="K578" i="10"/>
  <c r="K579" i="10"/>
  <c r="K580" i="10"/>
  <c r="K581" i="10"/>
  <c r="K582" i="10"/>
  <c r="K583" i="10"/>
  <c r="K584" i="10"/>
  <c r="K585" i="10"/>
  <c r="K586" i="10"/>
  <c r="K587" i="10"/>
  <c r="K588" i="10"/>
  <c r="K589" i="10"/>
  <c r="K590" i="10"/>
  <c r="K591" i="10"/>
  <c r="K592" i="10"/>
  <c r="K593" i="10"/>
  <c r="K594" i="10"/>
  <c r="K595" i="10"/>
  <c r="K596" i="10"/>
  <c r="K597" i="10"/>
  <c r="K598" i="10"/>
  <c r="K599" i="10"/>
  <c r="K600" i="10"/>
  <c r="K601" i="10"/>
  <c r="K602" i="10"/>
  <c r="K603" i="10"/>
  <c r="K604" i="10"/>
  <c r="K605" i="10"/>
  <c r="K606" i="10"/>
  <c r="K607" i="10"/>
  <c r="K608" i="10"/>
  <c r="K609" i="10"/>
  <c r="K610" i="10"/>
  <c r="K611" i="10"/>
  <c r="K612" i="10"/>
  <c r="K613" i="10"/>
  <c r="K614" i="10"/>
  <c r="K615" i="10"/>
  <c r="K617" i="10"/>
  <c r="K618" i="10"/>
  <c r="K619" i="10"/>
  <c r="K620" i="10"/>
  <c r="K621" i="10"/>
  <c r="K622" i="10"/>
  <c r="K623" i="10"/>
  <c r="K624" i="10"/>
  <c r="K625" i="10"/>
  <c r="K626" i="10"/>
  <c r="K627" i="10"/>
  <c r="K628" i="10"/>
  <c r="K629" i="10"/>
  <c r="K630" i="10"/>
  <c r="K631" i="10"/>
  <c r="K632" i="10"/>
  <c r="K633" i="10"/>
  <c r="K634" i="10"/>
  <c r="K635" i="10"/>
  <c r="K636" i="10"/>
  <c r="K637" i="10"/>
  <c r="K638" i="10"/>
  <c r="K639" i="10"/>
  <c r="K640" i="10"/>
  <c r="K641" i="10"/>
  <c r="K642" i="10"/>
  <c r="K643" i="10"/>
  <c r="K644" i="10"/>
  <c r="K645" i="10"/>
  <c r="C15" i="9"/>
  <c r="C16" i="9"/>
  <c r="D20" i="9" l="1"/>
  <c r="K3" i="10" l="1"/>
  <c r="K4" i="10"/>
  <c r="K5" i="10"/>
  <c r="K6" i="10"/>
  <c r="K7" i="10"/>
  <c r="K8" i="10"/>
  <c r="K9" i="10"/>
  <c r="K10" i="10"/>
  <c r="K11" i="10"/>
  <c r="K12" i="10"/>
  <c r="K13" i="10"/>
  <c r="K14" i="10"/>
  <c r="K15" i="10"/>
  <c r="K16" i="10"/>
  <c r="K17" i="10"/>
  <c r="K18" i="10"/>
  <c r="K19" i="10"/>
  <c r="K20" i="10"/>
  <c r="K21" i="10"/>
  <c r="K22" i="10"/>
  <c r="K23" i="10"/>
  <c r="K24" i="10"/>
  <c r="K25" i="10"/>
  <c r="K26" i="10"/>
  <c r="K27" i="10"/>
  <c r="K28" i="10"/>
  <c r="K29" i="10"/>
  <c r="K30" i="10"/>
  <c r="K31" i="10"/>
  <c r="K32" i="10"/>
  <c r="K33" i="10"/>
  <c r="K34" i="10"/>
  <c r="K35" i="10"/>
  <c r="Z1097" i="1" s="1"/>
  <c r="K36" i="10"/>
  <c r="K37" i="10"/>
  <c r="K38" i="10"/>
  <c r="K39" i="10"/>
  <c r="K40" i="10"/>
  <c r="K41" i="10"/>
  <c r="K42" i="10"/>
  <c r="K43" i="10"/>
  <c r="K44" i="10"/>
  <c r="K45" i="10"/>
  <c r="K46" i="10"/>
  <c r="K47" i="10"/>
  <c r="Z1245" i="1" s="1"/>
  <c r="K48" i="10"/>
  <c r="K49" i="10"/>
  <c r="K50" i="10"/>
  <c r="K51" i="10"/>
  <c r="K52" i="10"/>
  <c r="K53" i="10"/>
  <c r="K54" i="10"/>
  <c r="K55" i="10"/>
  <c r="K56" i="10"/>
  <c r="K57" i="10"/>
  <c r="K58" i="10"/>
  <c r="K59" i="10"/>
  <c r="K60" i="10"/>
  <c r="K61" i="10"/>
  <c r="K62" i="10"/>
  <c r="K63" i="10"/>
  <c r="K64" i="10"/>
  <c r="K65" i="10"/>
  <c r="K66" i="10"/>
  <c r="K67" i="10"/>
  <c r="K68" i="10"/>
  <c r="K69" i="10"/>
  <c r="K70" i="10"/>
  <c r="K71" i="10"/>
  <c r="K72" i="10"/>
  <c r="K73" i="10"/>
  <c r="K74" i="10"/>
  <c r="K75" i="10"/>
  <c r="K76" i="10"/>
  <c r="K77" i="10"/>
  <c r="K78" i="10"/>
  <c r="K79" i="10"/>
  <c r="K80" i="10"/>
  <c r="K81" i="10"/>
  <c r="K82" i="10"/>
  <c r="K83" i="10"/>
  <c r="K84" i="10"/>
  <c r="K85" i="10"/>
  <c r="K86" i="10"/>
  <c r="K87" i="10"/>
  <c r="K88" i="10"/>
  <c r="K89" i="10"/>
  <c r="K90" i="10"/>
  <c r="K91" i="10"/>
  <c r="K92" i="10"/>
  <c r="K93" i="10"/>
  <c r="K94" i="10"/>
  <c r="K95" i="10"/>
  <c r="K96" i="10"/>
  <c r="K97" i="10"/>
  <c r="K98" i="10"/>
  <c r="K99" i="10"/>
  <c r="K100" i="10"/>
  <c r="K101" i="10"/>
  <c r="K102" i="10"/>
  <c r="K103" i="10"/>
  <c r="K104" i="10"/>
  <c r="K105" i="10"/>
  <c r="K106" i="10"/>
  <c r="K107" i="10"/>
  <c r="K108" i="10"/>
  <c r="K109" i="10"/>
  <c r="K110" i="10"/>
  <c r="K111" i="10"/>
  <c r="K112" i="10"/>
  <c r="K113" i="10"/>
  <c r="K114" i="10"/>
  <c r="K115" i="10"/>
  <c r="K116" i="10"/>
  <c r="K117" i="10"/>
  <c r="K118" i="10"/>
  <c r="K119" i="10"/>
  <c r="K120" i="10"/>
  <c r="K121" i="10"/>
  <c r="K122" i="10"/>
  <c r="K123" i="10"/>
  <c r="K124" i="10"/>
  <c r="K125" i="10"/>
  <c r="K126" i="10"/>
  <c r="K127" i="10"/>
  <c r="K128" i="10"/>
  <c r="K129" i="10"/>
  <c r="K130" i="10"/>
  <c r="K131" i="10"/>
  <c r="K132" i="10"/>
  <c r="K133" i="10"/>
  <c r="K134" i="10"/>
  <c r="K135" i="10"/>
  <c r="K136" i="10"/>
  <c r="K137" i="10"/>
  <c r="K138" i="10"/>
  <c r="K139" i="10"/>
  <c r="K140" i="10"/>
  <c r="K141" i="10"/>
  <c r="K142" i="10"/>
  <c r="K143" i="10"/>
  <c r="K144" i="10"/>
  <c r="K145" i="10"/>
  <c r="K146" i="10"/>
  <c r="K147" i="10"/>
  <c r="K148" i="10"/>
  <c r="K149" i="10"/>
  <c r="K150" i="10"/>
  <c r="K151" i="10"/>
  <c r="K152" i="10"/>
  <c r="K153" i="10"/>
  <c r="K154" i="10"/>
  <c r="K155" i="10"/>
  <c r="K156" i="10"/>
  <c r="Z1037" i="1" s="1"/>
  <c r="K157" i="10"/>
  <c r="K158" i="10"/>
  <c r="K159" i="10"/>
  <c r="K160" i="10"/>
  <c r="K161" i="10"/>
  <c r="K162" i="10"/>
  <c r="K163" i="10"/>
  <c r="K164" i="10"/>
  <c r="K165" i="10"/>
  <c r="K166" i="10"/>
  <c r="K167" i="10"/>
  <c r="K168" i="10"/>
  <c r="K169" i="10"/>
  <c r="K170" i="10"/>
  <c r="K171" i="10"/>
  <c r="K172" i="10"/>
  <c r="K173" i="10"/>
  <c r="K174" i="10"/>
  <c r="K175" i="10"/>
  <c r="K176" i="10"/>
  <c r="K177" i="10"/>
  <c r="K178" i="10"/>
  <c r="K179" i="10"/>
  <c r="K180" i="10"/>
  <c r="K181" i="10"/>
  <c r="K182" i="10"/>
  <c r="K183" i="10"/>
  <c r="K184" i="10"/>
  <c r="K185" i="10"/>
  <c r="K186" i="10"/>
  <c r="K187" i="10"/>
  <c r="K188" i="10"/>
  <c r="K189" i="10"/>
  <c r="K190" i="10"/>
  <c r="K191" i="10"/>
  <c r="K192" i="10"/>
  <c r="K193" i="10"/>
  <c r="K194" i="10"/>
  <c r="K195" i="10"/>
  <c r="K196" i="10"/>
  <c r="K197" i="10"/>
  <c r="K198" i="10"/>
  <c r="K199" i="10"/>
  <c r="K200" i="10"/>
  <c r="K201" i="10"/>
  <c r="K202" i="10"/>
  <c r="K203" i="10"/>
  <c r="K204" i="10"/>
  <c r="K205" i="10"/>
  <c r="K206" i="10"/>
  <c r="K207" i="10"/>
  <c r="K208" i="10"/>
  <c r="K209" i="10"/>
  <c r="K210" i="10"/>
  <c r="K211" i="10"/>
  <c r="K212" i="10"/>
  <c r="K213" i="10"/>
  <c r="K214" i="10"/>
  <c r="K215" i="10"/>
  <c r="K216" i="10"/>
  <c r="Z568" i="1" s="1"/>
  <c r="K217" i="10"/>
  <c r="K218" i="10"/>
  <c r="K219" i="10"/>
  <c r="K220" i="10"/>
  <c r="K221" i="10"/>
  <c r="K222" i="10"/>
  <c r="K223" i="10"/>
  <c r="K224" i="10"/>
  <c r="K225" i="10"/>
  <c r="K226" i="10"/>
  <c r="K227" i="10"/>
  <c r="K228" i="10"/>
  <c r="K229" i="10"/>
  <c r="K230" i="10"/>
  <c r="K231" i="10"/>
  <c r="K232" i="10"/>
  <c r="K233" i="10"/>
  <c r="K234" i="10"/>
  <c r="K235" i="10"/>
  <c r="K236" i="10"/>
  <c r="K237" i="10"/>
  <c r="K238" i="10"/>
  <c r="K239" i="10"/>
  <c r="K240" i="10"/>
  <c r="K241" i="10"/>
  <c r="K242" i="10"/>
  <c r="K243" i="10"/>
  <c r="K244" i="10"/>
  <c r="K245" i="10"/>
  <c r="K246" i="10"/>
  <c r="K247" i="10"/>
  <c r="K248" i="10"/>
  <c r="K249" i="10"/>
  <c r="K250" i="10"/>
  <c r="K251" i="10"/>
  <c r="K252" i="10"/>
  <c r="K253" i="10"/>
  <c r="K254" i="10"/>
  <c r="K255" i="10"/>
  <c r="K256" i="10"/>
  <c r="K257" i="10"/>
  <c r="K258" i="10"/>
  <c r="K259" i="10"/>
  <c r="K260" i="10"/>
  <c r="K261" i="10"/>
  <c r="K262" i="10"/>
  <c r="K263" i="10"/>
  <c r="K264" i="10"/>
  <c r="K265" i="10"/>
  <c r="K266" i="10"/>
  <c r="K267" i="10"/>
  <c r="K268" i="10"/>
  <c r="K269" i="10"/>
  <c r="K270" i="10"/>
  <c r="K271" i="10"/>
  <c r="K272" i="10"/>
  <c r="K273" i="10"/>
  <c r="K274" i="10"/>
  <c r="K275" i="10"/>
  <c r="K276" i="10"/>
  <c r="K277" i="10"/>
  <c r="K278" i="10"/>
  <c r="K279" i="10"/>
  <c r="K280" i="10"/>
  <c r="K281" i="10"/>
  <c r="K282" i="10"/>
  <c r="K283" i="10"/>
  <c r="K284" i="10"/>
  <c r="K285" i="10"/>
  <c r="K286" i="10"/>
  <c r="K287" i="10"/>
  <c r="K288" i="10"/>
  <c r="K289" i="10"/>
  <c r="K290" i="10"/>
  <c r="K291" i="10"/>
  <c r="K292" i="10"/>
  <c r="K293" i="10"/>
  <c r="K294" i="10"/>
  <c r="K295" i="10"/>
  <c r="K296" i="10"/>
  <c r="K297" i="10"/>
  <c r="K298" i="10"/>
  <c r="K299" i="10"/>
  <c r="K300" i="10"/>
  <c r="K301" i="10"/>
  <c r="K302" i="10"/>
  <c r="K303" i="10"/>
  <c r="K304" i="10"/>
  <c r="K305" i="10"/>
  <c r="K306" i="10"/>
  <c r="K307" i="10"/>
  <c r="K308" i="10"/>
  <c r="K309" i="10"/>
  <c r="K310" i="10"/>
  <c r="K311" i="10"/>
  <c r="K312" i="10"/>
  <c r="K313" i="10"/>
  <c r="K314" i="10"/>
  <c r="K315" i="10"/>
  <c r="K316" i="10"/>
  <c r="K317" i="10"/>
  <c r="K318" i="10"/>
  <c r="K319" i="10"/>
  <c r="K320" i="10"/>
  <c r="K321" i="10"/>
  <c r="K322" i="10"/>
  <c r="K323" i="10"/>
  <c r="K324" i="10"/>
  <c r="K325" i="10"/>
  <c r="K326" i="10"/>
  <c r="K327" i="10"/>
  <c r="K328" i="10"/>
  <c r="K329" i="10"/>
  <c r="K330" i="10"/>
  <c r="K331" i="10"/>
  <c r="K332" i="10"/>
  <c r="K333" i="10"/>
  <c r="K334" i="10"/>
  <c r="K335" i="10"/>
  <c r="K336" i="10"/>
  <c r="K337" i="10"/>
  <c r="K338" i="10"/>
  <c r="K339" i="10"/>
  <c r="K340" i="10"/>
  <c r="K341" i="10"/>
  <c r="K342" i="10"/>
  <c r="K343" i="10"/>
  <c r="K344" i="10"/>
  <c r="K345" i="10"/>
  <c r="K346" i="10"/>
  <c r="K347" i="10"/>
  <c r="K348" i="10"/>
  <c r="K349" i="10"/>
  <c r="K350" i="10"/>
  <c r="K351" i="10"/>
  <c r="K352" i="10"/>
  <c r="K353" i="10"/>
  <c r="K354" i="10"/>
  <c r="K355" i="10"/>
  <c r="K356" i="10"/>
  <c r="K357" i="10"/>
  <c r="K358" i="10"/>
  <c r="K359" i="10"/>
  <c r="K360" i="10"/>
  <c r="K361" i="10"/>
  <c r="K362" i="10"/>
  <c r="K363" i="10"/>
  <c r="K364" i="10"/>
  <c r="K365" i="10"/>
  <c r="K366" i="10"/>
  <c r="K367" i="10"/>
  <c r="K368" i="10"/>
  <c r="K369" i="10"/>
  <c r="K370" i="10"/>
  <c r="K371" i="10"/>
  <c r="K372" i="10"/>
  <c r="K373" i="10"/>
  <c r="K374" i="10"/>
  <c r="K375" i="10"/>
  <c r="K376" i="10"/>
  <c r="K377" i="10"/>
  <c r="K378" i="10"/>
  <c r="K379" i="10"/>
  <c r="K380" i="10"/>
  <c r="K381" i="10"/>
  <c r="K382" i="10"/>
  <c r="K383" i="10"/>
  <c r="K384" i="10"/>
  <c r="K385" i="10"/>
  <c r="K386" i="10"/>
  <c r="K387" i="10"/>
  <c r="K388" i="10"/>
  <c r="K389" i="10"/>
  <c r="K390" i="10"/>
  <c r="K391" i="10"/>
  <c r="K392" i="10"/>
  <c r="K393" i="10"/>
  <c r="K394" i="10"/>
  <c r="K395" i="10"/>
  <c r="K396" i="10"/>
  <c r="K397" i="10"/>
  <c r="K398" i="10"/>
  <c r="K399" i="10"/>
  <c r="K400" i="10"/>
  <c r="K401" i="10"/>
  <c r="K402" i="10"/>
  <c r="K403" i="10"/>
  <c r="K404" i="10"/>
  <c r="K405" i="10"/>
  <c r="K406" i="10"/>
  <c r="K407" i="10"/>
  <c r="K408" i="10"/>
  <c r="K409" i="10"/>
  <c r="K410" i="10"/>
  <c r="K411" i="10"/>
  <c r="K412" i="10"/>
  <c r="K413" i="10"/>
  <c r="K414" i="10"/>
  <c r="K415" i="10"/>
  <c r="K416" i="10"/>
  <c r="K417" i="10"/>
  <c r="K418" i="10"/>
  <c r="K419" i="10"/>
  <c r="K420" i="10"/>
  <c r="K421" i="10"/>
  <c r="K422" i="10"/>
  <c r="K423" i="10"/>
  <c r="K424" i="10"/>
  <c r="K425" i="10"/>
  <c r="K426" i="10"/>
  <c r="K427" i="10"/>
  <c r="K428" i="10"/>
  <c r="K429" i="10"/>
  <c r="K430" i="10"/>
  <c r="K431" i="10"/>
  <c r="K432" i="10"/>
  <c r="K433" i="10"/>
  <c r="K434" i="10"/>
  <c r="K435" i="10"/>
  <c r="K436" i="10"/>
  <c r="K437" i="10"/>
  <c r="K438" i="10"/>
  <c r="K439" i="10"/>
  <c r="K440" i="10"/>
  <c r="K441" i="10"/>
  <c r="K442" i="10"/>
  <c r="K443" i="10"/>
  <c r="K444" i="10"/>
  <c r="K445" i="10"/>
  <c r="K446" i="10"/>
  <c r="K447" i="10"/>
  <c r="K448" i="10"/>
  <c r="K449" i="10"/>
  <c r="K450" i="10"/>
  <c r="K451" i="10"/>
  <c r="K452" i="10"/>
  <c r="K453" i="10"/>
  <c r="K454" i="10"/>
  <c r="K455" i="10"/>
  <c r="K456" i="10"/>
  <c r="K457" i="10"/>
  <c r="K458" i="10"/>
  <c r="K459" i="10"/>
  <c r="K460" i="10"/>
  <c r="K461" i="10"/>
  <c r="K462" i="10"/>
  <c r="K463" i="10"/>
  <c r="K464" i="10"/>
  <c r="K465" i="10"/>
  <c r="K466" i="10"/>
  <c r="K467" i="10"/>
  <c r="K468" i="10"/>
  <c r="K469" i="10"/>
  <c r="K470" i="10"/>
  <c r="K471" i="10"/>
  <c r="K472" i="10"/>
  <c r="K473" i="10"/>
  <c r="K474" i="10"/>
  <c r="K475" i="10"/>
  <c r="K476" i="10"/>
  <c r="K477" i="10"/>
  <c r="K478" i="10"/>
  <c r="K479" i="10"/>
  <c r="K480" i="10"/>
  <c r="K481" i="10"/>
  <c r="K482" i="10"/>
  <c r="K483" i="10"/>
  <c r="K484" i="10"/>
  <c r="K485" i="10"/>
  <c r="K486" i="10"/>
  <c r="K487" i="10"/>
  <c r="K488" i="10"/>
  <c r="K489" i="10"/>
  <c r="K490" i="10"/>
  <c r="K491" i="10"/>
  <c r="K492" i="10"/>
  <c r="K493" i="10"/>
  <c r="K494" i="10"/>
  <c r="K495" i="10"/>
  <c r="K496" i="10"/>
  <c r="K497" i="10"/>
  <c r="K498" i="10"/>
  <c r="K499" i="10"/>
  <c r="K500" i="10"/>
  <c r="K501" i="10"/>
  <c r="K502" i="10"/>
  <c r="K503" i="10"/>
  <c r="K504" i="10"/>
  <c r="K505" i="10"/>
  <c r="K506" i="10"/>
  <c r="K507" i="10"/>
  <c r="K508" i="10"/>
  <c r="K509" i="10"/>
  <c r="K510" i="10"/>
  <c r="K511" i="10"/>
  <c r="K512" i="10"/>
  <c r="K513" i="10"/>
  <c r="K514" i="10"/>
  <c r="K515" i="10"/>
  <c r="K516" i="10"/>
  <c r="K517" i="10"/>
  <c r="K518" i="10"/>
  <c r="K519" i="10"/>
  <c r="K520" i="10"/>
  <c r="K521" i="10"/>
  <c r="K522" i="10"/>
  <c r="K523" i="10"/>
  <c r="K524" i="10"/>
  <c r="K525" i="10"/>
  <c r="K526" i="10"/>
  <c r="K527" i="10"/>
  <c r="K528" i="10"/>
  <c r="K529" i="10"/>
  <c r="K530" i="10"/>
  <c r="K531" i="10"/>
  <c r="K532" i="10"/>
  <c r="K533" i="10"/>
  <c r="K534" i="10"/>
  <c r="K535" i="10"/>
  <c r="K2" i="10"/>
  <c r="Z4" i="1" l="1"/>
  <c r="Z33" i="1"/>
  <c r="Z59" i="1"/>
  <c r="Z83" i="1"/>
  <c r="Z106" i="1"/>
  <c r="Z132" i="1"/>
  <c r="Z155" i="1"/>
  <c r="Z178" i="1"/>
  <c r="Z205" i="1"/>
  <c r="Z232" i="1"/>
  <c r="Z256" i="1"/>
  <c r="Z279" i="1"/>
  <c r="Z303" i="1"/>
  <c r="Z325" i="1"/>
  <c r="Z346" i="1"/>
  <c r="Z370" i="1"/>
  <c r="Z394" i="1"/>
  <c r="Z415" i="1"/>
  <c r="Z436" i="1"/>
  <c r="Z460" i="1"/>
  <c r="Z482" i="1"/>
  <c r="Z503" i="1"/>
  <c r="Z527" i="1"/>
  <c r="Z551" i="1"/>
  <c r="Z573" i="1"/>
  <c r="Z593" i="1"/>
  <c r="Z613" i="1"/>
  <c r="Z630" i="1"/>
  <c r="Z647" i="1"/>
  <c r="Z665" i="1"/>
  <c r="Z683" i="1"/>
  <c r="Z699" i="1"/>
  <c r="Z718" i="1"/>
  <c r="Z735" i="1"/>
  <c r="Z750" i="1"/>
  <c r="Z769" i="1"/>
  <c r="Z786" i="1"/>
  <c r="Z803" i="1"/>
  <c r="Z821" i="1"/>
  <c r="Z839" i="1"/>
  <c r="Z855" i="1"/>
  <c r="Z874" i="1"/>
  <c r="Z891" i="1"/>
  <c r="Z906" i="1"/>
  <c r="Z922" i="1"/>
  <c r="Z938" i="1"/>
  <c r="Z954" i="1"/>
  <c r="Z970" i="1"/>
  <c r="Z985" i="1"/>
  <c r="Z1000" i="1"/>
  <c r="Z1017" i="1"/>
  <c r="Z1032" i="1"/>
  <c r="Z1046" i="1"/>
  <c r="Z1059" i="1"/>
  <c r="Z1072" i="1"/>
  <c r="Z1085" i="1"/>
  <c r="Z1098" i="1"/>
  <c r="Z1111" i="1"/>
  <c r="Z1124" i="1"/>
  <c r="Z1137" i="1"/>
  <c r="Z1149" i="1"/>
  <c r="Z1161" i="1"/>
  <c r="Z1173" i="1"/>
  <c r="Z1185" i="1"/>
  <c r="Z1197" i="1"/>
  <c r="Z1209" i="1"/>
  <c r="Z1222" i="1"/>
  <c r="Z1234" i="1"/>
  <c r="Z1246" i="1"/>
  <c r="Z1258" i="1"/>
  <c r="Z1270" i="1"/>
  <c r="Z1282" i="1"/>
  <c r="Z1294" i="1"/>
  <c r="Z1306" i="1"/>
  <c r="Z1318" i="1"/>
  <c r="Z1330" i="1"/>
  <c r="Z1342" i="1"/>
  <c r="Z11" i="1"/>
  <c r="Z34" i="1"/>
  <c r="Z60" i="1"/>
  <c r="Z84" i="1"/>
  <c r="Z107" i="1"/>
  <c r="Z133" i="1"/>
  <c r="Z158" i="1"/>
  <c r="Z182" i="1"/>
  <c r="Z206" i="1"/>
  <c r="Z233" i="1"/>
  <c r="Z257" i="1"/>
  <c r="Z280" i="1"/>
  <c r="Z304" i="1"/>
  <c r="Z328" i="1"/>
  <c r="Z350" i="1"/>
  <c r="Z371" i="1"/>
  <c r="Z395" i="1"/>
  <c r="Z417" i="1"/>
  <c r="Z437" i="1"/>
  <c r="Z461" i="1"/>
  <c r="Z485" i="1"/>
  <c r="Z507" i="1"/>
  <c r="Z528" i="1"/>
  <c r="Z552" i="1"/>
  <c r="Z574" i="1"/>
  <c r="Z594" i="1"/>
  <c r="Z615" i="1"/>
  <c r="Z631" i="1"/>
  <c r="Z648" i="1"/>
  <c r="Z667" i="1"/>
  <c r="Z684" i="1"/>
  <c r="Z700" i="1"/>
  <c r="Z720" i="1"/>
  <c r="Z736" i="1"/>
  <c r="Z752" i="1"/>
  <c r="Z771" i="1"/>
  <c r="Z788" i="1"/>
  <c r="Z804" i="1"/>
  <c r="Z824" i="1"/>
  <c r="Z840" i="1"/>
  <c r="Z856" i="1"/>
  <c r="Z876" i="1"/>
  <c r="Z892" i="1"/>
  <c r="Z908" i="1"/>
  <c r="Z923" i="1"/>
  <c r="Z939" i="1"/>
  <c r="Z956" i="1"/>
  <c r="Z971" i="1"/>
  <c r="Z986" i="1"/>
  <c r="Z1001" i="1"/>
  <c r="Z1018" i="1"/>
  <c r="Z1033" i="1"/>
  <c r="Z1047" i="1"/>
  <c r="Z1060" i="1"/>
  <c r="Z1073" i="1"/>
  <c r="Z1086" i="1"/>
  <c r="Z1099" i="1"/>
  <c r="Z1112" i="1"/>
  <c r="Z1125" i="1"/>
  <c r="Z1138" i="1"/>
  <c r="Z1150" i="1"/>
  <c r="Z1162" i="1"/>
  <c r="Z1174" i="1"/>
  <c r="Z1186" i="1"/>
  <c r="Z1198" i="1"/>
  <c r="Z1210" i="1"/>
  <c r="Z1223" i="1"/>
  <c r="Z1235" i="1"/>
  <c r="Z1247" i="1"/>
  <c r="Z1259" i="1"/>
  <c r="Z1271" i="1"/>
  <c r="Z1283" i="1"/>
  <c r="Z1295" i="1"/>
  <c r="Z1307" i="1"/>
  <c r="Z1319" i="1"/>
  <c r="Z1331" i="1"/>
  <c r="Z1343" i="1"/>
  <c r="Z1355" i="1"/>
  <c r="Z1153" i="1"/>
  <c r="Z1201" i="1"/>
  <c r="Z1250" i="1"/>
  <c r="Z1298" i="1"/>
  <c r="Z12" i="1"/>
  <c r="Z35" i="1"/>
  <c r="Z61" i="1"/>
  <c r="Z87" i="1"/>
  <c r="Z111" i="1"/>
  <c r="Z134" i="1"/>
  <c r="Z159" i="1"/>
  <c r="Z183" i="1"/>
  <c r="Z207" i="1"/>
  <c r="Z234" i="1"/>
  <c r="Z262" i="1"/>
  <c r="Z285" i="1"/>
  <c r="Z305" i="1"/>
  <c r="Z329" i="1"/>
  <c r="Z351" i="1"/>
  <c r="Z372" i="1"/>
  <c r="Z396" i="1"/>
  <c r="Z420" i="1"/>
  <c r="Z442" i="1"/>
  <c r="Z462" i="1"/>
  <c r="Z486" i="1"/>
  <c r="Z508" i="1"/>
  <c r="Z529" i="1"/>
  <c r="Z553" i="1"/>
  <c r="Z577" i="1"/>
  <c r="Z599" i="1"/>
  <c r="Z616" i="1"/>
  <c r="Z633" i="1"/>
  <c r="Z651" i="1"/>
  <c r="Z669" i="1"/>
  <c r="Z685" i="1"/>
  <c r="Z703" i="1"/>
  <c r="Z721" i="1"/>
  <c r="Z755" i="1"/>
  <c r="Z772" i="1"/>
  <c r="Z789" i="1"/>
  <c r="Z807" i="1"/>
  <c r="Z825" i="1"/>
  <c r="Z841" i="1"/>
  <c r="Z860" i="1"/>
  <c r="Z877" i="1"/>
  <c r="Z893" i="1"/>
  <c r="Z909" i="1"/>
  <c r="Z925" i="1"/>
  <c r="Z941" i="1"/>
  <c r="Z957" i="1"/>
  <c r="Z972" i="1"/>
  <c r="Z987" i="1"/>
  <c r="Z1004" i="1"/>
  <c r="Z1020" i="1"/>
  <c r="Z1034" i="1"/>
  <c r="Z1048" i="1"/>
  <c r="Z1061" i="1"/>
  <c r="Z1074" i="1"/>
  <c r="Z1087" i="1"/>
  <c r="Z1100" i="1"/>
  <c r="Z1113" i="1"/>
  <c r="Z1126" i="1"/>
  <c r="Z1139" i="1"/>
  <c r="Z1151" i="1"/>
  <c r="Z1163" i="1"/>
  <c r="Z1175" i="1"/>
  <c r="Z1187" i="1"/>
  <c r="Z1199" i="1"/>
  <c r="Z1211" i="1"/>
  <c r="Z1224" i="1"/>
  <c r="Z1236" i="1"/>
  <c r="Z1248" i="1"/>
  <c r="Z1260" i="1"/>
  <c r="Z1272" i="1"/>
  <c r="Z1284" i="1"/>
  <c r="Z1296" i="1"/>
  <c r="Z1308" i="1"/>
  <c r="Z1320" i="1"/>
  <c r="Z1332" i="1"/>
  <c r="Z1344" i="1"/>
  <c r="Z1356" i="1"/>
  <c r="Z1116" i="1"/>
  <c r="Z1165" i="1"/>
  <c r="Z1213" i="1"/>
  <c r="Z1262" i="1"/>
  <c r="Z1310" i="1"/>
  <c r="Z15" i="1"/>
  <c r="Z39" i="1"/>
  <c r="Z62" i="1"/>
  <c r="Z88" i="1"/>
  <c r="Z112" i="1"/>
  <c r="Z160" i="1"/>
  <c r="Z188" i="1"/>
  <c r="Z213" i="1"/>
  <c r="Z237" i="1"/>
  <c r="Z263" i="1"/>
  <c r="Z286" i="1"/>
  <c r="Z306" i="1"/>
  <c r="Z330" i="1"/>
  <c r="Z354" i="1"/>
  <c r="Z376" i="1"/>
  <c r="Z397" i="1"/>
  <c r="Z421" i="1"/>
  <c r="Z443" i="1"/>
  <c r="Z463" i="1"/>
  <c r="Z487" i="1"/>
  <c r="Z511" i="1"/>
  <c r="Z533" i="1"/>
  <c r="Z554" i="1"/>
  <c r="Z578" i="1"/>
  <c r="Z600" i="1"/>
  <c r="Z617" i="1"/>
  <c r="Z634" i="1"/>
  <c r="Z652" i="1"/>
  <c r="Z670" i="1"/>
  <c r="Z686" i="1"/>
  <c r="Z705" i="1"/>
  <c r="Z722" i="1"/>
  <c r="Z737" i="1"/>
  <c r="Z756" i="1"/>
  <c r="Z773" i="1"/>
  <c r="Z790" i="1"/>
  <c r="Z808" i="1"/>
  <c r="Z826" i="1"/>
  <c r="Z842" i="1"/>
  <c r="Z861" i="1"/>
  <c r="Z878" i="1"/>
  <c r="Z894" i="1"/>
  <c r="Z910" i="1"/>
  <c r="Z926" i="1"/>
  <c r="Z942" i="1"/>
  <c r="Z958" i="1"/>
  <c r="Z973" i="1"/>
  <c r="Z988" i="1"/>
  <c r="Z1005" i="1"/>
  <c r="Z1021" i="1"/>
  <c r="Z1035" i="1"/>
  <c r="Z1049" i="1"/>
  <c r="Z1062" i="1"/>
  <c r="Z1075" i="1"/>
  <c r="Z1088" i="1"/>
  <c r="Z1101" i="1"/>
  <c r="Z1114" i="1"/>
  <c r="Z1128" i="1"/>
  <c r="Z1140" i="1"/>
  <c r="Z1152" i="1"/>
  <c r="Z1164" i="1"/>
  <c r="Z1176" i="1"/>
  <c r="Z1188" i="1"/>
  <c r="Z1200" i="1"/>
  <c r="Z1212" i="1"/>
  <c r="Z1225" i="1"/>
  <c r="Z1237" i="1"/>
  <c r="Z1249" i="1"/>
  <c r="Z1261" i="1"/>
  <c r="Z1273" i="1"/>
  <c r="Z1297" i="1"/>
  <c r="Z1309" i="1"/>
  <c r="Z1321" i="1"/>
  <c r="Z1333" i="1"/>
  <c r="Z1345" i="1"/>
  <c r="Z1357" i="1"/>
  <c r="Z1129" i="1"/>
  <c r="Z1177" i="1"/>
  <c r="Z1226" i="1"/>
  <c r="Z1274" i="1"/>
  <c r="Z1322" i="1"/>
  <c r="Z16" i="1"/>
  <c r="Z40" i="1"/>
  <c r="Z63" i="1"/>
  <c r="Z89" i="1"/>
  <c r="Z117" i="1"/>
  <c r="Z140" i="1"/>
  <c r="Z163" i="1"/>
  <c r="Z189" i="1"/>
  <c r="Z214" i="1"/>
  <c r="Z238" i="1"/>
  <c r="Z264" i="1"/>
  <c r="Z289" i="1"/>
  <c r="Z311" i="1"/>
  <c r="Z331" i="1"/>
  <c r="Z355" i="1"/>
  <c r="Z377" i="1"/>
  <c r="Z398" i="1"/>
  <c r="Z422" i="1"/>
  <c r="Z446" i="1"/>
  <c r="Z468" i="1"/>
  <c r="Z489" i="1"/>
  <c r="Z513" i="1"/>
  <c r="Z534" i="1"/>
  <c r="Z555" i="1"/>
  <c r="Z579" i="1"/>
  <c r="Z602" i="1"/>
  <c r="Z618" i="1"/>
  <c r="Z635" i="1"/>
  <c r="Z654" i="1"/>
  <c r="Z671" i="1"/>
  <c r="Z687" i="1"/>
  <c r="Z707" i="1"/>
  <c r="Z723" i="1"/>
  <c r="Z738" i="1"/>
  <c r="Z758" i="1"/>
  <c r="Z774" i="1"/>
  <c r="Z791" i="1"/>
  <c r="Z810" i="1"/>
  <c r="Z827" i="1"/>
  <c r="Z843" i="1"/>
  <c r="Z863" i="1"/>
  <c r="Z879" i="1"/>
  <c r="Z896" i="1"/>
  <c r="Z912" i="1"/>
  <c r="Z928" i="1"/>
  <c r="Z944" i="1"/>
  <c r="Z959" i="1"/>
  <c r="Z974" i="1"/>
  <c r="Z990" i="1"/>
  <c r="Z1007" i="1"/>
  <c r="Z1022" i="1"/>
  <c r="Z1036" i="1"/>
  <c r="Z1050" i="1"/>
  <c r="Z1063" i="1"/>
  <c r="Z1076" i="1"/>
  <c r="Z1089" i="1"/>
  <c r="Z1102" i="1"/>
  <c r="Z1141" i="1"/>
  <c r="Z1189" i="1"/>
  <c r="Z1238" i="1"/>
  <c r="Z1334" i="1"/>
  <c r="Z17" i="1"/>
  <c r="Z45" i="1"/>
  <c r="Z69" i="1"/>
  <c r="Z92" i="1"/>
  <c r="Z118" i="1"/>
  <c r="Z141" i="1"/>
  <c r="Z164" i="1"/>
  <c r="Z190" i="1"/>
  <c r="Z217" i="1"/>
  <c r="Z242" i="1"/>
  <c r="Z265" i="1"/>
  <c r="Z290" i="1"/>
  <c r="Z312" i="1"/>
  <c r="Z333" i="1"/>
  <c r="Z357" i="1"/>
  <c r="Z381" i="1"/>
  <c r="Z402" i="1"/>
  <c r="Z423" i="1"/>
  <c r="Z447" i="1"/>
  <c r="Z469" i="1"/>
  <c r="Z490" i="1"/>
  <c r="Z514" i="1"/>
  <c r="Z538" i="1"/>
  <c r="Z559" i="1"/>
  <c r="Z580" i="1"/>
  <c r="Z603" i="1"/>
  <c r="Z619" i="1"/>
  <c r="Z638" i="1"/>
  <c r="Z655" i="1"/>
  <c r="Z672" i="1"/>
  <c r="Z690" i="1"/>
  <c r="Z708" i="1"/>
  <c r="Z724" i="1"/>
  <c r="Z742" i="1"/>
  <c r="Z759" i="1"/>
  <c r="Z20" i="1"/>
  <c r="Z46" i="1"/>
  <c r="Z70" i="1"/>
  <c r="Z93" i="1"/>
  <c r="Z119" i="1"/>
  <c r="Z144" i="1"/>
  <c r="Z168" i="1"/>
  <c r="Z191" i="1"/>
  <c r="Z218" i="1"/>
  <c r="Z243" i="1"/>
  <c r="Z266" i="1"/>
  <c r="Z291" i="1"/>
  <c r="Z315" i="1"/>
  <c r="Z337" i="1"/>
  <c r="Z358" i="1"/>
  <c r="Z382" i="1"/>
  <c r="Z403" i="1"/>
  <c r="Z424" i="1"/>
  <c r="Z448" i="1"/>
  <c r="Z472" i="1"/>
  <c r="Z494" i="1"/>
  <c r="Z515" i="1"/>
  <c r="Z539" i="1"/>
  <c r="Z561" i="1"/>
  <c r="Z581" i="1"/>
  <c r="Z604" i="1"/>
  <c r="Z621" i="1"/>
  <c r="Z639" i="1"/>
  <c r="Z657" i="1"/>
  <c r="Z673" i="1"/>
  <c r="Z691" i="1"/>
  <c r="Z709" i="1"/>
  <c r="Z725" i="1"/>
  <c r="Z743" i="1"/>
  <c r="Z760" i="1"/>
  <c r="Z777" i="1"/>
  <c r="Z795" i="1"/>
  <c r="Z813" i="1"/>
  <c r="Z829" i="1"/>
  <c r="Z848" i="1"/>
  <c r="Z865" i="1"/>
  <c r="Z881" i="1"/>
  <c r="Z899" i="1"/>
  <c r="Z915" i="1"/>
  <c r="Z930" i="1"/>
  <c r="Z946" i="1"/>
  <c r="Z961" i="1"/>
  <c r="Z977" i="1"/>
  <c r="Z994" i="1"/>
  <c r="Z1009" i="1"/>
  <c r="Z1024" i="1"/>
  <c r="Z1038" i="1"/>
  <c r="Z1052" i="1"/>
  <c r="Z1065" i="1"/>
  <c r="Z1078" i="1"/>
  <c r="Z1092" i="1"/>
  <c r="Z1105" i="1"/>
  <c r="Z1118" i="1"/>
  <c r="Z1131" i="1"/>
  <c r="Z1143" i="1"/>
  <c r="Z1155" i="1"/>
  <c r="Z1167" i="1"/>
  <c r="Z1179" i="1"/>
  <c r="Z1191" i="1"/>
  <c r="Z1203" i="1"/>
  <c r="Z1215" i="1"/>
  <c r="Z1228" i="1"/>
  <c r="Z1240" i="1"/>
  <c r="Z1252" i="1"/>
  <c r="Z1264" i="1"/>
  <c r="Z1276" i="1"/>
  <c r="Z1288" i="1"/>
  <c r="Z1300" i="1"/>
  <c r="Z1312" i="1"/>
  <c r="Z1324" i="1"/>
  <c r="Z1336" i="1"/>
  <c r="Z1348" i="1"/>
  <c r="Z1360" i="1"/>
  <c r="Z1349" i="1"/>
  <c r="Z1206" i="1"/>
  <c r="Z1255" i="1"/>
  <c r="Z1303" i="1"/>
  <c r="Z21" i="1"/>
  <c r="Z47" i="1"/>
  <c r="Z73" i="1"/>
  <c r="Z97" i="1"/>
  <c r="Z120" i="1"/>
  <c r="Z145" i="1"/>
  <c r="Z169" i="1"/>
  <c r="Z192" i="1"/>
  <c r="Z219" i="1"/>
  <c r="Z246" i="1"/>
  <c r="Z270" i="1"/>
  <c r="Z292" i="1"/>
  <c r="Z316" i="1"/>
  <c r="Z338" i="1"/>
  <c r="Z359" i="1"/>
  <c r="Z383" i="1"/>
  <c r="Z407" i="1"/>
  <c r="Z429" i="1"/>
  <c r="Z449" i="1"/>
  <c r="Z473" i="1"/>
  <c r="Z495" i="1"/>
  <c r="Z516" i="1"/>
  <c r="Z540" i="1"/>
  <c r="Z564" i="1"/>
  <c r="Z586" i="1"/>
  <c r="Z605" i="1"/>
  <c r="Z622" i="1"/>
  <c r="Z641" i="1"/>
  <c r="Z658" i="1"/>
  <c r="Z674" i="1"/>
  <c r="Z694" i="1"/>
  <c r="Z710" i="1"/>
  <c r="Z726" i="1"/>
  <c r="Z745" i="1"/>
  <c r="Z761" i="1"/>
  <c r="Z778" i="1"/>
  <c r="Z797" i="1"/>
  <c r="Z814" i="1"/>
  <c r="Z830" i="1"/>
  <c r="Z850" i="1"/>
  <c r="Z866" i="1"/>
  <c r="Z882" i="1"/>
  <c r="Z900" i="1"/>
  <c r="Z916" i="1"/>
  <c r="Z932" i="1"/>
  <c r="Z947" i="1"/>
  <c r="Z962" i="1"/>
  <c r="Z978" i="1"/>
  <c r="Z995" i="1"/>
  <c r="Z1010" i="1"/>
  <c r="Z1025" i="1"/>
  <c r="Z1039" i="1"/>
  <c r="Z1053" i="1"/>
  <c r="Z1066" i="1"/>
  <c r="Z1080" i="1"/>
  <c r="Z1093" i="1"/>
  <c r="Z1106" i="1"/>
  <c r="Z1119" i="1"/>
  <c r="Z1132" i="1"/>
  <c r="Z1144" i="1"/>
  <c r="Z1156" i="1"/>
  <c r="Z1168" i="1"/>
  <c r="Z1180" i="1"/>
  <c r="Z1192" i="1"/>
  <c r="Z1204" i="1"/>
  <c r="Z1217" i="1"/>
  <c r="Z1229" i="1"/>
  <c r="Z1241" i="1"/>
  <c r="Z1253" i="1"/>
  <c r="Z1265" i="1"/>
  <c r="Z1277" i="1"/>
  <c r="Z1289" i="1"/>
  <c r="Z1301" i="1"/>
  <c r="Z1313" i="1"/>
  <c r="Z1325" i="1"/>
  <c r="Z1337" i="1"/>
  <c r="Z1361" i="1"/>
  <c r="Z1219" i="1"/>
  <c r="Z1267" i="1"/>
  <c r="Z1315" i="1"/>
  <c r="Z25" i="1"/>
  <c r="Z48" i="1"/>
  <c r="Z74" i="1"/>
  <c r="Z98" i="1"/>
  <c r="Z121" i="1"/>
  <c r="Z146" i="1"/>
  <c r="Z172" i="1"/>
  <c r="Z196" i="1"/>
  <c r="Z220" i="1"/>
  <c r="Z249" i="1"/>
  <c r="Z273" i="1"/>
  <c r="Z293" i="1"/>
  <c r="Z317" i="1"/>
  <c r="Z341" i="1"/>
  <c r="Z363" i="1"/>
  <c r="Z384" i="1"/>
  <c r="Z408" i="1"/>
  <c r="Z430" i="1"/>
  <c r="Z450" i="1"/>
  <c r="Z474" i="1"/>
  <c r="Z498" i="1"/>
  <c r="Z520" i="1"/>
  <c r="Z541" i="1"/>
  <c r="Z565" i="1"/>
  <c r="Z587" i="1"/>
  <c r="Z606" i="1"/>
  <c r="Z625" i="1"/>
  <c r="Z642" i="1"/>
  <c r="Z659" i="1"/>
  <c r="Z677" i="1"/>
  <c r="Z695" i="1"/>
  <c r="Z711" i="1"/>
  <c r="Z730" i="1"/>
  <c r="Z746" i="1"/>
  <c r="Z762" i="1"/>
  <c r="Z781" i="1"/>
  <c r="Z798" i="1"/>
  <c r="Z815" i="1"/>
  <c r="Z833" i="1"/>
  <c r="Z851" i="1"/>
  <c r="Z867" i="1"/>
  <c r="Z886" i="1"/>
  <c r="Z902" i="1"/>
  <c r="Z917" i="1"/>
  <c r="Z933" i="1"/>
  <c r="Z948" i="1"/>
  <c r="Z964" i="1"/>
  <c r="Z981" i="1"/>
  <c r="Z996" i="1"/>
  <c r="Z1011" i="1"/>
  <c r="Z1026" i="1"/>
  <c r="Z1041" i="1"/>
  <c r="Z1054" i="1"/>
  <c r="Z1068" i="1"/>
  <c r="Z1081" i="1"/>
  <c r="Z1094" i="1"/>
  <c r="Z1107" i="1"/>
  <c r="Z1120" i="1"/>
  <c r="Z1133" i="1"/>
  <c r="Z1145" i="1"/>
  <c r="Z1157" i="1"/>
  <c r="Z1169" i="1"/>
  <c r="Z1181" i="1"/>
  <c r="Z1193" i="1"/>
  <c r="Z1205" i="1"/>
  <c r="Z1218" i="1"/>
  <c r="Z1230" i="1"/>
  <c r="Z1242" i="1"/>
  <c r="Z1254" i="1"/>
  <c r="Z1266" i="1"/>
  <c r="Z1278" i="1"/>
  <c r="Z1290" i="1"/>
  <c r="Z1302" i="1"/>
  <c r="Z1314" i="1"/>
  <c r="Z1326" i="1"/>
  <c r="Z1338" i="1"/>
  <c r="Z1350" i="1"/>
  <c r="Z1362" i="1"/>
  <c r="Z1095" i="1"/>
  <c r="Z1121" i="1"/>
  <c r="Z1146" i="1"/>
  <c r="Z1170" i="1"/>
  <c r="Z1194" i="1"/>
  <c r="Z1243" i="1"/>
  <c r="Z1291" i="1"/>
  <c r="Z26" i="1"/>
  <c r="Z49" i="1"/>
  <c r="Z75" i="1"/>
  <c r="Z101" i="1"/>
  <c r="Z125" i="1"/>
  <c r="Z147" i="1"/>
  <c r="Z175" i="1"/>
  <c r="Z199" i="1"/>
  <c r="Z221" i="1"/>
  <c r="Z250" i="1"/>
  <c r="Z276" i="1"/>
  <c r="Z298" i="1"/>
  <c r="Z318" i="1"/>
  <c r="Z342" i="1"/>
  <c r="Z364" i="1"/>
  <c r="Z385" i="1"/>
  <c r="Z409" i="1"/>
  <c r="Z433" i="1"/>
  <c r="Z455" i="1"/>
  <c r="Z475" i="1"/>
  <c r="Z499" i="1"/>
  <c r="Z521" i="1"/>
  <c r="Z542" i="1"/>
  <c r="Z566" i="1"/>
  <c r="Z590" i="1"/>
  <c r="Z607" i="1"/>
  <c r="Z626" i="1"/>
  <c r="Z643" i="1"/>
  <c r="Z660" i="1"/>
  <c r="Z678" i="1"/>
  <c r="Z696" i="1"/>
  <c r="Z712" i="1"/>
  <c r="Z731" i="1"/>
  <c r="Z747" i="1"/>
  <c r="Z764" i="1"/>
  <c r="Z782" i="1"/>
  <c r="Z800" i="1"/>
  <c r="Z816" i="1"/>
  <c r="Z834" i="1"/>
  <c r="Z852" i="1"/>
  <c r="Z868" i="1"/>
  <c r="Z887" i="1"/>
  <c r="Z903" i="1"/>
  <c r="Z918" i="1"/>
  <c r="Z934" i="1"/>
  <c r="Z949" i="1"/>
  <c r="Z965" i="1"/>
  <c r="Z982" i="1"/>
  <c r="Z997" i="1"/>
  <c r="Z1012" i="1"/>
  <c r="Z1027" i="1"/>
  <c r="Z1042" i="1"/>
  <c r="Z1056" i="1"/>
  <c r="Z1069" i="1"/>
  <c r="Z1082" i="1"/>
  <c r="Z1108" i="1"/>
  <c r="Z1134" i="1"/>
  <c r="Z1158" i="1"/>
  <c r="Z1182" i="1"/>
  <c r="Z1231" i="1"/>
  <c r="Z1279" i="1"/>
  <c r="Z1327" i="1"/>
  <c r="Z5" i="1"/>
  <c r="Z1147" i="1"/>
  <c r="Z302" i="1"/>
  <c r="Z1239" i="1"/>
  <c r="Z913" i="1"/>
  <c r="Z1281" i="1"/>
  <c r="Z1233" i="1"/>
  <c r="Z1184" i="1"/>
  <c r="Z1136" i="1"/>
  <c r="Z1084" i="1"/>
  <c r="Z1030" i="1"/>
  <c r="Z969" i="1"/>
  <c r="Z905" i="1"/>
  <c r="Z838" i="1"/>
  <c r="Z768" i="1"/>
  <c r="Z664" i="1"/>
  <c r="Z547" i="1"/>
  <c r="Z411" i="1"/>
  <c r="Z278" i="1"/>
  <c r="Z131" i="1"/>
  <c r="Z853" i="1"/>
  <c r="Z1363" i="1"/>
  <c r="Z299" i="1"/>
  <c r="Z1329" i="1"/>
  <c r="Z1280" i="1"/>
  <c r="Z1232" i="1"/>
  <c r="Z1183" i="1"/>
  <c r="Z1135" i="1"/>
  <c r="Z1083" i="1"/>
  <c r="Z1029" i="1"/>
  <c r="Z968" i="1"/>
  <c r="Z904" i="1"/>
  <c r="Z837" i="1"/>
  <c r="Z765" i="1"/>
  <c r="Z661" i="1"/>
  <c r="Z546" i="1"/>
  <c r="Z410" i="1"/>
  <c r="Z277" i="1"/>
  <c r="Z128" i="1"/>
  <c r="Z1364" i="1"/>
  <c r="Z784" i="1"/>
  <c r="Z776" i="1"/>
  <c r="Z1323" i="1"/>
  <c r="Z1275" i="1"/>
  <c r="Z1227" i="1"/>
  <c r="Z1178" i="1"/>
  <c r="Z1130" i="1"/>
  <c r="Z1077" i="1"/>
  <c r="Z1023" i="1"/>
  <c r="Z960" i="1"/>
  <c r="Z897" i="1"/>
  <c r="Z828" i="1"/>
  <c r="Z749" i="1"/>
  <c r="Z646" i="1"/>
  <c r="Z526" i="1"/>
  <c r="Z390" i="1"/>
  <c r="Z252" i="1"/>
  <c r="Z105" i="1"/>
  <c r="Z1044" i="1"/>
  <c r="Z3" i="1"/>
  <c r="Z1335" i="1"/>
  <c r="Z567" i="1"/>
  <c r="Z1353" i="1"/>
  <c r="Z1317" i="1"/>
  <c r="Z1269" i="1"/>
  <c r="Z1221" i="1"/>
  <c r="Z1172" i="1"/>
  <c r="Z1123" i="1"/>
  <c r="Z1071" i="1"/>
  <c r="Z1014" i="1"/>
  <c r="Z952" i="1"/>
  <c r="Z890" i="1"/>
  <c r="Z820" i="1"/>
  <c r="Z748" i="1"/>
  <c r="Z645" i="1"/>
  <c r="Z525" i="1"/>
  <c r="Z389" i="1"/>
  <c r="Z251" i="1"/>
  <c r="Z104" i="1"/>
  <c r="Z1244" i="1"/>
  <c r="Z154" i="1"/>
  <c r="Z1090" i="1"/>
  <c r="Z846" i="1"/>
  <c r="Z1358" i="1"/>
  <c r="Z1268" i="1"/>
  <c r="Z1220" i="1"/>
  <c r="Z1171" i="1"/>
  <c r="Z1122" i="1"/>
  <c r="Z1070" i="1"/>
  <c r="Z1013" i="1"/>
  <c r="Z951" i="1"/>
  <c r="Z889" i="1"/>
  <c r="Z817" i="1"/>
  <c r="Z734" i="1"/>
  <c r="Z629" i="1"/>
  <c r="Z502" i="1"/>
  <c r="Z369" i="1"/>
  <c r="Z229" i="1"/>
  <c r="Z77" i="1"/>
  <c r="Z983" i="1"/>
  <c r="Z434" i="1"/>
  <c r="Z1354" i="1"/>
  <c r="Z1311" i="1"/>
  <c r="Z1263" i="1"/>
  <c r="Z1214" i="1"/>
  <c r="Z1166" i="1"/>
  <c r="Z1117" i="1"/>
  <c r="Z1064" i="1"/>
  <c r="Z1008" i="1"/>
  <c r="Z945" i="1"/>
  <c r="Z880" i="1"/>
  <c r="Z812" i="1"/>
  <c r="Z733" i="1"/>
  <c r="Z628" i="1"/>
  <c r="Z501" i="1"/>
  <c r="Z367" i="1"/>
  <c r="Z228" i="1"/>
  <c r="Z76" i="1"/>
  <c r="Z1339" i="1"/>
  <c r="Z682" i="1"/>
  <c r="Z1142" i="1"/>
  <c r="Z148" i="1"/>
  <c r="Z1328" i="1"/>
  <c r="Z1316" i="1"/>
  <c r="Z1347" i="1"/>
  <c r="Z1257" i="1"/>
  <c r="Z1110" i="1"/>
  <c r="Z1058" i="1"/>
  <c r="Z999" i="1"/>
  <c r="Z936" i="1"/>
  <c r="Z873" i="1"/>
  <c r="Z802" i="1"/>
  <c r="Z717" i="1"/>
  <c r="Z612" i="1"/>
  <c r="Z481" i="1"/>
  <c r="Z345" i="1"/>
  <c r="Z204" i="1"/>
  <c r="Z1292" i="1"/>
  <c r="Z920" i="1"/>
  <c r="Z1190" i="1"/>
  <c r="Z975" i="1"/>
  <c r="Z1359" i="1"/>
  <c r="Z1352" i="1"/>
  <c r="Z1351" i="1"/>
  <c r="Z1305" i="1"/>
  <c r="Z1208" i="1"/>
  <c r="Z1160" i="1"/>
  <c r="Z1346" i="1"/>
  <c r="Z1304" i="1"/>
  <c r="Z1256" i="1"/>
  <c r="Z1207" i="1"/>
  <c r="Z1159" i="1"/>
  <c r="Z1109" i="1"/>
  <c r="Z1057" i="1"/>
  <c r="Z998" i="1"/>
  <c r="Z935" i="1"/>
  <c r="Z869" i="1"/>
  <c r="Z801" i="1"/>
  <c r="Z713" i="1"/>
  <c r="Z609" i="1"/>
  <c r="Z477" i="1"/>
  <c r="Z343" i="1"/>
  <c r="Z202" i="1"/>
  <c r="Z53" i="1"/>
  <c r="Z1195" i="1"/>
  <c r="Z435" i="1"/>
  <c r="Z681" i="1"/>
  <c r="Z1341" i="1"/>
  <c r="Z1299" i="1"/>
  <c r="Z1251" i="1"/>
  <c r="Z1202" i="1"/>
  <c r="Z1154" i="1"/>
  <c r="Z1104" i="1"/>
  <c r="Z1051" i="1"/>
  <c r="Z992" i="1"/>
  <c r="Z929" i="1"/>
  <c r="Z864" i="1"/>
  <c r="Z794" i="1"/>
  <c r="Z698" i="1"/>
  <c r="Z592" i="1"/>
  <c r="Z459" i="1"/>
  <c r="Z324" i="1"/>
  <c r="Z177" i="1"/>
  <c r="Z32" i="1"/>
  <c r="Z1096" i="1"/>
  <c r="Z1287" i="1"/>
  <c r="Z2" i="1"/>
  <c r="Z1340" i="1"/>
  <c r="Z1293" i="1"/>
  <c r="Z1196" i="1"/>
  <c r="Z1148" i="1"/>
  <c r="Z1045" i="1"/>
  <c r="Z984" i="1"/>
  <c r="Z921" i="1"/>
  <c r="Z854" i="1"/>
  <c r="Z785" i="1"/>
  <c r="Z697" i="1"/>
  <c r="Z591" i="1"/>
  <c r="Z456" i="1"/>
  <c r="Z319" i="1"/>
  <c r="Z176" i="1"/>
  <c r="Z29" i="1"/>
  <c r="Z6" i="1"/>
  <c r="Z18" i="1"/>
  <c r="Z30" i="1"/>
  <c r="Z42" i="1"/>
  <c r="Z54" i="1"/>
  <c r="Z66" i="1"/>
  <c r="Z78" i="1"/>
  <c r="Z90" i="1"/>
  <c r="Z102" i="1"/>
  <c r="Z114" i="1"/>
  <c r="Z126" i="1"/>
  <c r="Z137" i="1"/>
  <c r="Z149" i="1"/>
  <c r="Z161" i="1"/>
  <c r="Z173" i="1"/>
  <c r="Z185" i="1"/>
  <c r="Z197" i="1"/>
  <c r="Z210" i="1"/>
  <c r="Z222" i="1"/>
  <c r="Z235" i="1"/>
  <c r="Z247" i="1"/>
  <c r="Z259" i="1"/>
  <c r="Z271" i="1"/>
  <c r="Z7" i="1"/>
  <c r="Z19" i="1"/>
  <c r="Z31" i="1"/>
  <c r="Z43" i="1"/>
  <c r="Z55" i="1"/>
  <c r="Z67" i="1"/>
  <c r="Z79" i="1"/>
  <c r="Z91" i="1"/>
  <c r="Z103" i="1"/>
  <c r="Z115" i="1"/>
  <c r="Z127" i="1"/>
  <c r="Z138" i="1"/>
  <c r="Z150" i="1"/>
  <c r="Z162" i="1"/>
  <c r="Z174" i="1"/>
  <c r="Z186" i="1"/>
  <c r="Z198" i="1"/>
  <c r="Z211" i="1"/>
  <c r="Z223" i="1"/>
  <c r="Z236" i="1"/>
  <c r="Z248" i="1"/>
  <c r="Z260" i="1"/>
  <c r="Z272" i="1"/>
  <c r="Z284" i="1"/>
  <c r="Z296" i="1"/>
  <c r="Z308" i="1"/>
  <c r="Z320" i="1"/>
  <c r="Z332" i="1"/>
  <c r="Z344" i="1"/>
  <c r="Z356" i="1"/>
  <c r="Z368" i="1"/>
  <c r="Z380" i="1"/>
  <c r="Z392" i="1"/>
  <c r="Z404" i="1"/>
  <c r="Z416" i="1"/>
  <c r="Z428" i="1"/>
  <c r="Z440" i="1"/>
  <c r="Z452" i="1"/>
  <c r="Z476" i="1"/>
  <c r="Z488" i="1"/>
  <c r="Z500" i="1"/>
  <c r="Z512" i="1"/>
  <c r="Z524" i="1"/>
  <c r="Z536" i="1"/>
  <c r="Z548" i="1"/>
  <c r="Z560" i="1"/>
  <c r="Z572" i="1"/>
  <c r="Z584" i="1"/>
  <c r="Z596" i="1"/>
  <c r="Z608" i="1"/>
  <c r="Z620" i="1"/>
  <c r="Z632" i="1"/>
  <c r="Z644" i="1"/>
  <c r="Z656" i="1"/>
  <c r="Z668" i="1"/>
  <c r="Z680" i="1"/>
  <c r="Z692" i="1"/>
  <c r="Z704" i="1"/>
  <c r="Z716" i="1"/>
  <c r="Z728" i="1"/>
  <c r="Z739" i="1"/>
  <c r="Z751" i="1"/>
  <c r="Z763" i="1"/>
  <c r="Z775" i="1"/>
  <c r="Z787" i="1"/>
  <c r="Z799" i="1"/>
  <c r="Z811" i="1"/>
  <c r="Z823" i="1"/>
  <c r="Z835" i="1"/>
  <c r="Z847" i="1"/>
  <c r="Z859" i="1"/>
  <c r="Z871" i="1"/>
  <c r="Z883" i="1"/>
  <c r="Z895" i="1"/>
  <c r="Z907" i="1"/>
  <c r="Z919" i="1"/>
  <c r="Z931" i="1"/>
  <c r="Z943" i="1"/>
  <c r="Z955" i="1"/>
  <c r="Z967" i="1"/>
  <c r="Z979" i="1"/>
  <c r="Z991" i="1"/>
  <c r="Z1003" i="1"/>
  <c r="Z1015" i="1"/>
  <c r="Z10" i="1"/>
  <c r="Z589" i="1"/>
  <c r="Z576" i="1"/>
  <c r="Z563" i="1"/>
  <c r="Z550" i="1"/>
  <c r="Z537" i="1"/>
  <c r="Z523" i="1"/>
  <c r="Z510" i="1"/>
  <c r="Z497" i="1"/>
  <c r="Z484" i="1"/>
  <c r="Z471" i="1"/>
  <c r="Z458" i="1"/>
  <c r="Z445" i="1"/>
  <c r="Z432" i="1"/>
  <c r="Z419" i="1"/>
  <c r="Z406" i="1"/>
  <c r="Z393" i="1"/>
  <c r="Z379" i="1"/>
  <c r="Z366" i="1"/>
  <c r="Z353" i="1"/>
  <c r="Z340" i="1"/>
  <c r="Z327" i="1"/>
  <c r="Z314" i="1"/>
  <c r="Z301" i="1"/>
  <c r="Z288" i="1"/>
  <c r="Z275" i="1"/>
  <c r="Z261" i="1"/>
  <c r="Z245" i="1"/>
  <c r="Z231" i="1"/>
  <c r="Z216" i="1"/>
  <c r="Z201" i="1"/>
  <c r="Z187" i="1"/>
  <c r="Z171" i="1"/>
  <c r="Z157" i="1"/>
  <c r="Z143" i="1"/>
  <c r="Z130" i="1"/>
  <c r="Z116" i="1"/>
  <c r="Z100" i="1"/>
  <c r="Z86" i="1"/>
  <c r="Z72" i="1"/>
  <c r="Z44" i="1"/>
  <c r="Z28" i="1"/>
  <c r="Z14" i="1"/>
  <c r="Z1127" i="1"/>
  <c r="Z1115" i="1"/>
  <c r="Z1103" i="1"/>
  <c r="Z1091" i="1"/>
  <c r="Z1079" i="1"/>
  <c r="Z1067" i="1"/>
  <c r="Z1055" i="1"/>
  <c r="Z1043" i="1"/>
  <c r="Z1031" i="1"/>
  <c r="Z1019" i="1"/>
  <c r="Z1006" i="1"/>
  <c r="Z993" i="1"/>
  <c r="Z980" i="1"/>
  <c r="Z966" i="1"/>
  <c r="Z953" i="1"/>
  <c r="Z940" i="1"/>
  <c r="Z927" i="1"/>
  <c r="Z914" i="1"/>
  <c r="Z901" i="1"/>
  <c r="Z888" i="1"/>
  <c r="Z875" i="1"/>
  <c r="Z862" i="1"/>
  <c r="Z849" i="1"/>
  <c r="Z836" i="1"/>
  <c r="Z822" i="1"/>
  <c r="Z809" i="1"/>
  <c r="Z796" i="1"/>
  <c r="Z783" i="1"/>
  <c r="Z770" i="1"/>
  <c r="Z757" i="1"/>
  <c r="Z744" i="1"/>
  <c r="Z732" i="1"/>
  <c r="Z719" i="1"/>
  <c r="Z706" i="1"/>
  <c r="Z693" i="1"/>
  <c r="Z679" i="1"/>
  <c r="Z666" i="1"/>
  <c r="Z653" i="1"/>
  <c r="Z640" i="1"/>
  <c r="Z627" i="1"/>
  <c r="Z614" i="1"/>
  <c r="Z601" i="1"/>
  <c r="Z588" i="1"/>
  <c r="Z575" i="1"/>
  <c r="Z562" i="1"/>
  <c r="Z549" i="1"/>
  <c r="Z535" i="1"/>
  <c r="Z522" i="1"/>
  <c r="Z509" i="1"/>
  <c r="Z496" i="1"/>
  <c r="Z483" i="1"/>
  <c r="Z470" i="1"/>
  <c r="Z457" i="1"/>
  <c r="Z444" i="1"/>
  <c r="Z431" i="1"/>
  <c r="Z418" i="1"/>
  <c r="Z405" i="1"/>
  <c r="Z391" i="1"/>
  <c r="Z378" i="1"/>
  <c r="Z365" i="1"/>
  <c r="Z352" i="1"/>
  <c r="Z339" i="1"/>
  <c r="Z326" i="1"/>
  <c r="Z313" i="1"/>
  <c r="Z300" i="1"/>
  <c r="Z287" i="1"/>
  <c r="Z274" i="1"/>
  <c r="Z258" i="1"/>
  <c r="Z244" i="1"/>
  <c r="Z230" i="1"/>
  <c r="Z215" i="1"/>
  <c r="Z200" i="1"/>
  <c r="Z184" i="1"/>
  <c r="Z170" i="1"/>
  <c r="Z156" i="1"/>
  <c r="Z142" i="1"/>
  <c r="Z129" i="1"/>
  <c r="Z113" i="1"/>
  <c r="Z99" i="1"/>
  <c r="Z85" i="1"/>
  <c r="Z71" i="1"/>
  <c r="Z41" i="1"/>
  <c r="Z27" i="1"/>
  <c r="Z13" i="1"/>
  <c r="Z1040" i="1"/>
  <c r="Z1028" i="1"/>
  <c r="Z1016" i="1"/>
  <c r="Z1002" i="1"/>
  <c r="Z989" i="1"/>
  <c r="Z976" i="1"/>
  <c r="Z963" i="1"/>
  <c r="Z950" i="1"/>
  <c r="Z937" i="1"/>
  <c r="Z924" i="1"/>
  <c r="Z911" i="1"/>
  <c r="Z898" i="1"/>
  <c r="Z885" i="1"/>
  <c r="Z872" i="1"/>
  <c r="Z845" i="1"/>
  <c r="Z832" i="1"/>
  <c r="Z819" i="1"/>
  <c r="Z806" i="1"/>
  <c r="Z793" i="1"/>
  <c r="Z780" i="1"/>
  <c r="Z767" i="1"/>
  <c r="Z754" i="1"/>
  <c r="Z741" i="1"/>
  <c r="Z729" i="1"/>
  <c r="Z715" i="1"/>
  <c r="Z702" i="1"/>
  <c r="Z689" i="1"/>
  <c r="Z676" i="1"/>
  <c r="Z663" i="1"/>
  <c r="Z650" i="1"/>
  <c r="Z637" i="1"/>
  <c r="Z624" i="1"/>
  <c r="Z611" i="1"/>
  <c r="Z598" i="1"/>
  <c r="Z585" i="1"/>
  <c r="Z571" i="1"/>
  <c r="Z558" i="1"/>
  <c r="Z545" i="1"/>
  <c r="Z532" i="1"/>
  <c r="Z519" i="1"/>
  <c r="Z506" i="1"/>
  <c r="Z493" i="1"/>
  <c r="Z480" i="1"/>
  <c r="Z467" i="1"/>
  <c r="Z454" i="1"/>
  <c r="Z441" i="1"/>
  <c r="Z427" i="1"/>
  <c r="Z414" i="1"/>
  <c r="Z401" i="1"/>
  <c r="Z388" i="1"/>
  <c r="Z375" i="1"/>
  <c r="Z362" i="1"/>
  <c r="Z349" i="1"/>
  <c r="Z336" i="1"/>
  <c r="Z323" i="1"/>
  <c r="Z310" i="1"/>
  <c r="Z297" i="1"/>
  <c r="Z283" i="1"/>
  <c r="Z269" i="1"/>
  <c r="Z255" i="1"/>
  <c r="Z241" i="1"/>
  <c r="Z227" i="1"/>
  <c r="Z212" i="1"/>
  <c r="Z195" i="1"/>
  <c r="Z181" i="1"/>
  <c r="Z167" i="1"/>
  <c r="Z153" i="1"/>
  <c r="Z139" i="1"/>
  <c r="Z124" i="1"/>
  <c r="Z110" i="1"/>
  <c r="Z96" i="1"/>
  <c r="Z82" i="1"/>
  <c r="Z68" i="1"/>
  <c r="Z52" i="1"/>
  <c r="Z38" i="1"/>
  <c r="Z24" i="1"/>
  <c r="Z9" i="1"/>
  <c r="Z884" i="1"/>
  <c r="Z870" i="1"/>
  <c r="Z857" i="1"/>
  <c r="Z844" i="1"/>
  <c r="Z831" i="1"/>
  <c r="Z818" i="1"/>
  <c r="Z805" i="1"/>
  <c r="Z792" i="1"/>
  <c r="Z779" i="1"/>
  <c r="Z766" i="1"/>
  <c r="Z753" i="1"/>
  <c r="Z740" i="1"/>
  <c r="Z727" i="1"/>
  <c r="Z714" i="1"/>
  <c r="Z701" i="1"/>
  <c r="Z688" i="1"/>
  <c r="Z675" i="1"/>
  <c r="Z662" i="1"/>
  <c r="Z649" i="1"/>
  <c r="Z636" i="1"/>
  <c r="Z623" i="1"/>
  <c r="Z610" i="1"/>
  <c r="Z597" i="1"/>
  <c r="Z583" i="1"/>
  <c r="Z570" i="1"/>
  <c r="Z557" i="1"/>
  <c r="Z544" i="1"/>
  <c r="Z531" i="1"/>
  <c r="Z518" i="1"/>
  <c r="Z505" i="1"/>
  <c r="Z492" i="1"/>
  <c r="Z479" i="1"/>
  <c r="Z466" i="1"/>
  <c r="Z453" i="1"/>
  <c r="Z439" i="1"/>
  <c r="Z426" i="1"/>
  <c r="Z413" i="1"/>
  <c r="Z400" i="1"/>
  <c r="Z387" i="1"/>
  <c r="Z374" i="1"/>
  <c r="Z361" i="1"/>
  <c r="Z348" i="1"/>
  <c r="Z335" i="1"/>
  <c r="Z322" i="1"/>
  <c r="Z309" i="1"/>
  <c r="Z295" i="1"/>
  <c r="Z282" i="1"/>
  <c r="Z268" i="1"/>
  <c r="Z254" i="1"/>
  <c r="Z240" i="1"/>
  <c r="Z225" i="1"/>
  <c r="Z209" i="1"/>
  <c r="Z194" i="1"/>
  <c r="Z180" i="1"/>
  <c r="Z166" i="1"/>
  <c r="Z152" i="1"/>
  <c r="Z136" i="1"/>
  <c r="Z123" i="1"/>
  <c r="Z109" i="1"/>
  <c r="Z95" i="1"/>
  <c r="Z81" i="1"/>
  <c r="Z65" i="1"/>
  <c r="Z51" i="1"/>
  <c r="Z37" i="1"/>
  <c r="Z23" i="1"/>
  <c r="Z8" i="1"/>
  <c r="Z595" i="1"/>
  <c r="Z582" i="1"/>
  <c r="Z569" i="1"/>
  <c r="Z556" i="1"/>
  <c r="Z543" i="1"/>
  <c r="Z530" i="1"/>
  <c r="Z517" i="1"/>
  <c r="Z504" i="1"/>
  <c r="Z491" i="1"/>
  <c r="Z478" i="1"/>
  <c r="Z451" i="1"/>
  <c r="Z438" i="1"/>
  <c r="Z425" i="1"/>
  <c r="Z412" i="1"/>
  <c r="Z399" i="1"/>
  <c r="Z386" i="1"/>
  <c r="Z373" i="1"/>
  <c r="Z360" i="1"/>
  <c r="Z347" i="1"/>
  <c r="Z334" i="1"/>
  <c r="Z321" i="1"/>
  <c r="Z307" i="1"/>
  <c r="Z294" i="1"/>
  <c r="Z281" i="1"/>
  <c r="Z267" i="1"/>
  <c r="Z253" i="1"/>
  <c r="Z239" i="1"/>
  <c r="Z224" i="1"/>
  <c r="Z208" i="1"/>
  <c r="Z193" i="1"/>
  <c r="Z179" i="1"/>
  <c r="Z165" i="1"/>
  <c r="Z151" i="1"/>
  <c r="Z135" i="1"/>
  <c r="Z122" i="1"/>
  <c r="Z108" i="1"/>
  <c r="Z94" i="1"/>
  <c r="Z80" i="1"/>
  <c r="Z64" i="1"/>
  <c r="Z50" i="1"/>
  <c r="Z36" i="1"/>
  <c r="Z22" i="1"/>
  <c r="L42" i="7"/>
  <c r="E60" i="4"/>
  <c r="E8" i="4"/>
  <c r="F8" i="4"/>
  <c r="G8" i="4"/>
  <c r="H8" i="4"/>
  <c r="I8" i="4"/>
  <c r="J8" i="4"/>
  <c r="D8" i="4"/>
  <c r="I43" i="4"/>
  <c r="I48" i="4"/>
  <c r="E48" i="4"/>
  <c r="F48" i="4"/>
  <c r="G48" i="4"/>
  <c r="H48" i="4"/>
  <c r="D48" i="4"/>
  <c r="E43" i="4"/>
  <c r="F43" i="4"/>
  <c r="G43" i="4"/>
  <c r="H43" i="4"/>
  <c r="D43" i="4"/>
  <c r="I30" i="4"/>
  <c r="H23" i="4"/>
  <c r="I23" i="4"/>
  <c r="E23" i="4"/>
  <c r="F23" i="4"/>
  <c r="G23" i="4"/>
  <c r="D23" i="4"/>
  <c r="G30" i="4"/>
  <c r="F30" i="4"/>
  <c r="E30" i="4"/>
  <c r="D30" i="4"/>
  <c r="C35" i="12" l="1" a="1"/>
  <c r="C35" i="12" s="1"/>
  <c r="L43" i="7"/>
  <c r="K65" i="4"/>
  <c r="H60" i="4"/>
  <c r="K60" i="4"/>
  <c r="K48" i="4"/>
  <c r="K43" i="4"/>
  <c r="K30" i="4"/>
  <c r="K23" i="4"/>
  <c r="K66" i="4" l="1"/>
  <c r="H30" i="4" l="1"/>
  <c r="G60" i="4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<sst xmlns="http://schemas.openxmlformats.org/spreadsheetml/2006/main" count="21401" uniqueCount="5097">
  <si>
    <t>C</t>
  </si>
  <si>
    <t>D</t>
  </si>
  <si>
    <t>E</t>
  </si>
  <si>
    <t>F</t>
  </si>
  <si>
    <t>G</t>
  </si>
  <si>
    <t>H</t>
  </si>
  <si>
    <t>I</t>
  </si>
  <si>
    <t>B</t>
  </si>
  <si>
    <t>J</t>
  </si>
  <si>
    <t>X</t>
  </si>
  <si>
    <t>1 ARTES CÊNICAS</t>
  </si>
  <si>
    <t>2 ARTES VISUAIS</t>
  </si>
  <si>
    <t>ADÃO DE SOUZA LANDIM</t>
  </si>
  <si>
    <t>1 MÚSICA</t>
  </si>
  <si>
    <t>ADAO DOS SANTOS ALVES SIQUEIRA</t>
  </si>
  <si>
    <t>1 ARTES VISUAIS</t>
  </si>
  <si>
    <t>ADAUANY PIEVE ZIMOVSKI</t>
  </si>
  <si>
    <t>2 HUMANIDADES</t>
  </si>
  <si>
    <t>CPF</t>
  </si>
  <si>
    <t>051.435.846-71</t>
  </si>
  <si>
    <t>317.176.888-70</t>
  </si>
  <si>
    <t>317.073.128-93</t>
  </si>
  <si>
    <t>ADEILTON LIMA DA SILVA</t>
  </si>
  <si>
    <t>333.832.861-34</t>
  </si>
  <si>
    <t>CAMILA DE OLIVEIRA ANDRADE</t>
  </si>
  <si>
    <t>3 HUMANIDADES</t>
  </si>
  <si>
    <t>1ª e 2ª</t>
  </si>
  <si>
    <t>72031.017085/2021-41</t>
  </si>
  <si>
    <t>adaolandim@hotmail.com</t>
  </si>
  <si>
    <t>K</t>
  </si>
  <si>
    <t>L</t>
  </si>
  <si>
    <t>adao@metrocenografia.com.br</t>
  </si>
  <si>
    <t>01400.005589/2024-78</t>
  </si>
  <si>
    <t>2 MUSEU E MEMÓRIA</t>
  </si>
  <si>
    <t>adauany@gmail.com</t>
  </si>
  <si>
    <t>01400.005680/2024-93</t>
  </si>
  <si>
    <t>adeiltonator@hotmail.com</t>
  </si>
  <si>
    <t>01400.006233/2024-51</t>
  </si>
  <si>
    <t>ADILON MARQUES DOS SANTOS</t>
  </si>
  <si>
    <t>062.112.369-21</t>
  </si>
  <si>
    <t>adilonmsantos@gmail.com</t>
  </si>
  <si>
    <t>72031.017086/2021-96</t>
  </si>
  <si>
    <t xml:space="preserve">1 CONSTRUÇÃO, REFORMA, ADEQUAÇÃO OU MANUTENÇÃO DE EQUIPAMENTOS CULTURAIS </t>
  </si>
  <si>
    <t>Nenhuma</t>
  </si>
  <si>
    <t>ADRIANA CARNEIRO DE SOUZA</t>
  </si>
  <si>
    <t>114.951.087-08</t>
  </si>
  <si>
    <t>carneiro.drica@gmail.com</t>
  </si>
  <si>
    <t>01400.005959/2024-77</t>
  </si>
  <si>
    <t>1 AUDIOVISUAL</t>
  </si>
  <si>
    <t>ADRIANA DE SOUZA RODRIGUES</t>
  </si>
  <si>
    <t>739.118.872-72</t>
  </si>
  <si>
    <t>rodriguessouza300909@gmail.com</t>
  </si>
  <si>
    <t>01400.005686/2024-61</t>
  </si>
  <si>
    <t>ADRIANA HIRSCH DE SANT ANNA</t>
  </si>
  <si>
    <t>395.059.015-34</t>
  </si>
  <si>
    <t>adriana.hirsch@hotmail.com</t>
  </si>
  <si>
    <t xml:space="preserve">01400.000183/2024-07 </t>
  </si>
  <si>
    <t>4 MUSEU E MEMÓRIA</t>
  </si>
  <si>
    <t>ADRIANA MARIA PISCIOTTANO ATHAIDE</t>
  </si>
  <si>
    <t>092.919.948-04</t>
  </si>
  <si>
    <t>carprim@uol.com.br</t>
  </si>
  <si>
    <t>72031.017089/2021-20</t>
  </si>
  <si>
    <t>1 PATRIMÔNIO CULTURAL</t>
  </si>
  <si>
    <t>2 PATRIMÔNIO CULTURAL</t>
  </si>
  <si>
    <t>ADRIANA MARTINS DA SILVA</t>
  </si>
  <si>
    <t>131.354.178-83</t>
  </si>
  <si>
    <t>solmaiorproducaocultural@gmail.com</t>
  </si>
  <si>
    <t>01400.005689/2024-02</t>
  </si>
  <si>
    <t>2 ARTES CÊNICAS</t>
  </si>
  <si>
    <t>3 MUSEU E MEMÓRIA</t>
  </si>
  <si>
    <t>ADRIANA PERRELLA MATOS</t>
  </si>
  <si>
    <t>971.530.956-91</t>
  </si>
  <si>
    <t>ur.clube@gmail.com; adrianaperrellam@gmail.com;</t>
  </si>
  <si>
    <t>01400.005704/2024-12</t>
  </si>
  <si>
    <t>ADRIANA PINTO BARROS</t>
  </si>
  <si>
    <t>219.367.888-02</t>
  </si>
  <si>
    <t>estudiosubversiva@gmail.com</t>
  </si>
  <si>
    <t>01400.005694/2024-15</t>
  </si>
  <si>
    <t>ADRIANA VELOSO MEIRELES</t>
  </si>
  <si>
    <t>937.268.136-91</t>
  </si>
  <si>
    <t>dricaveloso@gmail.com</t>
  </si>
  <si>
    <t xml:space="preserve">01400.000179/2024-31 </t>
  </si>
  <si>
    <t>ADRIANE FERREIRA CARVALHO COSTA</t>
  </si>
  <si>
    <t>700.514.451-15</t>
  </si>
  <si>
    <t>adrianecarvalhodf@gmail.com</t>
  </si>
  <si>
    <t>01400.005709/2024-37</t>
  </si>
  <si>
    <t>AFONSO BRAGA DA COSTA JUNIOR</t>
  </si>
  <si>
    <t>363.710.888-74</t>
  </si>
  <si>
    <t>ab.afonsobraga@gmail.com</t>
  </si>
  <si>
    <t>2ª</t>
  </si>
  <si>
    <t>72031.017091/2021-07</t>
  </si>
  <si>
    <t>AFONSO NILSON BARBOSA DE SOUZA</t>
  </si>
  <si>
    <t>020.513.179-41</t>
  </si>
  <si>
    <t>afonso.nilson@gmail.com</t>
  </si>
  <si>
    <t>72031.017092/2021-43</t>
  </si>
  <si>
    <t>ALAN RIBEIRO DA SILVA</t>
  </si>
  <si>
    <t>005.719.872-14</t>
  </si>
  <si>
    <t>allanribbeiro12@gmail.com</t>
  </si>
  <si>
    <t>01400.005735/2024-65</t>
  </si>
  <si>
    <t>ALANA TEIXEIRA MENK</t>
  </si>
  <si>
    <t>368.772.918-40</t>
  </si>
  <si>
    <t>alanamenk@gmail.com</t>
  </si>
  <si>
    <t>01400.005759/2024-14</t>
  </si>
  <si>
    <t>2 AUDIOVISUAL</t>
  </si>
  <si>
    <t>ALBERTO CAPUCCI FILHO</t>
  </si>
  <si>
    <t>739.911.048-49</t>
  </si>
  <si>
    <t>acpcmei@gmail.com; albertocapucci@hotmail.com;</t>
  </si>
  <si>
    <t>ALBERTO NAAR</t>
  </si>
  <si>
    <t>124.464.017-40</t>
  </si>
  <si>
    <t>albertonaar@gmail.com</t>
  </si>
  <si>
    <t>72031.004929/2021-94</t>
  </si>
  <si>
    <t>ALCIDÉIA MARGARETH ROCHA TRANCOSO</t>
  </si>
  <si>
    <t>615.055.446-53</t>
  </si>
  <si>
    <t>deatrancoso@gmail.com</t>
  </si>
  <si>
    <t>01400.005782/2024-17</t>
  </si>
  <si>
    <t>ALDRIN VIANNA DE SANTANA</t>
  </si>
  <si>
    <t>831.167.964-91</t>
  </si>
  <si>
    <t>aldrin@aldrin.com.br</t>
  </si>
  <si>
    <t>01400.005784/2024-06</t>
  </si>
  <si>
    <t>ALESSANDRA DA SILVA DOS SANTOS</t>
  </si>
  <si>
    <t>101.090.987-81</t>
  </si>
  <si>
    <t>alessandrassantos84@gmail.com</t>
  </si>
  <si>
    <t>01400.005788/2024-86</t>
  </si>
  <si>
    <t>2 MÚSICA</t>
  </si>
  <si>
    <t>ALESSANDRA IORIO</t>
  </si>
  <si>
    <t>299.409.248-44</t>
  </si>
  <si>
    <t>lekaiorio@gmail.com</t>
  </si>
  <si>
    <t>01400.005791/2024-08</t>
  </si>
  <si>
    <t>ALESSANDRA MARTINS GIROTTO MENDES</t>
  </si>
  <si>
    <t>222.765.858-46</t>
  </si>
  <si>
    <t>ale.socioambiental@gmail.com</t>
  </si>
  <si>
    <t>01400.016184/2023-84</t>
  </si>
  <si>
    <t>1 HUMANIDADES</t>
  </si>
  <si>
    <t>ALESSANDRA PIRRONCELLO BUCHOLDZ</t>
  </si>
  <si>
    <t>014.556.399-58</t>
  </si>
  <si>
    <t>alessandra@abcprojetos.com.br</t>
  </si>
  <si>
    <t>01400.006074/2024-95</t>
  </si>
  <si>
    <t>ALEX SANTOS BARBOSA</t>
  </si>
  <si>
    <t>002.340.165-66</t>
  </si>
  <si>
    <t>quartoimaginario@gmail.com</t>
  </si>
  <si>
    <t>01400.005801/2024-05</t>
  </si>
  <si>
    <t>ALEXANDER IVAN DE ALMEIDA OLIVEIRA</t>
  </si>
  <si>
    <t>847.924.856-49</t>
  </si>
  <si>
    <t>alexanderivan2708@gmail.com</t>
  </si>
  <si>
    <t>01400.005812/2024-87</t>
  </si>
  <si>
    <t>ALEXANDRA JACKLINE VASCONCELOS SANTOS</t>
  </si>
  <si>
    <t>604.983.746-53</t>
  </si>
  <si>
    <t>alexandrafelina@gmail.com</t>
  </si>
  <si>
    <t>01400.005815/2024-11</t>
  </si>
  <si>
    <t>ALEXANDRE BARRETO</t>
  </si>
  <si>
    <t>741.523.860-53</t>
  </si>
  <si>
    <t>alebarreto@gmail.com</t>
  </si>
  <si>
    <t>01400.005871/2024-55</t>
  </si>
  <si>
    <t>ALEXANDRE FERNANDES GUIMARÃES</t>
  </si>
  <si>
    <t>058.271.526-17</t>
  </si>
  <si>
    <t>aleregente@hotmail.com</t>
  </si>
  <si>
    <t>72031.002699/2022-18</t>
  </si>
  <si>
    <t>ALFREDO FARIA ZAINE</t>
  </si>
  <si>
    <t>325.535.808-60</t>
  </si>
  <si>
    <t>alfredozaine@gmail.com</t>
  </si>
  <si>
    <t>72031.017097/2021-76</t>
  </si>
  <si>
    <t>ALICE FERREIRA TAVARES</t>
  </si>
  <si>
    <t>116.446.147-82</t>
  </si>
  <si>
    <t>alice_tavares@id.uff.br</t>
  </si>
  <si>
    <t>01400.007015/2024-34</t>
  </si>
  <si>
    <t>ALINE COSTA VILELA</t>
  </si>
  <si>
    <t>103.559.776-48</t>
  </si>
  <si>
    <t>aline.costavilela@gmail.com</t>
  </si>
  <si>
    <t>1ª</t>
  </si>
  <si>
    <t>72031.011591/2021-27</t>
  </si>
  <si>
    <t>ALINE FERNANDA DOS SANTOS PEREIRA</t>
  </si>
  <si>
    <t>012.667.656-97</t>
  </si>
  <si>
    <t>alinefspereira@gmail.com</t>
  </si>
  <si>
    <t>01400.005891/2024-26</t>
  </si>
  <si>
    <t>ALINE FIGUEIREDO</t>
  </si>
  <si>
    <t>052.156.009-88</t>
  </si>
  <si>
    <t>figueiredo.aline@gmail.com</t>
  </si>
  <si>
    <t>01400.005897/2024-01</t>
  </si>
  <si>
    <t>2 CONSTRUÇÃO, REFORMA, ADEQUAÇÃO OU MANUTENÇÃO DE EQUIPAMENTOS CULTURAIS</t>
  </si>
  <si>
    <t>ALINE QUIROGA NEVES</t>
  </si>
  <si>
    <t>006.719.970-41</t>
  </si>
  <si>
    <t>alina_kaos@hotmail.com</t>
  </si>
  <si>
    <t>01400.005934/2024-73</t>
  </si>
  <si>
    <t>ALINNE ANDRADE DE ARAÚJO</t>
  </si>
  <si>
    <t>888.228.854-49</t>
  </si>
  <si>
    <t>alinneandradeufpe@gmail.com</t>
  </si>
  <si>
    <t>01400.005946/2024-06</t>
  </si>
  <si>
    <t>3 PATRIMÔNIO CULTURAL</t>
  </si>
  <si>
    <t>ALLAN ANDRÉ LOURENÇO</t>
  </si>
  <si>
    <t>407.915.798-32</t>
  </si>
  <si>
    <t>allan.al@outlook.com.br</t>
  </si>
  <si>
    <t>01400.005954/2024-44</t>
  </si>
  <si>
    <t>ALLAN MOSCON ZAMPERINI</t>
  </si>
  <si>
    <t>129.685.927-42</t>
  </si>
  <si>
    <t>allanzamperini@gmail.com</t>
  </si>
  <si>
    <t>01400.005955/2024-99</t>
  </si>
  <si>
    <t>ÁLVARO SANTI</t>
  </si>
  <si>
    <t>412.954.630-91</t>
  </si>
  <si>
    <t>itnasoravla@gmail.com</t>
  </si>
  <si>
    <t>01400.005869/2024-86</t>
  </si>
  <si>
    <t>AMANA SALLES</t>
  </si>
  <si>
    <t>223.924.588-39</t>
  </si>
  <si>
    <t>amana.salles@gmail.com</t>
  </si>
  <si>
    <t>72031.017101/2021-04</t>
  </si>
  <si>
    <t>AMANDA CRISTINA SAMPAIO SATHLER</t>
  </si>
  <si>
    <t>084.848.337-55</t>
  </si>
  <si>
    <t>sampaio_amanda@yahoo.com.br</t>
  </si>
  <si>
    <t>72031.004932/2021-16</t>
  </si>
  <si>
    <t>AMANDA LEAL DE OLIVEIRA</t>
  </si>
  <si>
    <t>288.695.098-00</t>
  </si>
  <si>
    <t>amanleal@gmail.com</t>
  </si>
  <si>
    <t>01400.006252/2024-88</t>
  </si>
  <si>
    <t>AMANDA RAMOS ALVES DOS SANTOS</t>
  </si>
  <si>
    <t>067.557.624-58</t>
  </si>
  <si>
    <t>aamandaramos@gmail.com</t>
  </si>
  <si>
    <t>01400.005973/2024-71</t>
  </si>
  <si>
    <t>AMANDINE DENISE JOSÉMI GOISBAULT</t>
  </si>
  <si>
    <t>016.356.564-35</t>
  </si>
  <si>
    <t>amandine.goisbault@gmail.com</t>
  </si>
  <si>
    <t>72031.002940/2021-10</t>
  </si>
  <si>
    <t>AMILTON MONTEIRO DE OLIVEIRA FILHO</t>
  </si>
  <si>
    <t>383.502.778-66</t>
  </si>
  <si>
    <t>deazevedo.amilton@gmail.com</t>
  </si>
  <si>
    <t>01400.005979/2024-48</t>
  </si>
  <si>
    <t>ANA BÁRBARA RAMOS DA SILVA</t>
  </si>
  <si>
    <t>921.998.524-15</t>
  </si>
  <si>
    <t>anabarbara.semente@gmail.com</t>
  </si>
  <si>
    <t>01400.005985/2024-03</t>
  </si>
  <si>
    <t>ANA BEATRIS BATISTA DA SILVA</t>
  </si>
  <si>
    <t>687.216.096-91</t>
  </si>
  <si>
    <t>anabeatriss@terra.com.br</t>
  </si>
  <si>
    <t>01400.006029/2024-31</t>
  </si>
  <si>
    <t>ANA BEATRIZ BORREGO</t>
  </si>
  <si>
    <t>201.882.498-85</t>
  </si>
  <si>
    <t>beatrizborrego@gmail.com</t>
  </si>
  <si>
    <t>01400.006030/2024-65</t>
  </si>
  <si>
    <t>ANA BEATRIZ MAGALHÃES MATTAR</t>
  </si>
  <si>
    <t>086.234.688-64</t>
  </si>
  <si>
    <t>biatap@gmail.com</t>
  </si>
  <si>
    <t>01400.006031/2024-18</t>
  </si>
  <si>
    <t>ANA CAROLINA ALVES DA SILVA</t>
  </si>
  <si>
    <t>081.932.519-89</t>
  </si>
  <si>
    <t>ana_13_carol@hotmail.com</t>
  </si>
  <si>
    <t>01400.006032/2024-54</t>
  </si>
  <si>
    <t>ANA CAROLINA ANTUNES SANTOS</t>
  </si>
  <si>
    <t>012.875.786-83</t>
  </si>
  <si>
    <t>ana.anacarolina@gmail.com</t>
  </si>
  <si>
    <t>01400.006035/2024-98</t>
  </si>
  <si>
    <t>ANA CAROLINA FABRI</t>
  </si>
  <si>
    <t>281.770.428-23</t>
  </si>
  <si>
    <t>anacarolinafabri@gmail.com</t>
  </si>
  <si>
    <t>72031.017102/2021-41</t>
  </si>
  <si>
    <t>ANA CAROLINA STRAPAÇÃO GUEDES VIANNA</t>
  </si>
  <si>
    <t>063.099.104-93</t>
  </si>
  <si>
    <t>anacarolinasguedes@gmail.com</t>
  </si>
  <si>
    <t>01400.006037/2024-87</t>
  </si>
  <si>
    <t>ANA CAROLINE DO ESPIRITO SANTO CHAVES</t>
  </si>
  <si>
    <t>767.995.572-72</t>
  </si>
  <si>
    <t>anakesc@yahoo.com.br</t>
  </si>
  <si>
    <t>01400.006039/2024-76</t>
  </si>
  <si>
    <t>ANA CARTAXO BANDEIRA DE MELO</t>
  </si>
  <si>
    <t>099.084.711-04</t>
  </si>
  <si>
    <t>72031.011592/2021-71</t>
  </si>
  <si>
    <t>cartaxobandeirademelo@gmail.com</t>
  </si>
  <si>
    <t>ANA CECÍLIA REIS DE AZEVEDO</t>
  </si>
  <si>
    <t>117.110.117-11</t>
  </si>
  <si>
    <t>anaceciliateatro@gmail.com</t>
  </si>
  <si>
    <t>01400.006041/2024-45</t>
  </si>
  <si>
    <t>ANA CLAUDIA CARVALHO DE OLIVEIRA</t>
  </si>
  <si>
    <t>065.713.168-70</t>
  </si>
  <si>
    <t>case@casecultural.com.br</t>
  </si>
  <si>
    <t>72031.002936/2021-51</t>
  </si>
  <si>
    <t>ANA DANIELA DE SOUZA GILLONE</t>
  </si>
  <si>
    <t>122.222.628-60</t>
  </si>
  <si>
    <t>danielagillone@gmail.com</t>
  </si>
  <si>
    <t>72031.002873/2021-33</t>
  </si>
  <si>
    <t>ANA LUCIA RODRIGUES DE OLIVEIRA</t>
  </si>
  <si>
    <t>024.215.527-88</t>
  </si>
  <si>
    <t>alrostern@gmail.com</t>
  </si>
  <si>
    <t>01400.006044/2024-89</t>
  </si>
  <si>
    <t>3 CONSTRUÇÃO, REFORMA, ADEQUAÇÃO OU MANUTENÇÃO DE EQUIPAMENTOS CULTURAIS</t>
  </si>
  <si>
    <t>ANA LÚCIA VACCHIANO</t>
  </si>
  <si>
    <t>839.734.357-15</t>
  </si>
  <si>
    <t>lu-annalu@hotmail.com</t>
  </si>
  <si>
    <t>72031.017108/2021-18</t>
  </si>
  <si>
    <t>ANA LÚCIA VASCONCELLOS QUEIROZ</t>
  </si>
  <si>
    <t>022.248.668-60</t>
  </si>
  <si>
    <t>anavqueiroz@gmail.com</t>
  </si>
  <si>
    <t>01400.005879/2024-11</t>
  </si>
  <si>
    <t>ANA MARIA BARCELLOS DE LIMA</t>
  </si>
  <si>
    <t>012.309.978-14</t>
  </si>
  <si>
    <t>amblima.lima@gmail.com</t>
  </si>
  <si>
    <t>72031.017143/2021-37</t>
  </si>
  <si>
    <t>ANA PAULA DE ANDRADE FRAZÃO</t>
  </si>
  <si>
    <t>029.550.719-51</t>
  </si>
  <si>
    <t>anapaulafrazao@hotmail.com</t>
  </si>
  <si>
    <t>72031.017144/2021-81</t>
  </si>
  <si>
    <t>ANA PAULA DE SOUZA</t>
  </si>
  <si>
    <t>312.562.708-73</t>
  </si>
  <si>
    <t>tricotandopalavras@gmail.com</t>
  </si>
  <si>
    <t>01400.006046/2024-78</t>
  </si>
  <si>
    <t>ANA PAULA FERREIRA DE BRITO</t>
  </si>
  <si>
    <t>073.326.814-55</t>
  </si>
  <si>
    <t>britoanapaulaa@gmail.com</t>
  </si>
  <si>
    <t>01400.006049/2024-10</t>
  </si>
  <si>
    <t>1 MUSEUS E MEMÓRIA</t>
  </si>
  <si>
    <t>ANA PAULA GONÇALVES NOGUEIRA</t>
  </si>
  <si>
    <t>023.917.697-92</t>
  </si>
  <si>
    <t>anapnogueira13@gmail.com; femfilm.br@gmail.com;</t>
  </si>
  <si>
    <t>01400.006051/2024-81</t>
  </si>
  <si>
    <t>ANA PAULA GUIMARÃES VALOIS</t>
  </si>
  <si>
    <t>032.593.276-06</t>
  </si>
  <si>
    <t>apgvalois@gmail.com; apguimavalois@outlook.com;</t>
  </si>
  <si>
    <t>01400.006054/2024-14</t>
  </si>
  <si>
    <t>ANA PAULA MACIEL SOUKEF MENDES</t>
  </si>
  <si>
    <t>347.749.158-07</t>
  </si>
  <si>
    <t>anasoukef@gmail.com</t>
  </si>
  <si>
    <t>01400.006056/2024-11</t>
  </si>
  <si>
    <t>ANA PAULA SBRISSA</t>
  </si>
  <si>
    <t>326.195.448-58</t>
  </si>
  <si>
    <t>a_sbrissa@hotmail.com</t>
  </si>
  <si>
    <t>72031.011593/2021-16</t>
  </si>
  <si>
    <t>ANA PAULA VARELA DE SENA</t>
  </si>
  <si>
    <t>707.028.614-72</t>
  </si>
  <si>
    <t>informosaicoproducciones@gmail.com</t>
  </si>
  <si>
    <t>01400.006058/2024-01</t>
  </si>
  <si>
    <t>ANA RAMOS RODRIGUES CASTRO</t>
  </si>
  <si>
    <t>988.990.230-34</t>
  </si>
  <si>
    <t>anarrodriguess@gmail.com</t>
  </si>
  <si>
    <t>01400.006059/2024-47</t>
  </si>
  <si>
    <t>ANA WANESSA BARROSO BASTOS</t>
  </si>
  <si>
    <t>621.562.413-68</t>
  </si>
  <si>
    <t>anawanessabb@gmail.com</t>
  </si>
  <si>
    <t>01400.000180/2024-65</t>
  </si>
  <si>
    <t>ANAMARIA MUHLENBERG DA SILVA</t>
  </si>
  <si>
    <t>851.411.607-00</t>
  </si>
  <si>
    <t>ana2015nova@gmail.com</t>
  </si>
  <si>
    <t>01400.006064/2024-50</t>
  </si>
  <si>
    <t>ANANDA STUCKER</t>
  </si>
  <si>
    <t>310.708.268-63</t>
  </si>
  <si>
    <t>anandastu@gmail.com</t>
  </si>
  <si>
    <t>01400.006066/2024-49</t>
  </si>
  <si>
    <t>ANDERSON FERREIRA FLORIANO</t>
  </si>
  <si>
    <t>512.846.421-00</t>
  </si>
  <si>
    <t>afloriano30@hotmail.com</t>
  </si>
  <si>
    <t>72031.017146/2021-71</t>
  </si>
  <si>
    <t>ANDERSON LUIZ DA SILVA DE OLIVEIRA</t>
  </si>
  <si>
    <t>132.393.637-80</t>
  </si>
  <si>
    <t>oliveiraanderson.pesquisa@gmail.com</t>
  </si>
  <si>
    <t>01400.006067/2024-93</t>
  </si>
  <si>
    <t>ANDERSON PEREIRA CESAR</t>
  </si>
  <si>
    <t>295.565.048-00</t>
  </si>
  <si>
    <t>andernegreiro@gmail.com</t>
  </si>
  <si>
    <t>72031.017950/2021-50</t>
  </si>
  <si>
    <t>ANDERSON ROBERTO ZABROCKI ROSA</t>
  </si>
  <si>
    <t>051.368.489-10</t>
  </si>
  <si>
    <t>andersonzabrocki@gmail.com</t>
  </si>
  <si>
    <t>72031.011597/2021-02</t>
  </si>
  <si>
    <t>ANDRÉ ALEXANDRE MENDES FREITAS</t>
  </si>
  <si>
    <t>515.183.764-87</t>
  </si>
  <si>
    <t>andrepruden1@gmail.com</t>
  </si>
  <si>
    <t>01400.006069/2024-82</t>
  </si>
  <si>
    <t>ANDRÉ COMBER SALES</t>
  </si>
  <si>
    <t>072.700.697-51</t>
  </si>
  <si>
    <t>decomber@gmail.com</t>
  </si>
  <si>
    <t>72031.002889/2021-46</t>
  </si>
  <si>
    <t>ANDRÉ GRACINDO GOMES</t>
  </si>
  <si>
    <t>038.166.447-32</t>
  </si>
  <si>
    <t>andre.gracindo@gmail.com</t>
  </si>
  <si>
    <t>01400.006071/2024-51</t>
  </si>
  <si>
    <t>ANDRÉ LUIS GOMES LIRA</t>
  </si>
  <si>
    <t>779.548.905-20</t>
  </si>
  <si>
    <t>alglira@gmail.com</t>
  </si>
  <si>
    <t>72031.017151/2021-83</t>
  </si>
  <si>
    <t>ANDRÉ LUÍS ROCHA SANTOS</t>
  </si>
  <si>
    <t>453.509.305-91</t>
  </si>
  <si>
    <t>maestroandrerocha@gmail.com</t>
  </si>
  <si>
    <t>01400.006072/2024-04</t>
  </si>
  <si>
    <t>ANDRÉ MARCOS DA CRUZ</t>
  </si>
  <si>
    <t>127.061.437-11</t>
  </si>
  <si>
    <t>andre_marcos@live.com</t>
  </si>
  <si>
    <t>01400.006264/2024-11</t>
  </si>
  <si>
    <t>ANDREA CARINA MENGARDA</t>
  </si>
  <si>
    <t>757.107.909-82</t>
  </si>
  <si>
    <t>andrea.c.mengarda@gmail.com</t>
  </si>
  <si>
    <t>72031.011598/2021-49</t>
  </si>
  <si>
    <t>ANDREA DE AZEVEDO ANHAIA</t>
  </si>
  <si>
    <t>021.748.814-54</t>
  </si>
  <si>
    <t>anhaia222@gmail.com</t>
  </si>
  <si>
    <t>01400.006076/2024-84</t>
  </si>
  <si>
    <t>ANDRÉA MARTINS DE CARVALHO</t>
  </si>
  <si>
    <t>331.320.848-75</t>
  </si>
  <si>
    <t>deiamc@gmail.com</t>
  </si>
  <si>
    <t>01400.006080/2024-42</t>
  </si>
  <si>
    <t>ANDREIA DA COSTA FERNANDES</t>
  </si>
  <si>
    <t>023.962.457-24</t>
  </si>
  <si>
    <t>andreiafernandesprod13@gmail.com</t>
  </si>
  <si>
    <t>72031.004937/2021-31</t>
  </si>
  <si>
    <t>ANDREIA DE ALMEIDA</t>
  </si>
  <si>
    <t>125.292.748-78</t>
  </si>
  <si>
    <t>andreia@circonavegador.com.br</t>
  </si>
  <si>
    <t>01400.006082/2024-31</t>
  </si>
  <si>
    <t>ANDRÉIA OLIVEIRA ARAÚJO DA SILVA</t>
  </si>
  <si>
    <t>803.349.625-87</t>
  </si>
  <si>
    <t>andreiaetc@gmail.com</t>
  </si>
  <si>
    <t>01400.006085/2024-75</t>
  </si>
  <si>
    <t>ANDREIA SOFIA DIAS MARQUES</t>
  </si>
  <si>
    <t>703.991.621-51</t>
  </si>
  <si>
    <t>andreia.d.mar@gmail.com</t>
  </si>
  <si>
    <t>01400.006086/2024-10</t>
  </si>
  <si>
    <t>ANDRESSA CHRISTINY DO CARMO BATISTA</t>
  </si>
  <si>
    <t>001.497.952-70</t>
  </si>
  <si>
    <t>andressabatista89@gmail.com</t>
  </si>
  <si>
    <t>01400.006087/2024-64</t>
  </si>
  <si>
    <t>ANDREZA DE OLIVEIRA COUTINHO</t>
  </si>
  <si>
    <t>041.877.646-66</t>
  </si>
  <si>
    <t>contatodadezza@gmail.com; coutinho.andrezadeoliveira@gmail.com;</t>
  </si>
  <si>
    <t>72031.017153/2021-72</t>
  </si>
  <si>
    <t>ANGÉLICA DOS SANTOS NEVES</t>
  </si>
  <si>
    <t>086.544.827-29</t>
  </si>
  <si>
    <t>angelicaparecerista@outlook.com</t>
  </si>
  <si>
    <t>72031.011599/2021-93</t>
  </si>
  <si>
    <t>ANGELISA STEIN</t>
  </si>
  <si>
    <t>445.827.730-87</t>
  </si>
  <si>
    <t>angelisa.stein@valkyriafilmes.com</t>
  </si>
  <si>
    <t>01400.006088/2024-17</t>
  </si>
  <si>
    <t>ANGELO MÁRCIO FARIA TURCI</t>
  </si>
  <si>
    <t>813.926.649-34</t>
  </si>
  <si>
    <t>fariaturci@gmail.com</t>
  </si>
  <si>
    <t>72031.004939/2021-20</t>
  </si>
  <si>
    <t>ANICÉE DO CARMO E SILVA</t>
  </si>
  <si>
    <t>680.933.222-72</t>
  </si>
  <si>
    <t>aniceecsbittencourt@gmail.com</t>
  </si>
  <si>
    <t>01400.006089/2024-53</t>
  </si>
  <si>
    <t>ANNA BHEATRIZ NUNES DO NASCIMENTO</t>
  </si>
  <si>
    <t>018.576.005-84</t>
  </si>
  <si>
    <t>annabheatriznunes@gmail.com</t>
  </si>
  <si>
    <t>01400.006091/2024-22</t>
  </si>
  <si>
    <t>ANNA CAROLINA FARIA LÍRIO</t>
  </si>
  <si>
    <t>081.330.917-48</t>
  </si>
  <si>
    <t>carolinalyrio@gmail.com</t>
  </si>
  <si>
    <t>72031.002935/2021-15</t>
  </si>
  <si>
    <t>ANNA CAROLINA GONÇALVES MAGALHÃES</t>
  </si>
  <si>
    <t>136.820.687-59</t>
  </si>
  <si>
    <t>magalhanzi@gmail.com</t>
  </si>
  <si>
    <t>01400.006093/2024-11</t>
  </si>
  <si>
    <t>ANNA CAROLINA LONGANO</t>
  </si>
  <si>
    <t>336.305.978-74</t>
  </si>
  <si>
    <t>aclongano@gmail.com</t>
  </si>
  <si>
    <t>72031.017159/2021-40</t>
  </si>
  <si>
    <t>ANNA DE CARVALHO CAVALCANTI</t>
  </si>
  <si>
    <t>033.532.503-36</t>
  </si>
  <si>
    <t>annaccavalcanti@gmail.com</t>
  </si>
  <si>
    <t>01400.006267/2024-46</t>
  </si>
  <si>
    <t>ANNA PAULA MONTINI</t>
  </si>
  <si>
    <t>280.876.348-45</t>
  </si>
  <si>
    <t>anna.paula.montini@gmail.com</t>
  </si>
  <si>
    <t>01400.005677/2024-70</t>
  </si>
  <si>
    <t>3 ARTES CÊNICAS</t>
  </si>
  <si>
    <t>ANNA ROSINA POPP TORRES</t>
  </si>
  <si>
    <t>624.151.903-49</t>
  </si>
  <si>
    <t>rosinapopp@gmail.com</t>
  </si>
  <si>
    <t>01400.006095/2024-19</t>
  </si>
  <si>
    <t>ANTENOR JOSÉ DE OLIVEIRA NETO</t>
  </si>
  <si>
    <t>013.099.837-04</t>
  </si>
  <si>
    <t>aoneto@firjan.com.br</t>
  </si>
  <si>
    <t>01400.000181/2024-18</t>
  </si>
  <si>
    <t>ANTONIO CARLOS DE OLIVEIRA JUNIOR</t>
  </si>
  <si>
    <t>143.002.558-14</t>
  </si>
  <si>
    <t>juccarodrigues@gmail.com</t>
  </si>
  <si>
    <t>01400.006098/2024-44</t>
  </si>
  <si>
    <t>ANTONIO LUIZ GONÇALVES JUNIOR</t>
  </si>
  <si>
    <t>076.791.408-20</t>
  </si>
  <si>
    <t>aluiz6@hotmail.com</t>
  </si>
  <si>
    <t>01400.006102/2024-74</t>
  </si>
  <si>
    <t>ANTONIO MANUEL DA SILVA NEVES</t>
  </si>
  <si>
    <t>715.008.477-04</t>
  </si>
  <si>
    <t>manuneves0@gmail.com</t>
  </si>
  <si>
    <t>01400.006104/2024-63</t>
  </si>
  <si>
    <t>ANTONIO TOSTES BAÊTA VIEIRA</t>
  </si>
  <si>
    <t>091.062.187-09</t>
  </si>
  <si>
    <t>antoniotostes@gmail.com; antoniotostes@hotmail.com;</t>
  </si>
  <si>
    <t>01400.006106/2024-52</t>
  </si>
  <si>
    <t>ARESSA EGLY RIOS DA SILVEIRA</t>
  </si>
  <si>
    <t>105.787.207-52</t>
  </si>
  <si>
    <t>aressarios@yahoo.com.br</t>
  </si>
  <si>
    <t>01400.006108/2024-41</t>
  </si>
  <si>
    <t>ARI JORGE DE FREITAS</t>
  </si>
  <si>
    <t>663.959.847-72</t>
  </si>
  <si>
    <t>aryfreitasoficial@yahoo.com</t>
  </si>
  <si>
    <t>72031.017162/2021-63</t>
  </si>
  <si>
    <t>ARMANDO BULCÃO</t>
  </si>
  <si>
    <t>186.303.911-20</t>
  </si>
  <si>
    <t>armandobulcao@gmail.com</t>
  </si>
  <si>
    <t>72031.002875/2021-22</t>
  </si>
  <si>
    <t>ARMANDO FERNANDES NETO</t>
  </si>
  <si>
    <t>255.241.978-00</t>
  </si>
  <si>
    <t>armandofernandes@terra.com.br</t>
  </si>
  <si>
    <t>72031.017164/2021-52</t>
  </si>
  <si>
    <t>ARMANDO MANOEL NETO</t>
  </si>
  <si>
    <t>365.440.188-05</t>
  </si>
  <si>
    <t>armando.manoel.neto@gmail.com</t>
  </si>
  <si>
    <t>01400.006109/2024-96</t>
  </si>
  <si>
    <t>AUANA LAMEIRAS DINIZ</t>
  </si>
  <si>
    <t>329.467.198-98</t>
  </si>
  <si>
    <t>auanad@gmail.com</t>
  </si>
  <si>
    <t>01400.006111/2024-65</t>
  </si>
  <si>
    <t>AUGUSTO CARUSO GOMES</t>
  </si>
  <si>
    <t>553.544.087-68</t>
  </si>
  <si>
    <t>augustocaruso@hotmail.com</t>
  </si>
  <si>
    <t>01400.006113/2024-54</t>
  </si>
  <si>
    <t>AUGUSTO ZEISER</t>
  </si>
  <si>
    <t>070.064.809-73</t>
  </si>
  <si>
    <t>augusto.tsaiza@gmail.com</t>
  </si>
  <si>
    <t>01400.006115/2024-43</t>
  </si>
  <si>
    <t>BÁRBARA LUISA MARTINS WIELER</t>
  </si>
  <si>
    <t>055.884.909-16</t>
  </si>
  <si>
    <t>bazinhawieler@gmail.com</t>
  </si>
  <si>
    <t>01400.006316/2024-41</t>
  </si>
  <si>
    <t>BÁRBARA LUNA DE ARAÚJO</t>
  </si>
  <si>
    <t>045.266.184-62</t>
  </si>
  <si>
    <t>babiluna31@gmail.com</t>
  </si>
  <si>
    <t xml:space="preserve">01400.000184/2024-43 </t>
  </si>
  <si>
    <t>BARBARA MANUELA SILVA DOS SANTOS</t>
  </si>
  <si>
    <t>076.405.035-40</t>
  </si>
  <si>
    <t>manuelabarbarasilva@gmail.com</t>
  </si>
  <si>
    <t>01400.006118/2024-87</t>
  </si>
  <si>
    <t>BEATRIZ DE SOUZA BESSA</t>
  </si>
  <si>
    <t>082.176.037-82</t>
  </si>
  <si>
    <t>musicaparabrincar.eventos@gmail.com</t>
  </si>
  <si>
    <t>01400.006120/2024-56</t>
  </si>
  <si>
    <t>BERNARDO STUMPF RODRIGUES</t>
  </si>
  <si>
    <t>101.399.807-33</t>
  </si>
  <si>
    <t>bernardostumpf@yahoo.com</t>
  </si>
  <si>
    <t>01400.006124/2024-34</t>
  </si>
  <si>
    <t>BETANIA GONÇALVES DA SILVA</t>
  </si>
  <si>
    <t>878.916.204-82</t>
  </si>
  <si>
    <t>betania.emcena@gmail.com</t>
  </si>
  <si>
    <t>01400.006126/2024-23</t>
  </si>
  <si>
    <t>BETINA PONS</t>
  </si>
  <si>
    <t>931.900.690-34</t>
  </si>
  <si>
    <t>betinapons@hotmail.com</t>
  </si>
  <si>
    <t>72031.002892/2021-60</t>
  </si>
  <si>
    <t>BIANCA BARROSO CALCAGNI</t>
  </si>
  <si>
    <t>025.879.447-08</t>
  </si>
  <si>
    <t>calcagni.bianca@gmail.com</t>
  </si>
  <si>
    <t>BRENO NASCIMENTO NUNES GONÇALVES</t>
  </si>
  <si>
    <t>183.638.494-72</t>
  </si>
  <si>
    <t>brenonunesgoncalves265@gmail.com</t>
  </si>
  <si>
    <t>01400.006132/2024-81</t>
  </si>
  <si>
    <t>BRUNA PEREIRA MAGALHÃES</t>
  </si>
  <si>
    <t>009.840.625-64</t>
  </si>
  <si>
    <t>bruna_bob@hotmail.com</t>
  </si>
  <si>
    <t>01400.006134/2024-70</t>
  </si>
  <si>
    <t>BRUNA PESSOA LIMA</t>
  </si>
  <si>
    <t>048.213.483-65</t>
  </si>
  <si>
    <t>pessoabrunalima@gmail.com</t>
  </si>
  <si>
    <t>01400.006136/2024-69</t>
  </si>
  <si>
    <t>BRUNO CÉSAR ALVES MARCELINO</t>
  </si>
  <si>
    <t>393.953.558-32</t>
  </si>
  <si>
    <t>brunocesaram@gmail.com</t>
  </si>
  <si>
    <t>72031.013831/2022-17</t>
  </si>
  <si>
    <t>BRUNO EMILIANO CAMPOLINA DE ARAÚJO</t>
  </si>
  <si>
    <t>045.177.906-14</t>
  </si>
  <si>
    <t>brucampolina@gmail.com</t>
  </si>
  <si>
    <t>01400.006068/2024-38</t>
  </si>
  <si>
    <t>BRUNO MORAES REGENTHAL</t>
  </si>
  <si>
    <t>318.059.038-61</t>
  </si>
  <si>
    <t>davilaprodutora@gmail.com</t>
  </si>
  <si>
    <t>01400.006139/2024-01</t>
  </si>
  <si>
    <t>3 MÚSICA</t>
  </si>
  <si>
    <t>BRUNO ROSA DO NASCIMENTO</t>
  </si>
  <si>
    <t>017.109.450-60</t>
  </si>
  <si>
    <t>brunovipmusic@gmail.com</t>
  </si>
  <si>
    <t>01400.006140/2024-27</t>
  </si>
  <si>
    <t>BRUNO SAITER ZORZAL</t>
  </si>
  <si>
    <t>081.007.517-22</t>
  </si>
  <si>
    <t>brunozorzal@gmail.com</t>
  </si>
  <si>
    <t>01400.006141/2024-71</t>
  </si>
  <si>
    <t>CAIO CÉSAR ASSIS DE RESENDE</t>
  </si>
  <si>
    <t>096.278.696-94</t>
  </si>
  <si>
    <t>caio.gunner@hotmail.com</t>
  </si>
  <si>
    <t>01400.006143/2024-61</t>
  </si>
  <si>
    <t>CAIO CSERMAK</t>
  </si>
  <si>
    <t>015.176.456-54</t>
  </si>
  <si>
    <t>caio.csermak@gmail.com</t>
  </si>
  <si>
    <t>01400.006145/2024-50</t>
  </si>
  <si>
    <t>CAMILA COUTINHO CARVALHO DE REZENDE</t>
  </si>
  <si>
    <t>658.480.121-72</t>
  </si>
  <si>
    <t>coutinho04@gmail.com</t>
  </si>
  <si>
    <t>01400.006246/2024-21</t>
  </si>
  <si>
    <t>3 AUDIOVISUAL</t>
  </si>
  <si>
    <t>133.310.907-51</t>
  </si>
  <si>
    <t>andradecamilaoliveira@gmail.com</t>
  </si>
  <si>
    <t>01400.006151/2024-15</t>
  </si>
  <si>
    <t>CAMILA RODRIGUES LEITE</t>
  </si>
  <si>
    <t>086.649.097-33</t>
  </si>
  <si>
    <t>camilarleite@gmail.com</t>
  </si>
  <si>
    <t>01400.006426/2024-11</t>
  </si>
  <si>
    <t>042.945.287-02</t>
  </si>
  <si>
    <t>candidsastre@gmail.com</t>
  </si>
  <si>
    <t>72031.002701/2022-41</t>
  </si>
  <si>
    <t>CARLA ANETE BERWIG</t>
  </si>
  <si>
    <t>462.773.909-53</t>
  </si>
  <si>
    <t>caberwig@gmail.com</t>
  </si>
  <si>
    <t>01400.006428/2024-00</t>
  </si>
  <si>
    <t>CARLOS CÉSAR DA COSTA BELÉM</t>
  </si>
  <si>
    <t>817.633.017-53</t>
  </si>
  <si>
    <t>carlosbelem.pro@gmail.com</t>
  </si>
  <si>
    <t>01400.006433/2024-12</t>
  </si>
  <si>
    <t>CARLOS DE BARROS SUGAWARA</t>
  </si>
  <si>
    <t>286.709.448-80</t>
  </si>
  <si>
    <t>cbsugawara@gmail.com</t>
  </si>
  <si>
    <t>01400.006165/2024-21</t>
  </si>
  <si>
    <t>CARLOS DE VASCONCELLOS DIDIER</t>
  </si>
  <si>
    <t>425.273.507-63</t>
  </si>
  <si>
    <t>carlosvdidier@gmail.com</t>
  </si>
  <si>
    <t>72031.002897/2021-92</t>
  </si>
  <si>
    <t>CARLOS EDUARDO MAGNANI RIZZO</t>
  </si>
  <si>
    <t>061.144.698-79</t>
  </si>
  <si>
    <t>cerizzo@gmail.com</t>
  </si>
  <si>
    <t>01400.006439/2024-81</t>
  </si>
  <si>
    <t>CARLOS EDUARDO TSUDA</t>
  </si>
  <si>
    <t>284.362.308-17</t>
  </si>
  <si>
    <t>dudu.tsuda@gmail.com</t>
  </si>
  <si>
    <t>01400.006174/2024-11</t>
  </si>
  <si>
    <t>CARLOS GOMES DE OLIVEIRA FILHO</t>
  </si>
  <si>
    <t>044.136.214-17</t>
  </si>
  <si>
    <t>oliveirafilhocg@gmail.com</t>
  </si>
  <si>
    <t>01400.006180/2024-79</t>
  </si>
  <si>
    <t>CARLOS HENRIQUE PIMENTEL LUIZ</t>
  </si>
  <si>
    <t>718.208.417-15</t>
  </si>
  <si>
    <t>chpluiz@gmail.com</t>
  </si>
  <si>
    <t>01400.006441/2024-51</t>
  </si>
  <si>
    <t>CARLOS RENATO DOS SANTOS</t>
  </si>
  <si>
    <t>044.551.486-80</t>
  </si>
  <si>
    <t>cas.renatto@gmail.com</t>
  </si>
  <si>
    <t>01400.006448/2024-72</t>
  </si>
  <si>
    <t>CARLOS WENDELL MOURA DE LIMA</t>
  </si>
  <si>
    <t>623.372.383-34</t>
  </si>
  <si>
    <t>wendellmlima@gmail.com</t>
  </si>
  <si>
    <t>72031.002705/2022-29</t>
  </si>
  <si>
    <t>CARMEN AJALA</t>
  </si>
  <si>
    <t>090.983.938-70</t>
  </si>
  <si>
    <t>carmen.ajala@yahoo.com.br</t>
  </si>
  <si>
    <t>72031.017166/2021-41</t>
  </si>
  <si>
    <t>CARMEN BRIGIDA NEGRÃO</t>
  </si>
  <si>
    <t>993.141.348-49</t>
  </si>
  <si>
    <t>carmenbrigida@gmail.com</t>
  </si>
  <si>
    <t>72031.002708/2022-6</t>
  </si>
  <si>
    <t>CARMEN LUCIA DORETTO JORGE</t>
  </si>
  <si>
    <t>125.691.248-42</t>
  </si>
  <si>
    <t>carmenldjorge@gmail.com</t>
  </si>
  <si>
    <t>01400.006243/2024-97</t>
  </si>
  <si>
    <t>CARMEN SILVIA LANGARO</t>
  </si>
  <si>
    <t>355.278.700-34</t>
  </si>
  <si>
    <t>carmenlangaro@gmail.com</t>
  </si>
  <si>
    <t>01400.006184/2024-57</t>
  </si>
  <si>
    <t>CAROLINA DE ABREU ALVIM TOMAZI</t>
  </si>
  <si>
    <t>302.597.518-04</t>
  </si>
  <si>
    <t>caro.alvim@gmail.com</t>
  </si>
  <si>
    <t>72031.002710/2022-31</t>
  </si>
  <si>
    <t>CAROLINA DINIZ BASTOS</t>
  </si>
  <si>
    <t>090.537.096-14</t>
  </si>
  <si>
    <t>dinizbastosc@gmail.com</t>
  </si>
  <si>
    <t>01400.006238/2024-84</t>
  </si>
  <si>
    <t>CAROLINA DOS SANTOS BARBOSA</t>
  </si>
  <si>
    <t>055.234.806-65</t>
  </si>
  <si>
    <t>carolbarbosajor@yahoo.com.br</t>
  </si>
  <si>
    <t>01400.006078/2024-73</t>
  </si>
  <si>
    <t>CAROLINA GARCIA CARVALHO</t>
  </si>
  <si>
    <t>035.774.076-97</t>
  </si>
  <si>
    <t>carolinagcarvalho@hotmail.com</t>
  </si>
  <si>
    <t>01400.006251/2024-33</t>
  </si>
  <si>
    <t>CAROLINA GONZALEZ</t>
  </si>
  <si>
    <t>266.473.488-16</t>
  </si>
  <si>
    <t>carolinasangiorgi@yahoo.fr</t>
  </si>
  <si>
    <t>72031.011600/2021-80</t>
  </si>
  <si>
    <t>CAROLINA MARQUES HENRIQUES FICHEIRA</t>
  </si>
  <si>
    <t>095.008.727-06</t>
  </si>
  <si>
    <t>carolinaficheira@gmail.com</t>
  </si>
  <si>
    <t>72031.002928/2021-13</t>
  </si>
  <si>
    <t>CAROLINA NATAL DUARTE</t>
  </si>
  <si>
    <t>283.753.738-18</t>
  </si>
  <si>
    <t>natal.carolina@gmail.com</t>
  </si>
  <si>
    <t>72031.017168/2021-31</t>
  </si>
  <si>
    <t>CAROLINA ROMANO DE ANDRADE</t>
  </si>
  <si>
    <t>257.159.308-04</t>
  </si>
  <si>
    <t>carolinaromanoandrade@gmail.com</t>
  </si>
  <si>
    <t>01400.006476/2024-90</t>
  </si>
  <si>
    <t>CAROLINE DAIANE ARAÚJO DE OLIVEIRA DEVIDES</t>
  </si>
  <si>
    <t>064.881.176-02</t>
  </si>
  <si>
    <t>carolinearaujjo@hotmail.com</t>
  </si>
  <si>
    <t>01400.006255/2024-11</t>
  </si>
  <si>
    <t>CAROLINE SOARES DE SOUZA</t>
  </si>
  <si>
    <t>026.305.229-03</t>
  </si>
  <si>
    <t>carolsoaresms@gmail.com</t>
  </si>
  <si>
    <t>01400.006257/2024-19</t>
  </si>
  <si>
    <t>CAROLLINA RODRIGUES RAMOS</t>
  </si>
  <si>
    <t>354.655.788-31</t>
  </si>
  <si>
    <t>carollaramos@gmail.com</t>
  </si>
  <si>
    <t>01400.006259/2024-08</t>
  </si>
  <si>
    <t>3 ARTES VISUAIS</t>
  </si>
  <si>
    <t>CATERINA GABRIELLA GALIOTTO PILOTO</t>
  </si>
  <si>
    <t>115.919.327-42</t>
  </si>
  <si>
    <t>caterinapiloto@gmail.com</t>
  </si>
  <si>
    <t>01400.006261/2024-79</t>
  </si>
  <si>
    <t>CÉLIA DA CONCEIÇÃO BARROS</t>
  </si>
  <si>
    <t>233.467.658-65</t>
  </si>
  <si>
    <t>celiabarros@homensdesaia.net</t>
  </si>
  <si>
    <t>72031.002711/2022-86</t>
  </si>
  <si>
    <t>CHARLAINE SUELEN RODRIGUES SOUZA</t>
  </si>
  <si>
    <t>093.389.407-48</t>
  </si>
  <si>
    <t>chairodrigues.br@gmail.com</t>
  </si>
  <si>
    <t>72031.002932/2021-73</t>
  </si>
  <si>
    <t>CHARLENE CABRAL PINHEIRO</t>
  </si>
  <si>
    <t>987.443.300-06</t>
  </si>
  <si>
    <t>charlene.com.ch@gmail.com</t>
  </si>
  <si>
    <t>01400.006531/2024-41</t>
  </si>
  <si>
    <t>CHRISTIANE ROCHA CIOVANA FALCÃO</t>
  </si>
  <si>
    <t>010.863.555-47</t>
  </si>
  <si>
    <t>chfalcao@gmail.com</t>
  </si>
  <si>
    <t>01400.016189/2023-15</t>
  </si>
  <si>
    <t>CIBELE DONATO DOS REIS</t>
  </si>
  <si>
    <t>833.038.200-15</t>
  </si>
  <si>
    <t>cibeleartista@gmail.com</t>
  </si>
  <si>
    <t>72031.011608/2021-46</t>
  </si>
  <si>
    <t>CLAIR DA CUNHA MOURA JUNIOR</t>
  </si>
  <si>
    <t>074.121.057-60</t>
  </si>
  <si>
    <t>clairconsultoriapci@gmail.com</t>
  </si>
  <si>
    <t>01400.006268/2024-91</t>
  </si>
  <si>
    <t>CLARA ANTUNES DE FARIA</t>
  </si>
  <si>
    <t>042.500.886-00</t>
  </si>
  <si>
    <t>souaclara@gmail.com</t>
  </si>
  <si>
    <t>72031.002951/2021-08</t>
  </si>
  <si>
    <t>CLARICE MAGALHÃES</t>
  </si>
  <si>
    <t>732.894.347-53</t>
  </si>
  <si>
    <t>clariceperso22@gmail.com</t>
  </si>
  <si>
    <t>72031.002886/2021-11</t>
  </si>
  <si>
    <t>CLARISSA CAMPOLINA CARVALHO SILVA</t>
  </si>
  <si>
    <t>040.320.386-43</t>
  </si>
  <si>
    <t>clarissacampolina@gmail.com</t>
  </si>
  <si>
    <t>01400.006538/2024-63</t>
  </si>
  <si>
    <t>CLARISSE MALVAR DA COSTA</t>
  </si>
  <si>
    <t>093.812.267-33</t>
  </si>
  <si>
    <t>clamalvar@gmail.com</t>
  </si>
  <si>
    <t>01400.006300/2024-38</t>
  </si>
  <si>
    <t>CLÁUDIA CAVALIERE DMUTTI</t>
  </si>
  <si>
    <t>395.403.400-04</t>
  </si>
  <si>
    <t>claudiadmutti@gmail.com</t>
  </si>
  <si>
    <t>01400.006311/2024-18</t>
  </si>
  <si>
    <t>CLAUDIA MARIA QUEIROZ DE JESUS</t>
  </si>
  <si>
    <t>261.242.467-91</t>
  </si>
  <si>
    <t>claudia.mqueiroz@gmail.com</t>
  </si>
  <si>
    <t>72031.002877/2021-11</t>
  </si>
  <si>
    <t>CLÁUDIA SILVA DE LIMA</t>
  </si>
  <si>
    <t>710.646.726-04</t>
  </si>
  <si>
    <t>claudiallimma@hotmail.com</t>
  </si>
  <si>
    <t>01400.006342/2024-79</t>
  </si>
  <si>
    <t>CLAUDIO AUGUSTO LOBO DA SILVA</t>
  </si>
  <si>
    <t>797.772.102-30</t>
  </si>
  <si>
    <t>kacolobo@yahoo.com.br</t>
  </si>
  <si>
    <t>72031.002714/2022-10</t>
  </si>
  <si>
    <t>CLAUDIO DE TOLEDO FONTANA</t>
  </si>
  <si>
    <t>050.245.398-26</t>
  </si>
  <si>
    <t>claudiofontana@hotmail.com</t>
  </si>
  <si>
    <t>01400.006350/2024-15</t>
  </si>
  <si>
    <t>CLAUDIO RAFAEL ALMEIDA DE SOUZA</t>
  </si>
  <si>
    <t>025.207.595-18</t>
  </si>
  <si>
    <t>claudiorafael.almeidadesouza@gmail.com</t>
  </si>
  <si>
    <t>01400.006366/2024-28</t>
  </si>
  <si>
    <t>CLEILSON QUEIROZ LOPES</t>
  </si>
  <si>
    <t>034.983.963-82</t>
  </si>
  <si>
    <t>cleilson-lopes@hotmail.com</t>
  </si>
  <si>
    <t>01400.006367/2024-72</t>
  </si>
  <si>
    <t>CLEYTON SOUZA GONÇALVES</t>
  </si>
  <si>
    <t>314.615.508-74</t>
  </si>
  <si>
    <t>cleytong.gcultural@gmail.com</t>
  </si>
  <si>
    <t>01400.006369/2024-61</t>
  </si>
  <si>
    <t>CRISTIANA GIMENES PARADA DOS SANTOS</t>
  </si>
  <si>
    <t>146.684.288-17</t>
  </si>
  <si>
    <t>cristiana.gimenes@alumni.usp.br</t>
  </si>
  <si>
    <t>01400.006375/2024-19</t>
  </si>
  <si>
    <t>CRISTIANA SOARES DA SILVA GIUSTINO</t>
  </si>
  <si>
    <t>057.437.717-40</t>
  </si>
  <si>
    <t>gestaoculturalcg@gmail.com</t>
  </si>
  <si>
    <t>72031.002945/2021-42</t>
  </si>
  <si>
    <t>72031.002945/2021-43</t>
  </si>
  <si>
    <t>72031.002945/2021-44</t>
  </si>
  <si>
    <t>CRISTIANE MARQUES DE OLIVEIRA</t>
  </si>
  <si>
    <t>302.244.338-22</t>
  </si>
  <si>
    <t>cristianemarquesdeoliveira@hotmail.com</t>
  </si>
  <si>
    <t>72031.017170/2021-18</t>
  </si>
  <si>
    <t>CRISTIANE MOREIRA PINTO</t>
  </si>
  <si>
    <t>072.246.946-22</t>
  </si>
  <si>
    <t>projetoesparrama@gmail.com</t>
  </si>
  <si>
    <t>01400.006422/2024-24</t>
  </si>
  <si>
    <t>CRISTINA GOMES</t>
  </si>
  <si>
    <t>875.704.169-53</t>
  </si>
  <si>
    <t>lagomescristina@gmail.com</t>
  </si>
  <si>
    <t>72031.002944/2021-06</t>
  </si>
  <si>
    <t>CRISTINA PEREIRA NUNES</t>
  </si>
  <si>
    <t>490.720.566-04</t>
  </si>
  <si>
    <t>cnunes2013@gmail.com</t>
  </si>
  <si>
    <t>72031.004946/2021-21</t>
  </si>
  <si>
    <t>72031.004946/2021-22</t>
  </si>
  <si>
    <t>72031.004946/2021-23</t>
  </si>
  <si>
    <t>CRISTINEIDE LIMA GUIMARÃES</t>
  </si>
  <si>
    <t>906.187.001-10</t>
  </si>
  <si>
    <t>crisligui@gmail.com</t>
  </si>
  <si>
    <t>72031.017171/2021-54</t>
  </si>
  <si>
    <t>DAIANE SILVA SANTOS</t>
  </si>
  <si>
    <t>010.450.545-18</t>
  </si>
  <si>
    <t>daianesilva1981@gmail.com</t>
  </si>
  <si>
    <t>01400.006423/2024-79</t>
  </si>
  <si>
    <t>DANIEL BENDER LUDWIG</t>
  </si>
  <si>
    <t>382.983.090-49</t>
  </si>
  <si>
    <t>benderludwig@gmail.com</t>
  </si>
  <si>
    <t>72031.011611/2021-60</t>
  </si>
  <si>
    <t>72031.011611/2021-61</t>
  </si>
  <si>
    <t>72031.011611/2021-62</t>
  </si>
  <si>
    <t>DANIEL CAETANO DE MELO</t>
  </si>
  <si>
    <t>027.869.276-17</t>
  </si>
  <si>
    <t>eng.dcmelo@gmail.com</t>
  </si>
  <si>
    <t>01400.006425/2024-68</t>
  </si>
  <si>
    <t>DANIEL CALDEIRA DE MELO</t>
  </si>
  <si>
    <t>056.169.686-17</t>
  </si>
  <si>
    <t>dcmparecerista@gmail.com</t>
  </si>
  <si>
    <t>01400.006819/2024-16</t>
  </si>
  <si>
    <t>DANIEL DOURADO NOLASCO</t>
  </si>
  <si>
    <t>399.604.551-49</t>
  </si>
  <si>
    <t>Douradobahia@gmail.com</t>
  </si>
  <si>
    <t>01400.006427/2024-57</t>
  </si>
  <si>
    <t>DANIEL FELIPE LEITE SANCHES</t>
  </si>
  <si>
    <t>099.726.217-66</t>
  </si>
  <si>
    <t>pianistadanielsanches@gmail.co</t>
  </si>
  <si>
    <t>01400.006429/2024-46</t>
  </si>
  <si>
    <t>01400.006429/2024-47</t>
  </si>
  <si>
    <t>DANIEL FERNANDO MASIÁ HERRERA</t>
  </si>
  <si>
    <t>618.290.990-00</t>
  </si>
  <si>
    <t>danielherrerafoto@gmail.com</t>
  </si>
  <si>
    <t>01400.006430/2024-71</t>
  </si>
  <si>
    <t>DANIEL GONÇALVES MORELO</t>
  </si>
  <si>
    <t>092.924.047-25</t>
  </si>
  <si>
    <t>daniel.morelo@gmail.com</t>
  </si>
  <si>
    <t>01400.006431/2024-15</t>
  </si>
  <si>
    <t>DANIEL LEMOS CERQUEIRA</t>
  </si>
  <si>
    <t>061.676.946-64</t>
  </si>
  <si>
    <t>dal_lemos@yahoo.com.br</t>
  </si>
  <si>
    <t>01400.006432/2024-60</t>
  </si>
  <si>
    <t>DANIEL PAIVA DE MACÊDO JÚNIOR</t>
  </si>
  <si>
    <t>058.022.113-00</t>
  </si>
  <si>
    <t>daniel.3macedo@gmail.com</t>
  </si>
  <si>
    <t>01400.006858/2024-13</t>
  </si>
  <si>
    <t>DANIEL PECH BEZERRA</t>
  </si>
  <si>
    <t>119.016.337-30</t>
  </si>
  <si>
    <t>daniel0pech@gmail.com</t>
  </si>
  <si>
    <t>01400.006435/2024-01</t>
  </si>
  <si>
    <t>DANIEL VICENTE SANTIAGO</t>
  </si>
  <si>
    <t>380.238.918-20</t>
  </si>
  <si>
    <t>danvincsant@gmail.com</t>
  </si>
  <si>
    <t>01400.006436/2024-48</t>
  </si>
  <si>
    <t>01400.006436/2024-49</t>
  </si>
  <si>
    <t>01400.006436/2024-50</t>
  </si>
  <si>
    <t>DANIELA CORRÊA BRAGA</t>
  </si>
  <si>
    <t>026.778.956-41</t>
  </si>
  <si>
    <t>danybragaps@gmail.com</t>
  </si>
  <si>
    <t>72031.003045/2021-12</t>
  </si>
  <si>
    <t>DANIELA MONTEIRO LIMA VIANA DANTAS</t>
  </si>
  <si>
    <t>130.279.577-59</t>
  </si>
  <si>
    <t>daniela.mlvd@gmail.com</t>
  </si>
  <si>
    <t>01400.006437/2024-92</t>
  </si>
  <si>
    <t>DANIELA PFEIFFER FERNANDES</t>
  </si>
  <si>
    <t>096.260.467-40</t>
  </si>
  <si>
    <t>pfeiffer.cultural@gmail.com</t>
  </si>
  <si>
    <t>01400.006438/2024-37</t>
  </si>
  <si>
    <t>DANIELA SCOPIM RIBEIRO</t>
  </si>
  <si>
    <t>224.975.718-64</t>
  </si>
  <si>
    <t>scopin.dani@gmail.com</t>
  </si>
  <si>
    <t>01400.006440/2024-14</t>
  </si>
  <si>
    <t>01400.006440/2024-15</t>
  </si>
  <si>
    <t>DANIELE DA SILVA FARIA</t>
  </si>
  <si>
    <t>338.489.498-73</t>
  </si>
  <si>
    <t>hibrisfatum@gmail.com</t>
  </si>
  <si>
    <t>72031.017173/2021-43</t>
  </si>
  <si>
    <t>DANIELLE MARTINS DE FARIAS</t>
  </si>
  <si>
    <t>086.074.247-42</t>
  </si>
  <si>
    <t>daniellemartinsdefarias@gmail.com</t>
  </si>
  <si>
    <t>01400.006442/2024-03</t>
  </si>
  <si>
    <t>DANILO DAHER ALVARENGA</t>
  </si>
  <si>
    <t>032.189.131-79</t>
  </si>
  <si>
    <t>danilodalvarenga@gmail.com</t>
  </si>
  <si>
    <t>01400.006443/2024-40</t>
  </si>
  <si>
    <t>DANILO KUHN DA SILVA</t>
  </si>
  <si>
    <t>006.021.310-81</t>
  </si>
  <si>
    <t>danilokuhn@yahoo.com.br</t>
  </si>
  <si>
    <t>01400.006444/2024-94</t>
  </si>
  <si>
    <t>01400.006444/2024-95</t>
  </si>
  <si>
    <t>DARNES DA SILVA PORTO</t>
  </si>
  <si>
    <t>002.480.840-70</t>
  </si>
  <si>
    <t>danporto30@gmail.com</t>
  </si>
  <si>
    <t>01400.006871/2024-7</t>
  </si>
  <si>
    <t>DAVI DE SIQUEIRA MATTOS</t>
  </si>
  <si>
    <t>712.758.431-15</t>
  </si>
  <si>
    <t>peixecoruja@gmail.com</t>
  </si>
  <si>
    <t>01400.006446/2024-83</t>
  </si>
  <si>
    <t>DAVID DOS REIS POUSA NETO</t>
  </si>
  <si>
    <t>140.543.397-35</t>
  </si>
  <si>
    <t>david.pousa@gmail.com</t>
  </si>
  <si>
    <t>01400.006447/2024-28</t>
  </si>
  <si>
    <t>DÉBORA GONÇALVES BORBUREMA</t>
  </si>
  <si>
    <t>016.285.796-92</t>
  </si>
  <si>
    <t>deboramusicgb@gmail.com</t>
  </si>
  <si>
    <t>01400.006449/2024-17</t>
  </si>
  <si>
    <t>DÉBORA LADISLAU DE MEDEIROS</t>
  </si>
  <si>
    <t>092.319.477-02</t>
  </si>
  <si>
    <t>conectividade.dm@gmail.com</t>
  </si>
  <si>
    <t>01400.006450/2024-41</t>
  </si>
  <si>
    <t>01400.006450/2024-42</t>
  </si>
  <si>
    <t>01400.006450/2024-43</t>
  </si>
  <si>
    <t>DÉBORA REGINA BRUNO</t>
  </si>
  <si>
    <t>266.485.468-24</t>
  </si>
  <si>
    <t>deborabrunobr@gmail.com</t>
  </si>
  <si>
    <t>01400.006451/2024-96</t>
  </si>
  <si>
    <t>01400.006451/2024-97</t>
  </si>
  <si>
    <t>01400.006451/2024-98</t>
  </si>
  <si>
    <t>DELCIO BELLINI JUNIOR</t>
  </si>
  <si>
    <t>022.638.338-54</t>
  </si>
  <si>
    <t>delciobellini@gmail.com</t>
  </si>
  <si>
    <t>01400.006453/2024-85</t>
  </si>
  <si>
    <t>DENIS CARLOS RODRIGUES BOGÉA</t>
  </si>
  <si>
    <t>662.410.303-53</t>
  </si>
  <si>
    <t>DENISCRB@GMAIL.COM</t>
  </si>
  <si>
    <t>01400.006454/2024-20</t>
  </si>
  <si>
    <t>DENISE ADRIANA ARGENTA</t>
  </si>
  <si>
    <t>023.986.049-77</t>
  </si>
  <si>
    <t>deni.infinitacultura@gmail.com</t>
  </si>
  <si>
    <t>72031.004947/2021-76</t>
  </si>
  <si>
    <t>DENISE ALVES DA COSTA AZEREDO</t>
  </si>
  <si>
    <t>770.453.514-53</t>
  </si>
  <si>
    <t>dacadenise@hotmail.com</t>
  </si>
  <si>
    <t>01400.000186/2024-32</t>
  </si>
  <si>
    <t>DENISE BENDINER</t>
  </si>
  <si>
    <t>261.989.288-02</t>
  </si>
  <si>
    <t>denisebendiner@hotmail.com</t>
  </si>
  <si>
    <t>01400.006868/2024-59</t>
  </si>
  <si>
    <t>DENISE ESCHER</t>
  </si>
  <si>
    <t>085.759.208-47</t>
  </si>
  <si>
    <t>profadeniseescher@gmail.com</t>
  </si>
  <si>
    <t>01400.006856/2024-24</t>
  </si>
  <si>
    <t>DENISE IVONE MOREIRA</t>
  </si>
  <si>
    <t>624.553.117-91</t>
  </si>
  <si>
    <t>2021deniseim@gmail.com</t>
  </si>
  <si>
    <t>01400.006457/2024-63</t>
  </si>
  <si>
    <t>DENISE MARIA FREIRIA DA MATTA</t>
  </si>
  <si>
    <t>196.553.598-40</t>
  </si>
  <si>
    <t>denigon@hotmail.com</t>
  </si>
  <si>
    <t>01400.006459/2024-52</t>
  </si>
  <si>
    <t>01400.006459/2024-53</t>
  </si>
  <si>
    <t>DENIZÁ BARBOSA RODRIGUES</t>
  </si>
  <si>
    <t>061.610.054-09</t>
  </si>
  <si>
    <t>denizahrodrigues@gmail.com</t>
  </si>
  <si>
    <t>01400.006463/2024-11</t>
  </si>
  <si>
    <t>DEVANIL GONÇALVES FILHO</t>
  </si>
  <si>
    <t>032.787.487-27</t>
  </si>
  <si>
    <t>devanilfilho@hotmail.com</t>
  </si>
  <si>
    <t>01400.006465/2024-18</t>
  </si>
  <si>
    <t>DEYVID BORGES PEREIRA DA SILVA</t>
  </si>
  <si>
    <t>095.623.844-03</t>
  </si>
  <si>
    <t>deyvidborges@hotmail.com</t>
  </si>
  <si>
    <t>01400.006467/2024-07</t>
  </si>
  <si>
    <t>DIANA DE HOLLANDA CAVALCANTI</t>
  </si>
  <si>
    <t>103.381.167-02</t>
  </si>
  <si>
    <t>dihollandacavalcanti@gmail.com</t>
  </si>
  <si>
    <t>72031.011615/2021-48</t>
  </si>
  <si>
    <t>72031.011615/2021-49</t>
  </si>
  <si>
    <t>4 HUMANIDADES</t>
  </si>
  <si>
    <t>DIANA TSONIS</t>
  </si>
  <si>
    <t>370.151.998-66</t>
  </si>
  <si>
    <t>dianatsonis@gmail.com</t>
  </si>
  <si>
    <t>01400.006469/2024-98</t>
  </si>
  <si>
    <t>DIANA VAZ DE JESUS</t>
  </si>
  <si>
    <t>304.162.108-80</t>
  </si>
  <si>
    <t>didivaz@gmail.com</t>
  </si>
  <si>
    <t>72031.017174/2021-98</t>
  </si>
  <si>
    <t>DIEGO DA SILVA TAVARES</t>
  </si>
  <si>
    <t>123.535.427-00</t>
  </si>
  <si>
    <t>diegotav88@gmail.com</t>
  </si>
  <si>
    <t>01400.006471/2024-67</t>
  </si>
  <si>
    <t>DIEGO LUIS DA SILVA MOZER</t>
  </si>
  <si>
    <t>393.748.948-74</t>
  </si>
  <si>
    <t>diegolu.silva@gmail.com</t>
  </si>
  <si>
    <t>01400.006472/2024-10</t>
  </si>
  <si>
    <t>DIOCELIO ADELINO DOS SANTOS</t>
  </si>
  <si>
    <t>032.737.479-94</t>
  </si>
  <si>
    <t>dioadelino1@gmail.com</t>
  </si>
  <si>
    <t>01400.006474/2024-09</t>
  </si>
  <si>
    <t>DIONATAN DANIEL DA ROSA</t>
  </si>
  <si>
    <t>010.374.870-95</t>
  </si>
  <si>
    <t>diouhp@gmail.com</t>
  </si>
  <si>
    <t>72031.011616/2021-92</t>
  </si>
  <si>
    <t>DJEISSON ROBER VIEIRA GOMES</t>
  </si>
  <si>
    <t>055.382.966-10</t>
  </si>
  <si>
    <t>ROBERVIEIRA@HOTMAIL.COM</t>
  </si>
  <si>
    <t>72031.004634/2022-07</t>
  </si>
  <si>
    <t>DNIZE CASTRO</t>
  </si>
  <si>
    <t>665.712.949-15</t>
  </si>
  <si>
    <t>dnizec@gmail.com</t>
  </si>
  <si>
    <t>72031.017186/2021-12</t>
  </si>
  <si>
    <t>DULCE ELIANE RIBEIRO MALTEZ</t>
  </si>
  <si>
    <t>756.143.838-91</t>
  </si>
  <si>
    <t>dulce@bravacultural.com.br; dmaltez@hotmail.com;</t>
  </si>
  <si>
    <t>01400.006477/2024-34</t>
  </si>
  <si>
    <t>EBILLA DREID SANTOS DE CARVALHO</t>
  </si>
  <si>
    <t>040.685.375-42</t>
  </si>
  <si>
    <t>ebi_carvalho@hotmail.com</t>
  </si>
  <si>
    <t>01400.006478/2024-89</t>
  </si>
  <si>
    <t>EDGAR CEZAR BENITES</t>
  </si>
  <si>
    <t>002.190.580-08</t>
  </si>
  <si>
    <t>edgarcbenitez@hotmail.com</t>
  </si>
  <si>
    <t>72031.017192/2021-70</t>
  </si>
  <si>
    <t>EDILEIS FERREIRA NOVAIS</t>
  </si>
  <si>
    <t>376.315.058-70</t>
  </si>
  <si>
    <t>edileis.novais@gmail.com</t>
  </si>
  <si>
    <t>01400.006479/2024-23</t>
  </si>
  <si>
    <t>EDILSON WALNEY MARTINS</t>
  </si>
  <si>
    <t>077.554.708-57</t>
  </si>
  <si>
    <t>edilsonwalney@yahoo.com.br</t>
  </si>
  <si>
    <t>72031.003046/2021-67</t>
  </si>
  <si>
    <t>EDSAMY DANTAS DA SILVA</t>
  </si>
  <si>
    <t>037.750.474-25</t>
  </si>
  <si>
    <t>samydantas@gmail.com</t>
  </si>
  <si>
    <t>01400.006480/2024-58</t>
  </si>
  <si>
    <t>EDSON JOSÉ BASTOS DE OLIVEIRA JÚNIOR</t>
  </si>
  <si>
    <t>008.027.105-73</t>
  </si>
  <si>
    <t>edsonjosebastos@gmail.com</t>
  </si>
  <si>
    <t>72031.002946/2021-97</t>
  </si>
  <si>
    <t>EDUARDO ADES MORAES</t>
  </si>
  <si>
    <t>093.324.657-97</t>
  </si>
  <si>
    <t>eduardo@boitui.com</t>
  </si>
  <si>
    <t>01400.006481/2024-01</t>
  </si>
  <si>
    <t>EDUARDO CESCHIN RIECHE</t>
  </si>
  <si>
    <t>011.958.437-98</t>
  </si>
  <si>
    <t>eduardocrieche@gmail.com</t>
  </si>
  <si>
    <t>72031.017196/2021-58</t>
  </si>
  <si>
    <t>EDUARDO CRUZ LEAL</t>
  </si>
  <si>
    <t>319.764.618-55</t>
  </si>
  <si>
    <t>eduardo_c_leal@hotmail.com</t>
  </si>
  <si>
    <t>01400.006485/2024-81</t>
  </si>
  <si>
    <t>EDUARDO FERREIRA MOURA</t>
  </si>
  <si>
    <t>131.528.597-59</t>
  </si>
  <si>
    <t>lbreduardo@gmail.com</t>
  </si>
  <si>
    <t>01400.006486/2024-25</t>
  </si>
  <si>
    <t>EDUARDO GARRETTO CERQUEIRA</t>
  </si>
  <si>
    <t>379.344.496-15</t>
  </si>
  <si>
    <t>edugarretto@gmail.com</t>
  </si>
  <si>
    <t>01400.006487/2024-70</t>
  </si>
  <si>
    <t>EDUARDO PONTIN FERREIRA DE ARAÚJO</t>
  </si>
  <si>
    <t>374.282.808-85</t>
  </si>
  <si>
    <t>edupontinpautas@gmail.com</t>
  </si>
  <si>
    <t>01400.006488/2024-14</t>
  </si>
  <si>
    <t>EDUARDO TONI RAELE</t>
  </si>
  <si>
    <t>227.774.618-56</t>
  </si>
  <si>
    <t>eduraele@gmail.com</t>
  </si>
  <si>
    <t>01400.006844/2024-08</t>
  </si>
  <si>
    <t>EDWARD CHARLES RODRIGUES FÃO</t>
  </si>
  <si>
    <t>746.311.369-87</t>
  </si>
  <si>
    <t>edwardfao@hotmail.com</t>
  </si>
  <si>
    <t>72031.017198/2021-47</t>
  </si>
  <si>
    <t>ELAINE REGINA STANKIWICH</t>
  </si>
  <si>
    <t>029.778.149-90</t>
  </si>
  <si>
    <t>elainestanki@gmail.com</t>
  </si>
  <si>
    <t>01400.006826/2024-18</t>
  </si>
  <si>
    <t>ELENOR JOSÉ CECON JÚNIOR</t>
  </si>
  <si>
    <t>936.644.861-53</t>
  </si>
  <si>
    <t>elenorjunior@hotmail.com</t>
  </si>
  <si>
    <t>72031.004975/2021-93</t>
  </si>
  <si>
    <t>ELIAS GOMES DA SILVA MOURET</t>
  </si>
  <si>
    <t>728.240.264-72</t>
  </si>
  <si>
    <t>bameozepelim@gmail.com</t>
  </si>
  <si>
    <t>01400.006496/2024-61</t>
  </si>
  <si>
    <t>ELIAS GOMES SOARES</t>
  </si>
  <si>
    <t>227.247.438-14</t>
  </si>
  <si>
    <t>eliasgomes.tenor@gmail.com</t>
  </si>
  <si>
    <t>01400.006499/2024-02</t>
  </si>
  <si>
    <t>ELIENE RODRIGUES DE OLIVEIRA</t>
  </si>
  <si>
    <t>035.190.276-74</t>
  </si>
  <si>
    <t>elienercd@gmail.com</t>
  </si>
  <si>
    <t>72031.002745/2022-71</t>
  </si>
  <si>
    <t>ELINALDO JOSÉ RODRIGUES</t>
  </si>
  <si>
    <t>535.606.554-04</t>
  </si>
  <si>
    <t>elinaldorodrigues@gmail.com</t>
  </si>
  <si>
    <t>01400.006503/2024-24</t>
  </si>
  <si>
    <t>ELINILDO MARINHO DE LIMA</t>
  </si>
  <si>
    <t>669.997.234-00</t>
  </si>
  <si>
    <t>elinildo.marinho@gmail.com</t>
  </si>
  <si>
    <t>72031.003112/2022-80</t>
  </si>
  <si>
    <t>ELISA MARCONDES FERRAZ ALCOCER</t>
  </si>
  <si>
    <t>234.823.348-70</t>
  </si>
  <si>
    <t>zizilazuli@gmail.com</t>
  </si>
  <si>
    <t>01400.006505/2024-13</t>
  </si>
  <si>
    <t>ELISABETE THOMASELLI NOGUEIRA</t>
  </si>
  <si>
    <t>003.650.817-95</t>
  </si>
  <si>
    <t>elisabete.nogueira@fgv.br; elisabetetn2004@gmail.com;</t>
  </si>
  <si>
    <t>72031.002747/2022-60</t>
  </si>
  <si>
    <t>ELISÂNGELA DE OLIVEIRA DANTAS</t>
  </si>
  <si>
    <t>922.955.681-53</t>
  </si>
  <si>
    <t>elisangela.cinemadearte@gmail.com</t>
  </si>
  <si>
    <t>01400.006507/2024-11</t>
  </si>
  <si>
    <t>ELIZABETH SANTOS CALDAS</t>
  </si>
  <si>
    <t>082.131.027-54</t>
  </si>
  <si>
    <t>caldaselizabeth79@gmail.com</t>
  </si>
  <si>
    <t>01400.006509/2024-00</t>
  </si>
  <si>
    <t>ELOÁ RIBEIRO DE OLIVEIRA</t>
  </si>
  <si>
    <t>091.255.137-29</t>
  </si>
  <si>
    <t>eloribeiro.cultura@gmail.com</t>
  </si>
  <si>
    <t>01400.006511/2024-71</t>
  </si>
  <si>
    <t>EMANUEL MAURÍCIO DE MENESES</t>
  </si>
  <si>
    <t>403.286.784-49</t>
  </si>
  <si>
    <t>mauricioacalanto@yahoo.com.br</t>
  </si>
  <si>
    <t>01400.006820/2024-41</t>
  </si>
  <si>
    <t>EMANUELE WEBER MATTIELLO</t>
  </si>
  <si>
    <t>069.805.479-25</t>
  </si>
  <si>
    <t>ewmproducao@gmail.com</t>
  </si>
  <si>
    <t>01400.006515/2024-59</t>
  </si>
  <si>
    <t>EMANUELLE FERNANDA SOTOSKI</t>
  </si>
  <si>
    <t>054.205.239-30</t>
  </si>
  <si>
    <t>manu.sotoski@gmail.com</t>
  </si>
  <si>
    <t>72031.002750/2022-83</t>
  </si>
  <si>
    <t>EMERSON CESAR NASCIMENTO</t>
  </si>
  <si>
    <t>126.502.448-01</t>
  </si>
  <si>
    <t>ecnascimento.usp@gmail.com</t>
  </si>
  <si>
    <t>72031.017199/2021-91</t>
  </si>
  <si>
    <t>EMERSON DE PAULA SILVA</t>
  </si>
  <si>
    <t>042.521.816-31</t>
  </si>
  <si>
    <t>emersondepaulaubuntu@gmail.com</t>
  </si>
  <si>
    <t>01400.006518/2024-92</t>
  </si>
  <si>
    <t>ERICKINSON BEZERRA DE LIMA</t>
  </si>
  <si>
    <t>074.112.884-54</t>
  </si>
  <si>
    <t>eblima02@gmail.com</t>
  </si>
  <si>
    <t>01400.006522/2024-51</t>
  </si>
  <si>
    <t>ERIK DUANE FONSECA HEWITT</t>
  </si>
  <si>
    <t>095.938.157-08</t>
  </si>
  <si>
    <t>erikduane@gmail.com</t>
  </si>
  <si>
    <t>01400.006525/2024-94</t>
  </si>
  <si>
    <t>ERINEUDA FRANCISCA DE SOUSA</t>
  </si>
  <si>
    <t>279.854.688-54</t>
  </si>
  <si>
    <t>backupfran2203@gmail.com</t>
  </si>
  <si>
    <t>01400.006526/2024-39</t>
  </si>
  <si>
    <t>ESTEFANY MILÉO DE COUTO</t>
  </si>
  <si>
    <t>886.711.432-87</t>
  </si>
  <si>
    <t>estefanycouto0@gmail.com; estefanycouto@hotmail.com;</t>
  </si>
  <si>
    <t>01400.006527/2024-83</t>
  </si>
  <si>
    <t>ESTRELA RUIZ LEMINSKI</t>
  </si>
  <si>
    <t>033.418.479-79</t>
  </si>
  <si>
    <t>ruizleminski@yahoo.com.br</t>
  </si>
  <si>
    <t>01400.006533/2024-31</t>
  </si>
  <si>
    <t>EVANDRO DE SOUSA BONFIM</t>
  </si>
  <si>
    <t>613.457.173-34</t>
  </si>
  <si>
    <t>evandrobonfim@mn.ufrj.br</t>
  </si>
  <si>
    <t>01400.006534/2024-85</t>
  </si>
  <si>
    <t>EWERLANE PAMPLONA DE SOUSA</t>
  </si>
  <si>
    <t>643.240.282-49</t>
  </si>
  <si>
    <t>pamplona.ewe@gmail.com</t>
  </si>
  <si>
    <t>72031.009274/2021-41</t>
  </si>
  <si>
    <t>FABIANA CÔRTES CARVALHO PEPINO</t>
  </si>
  <si>
    <t>224.176.318-73</t>
  </si>
  <si>
    <t>antonietakombiblioteca@gmail.com</t>
  </si>
  <si>
    <t>01400.006537/2024-19</t>
  </si>
  <si>
    <t>FABIANA DOS SANTOS VILAR</t>
  </si>
  <si>
    <t>124.985.907-73</t>
  </si>
  <si>
    <t>72031.002752/2022-72</t>
  </si>
  <si>
    <t>FABIANA NOGUEIRA GUZMAN</t>
  </si>
  <si>
    <t>055.080.407-22</t>
  </si>
  <si>
    <t>fbguzman@gmail.com</t>
  </si>
  <si>
    <t xml:space="preserve">01400.000150/2024-59 </t>
  </si>
  <si>
    <t>FABIO LUCAS BELOTTE</t>
  </si>
  <si>
    <t>068.340.266-81</t>
  </si>
  <si>
    <t>fabiobelotte@gmail.com</t>
  </si>
  <si>
    <t>01400.006541/2024-87</t>
  </si>
  <si>
    <t>FABIO LUIZ CARNEIRO MOURILHE SILVA</t>
  </si>
  <si>
    <t>004.053.987-35</t>
  </si>
  <si>
    <t>funkstroke@yahoo.com</t>
  </si>
  <si>
    <t>01400.006543/2024-76</t>
  </si>
  <si>
    <t>FÁBIO MENDES DA SILVA</t>
  </si>
  <si>
    <t>009.740.575-25</t>
  </si>
  <si>
    <t>fabiovoxpopuli@yahoo.com.br</t>
  </si>
  <si>
    <t>01400.006546/2024-18</t>
  </si>
  <si>
    <t>FABIO MENDONÇA PEDROSA</t>
  </si>
  <si>
    <t>023.936.557-78</t>
  </si>
  <si>
    <t>fmpdr@yahoo.com.br</t>
  </si>
  <si>
    <t>01400.009870/2023-07</t>
  </si>
  <si>
    <t>FABIO PEREIRA BARROS</t>
  </si>
  <si>
    <t>785.793.335-04</t>
  </si>
  <si>
    <t>fb4producoes@gmail.com</t>
  </si>
  <si>
    <t>01400.006549/2024-43</t>
  </si>
  <si>
    <t>FABIO RAMOS DE MELO</t>
  </si>
  <si>
    <t>571.282.274-15</t>
  </si>
  <si>
    <t>fabioferretti@uol.com.br</t>
  </si>
  <si>
    <t>72031.004976/2021-38</t>
  </si>
  <si>
    <t>FABIO SANTOS SILVA</t>
  </si>
  <si>
    <t>001.339.965-90</t>
  </si>
  <si>
    <t>fabiosantos.8123@gmail.com</t>
  </si>
  <si>
    <t>01400.006552/2024-67</t>
  </si>
  <si>
    <t>FABIOLA BASTOS NOTARI</t>
  </si>
  <si>
    <t>329.408.058-14</t>
  </si>
  <si>
    <t>bionotari@gmail.com</t>
  </si>
  <si>
    <t>01400.006553/2024-10</t>
  </si>
  <si>
    <t>FABIULA DOMINGUES</t>
  </si>
  <si>
    <t>309.252.608-27</t>
  </si>
  <si>
    <t>fabiuladomingues@gmail.com</t>
  </si>
  <si>
    <t>01400.000151/2024-01</t>
  </si>
  <si>
    <t>FABÍULA KAREN PARREIRA DE SOUZA E SILVA</t>
  </si>
  <si>
    <t>713.093.141-87</t>
  </si>
  <si>
    <t>contatokarenparreira@gmail.com</t>
  </si>
  <si>
    <t>01400.006557/2024-90</t>
  </si>
  <si>
    <t>FABRICIO ADDEO RAMOS</t>
  </si>
  <si>
    <t>249.475.528-08</t>
  </si>
  <si>
    <t>far77@uol.com.br</t>
  </si>
  <si>
    <t>72031.009278/2021-29</t>
  </si>
  <si>
    <t>FABRICIO DE ALBUQUERQUE SORTICA</t>
  </si>
  <si>
    <t>900.502.070-91</t>
  </si>
  <si>
    <t>consonante.cultura@gmail.com</t>
  </si>
  <si>
    <t>01400.006765/2024-99</t>
  </si>
  <si>
    <t>FATIMA PAES COSTA</t>
  </si>
  <si>
    <t>221.671.887-49</t>
  </si>
  <si>
    <t>fatimapaescosta@gmail.com</t>
  </si>
  <si>
    <t>01400.005967/2024-13</t>
  </si>
  <si>
    <t>FELÍNIO DE SOUSA FREITAS</t>
  </si>
  <si>
    <t>319.889.988-59</t>
  </si>
  <si>
    <t>felinisousa@gmail.com</t>
  </si>
  <si>
    <t>01400.006763/2024-08</t>
  </si>
  <si>
    <t>FELIPE GALHARDI RODRIGUES</t>
  </si>
  <si>
    <t>419.234.468-86</t>
  </si>
  <si>
    <t>fegalhardi@hotmail.com</t>
  </si>
  <si>
    <t>01400.006766/2024-33</t>
  </si>
  <si>
    <t>FELIPE GREGÓRIO CASTELO BRANCO ALVES</t>
  </si>
  <si>
    <t>311.163.128-16</t>
  </si>
  <si>
    <t>felipegregorio7@yahoo.com.br</t>
  </si>
  <si>
    <t>72031.017200/2021-88</t>
  </si>
  <si>
    <t>FELIPE VALLE DA CUNHA</t>
  </si>
  <si>
    <t>147.963.617-74</t>
  </si>
  <si>
    <t>felipevallec@gmail.com</t>
  </si>
  <si>
    <t>01400.006768/2024-22</t>
  </si>
  <si>
    <t>FELIPE VIANNA CINTRA</t>
  </si>
  <si>
    <t>368.654.828-32</t>
  </si>
  <si>
    <t>fecvianna@gmail.com</t>
  </si>
  <si>
    <t>01400.006770/2024-00</t>
  </si>
  <si>
    <t>FERNANDA BARRETTO TAMARA</t>
  </si>
  <si>
    <t>132.238.137-21</t>
  </si>
  <si>
    <t>nandabt@gmail.com</t>
  </si>
  <si>
    <t>01400.006772/2024-91</t>
  </si>
  <si>
    <t>FERNANDA CORREA DE ARAUJO</t>
  </si>
  <si>
    <t>045.665.576-00</t>
  </si>
  <si>
    <t>fernanda@paixaofilmes.com.br</t>
  </si>
  <si>
    <t>01400.006774/2024-80</t>
  </si>
  <si>
    <t>FERNANDA DOS SANTOS SILVA</t>
  </si>
  <si>
    <t>356.719.888-29</t>
  </si>
  <si>
    <t>sfernanda.sts@gmail.com</t>
  </si>
  <si>
    <t>01400.006776/2024-79</t>
  </si>
  <si>
    <t>FERNANDA GEHRKE</t>
  </si>
  <si>
    <t>982.086.400-34</t>
  </si>
  <si>
    <t>fernandagehrke.parecerista@gmail.com</t>
  </si>
  <si>
    <t>01400.006777/2024-13</t>
  </si>
  <si>
    <t>FERNANDA PIMENTA VASCONCELOS</t>
  </si>
  <si>
    <t>014.515.785-71</t>
  </si>
  <si>
    <t>pimenta@gmail.com</t>
  </si>
  <si>
    <t>72031.002930/2021-84</t>
  </si>
  <si>
    <t>FERNANDA REGINA RODRIGUES</t>
  </si>
  <si>
    <t>317.798.108-65</t>
  </si>
  <si>
    <t>fernandarodrigues.rtv@gmail.com</t>
  </si>
  <si>
    <t>01400.006779/2024-11</t>
  </si>
  <si>
    <t>FERNANDA TEIXEIRA GAMA</t>
  </si>
  <si>
    <t>313.469.308-99</t>
  </si>
  <si>
    <t>fernandatgama@gmail.com</t>
  </si>
  <si>
    <t>01400.006781/2024-81</t>
  </si>
  <si>
    <t>FERNANDO ANTONIO DE ALBERGARIA LOMARDO</t>
  </si>
  <si>
    <t>718.241.117-20</t>
  </si>
  <si>
    <t>flomardo@mail.com</t>
  </si>
  <si>
    <t>01400.006783/2024-71</t>
  </si>
  <si>
    <t>FERNANDO CÉSAR KINAS</t>
  </si>
  <si>
    <t>609.070.379-68</t>
  </si>
  <si>
    <t>fkinas@yahoo.com</t>
  </si>
  <si>
    <t>01400.006784/2024-15</t>
  </si>
  <si>
    <t>FERNANDO MARTINS DE CASTRO CHAIB</t>
  </si>
  <si>
    <t>707.904.181-34</t>
  </si>
  <si>
    <t>fernandochaib@gmail.com</t>
  </si>
  <si>
    <t>01400.006785/2024-60</t>
  </si>
  <si>
    <t>FIDELIS FRAGA DA COSTA</t>
  </si>
  <si>
    <t>015.964.857-28</t>
  </si>
  <si>
    <t>fidelysfraga@vacavoadora.com</t>
  </si>
  <si>
    <t>01400.006787/2024-59</t>
  </si>
  <si>
    <t>FLÁVIA APARECIDA DA SILVA RABACHIM</t>
  </si>
  <si>
    <t>358.320.508-19</t>
  </si>
  <si>
    <t>comunicacao.flavia@gmail.com</t>
  </si>
  <si>
    <t>01400.006788/2024-01</t>
  </si>
  <si>
    <t>FLÁVIA BEZERRA CHASAN</t>
  </si>
  <si>
    <t>426.582.414-53</t>
  </si>
  <si>
    <t>chasanflavia@gmail.com</t>
  </si>
  <si>
    <t>01400.006789/2024-48</t>
  </si>
  <si>
    <t>FLAVIA DE PAULA MILBRATZ</t>
  </si>
  <si>
    <t>073.857.434-12</t>
  </si>
  <si>
    <t>flmilbratz@gmail.com</t>
  </si>
  <si>
    <t>72031.003122/2022-15</t>
  </si>
  <si>
    <t>FLÁVIA PINTO MORETTI</t>
  </si>
  <si>
    <t>099.608.897-00</t>
  </si>
  <si>
    <t>morettiflavia@gmail.com</t>
  </si>
  <si>
    <t>01400.006790/2024-72</t>
  </si>
  <si>
    <t>FLÁVIA SELIGMAN</t>
  </si>
  <si>
    <t>509.842.170-53</t>
  </si>
  <si>
    <t>seligman.flavia@gmail.com</t>
  </si>
  <si>
    <t>01400.006791/2024-17</t>
  </si>
  <si>
    <t>FLÁVIA TEBALDI HENRIQUES DE QUEIROZ</t>
  </si>
  <si>
    <t>081.359.957-17</t>
  </si>
  <si>
    <t>maisculturahubcriativo@gmail.com</t>
  </si>
  <si>
    <t>01400.006792/2024-61</t>
  </si>
  <si>
    <t>FLÁVIO CÂNDIDO DA SILVA</t>
  </si>
  <si>
    <t>247.426.786-72</t>
  </si>
  <si>
    <t>flaviocandido@animatographo.org.br</t>
  </si>
  <si>
    <t>01400.006793/2024-14</t>
  </si>
  <si>
    <t>FLÁVIO FERREIRA</t>
  </si>
  <si>
    <t>019.379.851-48</t>
  </si>
  <si>
    <t>mrflavioferreira@gmail.com</t>
  </si>
  <si>
    <t>01400.006795/2024-03</t>
  </si>
  <si>
    <t>FLÁVIO ROCHA DE DEUS</t>
  </si>
  <si>
    <t>046.826.765-47</t>
  </si>
  <si>
    <t>rocha.iflavio@gmail.com</t>
  </si>
  <si>
    <t>01400.006797/2024-94</t>
  </si>
  <si>
    <t>FLAVIO ROGERIO ROCHA</t>
  </si>
  <si>
    <t>021.846.409-64</t>
  </si>
  <si>
    <t>flaviorrocha1979@gmail.com</t>
  </si>
  <si>
    <t>01400.006799/2024-83</t>
  </si>
  <si>
    <t>FRANCIELE MACHADO DE AGUIAR</t>
  </si>
  <si>
    <t>022.884.220-41</t>
  </si>
  <si>
    <t>aguiafranciele@gmail.com</t>
  </si>
  <si>
    <t>01400.006800/2024-70</t>
  </si>
  <si>
    <t>FRANCISCO ALVES DE SOUZA</t>
  </si>
  <si>
    <t>035.947.203-65</t>
  </si>
  <si>
    <t>chicosouzacbx@gmail.com</t>
  </si>
  <si>
    <t>01400.006801/2024-14</t>
  </si>
  <si>
    <t>FRANCISCO FERNANDO BRAGA MENEZES</t>
  </si>
  <si>
    <t>619.160.993-00</t>
  </si>
  <si>
    <t>vanguardamktcom@gmail.com</t>
  </si>
  <si>
    <t>72031.002756/2022-51</t>
  </si>
  <si>
    <t>FRANCISCO GABRIEL DE ALMEIDA RÊGO</t>
  </si>
  <si>
    <t>016.311.815-99</t>
  </si>
  <si>
    <t>francisco1gabriel@gmail.com</t>
  </si>
  <si>
    <t>01400.006802/2024-69</t>
  </si>
  <si>
    <t>FRANK ANDREI GONÇALVES MORA</t>
  </si>
  <si>
    <t>071.715.578-12</t>
  </si>
  <si>
    <t>frankmora380@gmail.com</t>
  </si>
  <si>
    <t>01400.006803/2024-11</t>
  </si>
  <si>
    <t>FREDERICO AUGUSTO VIANNA DE ASSIS PESSOA</t>
  </si>
  <si>
    <t>779.398.916-34</t>
  </si>
  <si>
    <t>fredericoz@hotmail.com</t>
  </si>
  <si>
    <t>01400.006805/2024-01</t>
  </si>
  <si>
    <t>GABRIEL MARTINHO</t>
  </si>
  <si>
    <t>071.067.047-84</t>
  </si>
  <si>
    <t>gabrielhoje@gmail.com</t>
  </si>
  <si>
    <t>01400.006807/2024-91</t>
  </si>
  <si>
    <t>GABRIELA ALBUQUERQUE SABOYA</t>
  </si>
  <si>
    <t>075.357.067-03</t>
  </si>
  <si>
    <t>gabydesaboya@gmail.com</t>
  </si>
  <si>
    <t>01400.006808/2024-36</t>
  </si>
  <si>
    <t>GABRIELA CLEMENTE DE OLIVEIRA</t>
  </si>
  <si>
    <t>044.102.736-98</t>
  </si>
  <si>
    <t>gabriela.gabiarte@gmail.com</t>
  </si>
  <si>
    <t>01400.006809/2024-81</t>
  </si>
  <si>
    <t>GABRIELA DE ANDRADE RODRIGUES</t>
  </si>
  <si>
    <t>070.425.556-19</t>
  </si>
  <si>
    <t>oiaartecontemporanea@gmail.com</t>
  </si>
  <si>
    <t>01400.006811/2024-50</t>
  </si>
  <si>
    <t>GABRIELA FERREIRA SANTOS</t>
  </si>
  <si>
    <t>049.562.629-57</t>
  </si>
  <si>
    <t>ramaprodutoracultural@gmail.com</t>
  </si>
  <si>
    <t>01400.006813/2024-49</t>
  </si>
  <si>
    <t>GABRIELA SOARES DE ARAUJO GÓES</t>
  </si>
  <si>
    <t>082.281.217-76</t>
  </si>
  <si>
    <t>gabrielasagoes@gmail.com</t>
  </si>
  <si>
    <t>01400.006814/2024-93</t>
  </si>
  <si>
    <t>GABRIELA STROZENBERG LONGMAN</t>
  </si>
  <si>
    <t>323.986.048-10</t>
  </si>
  <si>
    <t>gabriela.longman@gmail.com</t>
  </si>
  <si>
    <t>72031.002758/2022-40</t>
  </si>
  <si>
    <t>GABRIELA VIRGÍNIA CHERUBIM CAMARGO BUSO</t>
  </si>
  <si>
    <t>196.864.708-24</t>
  </si>
  <si>
    <t>gabrielacherubim1410@gmail.com</t>
  </si>
  <si>
    <t>01400.006816/2024-82</t>
  </si>
  <si>
    <t>GEORGE FREITAS ROSA DE ARAUJO</t>
  </si>
  <si>
    <t>111.888.527-95</t>
  </si>
  <si>
    <t>george.freitas.araujo@outlook.com</t>
  </si>
  <si>
    <t>72031.003070/2022-87</t>
  </si>
  <si>
    <t>GEOVANA DIAS JARDIM</t>
  </si>
  <si>
    <t>030.673.066-94</t>
  </si>
  <si>
    <t>geovanajardim@gmail.com</t>
  </si>
  <si>
    <t>72031.009279/2021-73</t>
  </si>
  <si>
    <t>GERSON CARLOS DE ABRANTES BRITO</t>
  </si>
  <si>
    <t>074.171.094-38</t>
  </si>
  <si>
    <t>gerson.abrantes@gmail.com</t>
  </si>
  <si>
    <t>01400.006821/2024-95</t>
  </si>
  <si>
    <t>GERUSA ROSA OLIVA</t>
  </si>
  <si>
    <t>178.676.248-05</t>
  </si>
  <si>
    <t>gerosa10@hotmail.com</t>
  </si>
  <si>
    <t>01400.006823/2024-84</t>
  </si>
  <si>
    <t>GIANE ELENICE FISCHER</t>
  </si>
  <si>
    <t>540.984.249-91</t>
  </si>
  <si>
    <t>gianefischer@gmail.com</t>
  </si>
  <si>
    <t>72031.017663/2021-40</t>
  </si>
  <si>
    <t>GIL SILVA</t>
  </si>
  <si>
    <t>865.949.824-00</t>
  </si>
  <si>
    <t>gilsilvaguerreiro@gmail.com</t>
  </si>
  <si>
    <t>01400.006825/2024-73</t>
  </si>
  <si>
    <t>GILBERTO LIMA DE PAIVA JUNIOR</t>
  </si>
  <si>
    <t>160.175.487-60</t>
  </si>
  <si>
    <t>gilbertolimaproducao@gmail.com</t>
  </si>
  <si>
    <t>01400.006827/2024-62</t>
  </si>
  <si>
    <t>GILBERTO RODRIGUES FIGUEIREDO</t>
  </si>
  <si>
    <t>782.588.717-49</t>
  </si>
  <si>
    <t>figueiredo.gilberto@gmail.com</t>
  </si>
  <si>
    <t>01400.006829/2024-51</t>
  </si>
  <si>
    <t>GIOVANNA CATOSSI CARDIN</t>
  </si>
  <si>
    <t>317.517.438-88</t>
  </si>
  <si>
    <t>oi_gio@yahoo.com.br</t>
  </si>
  <si>
    <t>72031.002760/2022-19</t>
  </si>
  <si>
    <t>GIOVANNA MOMENTÉ ARAUJO QUEIROZ</t>
  </si>
  <si>
    <t>047.598.141-32</t>
  </si>
  <si>
    <t>gimaq18@gmail.com</t>
  </si>
  <si>
    <t>01400.006833/2024-10</t>
  </si>
  <si>
    <t>GISELE ANDRÉIA DILLY DE SÁ MAGRISSO</t>
  </si>
  <si>
    <t>933.383.410-91</t>
  </si>
  <si>
    <t>gisahprodutora@gmail.com</t>
  </si>
  <si>
    <t>01400.006835/2024-17</t>
  </si>
  <si>
    <t>GISELE MINATO DE MIRANDA</t>
  </si>
  <si>
    <t>677.502.060-00</t>
  </si>
  <si>
    <t>giseleminato@gmail.com</t>
  </si>
  <si>
    <t>01400.006837/2024-06</t>
  </si>
  <si>
    <t>GIZELA MASCARENHAS DE CARVALHO</t>
  </si>
  <si>
    <t>802.910.905-91</t>
  </si>
  <si>
    <t>gizarte@yahoo.com</t>
  </si>
  <si>
    <t>01400.006838/2024-42</t>
  </si>
  <si>
    <t>GLACIMERE BRITTO DE OLIVEIRA PIMENTA</t>
  </si>
  <si>
    <t>122.140.778-39</t>
  </si>
  <si>
    <t>meremezzo@gmail.com</t>
  </si>
  <si>
    <t>01400.006840/2024-11</t>
  </si>
  <si>
    <t>GLEIVAN HOLANDA PINHEIRO</t>
  </si>
  <si>
    <t>894.119.273-00</t>
  </si>
  <si>
    <t>gleivan84@gmail.com</t>
  </si>
  <si>
    <t>01400.006843/2024-55</t>
  </si>
  <si>
    <t>GLEIZIANE PINHEIRO DOS SANTOS</t>
  </si>
  <si>
    <t>264.120.908-00</t>
  </si>
  <si>
    <t>gpcanto@gmail.com</t>
  </si>
  <si>
    <t>72031.011620/2021-51</t>
  </si>
  <si>
    <t>GRACIELI ERNA SCHUBERT KÜHL</t>
  </si>
  <si>
    <t>027.885.699-39</t>
  </si>
  <si>
    <t>gracischubert@gmail.com</t>
  </si>
  <si>
    <t>01400.006845/2024-44</t>
  </si>
  <si>
    <t>GRAZIELLE ALVES SILVA COUTINHO</t>
  </si>
  <si>
    <t>001.343.665-14</t>
  </si>
  <si>
    <t>coutinhograzzy@gmail.com</t>
  </si>
  <si>
    <t>01400.006847/2024-33</t>
  </si>
  <si>
    <t>GRAZIENE DA SILVA MOREIRA</t>
  </si>
  <si>
    <t>889.834.041-91</t>
  </si>
  <si>
    <t>tearprodutosculturais@gmail.com</t>
  </si>
  <si>
    <t>72031.002764/2022-05</t>
  </si>
  <si>
    <t>GREICE DANIELA ZAGO</t>
  </si>
  <si>
    <t>915.514.209-53</t>
  </si>
  <si>
    <t>grezago@yahoo.com.br</t>
  </si>
  <si>
    <t>01400.006849/2024-22</t>
  </si>
  <si>
    <t>GUADALUPE DO NASCIMENTO CAMPOS</t>
  </si>
  <si>
    <t>070.669.228-40</t>
  </si>
  <si>
    <t>gncampos@gmail.com</t>
  </si>
  <si>
    <t>01400.006851/2024-00</t>
  </si>
  <si>
    <t>GUILHERME AUGUSTO DE ÁVILA</t>
  </si>
  <si>
    <t>807.006.670-91</t>
  </si>
  <si>
    <t>guilherme_violao@hotmail.com</t>
  </si>
  <si>
    <t>01400.006853/2024-91</t>
  </si>
  <si>
    <t>GUILHERME ESCAPACHERRI CANOS</t>
  </si>
  <si>
    <t>418.830.078-79</t>
  </si>
  <si>
    <t>gui.escapacherri@gmail.com</t>
  </si>
  <si>
    <t>01400.006854/2024-35</t>
  </si>
  <si>
    <t>GUILHERME LAUREANO COELHO DE MOURA</t>
  </si>
  <si>
    <t>836.127.424-34</t>
  </si>
  <si>
    <t>guimoura@gmail.com</t>
  </si>
  <si>
    <t>72031.002778/2022-11</t>
  </si>
  <si>
    <t>GUSTAVO ANDRÉ MARTINS DE SOUZA</t>
  </si>
  <si>
    <t>048.612.941-18</t>
  </si>
  <si>
    <t>gustavoandre.adv@gmail.com</t>
  </si>
  <si>
    <t>01400.006860/2024-92</t>
  </si>
  <si>
    <t>GUSTAVO BATISTA GREGIO</t>
  </si>
  <si>
    <t>064.791.359-38</t>
  </si>
  <si>
    <t>gustavogregio@hotmail.com</t>
  </si>
  <si>
    <t>01400.016539/2023-35</t>
  </si>
  <si>
    <t>GUSTAVO INFANTE SILVEIRA</t>
  </si>
  <si>
    <t>100.852.536-77</t>
  </si>
  <si>
    <t>gustavoinfantesilveira@gmail.com</t>
  </si>
  <si>
    <t>01400.006862/2024-81</t>
  </si>
  <si>
    <t>HAROLDO GOMES DA SILVA</t>
  </si>
  <si>
    <t>455.369.964-87</t>
  </si>
  <si>
    <t>hgomesrn@gmail.com</t>
  </si>
  <si>
    <t>01400.006865/2024-15</t>
  </si>
  <si>
    <t>HEGLAE MALHEIROS MAIA</t>
  </si>
  <si>
    <t>057.493.317-41</t>
  </si>
  <si>
    <t>contact@kawaiigames.net</t>
  </si>
  <si>
    <t>01400.006867/2024-12</t>
  </si>
  <si>
    <t>HELDER ALEXANDRE MEDEIROS DE MACEDO</t>
  </si>
  <si>
    <t>033.893.504-54</t>
  </si>
  <si>
    <t>heldermacedox@gmail.com</t>
  </si>
  <si>
    <t>01400.006870/2024-28</t>
  </si>
  <si>
    <t>HELENA BEATRIZ MACHADO FAGUNDES</t>
  </si>
  <si>
    <t>024.237.327-59</t>
  </si>
  <si>
    <t>a.helenabmachado@gmail.com</t>
  </si>
  <si>
    <t>01400.006873/2024-61</t>
  </si>
  <si>
    <t>HELENA TAVARES GONÇALVES</t>
  </si>
  <si>
    <t>348.120.378-08</t>
  </si>
  <si>
    <t>helenatg@gmail.com</t>
  </si>
  <si>
    <t>72031.003092/2022-47</t>
  </si>
  <si>
    <t>HENRIQUE POPPINGER RESCH</t>
  </si>
  <si>
    <t>099.987.256-74</t>
  </si>
  <si>
    <t>henriqueresch@gmail.com</t>
  </si>
  <si>
    <t>01400.007180/2024-96</t>
  </si>
  <si>
    <t>HENRIQUE ROCHELLE MENEGHINI</t>
  </si>
  <si>
    <t>368.616.058-75</t>
  </si>
  <si>
    <t>rochelle.hrq@gmail.com</t>
  </si>
  <si>
    <t>72031.002780/2022-90</t>
  </si>
  <si>
    <t>HERALDO CAVALCANTI GOMES DE FREITAS FILHO</t>
  </si>
  <si>
    <t>690.934.233-04</t>
  </si>
  <si>
    <t>heraldocgff@gmail.com</t>
  </si>
  <si>
    <t>01400.006876/2024-03</t>
  </si>
  <si>
    <t>HÉRCULES DA SILVA XAVIER FERREIRA</t>
  </si>
  <si>
    <t>082.016.977-31</t>
  </si>
  <si>
    <t>hxferreira@yahoo.com.br</t>
  </si>
  <si>
    <t>01400.006875/2024-51</t>
  </si>
  <si>
    <t>HULI DE PAULA BALÁSZ</t>
  </si>
  <si>
    <t>427.613.708-05</t>
  </si>
  <si>
    <t>huli.balasz7@gmail.com</t>
  </si>
  <si>
    <t>01400.006874/2024-14</t>
  </si>
  <si>
    <t>IAGO VEIGA CONFORT LORENA</t>
  </si>
  <si>
    <t>111.378.986-74</t>
  </si>
  <si>
    <t>iago.lorenaa@gmail.com</t>
  </si>
  <si>
    <t>01400.006725/2024-47</t>
  </si>
  <si>
    <t>IAKIMA DELAMARE NASCIMENTO RUAS</t>
  </si>
  <si>
    <t>088.148.696-50</t>
  </si>
  <si>
    <t>iakimadelamare@gmail.com</t>
  </si>
  <si>
    <t>01400.005682/2024-82</t>
  </si>
  <si>
    <t>IARA MACHADO</t>
  </si>
  <si>
    <t>137.672.118-07</t>
  </si>
  <si>
    <t>machadoiara@yahoo.com.br</t>
  </si>
  <si>
    <t>72031.002781/2022-34</t>
  </si>
  <si>
    <t>ICARO FERRAZ VIDAL JUNIOR</t>
  </si>
  <si>
    <t>057.346.417-07</t>
  </si>
  <si>
    <t>vidal.icaro@gmail.com</t>
  </si>
  <si>
    <t>72031.002815/2022-91</t>
  </si>
  <si>
    <t>IDALINA SOUZA RIBEIRO DA SILVA</t>
  </si>
  <si>
    <t>099.068.317-66</t>
  </si>
  <si>
    <t>idaleal.cultura@gmail.com</t>
  </si>
  <si>
    <t>01400.006869/2024-01</t>
  </si>
  <si>
    <t>IGOR ALEXANDER NASCIMENTO DE SOUZA</t>
  </si>
  <si>
    <t>812.806.615-34</t>
  </si>
  <si>
    <t>igorpatrimoniocultural@gmail.com</t>
  </si>
  <si>
    <t>72031.003047/2021-10</t>
  </si>
  <si>
    <t>ÍLDIMA LIMA DE BRITO</t>
  </si>
  <si>
    <t>822.800.965-87</t>
  </si>
  <si>
    <t>ildima@gmail.com</t>
  </si>
  <si>
    <t>01400.006148/2024-93</t>
  </si>
  <si>
    <t>INDIARA BELO CASTANHEIRA</t>
  </si>
  <si>
    <t>339.873.668-85</t>
  </si>
  <si>
    <t>jasmimangaproducoes@gmail.com</t>
  </si>
  <si>
    <t>01400.006866/2024-60</t>
  </si>
  <si>
    <t>INÊS QUIROGA COELHO</t>
  </si>
  <si>
    <t>070.967.546-10</t>
  </si>
  <si>
    <t>inesitaquiroga@gmail.com</t>
  </si>
  <si>
    <t>01400.006864/2024-71</t>
  </si>
  <si>
    <t>ISABEL CRISTINA ALVES</t>
  </si>
  <si>
    <t>918.033.659-00</t>
  </si>
  <si>
    <t>contato.isabelcristinaalves@gmail.com</t>
  </si>
  <si>
    <t>01400.006861/2024-37</t>
  </si>
  <si>
    <t>ISABEL MIRANDA DE CARVALHO</t>
  </si>
  <si>
    <t>943.963.887-72</t>
  </si>
  <si>
    <t>belmirandacarvalho@gmail.com</t>
  </si>
  <si>
    <t>01400.006859/2024-68</t>
  </si>
  <si>
    <t>ISABELA PEREIRA CARVALHO</t>
  </si>
  <si>
    <t>381.531.768-11</t>
  </si>
  <si>
    <t>carvalho.isabelap@gmail.com</t>
  </si>
  <si>
    <t>01400.006857/2024-79</t>
  </si>
  <si>
    <t>ISADORA RODRIGUES MOREIRA DA SILVA</t>
  </si>
  <si>
    <t>052.863.229-99</t>
  </si>
  <si>
    <t>isadorafloress@gmail.com</t>
  </si>
  <si>
    <t>01400.006852/2024-46</t>
  </si>
  <si>
    <t>ÍTALO CRISTINO CAMARA</t>
  </si>
  <si>
    <t>011.782.523-96</t>
  </si>
  <si>
    <t>italocristino@gmail.com</t>
  </si>
  <si>
    <t>01400.006848/2024-88</t>
  </si>
  <si>
    <t>IZIS NEGREIROS DE SOUZA</t>
  </si>
  <si>
    <t>345.931.872-49</t>
  </si>
  <si>
    <t>Izisnegreiros@gmail.com</t>
  </si>
  <si>
    <t>01400.006846/2024-99</t>
  </si>
  <si>
    <t>JACKSON SANTOS TRINDADE</t>
  </si>
  <si>
    <t>021.778.455-05</t>
  </si>
  <si>
    <t>sir.jacksontrindade@gmail.com</t>
  </si>
  <si>
    <t>01400.006719/2024-90</t>
  </si>
  <si>
    <t>JACQUELINE CUSTÓDIO</t>
  </si>
  <si>
    <t>428.566.980-34</t>
  </si>
  <si>
    <t>jacquecustodio@gmail.com</t>
  </si>
  <si>
    <t>01400.006841/2024-66</t>
  </si>
  <si>
    <t>JAIME ABRAM LERNER</t>
  </si>
  <si>
    <t>030.092.158-60</t>
  </si>
  <si>
    <t>jaime.a.lerner@gmail.com</t>
  </si>
  <si>
    <t>01400.006839/2024-97</t>
  </si>
  <si>
    <t>JANAÍNA CRISTINA MOREIRA DO AMARAL</t>
  </si>
  <si>
    <t>228.210.858-26</t>
  </si>
  <si>
    <t>circolabcultural@gmail.com</t>
  </si>
  <si>
    <t>01400.006836/2024-53</t>
  </si>
  <si>
    <t>JANAINA DE AVILA BRASIL</t>
  </si>
  <si>
    <t>278.434.008-26</t>
  </si>
  <si>
    <t>janaina@outrastoria.com.br</t>
  </si>
  <si>
    <t>01400.006834/2024-64</t>
  </si>
  <si>
    <t>JANAÍNA GUEDES MONTEIRO EVANGELISTA</t>
  </si>
  <si>
    <t>026.757.693-55</t>
  </si>
  <si>
    <t>janainaguedes7@gmail.com</t>
  </si>
  <si>
    <t>01400.006832/2024-75</t>
  </si>
  <si>
    <t>JANAÍNA LACERDA FURTADO</t>
  </si>
  <si>
    <t>073.005.807-77</t>
  </si>
  <si>
    <t>jana_lacerda@yahoo.com.br</t>
  </si>
  <si>
    <t>01400.006830/2024-86</t>
  </si>
  <si>
    <t>JAQUELINE FONTES BELTRAME</t>
  </si>
  <si>
    <t>910.405.660-49</t>
  </si>
  <si>
    <t>jaquebeltrame@gmail.com</t>
  </si>
  <si>
    <t>01400.006828/2024-15</t>
  </si>
  <si>
    <t>JEFFERSON DANTAS SANTOS</t>
  </si>
  <si>
    <t>033.515.895-14</t>
  </si>
  <si>
    <t>jefferson.dantass@gmail.com</t>
  </si>
  <si>
    <t>01400.006824/2024-29</t>
  </si>
  <si>
    <t>JÉSSICA CRUZ FERREIRA</t>
  </si>
  <si>
    <t>048.877.953-78</t>
  </si>
  <si>
    <t>jessicacf7@gmail.com</t>
  </si>
  <si>
    <t>01400.006822/2024-30</t>
  </si>
  <si>
    <t>JOANA DOS SANTOS MARTINS</t>
  </si>
  <si>
    <t>119.773.687-51</t>
  </si>
  <si>
    <t>joana.mart87@gmail.com</t>
  </si>
  <si>
    <t>01400.006303/2024-71</t>
  </si>
  <si>
    <t>JOANNA SAVAGLIA</t>
  </si>
  <si>
    <t>588.432.131-72</t>
  </si>
  <si>
    <t>joannasavaglia@gmail.com</t>
  </si>
  <si>
    <t>01400.006818/2024-71</t>
  </si>
  <si>
    <t>JOÃO DANIEL RAMOS</t>
  </si>
  <si>
    <t>052.377.669-19</t>
  </si>
  <si>
    <t>contatojoaodaniel@gmail.com</t>
  </si>
  <si>
    <t>01400.006817/2024-27</t>
  </si>
  <si>
    <t>JOÃO PEDRO DE QUEIROZ MORALES</t>
  </si>
  <si>
    <t>016.556.226-92</t>
  </si>
  <si>
    <t>jpqmorales@gmail.com</t>
  </si>
  <si>
    <t>01400.006815/2024-38</t>
  </si>
  <si>
    <t>JOÃO PEDRO DE SOUSA CORDEIRO</t>
  </si>
  <si>
    <t>050.847.485-02</t>
  </si>
  <si>
    <t>cordeirojps@gmail.com</t>
  </si>
  <si>
    <t>01400.006810/2024-13</t>
  </si>
  <si>
    <t>JOILSON CUSTÓDIO DA SILVA</t>
  </si>
  <si>
    <t>068.152.814-18</t>
  </si>
  <si>
    <t>jocus1984@gmail.com</t>
  </si>
  <si>
    <t>01400.006796/2024-40</t>
  </si>
  <si>
    <t>JONARA SALETE FABIANE</t>
  </si>
  <si>
    <t>727.402.210-53</t>
  </si>
  <si>
    <t>jonara@femeaproducoes.com.br</t>
  </si>
  <si>
    <t>01400.006780/2024-37</t>
  </si>
  <si>
    <t>JORDAN MAIA DA SILVA PADILHA</t>
  </si>
  <si>
    <t>010.257.610-65</t>
  </si>
  <si>
    <t>jordanmaia.produz@gmail.com</t>
  </si>
  <si>
    <t>01400.006778/2024-68</t>
  </si>
  <si>
    <t>JORGE ALAN PINHEIRO GUIMARÃES</t>
  </si>
  <si>
    <t>113.621.623-53</t>
  </si>
  <si>
    <t>jorgepieiro61@gmail.com</t>
  </si>
  <si>
    <t>01400.006775/2024-24</t>
  </si>
  <si>
    <t>JORGE AUGUSTO ESTEVÃO FERREIRA</t>
  </si>
  <si>
    <t>060.237.614-96</t>
  </si>
  <si>
    <t>procaep07@gmail.com</t>
  </si>
  <si>
    <t>01400.006773/2024-35</t>
  </si>
  <si>
    <t>JOSÉ BARBOSA NETO</t>
  </si>
  <si>
    <t>090.006.944-93</t>
  </si>
  <si>
    <t>semciadeteatro@gmail.com</t>
  </si>
  <si>
    <t>01400.006771/2024-46</t>
  </si>
  <si>
    <t>JOSÉ BEZERRA DE BRITO NETO</t>
  </si>
  <si>
    <t>055.450.114-71</t>
  </si>
  <si>
    <t>josebritos2005@yahoo.com.br</t>
  </si>
  <si>
    <t>01400.006096/2024-55</t>
  </si>
  <si>
    <t>JOSÉ CLÁUDIO MARCONCINE</t>
  </si>
  <si>
    <t>334.016.083-04</t>
  </si>
  <si>
    <t>marconcine@hotmail.com</t>
  </si>
  <si>
    <t>01400.006769/2024-77</t>
  </si>
  <si>
    <t>JOSÉ EDUARDO PARAÍSO RAZUK</t>
  </si>
  <si>
    <t>058.597.738-03</t>
  </si>
  <si>
    <t>eduardorazuk@uol.com.br</t>
  </si>
  <si>
    <t>01400.006767/2024-88</t>
  </si>
  <si>
    <t>JOSÉ HUMBERTO TORRES FILHO</t>
  </si>
  <si>
    <t>001.417.503-75</t>
  </si>
  <si>
    <t>torreshumberto85@gmail.com</t>
  </si>
  <si>
    <t>01400.006699/2024-57</t>
  </si>
  <si>
    <t>JOSÉ MARIA PEREIRA JUNIOR</t>
  </si>
  <si>
    <t>033.086.529-35</t>
  </si>
  <si>
    <t>josejrmaria81@gmail.com</t>
  </si>
  <si>
    <t>01400.006764/2024-44</t>
  </si>
  <si>
    <t>JOSÉ MARIO SILVA DE OLIVEIRA</t>
  </si>
  <si>
    <t>592.837.342-20</t>
  </si>
  <si>
    <t>mariosilvaarte@hotmail.com</t>
  </si>
  <si>
    <t>01400.006762/2024-55</t>
  </si>
  <si>
    <t>JOSÉ RICARDO GOULART</t>
  </si>
  <si>
    <t>064.925.019-26</t>
  </si>
  <si>
    <t>80coisas@gmail.com</t>
  </si>
  <si>
    <t>01400.006693/2024-80</t>
  </si>
  <si>
    <t>JOSÉ ROBERTO ONOFRILLO MARTI</t>
  </si>
  <si>
    <t>067.878.948-72</t>
  </si>
  <si>
    <t>omarti2015@gmail.com</t>
  </si>
  <si>
    <t>01400.006760/2024-66</t>
  </si>
  <si>
    <t>JOSÉ WELLIGTON SOUSA DE CASTRO</t>
  </si>
  <si>
    <t>025.846.323-65</t>
  </si>
  <si>
    <t>sousa.welligton@gmail.com</t>
  </si>
  <si>
    <t>01400.006759/2024-31</t>
  </si>
  <si>
    <t>JOSEPH ANDRADE DE AZEVEDO</t>
  </si>
  <si>
    <t>127.940.107-94</t>
  </si>
  <si>
    <t>joseph.aazevedo@gmail.com</t>
  </si>
  <si>
    <t>01400.006758/2024-97</t>
  </si>
  <si>
    <t>JOSSIER SALES BOLEÃO</t>
  </si>
  <si>
    <t>720.604.842-00</t>
  </si>
  <si>
    <t>jossierboleao@gmail.com</t>
  </si>
  <si>
    <t>01400.006689/2024-11</t>
  </si>
  <si>
    <t>JOYCE DE ARAUJO MENDONÇA</t>
  </si>
  <si>
    <t>435.631.636-34</t>
  </si>
  <si>
    <t>fataharquitetura@gmail.com</t>
  </si>
  <si>
    <t>72031.006758/2022-19</t>
  </si>
  <si>
    <t>JULIA BAKER VALLS PEREIRA</t>
  </si>
  <si>
    <t>098.747.417-08</t>
  </si>
  <si>
    <t>juliabvp@gmail.com</t>
  </si>
  <si>
    <t>01400.016190/2023-31</t>
  </si>
  <si>
    <t>JULIA GRILLO BOTAFOGO</t>
  </si>
  <si>
    <t>098.786.337-13</t>
  </si>
  <si>
    <t>imagensexpandidas@gmail.com</t>
  </si>
  <si>
    <t>72031.002821/2022-48</t>
  </si>
  <si>
    <t>JULIA INOUE ISHIDA</t>
  </si>
  <si>
    <t>635.425.609-87</t>
  </si>
  <si>
    <t>juliaishida@hotmail.com</t>
  </si>
  <si>
    <t>01400.006723/2024-58</t>
  </si>
  <si>
    <t>JÚLIA MORIM DE MELO</t>
  </si>
  <si>
    <t>031.185.324-24</t>
  </si>
  <si>
    <t>jmorim79@gmail.com</t>
  </si>
  <si>
    <t>01400.006722/2024-11</t>
  </si>
  <si>
    <t>JULIANA CAPILÉ RIVERA</t>
  </si>
  <si>
    <t>651.665.151-53</t>
  </si>
  <si>
    <t>jucapile@gmail.com</t>
  </si>
  <si>
    <t>01400.006715/2024-10</t>
  </si>
  <si>
    <t>JULIANA CLABUNDE DOS SANTOS</t>
  </si>
  <si>
    <t>269.483.358-61</t>
  </si>
  <si>
    <t>juliana.clabunde@uol.com.br</t>
  </si>
  <si>
    <t>72031.017684/2021-65</t>
  </si>
  <si>
    <t>JULIANA CUNHA PASSOS</t>
  </si>
  <si>
    <t>311.280.278-01</t>
  </si>
  <si>
    <t>jpassosmestrado@gmail.com</t>
  </si>
  <si>
    <t>01400.006713/2024-12</t>
  </si>
  <si>
    <t>JULIANA DE SOUSA MARTINS PEREIRA</t>
  </si>
  <si>
    <t>059.290.536-50</t>
  </si>
  <si>
    <t>julianamartins.contatos@gmail.com</t>
  </si>
  <si>
    <t>01400.006673/2024-17</t>
  </si>
  <si>
    <t>JULIANA MACHADO OLIVEIRA</t>
  </si>
  <si>
    <t>040.269.756-14</t>
  </si>
  <si>
    <t>julianamachadoba@hotmail.com</t>
  </si>
  <si>
    <t xml:space="preserve">01400.000153/2024-92 </t>
  </si>
  <si>
    <t>JULIANA REGO RIPOLI</t>
  </si>
  <si>
    <t>321.944.198-02</t>
  </si>
  <si>
    <t>julianarego@gmail.com</t>
  </si>
  <si>
    <t>01400.006711/2024-23</t>
  </si>
  <si>
    <t>JULIANA SOARES ROCHA</t>
  </si>
  <si>
    <t>896.800.906-63</t>
  </si>
  <si>
    <t>juliana.rocha.fcs@gmail.com</t>
  </si>
  <si>
    <t>01400.006710/2024-89</t>
  </si>
  <si>
    <t>JULIANE VICENTE LOPES</t>
  </si>
  <si>
    <t>016.074.160-26</t>
  </si>
  <si>
    <t>julianevicenteautora@gmail.com</t>
  </si>
  <si>
    <t>01400.006707/2024-65</t>
  </si>
  <si>
    <t>JULIO CARLOS BEZERRA</t>
  </si>
  <si>
    <t>034.323.697-43</t>
  </si>
  <si>
    <t>juliocarlosbezerra@hotmail.com</t>
  </si>
  <si>
    <t>01400.006706/2024-11</t>
  </si>
  <si>
    <t>JULIO CHAGAS PITTHAN</t>
  </si>
  <si>
    <t>011.170.700-50</t>
  </si>
  <si>
    <t>chagaspitthan@gmail.com</t>
  </si>
  <si>
    <t>01400.006705/2024-76</t>
  </si>
  <si>
    <t>JUSCELINA MARIA DIAS TORRES</t>
  </si>
  <si>
    <t>587.042.306-63</t>
  </si>
  <si>
    <t>revisorajuscelina@gmail.com</t>
  </si>
  <si>
    <t>01400.006704/2024-21</t>
  </si>
  <si>
    <t>JUSCIELE CONCEIÇÃO ALMEIDA DE OLIVEIRA</t>
  </si>
  <si>
    <t>002.860.415-61</t>
  </si>
  <si>
    <t>jusciele@gmail.com</t>
  </si>
  <si>
    <t>01400.006703/2024-87</t>
  </si>
  <si>
    <t>JUSSARA BELCHIOR SANTOS</t>
  </si>
  <si>
    <t>324.205.938-71</t>
  </si>
  <si>
    <t>jusbelchior@gmail.com</t>
  </si>
  <si>
    <t>01400.006701/2024-98</t>
  </si>
  <si>
    <t>KARINA MAIA DICK</t>
  </si>
  <si>
    <t>003.764.380-02</t>
  </si>
  <si>
    <t>karinadick@gmail.com</t>
  </si>
  <si>
    <t>01400.006100/2024-85</t>
  </si>
  <si>
    <t>KARINA PEREIRA DE FIGUEIREDO SOUZA PETRACCA</t>
  </si>
  <si>
    <t>091.121.437-23</t>
  </si>
  <si>
    <t>atelierkarinasouza@gmail.com</t>
  </si>
  <si>
    <t>01400.005798/2024-11</t>
  </si>
  <si>
    <t>KARINE DE ALMEIDA PAZ</t>
  </si>
  <si>
    <t>008.387.660-05</t>
  </si>
  <si>
    <t>karinepaz@yahoo.com.br</t>
  </si>
  <si>
    <t>01400.006697/2024-68</t>
  </si>
  <si>
    <t>KARINE LEGRAND</t>
  </si>
  <si>
    <t>016.171.754-39</t>
  </si>
  <si>
    <t>ka_legrand@hotmail.com</t>
  </si>
  <si>
    <t>01400.006696/2024-13</t>
  </si>
  <si>
    <t>KARLA DANIELLE SANTOS DE OLIVEIRA</t>
  </si>
  <si>
    <t>065.401.034-09</t>
  </si>
  <si>
    <t>karla.kdso@gmail.com</t>
  </si>
  <si>
    <t>01400.006694/2024-24</t>
  </si>
  <si>
    <t>KARLA ROSSANA FRANCELINO RIBEIRO NORONHA</t>
  </si>
  <si>
    <t>026.688.303-62</t>
  </si>
  <si>
    <t>noronhakr18@gmail.com</t>
  </si>
  <si>
    <t>01400.006636/2024-09</t>
  </si>
  <si>
    <t>KATIA MARIA DA COSTA CARVALHO</t>
  </si>
  <si>
    <t>835.841.707-10</t>
  </si>
  <si>
    <t>kapress@uol.com.br</t>
  </si>
  <si>
    <t>01400.006595/2024-42</t>
  </si>
  <si>
    <t>KELLY CRISTINA DE SOUZA DOS SANTOS</t>
  </si>
  <si>
    <t>088.555.847-23</t>
  </si>
  <si>
    <t>kessantos@gmail.com</t>
  </si>
  <si>
    <t>72031.002934/2021-62</t>
  </si>
  <si>
    <t>KELLY FERREIRA DE LIMA</t>
  </si>
  <si>
    <t>055.931.244-00</t>
  </si>
  <si>
    <t>kellyflima@gmail.com</t>
  </si>
  <si>
    <t>01400.006691/2024-91</t>
  </si>
  <si>
    <t>KLEUBER DIVINO GARCEZ</t>
  </si>
  <si>
    <t>773.193.111-00</t>
  </si>
  <si>
    <t>kleubergarcez@gmail.com</t>
  </si>
  <si>
    <t>KORAIÇA PRINCE TESSARI DE LIMA</t>
  </si>
  <si>
    <t>339.130.068-00</t>
  </si>
  <si>
    <t>KORA.PRINCE@GMAIL.COM</t>
  </si>
  <si>
    <t>01400.006690/2024-46</t>
  </si>
  <si>
    <t>72031.002939/2021-95</t>
  </si>
  <si>
    <t>LAÍS BARROS FALCÃO DE ALMEIDA</t>
  </si>
  <si>
    <t>074.279.224-25</t>
  </si>
  <si>
    <t>lais_falcao@yahoo.com.br</t>
  </si>
  <si>
    <t>01400.006588/2024-41</t>
  </si>
  <si>
    <t>LAIS TERÇARIOL VITRAL</t>
  </si>
  <si>
    <t>054.439.656-11</t>
  </si>
  <si>
    <t>ltvitral@yahoo.com.br</t>
  </si>
  <si>
    <t>72031.004979/2021-71</t>
  </si>
  <si>
    <t>4 PATRIMÔNIO CULTURAL</t>
  </si>
  <si>
    <t>5 HUMANIDADES</t>
  </si>
  <si>
    <t>LAÍS VILLELA PENNA</t>
  </si>
  <si>
    <t>112.598.776-63</t>
  </si>
  <si>
    <t>laispenna@gmail.com</t>
  </si>
  <si>
    <t>01400.006688/2024-77</t>
  </si>
  <si>
    <t>LAÍSE MARIA SILVA SAMPAIO DE CASTRO</t>
  </si>
  <si>
    <t>023.712.325-80</t>
  </si>
  <si>
    <t>laise.cultura@gmail.com</t>
  </si>
  <si>
    <t>01400.006679/2024-86</t>
  </si>
  <si>
    <t>LANUZZA GONÇALVES DE LIMA</t>
  </si>
  <si>
    <t>053.072.967-97</t>
  </si>
  <si>
    <t>lanuzzadelima@yahoo.com.br</t>
  </si>
  <si>
    <t>72031.003050/2021-25</t>
  </si>
  <si>
    <t>LARA ALVES RIBEIRO</t>
  </si>
  <si>
    <t>416.249.098-84</t>
  </si>
  <si>
    <t>laahwatson@gmail.com</t>
  </si>
  <si>
    <t>01400.006678/2024-31</t>
  </si>
  <si>
    <t>LARISSA DE FREITAS MARQUES EVANGELISTA</t>
  </si>
  <si>
    <t>093.363.306-83</t>
  </si>
  <si>
    <t>larissa.produtora@gmail.com</t>
  </si>
  <si>
    <t>01400.006676/2024-42</t>
  </si>
  <si>
    <t>LARISSA RIZZATTI GOMES</t>
  </si>
  <si>
    <t>353.866.188-06</t>
  </si>
  <si>
    <t>larissa.rizzatti.gomes@gmail.com</t>
  </si>
  <si>
    <t>01400.006672/2024-64</t>
  </si>
  <si>
    <t>LAURA INÊS SADA HADDAD</t>
  </si>
  <si>
    <t>877.310.459-00</t>
  </si>
  <si>
    <t>falecomlaura@gmail.com</t>
  </si>
  <si>
    <t>01400.006671/2024-10</t>
  </si>
  <si>
    <t>LAURA LOPES VICENTE</t>
  </si>
  <si>
    <t>307.941.898-06</t>
  </si>
  <si>
    <t>laucenica@hotmail.com</t>
  </si>
  <si>
    <t>01400.006154/2024-41</t>
  </si>
  <si>
    <t>LAURO PAIM LORENZONI ROMERA</t>
  </si>
  <si>
    <t>861.607.451-15</t>
  </si>
  <si>
    <t>lauro02061976@gmail.com</t>
  </si>
  <si>
    <t>72031.002823/2022-37</t>
  </si>
  <si>
    <t>LEANDRO AFONSO GUIMARÃES</t>
  </si>
  <si>
    <t>023.250.685-01</t>
  </si>
  <si>
    <t>lafonsoguimaraes@gmail.com</t>
  </si>
  <si>
    <t>01400.006669/2024-41</t>
  </si>
  <si>
    <t>LEANDRO EUSTÁQUIO GOMES</t>
  </si>
  <si>
    <t>041.467.856-77</t>
  </si>
  <si>
    <t>leandroegomes@gmail.com</t>
  </si>
  <si>
    <t>01400.006666/2024-15</t>
  </si>
  <si>
    <t>LEILSON BEZERRA DOS SANTOS</t>
  </si>
  <si>
    <t>721.625.462-72</t>
  </si>
  <si>
    <t>leilsonbs36@gmail.com</t>
  </si>
  <si>
    <t>01400.006663/2024-73</t>
  </si>
  <si>
    <t>LENNON MARTINS SOUSA</t>
  </si>
  <si>
    <t>048.350.883-79</t>
  </si>
  <si>
    <t>lennon.martins.92@gmail.com</t>
  </si>
  <si>
    <t>01400.006659/2024-13</t>
  </si>
  <si>
    <t>LEONARDO CERQUEIRA DE OLIVEIRA</t>
  </si>
  <si>
    <t>044.665.957-63</t>
  </si>
  <si>
    <t>cerqleo@gmail.com</t>
  </si>
  <si>
    <t>01400.006580/2024-84</t>
  </si>
  <si>
    <t>LEONARDO COSTA RODRIGUES</t>
  </si>
  <si>
    <t>006.967.511-27</t>
  </si>
  <si>
    <t>leaorodrigues@gmail.com</t>
  </si>
  <si>
    <t>01400.006653/2024-38</t>
  </si>
  <si>
    <t>LEONARDO MOURA ROCHA</t>
  </si>
  <si>
    <t>778.130.813-15</t>
  </si>
  <si>
    <t>leolanter@gmail.com</t>
  </si>
  <si>
    <t xml:space="preserve">01400.000152/2024-48 </t>
  </si>
  <si>
    <t>LEONARDO SAMARINO LAGES</t>
  </si>
  <si>
    <t>059.159.327-03</t>
  </si>
  <si>
    <t>leonardosamarino@gmail.com</t>
  </si>
  <si>
    <t>01400.006649/2024-70</t>
  </si>
  <si>
    <t>LEONARDO WEN MAGALHÃES</t>
  </si>
  <si>
    <t>714.500.331-72</t>
  </si>
  <si>
    <t>leo@leonardowen.com</t>
  </si>
  <si>
    <t>01400.006647/2024-81</t>
  </si>
  <si>
    <t>LETÍCIA DE CÁSSIA COSTA DE OLIVEIRA</t>
  </si>
  <si>
    <t>921.664.230-00</t>
  </si>
  <si>
    <t>leledecassia@gmail.com</t>
  </si>
  <si>
    <t>01400.006644/2024-47</t>
  </si>
  <si>
    <t>LETÍCIA MARTINS DIAS</t>
  </si>
  <si>
    <t>013.901.237-07</t>
  </si>
  <si>
    <t>lele2703@gmail.com</t>
  </si>
  <si>
    <t>01400.006643/2024-01</t>
  </si>
  <si>
    <t>LETÍCIA TURY GUIMARÃES NASCIMENTO</t>
  </si>
  <si>
    <t>149.682.527-65</t>
  </si>
  <si>
    <t>leticiatury@gmail.com</t>
  </si>
  <si>
    <t>01400.006642/2024-58</t>
  </si>
  <si>
    <t>LIDIA APARECIDA RODRIGUES SILVA MELLO</t>
  </si>
  <si>
    <t>633.893.206-87</t>
  </si>
  <si>
    <t>lidiaarsmello@gmail.com</t>
  </si>
  <si>
    <t>01400.006641/2024-11</t>
  </si>
  <si>
    <t>LIDUÍNA MOREIRA LINS</t>
  </si>
  <si>
    <t>548.472.813-49</t>
  </si>
  <si>
    <t>liduinalins@gmail.com</t>
  </si>
  <si>
    <t>01400.006640/2024-69</t>
  </si>
  <si>
    <t>LÍGIA MARINA DE ALMEIDA</t>
  </si>
  <si>
    <t>330.939.028-43</t>
  </si>
  <si>
    <t>ubiratanjuriti@gmail.com</t>
  </si>
  <si>
    <t>01400.006638/2024-90</t>
  </si>
  <si>
    <t>LÍGIA VERÔNICA FERREIRA DA SILVA</t>
  </si>
  <si>
    <t>742.431.014-34</t>
  </si>
  <si>
    <t>vernercultural@gmail.com</t>
  </si>
  <si>
    <t>01400.006572/2024-38</t>
  </si>
  <si>
    <t>LILIAN ALVES GOMES</t>
  </si>
  <si>
    <t>073.583.176-96</t>
  </si>
  <si>
    <t>lilianallves@gmail.com</t>
  </si>
  <si>
    <t>72031.004776/2022-66</t>
  </si>
  <si>
    <t>LÍLIAN ARARIPE LUSTOSA DA COSTA</t>
  </si>
  <si>
    <t>641.356.323-00</t>
  </si>
  <si>
    <t>lilianlustosa@gmail.com</t>
  </si>
  <si>
    <t>01400.006617/2024-74</t>
  </si>
  <si>
    <t>LILIAN BRITO ALVES DE OLIVEIRA</t>
  </si>
  <si>
    <t>009.020.783-13</t>
  </si>
  <si>
    <t>lilian.brito.alves@gmail.com</t>
  </si>
  <si>
    <t>01400.006616/2024-20</t>
  </si>
  <si>
    <t>LILIAN FONTES MOREIRA</t>
  </si>
  <si>
    <t>708.352.847-00</t>
  </si>
  <si>
    <t>lilianfontes20@gmail.com</t>
  </si>
  <si>
    <t>01400.016191/2023-86</t>
  </si>
  <si>
    <t>LÍLIAN MARA DE SOUZA OLIVEIRA</t>
  </si>
  <si>
    <t>010.736.086-11</t>
  </si>
  <si>
    <t>887588.p@gmail.com</t>
  </si>
  <si>
    <t>72031.013833/2022-06</t>
  </si>
  <si>
    <t>LILIANA PÉREZ RECIO</t>
  </si>
  <si>
    <t>800.042.899-78</t>
  </si>
  <si>
    <t>bastianybastiane@gmail.com</t>
  </si>
  <si>
    <t>72031.002825/2022-26</t>
  </si>
  <si>
    <t>LILIANE AUGUSTA MOREIRA</t>
  </si>
  <si>
    <t>065.265.716-89</t>
  </si>
  <si>
    <t>lilianesxp@yahoo.com.br</t>
  </si>
  <si>
    <t>01400.006614/2024-31</t>
  </si>
  <si>
    <t>LISIANE MUTTI DE BRITO MAGALHÃES</t>
  </si>
  <si>
    <t>021.628.097-45</t>
  </si>
  <si>
    <t>lisiane.brito@gmail.com</t>
  </si>
  <si>
    <t>01400.006613/2024-96</t>
  </si>
  <si>
    <t>LÍVIA MARCELA DA SILVA UCHÔA</t>
  </si>
  <si>
    <t>102.014.987-66</t>
  </si>
  <si>
    <t>liviamsu@gmail.com</t>
  </si>
  <si>
    <t>01400.006612/2024-41</t>
  </si>
  <si>
    <t>LOANE MALHEIROS NUNES SILVA</t>
  </si>
  <si>
    <t>038.102.217-08</t>
  </si>
  <si>
    <t>loanemalheiros@gmail.com</t>
  </si>
  <si>
    <t>72031.002826/2022-71</t>
  </si>
  <si>
    <t>LORENA LÍVIA DE LOURDES ESPINA</t>
  </si>
  <si>
    <t>062.167.897-08</t>
  </si>
  <si>
    <t>lorenaespina@hotmail.com; lorenaespina12@gmail.com;</t>
  </si>
  <si>
    <t>01400.006611/2024-05</t>
  </si>
  <si>
    <t>LUANA DE FARIA MARQUES OTTO</t>
  </si>
  <si>
    <t>891.687.201-49</t>
  </si>
  <si>
    <t>luanaotto.cultura@gmail.com</t>
  </si>
  <si>
    <t>01400.006610/2024-52</t>
  </si>
  <si>
    <t>LUANA MELGAÇO SILVA MARQUES</t>
  </si>
  <si>
    <t>038.394.316-70</t>
  </si>
  <si>
    <t>luana@anavilhana.art.br; luana.anavilhana@gmail.com;</t>
  </si>
  <si>
    <t>01400.006609/2024-28</t>
  </si>
  <si>
    <t>LUANA TEIXEIRA</t>
  </si>
  <si>
    <t>606.795.140-15</t>
  </si>
  <si>
    <t>floripamaceio@gmail.com</t>
  </si>
  <si>
    <t>01400.006608/2024-83</t>
  </si>
  <si>
    <t>LUARA MARINHO MACIEL</t>
  </si>
  <si>
    <t>039.204.275-48</t>
  </si>
  <si>
    <t>luara.cadastros@gmail.com</t>
  </si>
  <si>
    <t>01400.006539/2024-16</t>
  </si>
  <si>
    <t>LUCAS BENTO PUGLIESI</t>
  </si>
  <si>
    <t>411.649.438-04</t>
  </si>
  <si>
    <t>lbentopugliesi@gmail.com</t>
  </si>
  <si>
    <t>01400.006607/2024-39</t>
  </si>
  <si>
    <t>LUCAS CAMARGO DE BARROS OLIVEIRA</t>
  </si>
  <si>
    <t>318.691.778-60</t>
  </si>
  <si>
    <t>lucas@fraturafilmes.com</t>
  </si>
  <si>
    <t>72031.002827/2022-15</t>
  </si>
  <si>
    <t>LUCAS DINIZ DE MELO VIEIRA</t>
  </si>
  <si>
    <t>321.171.488-08</t>
  </si>
  <si>
    <t>vieira_diniz@hotmail.com</t>
  </si>
  <si>
    <t>01400.006606/2024-94</t>
  </si>
  <si>
    <t>LUCAS GARCIA NUNES</t>
  </si>
  <si>
    <t>228.543.468-58</t>
  </si>
  <si>
    <t>quincasavelino@gmail.com</t>
  </si>
  <si>
    <t>01400.006605/2024-40</t>
  </si>
  <si>
    <t>LUCAS MARTINS NÉIA</t>
  </si>
  <si>
    <t>078.968.469-18</t>
  </si>
  <si>
    <t>lucas_martins_neia@hotmail.com</t>
  </si>
  <si>
    <t>01400.006603/2024-51</t>
  </si>
  <si>
    <t>LUCAS SANTOS</t>
  </si>
  <si>
    <t>089.399.719-65</t>
  </si>
  <si>
    <t>lucas-ud@live.com</t>
  </si>
  <si>
    <t>01400.006602/2024-14</t>
  </si>
  <si>
    <t>LUCIA CAPUCHINQUI</t>
  </si>
  <si>
    <t>118.811.528-63</t>
  </si>
  <si>
    <t>lucparecerista@gmail.com</t>
  </si>
  <si>
    <t>72031.002829/2022-12</t>
  </si>
  <si>
    <t>LUCIANA DE OLIVEIRA MÜLLER</t>
  </si>
  <si>
    <t>890.352.405-53</t>
  </si>
  <si>
    <t>luomuller@gmail.com</t>
  </si>
  <si>
    <t>01400.006594/2024-06</t>
  </si>
  <si>
    <t>LUCIANA JUSTINIANI HEES</t>
  </si>
  <si>
    <t>874.398.917-91</t>
  </si>
  <si>
    <t>lucianahees@gmail.com</t>
  </si>
  <si>
    <t>01400.006593/2024-53</t>
  </si>
  <si>
    <t>LUCIANA MITKIEWICZ DE SOUZA</t>
  </si>
  <si>
    <t>016.753.947-76</t>
  </si>
  <si>
    <t>mitkiewicz.luciana@gmail.com</t>
  </si>
  <si>
    <t>01400.006590/2024-10</t>
  </si>
  <si>
    <t>LUCIANA PADILHA CARDOSO</t>
  </si>
  <si>
    <t>717.056.514-53</t>
  </si>
  <si>
    <t>lucianapadilha@gmail.com</t>
  </si>
  <si>
    <t>01400.006589/2024-95</t>
  </si>
  <si>
    <t>LUCIANA SCHWINDEN</t>
  </si>
  <si>
    <t>724.387.700-15</t>
  </si>
  <si>
    <t>schwinden.lu@gmail.com</t>
  </si>
  <si>
    <t>01400.006585/2024-15</t>
  </si>
  <si>
    <t>LUCIANA THOMAZ DA SILVA MACHADO</t>
  </si>
  <si>
    <t>205.414.398-71</t>
  </si>
  <si>
    <t>luuccianna@gmail.com</t>
  </si>
  <si>
    <t>01400.006584/2024-62</t>
  </si>
  <si>
    <t>LUCIANE VASQUES SANTANA BACELAR FERRAZ</t>
  </si>
  <si>
    <t>807.218.345-15</t>
  </si>
  <si>
    <t>lucianebferraz@gmail.com</t>
  </si>
  <si>
    <t>01400.006157/2024-84</t>
  </si>
  <si>
    <t>LUCIANO DOS SANTOS ADORNO</t>
  </si>
  <si>
    <t>927.718.820-00</t>
  </si>
  <si>
    <t>a2propaganda@gmail.com</t>
  </si>
  <si>
    <t>01400.006583/2024-18</t>
  </si>
  <si>
    <t>LUCINETE APARECIDA DE MORAIS</t>
  </si>
  <si>
    <t>882.251.271-53</t>
  </si>
  <si>
    <t>moraislucinete1@gmail.com</t>
  </si>
  <si>
    <t>01400.006582/2024-73</t>
  </si>
  <si>
    <t>LUÍS FELIPE DUARTE FLORES</t>
  </si>
  <si>
    <t>088.213.896-00</t>
  </si>
  <si>
    <t>luisfdf@gmail.com</t>
  </si>
  <si>
    <t>01400.006581/2024-29</t>
  </si>
  <si>
    <t>LUIZ CAIO ÁVILA DINIZ</t>
  </si>
  <si>
    <t>602.166.461-20</t>
  </si>
  <si>
    <t>arqbsb@yahoo.com.br</t>
  </si>
  <si>
    <t xml:space="preserve">01400.000154/2024-37 </t>
  </si>
  <si>
    <t>LUIZ FERNANDO PEREIRA PINTO</t>
  </si>
  <si>
    <t>127.327.287-05</t>
  </si>
  <si>
    <t>l.fernando2p@gmail.com</t>
  </si>
  <si>
    <t>01400.006579/2024-50</t>
  </si>
  <si>
    <t>LUIZ GUILHERME DE SOUSA LIMA PÁDUA</t>
  </si>
  <si>
    <t>717.936.236-00</t>
  </si>
  <si>
    <t>guigocine@gmail.com</t>
  </si>
  <si>
    <t>01400.006578/2024-13</t>
  </si>
  <si>
    <t>LUIZ GUSTAVO BIEBERBACH ENGROFF</t>
  </si>
  <si>
    <t>033.098.619-88</t>
  </si>
  <si>
    <t>gus.biber@gmail.com</t>
  </si>
  <si>
    <t>72031.017689/2JMJY021-98</t>
  </si>
  <si>
    <t>LUIZ GUSTAVO DALLA DÉA</t>
  </si>
  <si>
    <t>172.227.338-09</t>
  </si>
  <si>
    <t>gustavodalladea@gmail.com</t>
  </si>
  <si>
    <t>01400.006577/2024-61</t>
  </si>
  <si>
    <t>LUIZ HENRIQUE GEHLEN</t>
  </si>
  <si>
    <t>006.125.581-50</t>
  </si>
  <si>
    <t>luizhenriquegehlen@gmail.com</t>
  </si>
  <si>
    <t>01400.006576/2024-16</t>
  </si>
  <si>
    <t>LUIZ HENRIQUE RAMOS RIBEIRO</t>
  </si>
  <si>
    <t>058.313.987-65</t>
  </si>
  <si>
    <t>rib_luiz@aol.com</t>
  </si>
  <si>
    <t>72031.017690/2021-12</t>
  </si>
  <si>
    <t>LUIZ PEREIRA LINS NETTO</t>
  </si>
  <si>
    <t>039.814.894-54</t>
  </si>
  <si>
    <t>lp_netto@hotmail.com</t>
  </si>
  <si>
    <t>01400.006575/2024-71</t>
  </si>
  <si>
    <t>LUÍZA HORTA BENTES</t>
  </si>
  <si>
    <t>094.463.946-19</t>
  </si>
  <si>
    <t>luizahorta15@gmail.com</t>
  </si>
  <si>
    <t>01400.006574/2024-27</t>
  </si>
  <si>
    <t>LYA PEREIRA BAPTISTA</t>
  </si>
  <si>
    <t>078.632.287-00</t>
  </si>
  <si>
    <t>lyabaptista@yahoo.com.br</t>
  </si>
  <si>
    <t>72031.003053/2021-69</t>
  </si>
  <si>
    <t>MACIEL TORQUATO TAVARES</t>
  </si>
  <si>
    <t>871.961.587-68</t>
  </si>
  <si>
    <t>macieltavares@yahoo.com</t>
  </si>
  <si>
    <t>72031.017693/2021-56</t>
  </si>
  <si>
    <t>MAGDALENA MARIA DE ALMEIDA</t>
  </si>
  <si>
    <t>179.433.884-53</t>
  </si>
  <si>
    <t>magdalena.almeida@upe.br</t>
  </si>
  <si>
    <t>01400.006573/2024-82</t>
  </si>
  <si>
    <t>MAIRA CIBELE LIMA</t>
  </si>
  <si>
    <t>806.097.320-72</t>
  </si>
  <si>
    <t>mairahol@gmail.com</t>
  </si>
  <si>
    <t>01400.006570/2024-49</t>
  </si>
  <si>
    <t>MAKSIN BARBOSA OLIVEIRA</t>
  </si>
  <si>
    <t>112.715.767-16</t>
  </si>
  <si>
    <t>maksin.oliveira@gmail.com</t>
  </si>
  <si>
    <t>01400.006567/2024-25</t>
  </si>
  <si>
    <t>MARCELA CRISTINA BETTEGA</t>
  </si>
  <si>
    <t>020.442.049-08</t>
  </si>
  <si>
    <t>capella.cultur@gmail.com</t>
  </si>
  <si>
    <t>01400.006565/2024-36</t>
  </si>
  <si>
    <t>MARCELA DE QUEIROZ BERTELLI</t>
  </si>
  <si>
    <t>943.741.046-15</t>
  </si>
  <si>
    <t>marcela@liracultura.com.br</t>
  </si>
  <si>
    <t>72031.017695/2021-45</t>
  </si>
  <si>
    <t>MARCELA MARINHO DE HOLANDA</t>
  </si>
  <si>
    <t>115.047.107-70</t>
  </si>
  <si>
    <t>celamarinho@gmail.com</t>
  </si>
  <si>
    <t>72031.003054/2021-11</t>
  </si>
  <si>
    <t>MARCELA MOTA MOREIRA LOPES</t>
  </si>
  <si>
    <t>854.970.963-87</t>
  </si>
  <si>
    <t>marcelabrid@gmail.com</t>
  </si>
  <si>
    <t>01400.006564/2024-91</t>
  </si>
  <si>
    <t>MARCELINO EPAMINONDAS PORTO</t>
  </si>
  <si>
    <t>145.378.261-34</t>
  </si>
  <si>
    <t>01400.006559/2024-89</t>
  </si>
  <si>
    <t>MARCELLA FAUSTINO FERNANDES BACHA</t>
  </si>
  <si>
    <t>134.938.887-40</t>
  </si>
  <si>
    <t>bacha.marcella@gmail.com</t>
  </si>
  <si>
    <t>72031.004980/2021-04</t>
  </si>
  <si>
    <t>MARCELLE BITTENCOURT FERREIRA</t>
  </si>
  <si>
    <t>325.052.628-29</t>
  </si>
  <si>
    <t>marcella.bittencourt@gmail.com</t>
  </si>
  <si>
    <t>01400.006555/2024-09</t>
  </si>
  <si>
    <t>MARCELO DE TRÓI</t>
  </si>
  <si>
    <t>261.002.878-46</t>
  </si>
  <si>
    <t>troimarcelo@gmail.com</t>
  </si>
  <si>
    <t>01400.006554/2024-56</t>
  </si>
  <si>
    <t>MARCELO FÉLIX MORAES</t>
  </si>
  <si>
    <t>356.948.948-55</t>
  </si>
  <si>
    <t>marcelofelixprodutor@gmail.com</t>
  </si>
  <si>
    <t>01400.006551/2024-12</t>
  </si>
  <si>
    <t>MARCELO GHIZI FREIRE</t>
  </si>
  <si>
    <t>024.969.677-05</t>
  </si>
  <si>
    <t>mgfreire@firjan.com.br</t>
  </si>
  <si>
    <t>01400.006550/2024-78</t>
  </si>
  <si>
    <t>MARCELO JUCHEM</t>
  </si>
  <si>
    <t>937.684.780-68</t>
  </si>
  <si>
    <t>marcelo.fotografia@gmail.com</t>
  </si>
  <si>
    <t>01400.006545/2024-65</t>
  </si>
  <si>
    <t>MARCELO RANGEL LIMA</t>
  </si>
  <si>
    <t>667.516.837-15</t>
  </si>
  <si>
    <t>marcelorangelaju@gmail.com</t>
  </si>
  <si>
    <t>72031.004645/2022-89</t>
  </si>
  <si>
    <t>MARCIA VALERIA DA SILVA LOPES</t>
  </si>
  <si>
    <t>766.763.317-72</t>
  </si>
  <si>
    <t>marcialoppes@yahoo.com.br</t>
  </si>
  <si>
    <t>01400.006542/2024-21</t>
  </si>
  <si>
    <t>MARCIO BLANCO CHAVEZ</t>
  </si>
  <si>
    <t>073.526.777-47</t>
  </si>
  <si>
    <t>marcio_blanco@hotmail.com</t>
  </si>
  <si>
    <t>72031.004981/2021-41</t>
  </si>
  <si>
    <t>Márcio Gabriel da Silva (em arte: Márcio Brito Neto)</t>
  </si>
  <si>
    <t>119.468.527-75</t>
  </si>
  <si>
    <t>marciogs@id.uff.br</t>
  </si>
  <si>
    <t>72031.002832/2022-28</t>
  </si>
  <si>
    <t>MÁRCIO HENRIQUE MELO DE ANDRADE</t>
  </si>
  <si>
    <t>055.464.104-69</t>
  </si>
  <si>
    <t>marcioh.andrade@gmail.com</t>
  </si>
  <si>
    <t>01400.006536/2024-74</t>
  </si>
  <si>
    <t>MÁRCIO SILVEIRA DOS SANTOS</t>
  </si>
  <si>
    <t>565.424.450-72</t>
  </si>
  <si>
    <t>marciosilveira01@gmail.com</t>
  </si>
  <si>
    <t>01400.006528/2024-28</t>
  </si>
  <si>
    <t>625.195.494-91</t>
  </si>
  <si>
    <t>marconeemelo@gmail.com</t>
  </si>
  <si>
    <t>MARCONE EDSON MELO DOS SANTOS</t>
  </si>
  <si>
    <t>01400.006524/2024-40</t>
  </si>
  <si>
    <t>MARCOS ANTÔNIO DOS SANTOS FERNANDES</t>
  </si>
  <si>
    <t>013.789.195-48</t>
  </si>
  <si>
    <t>markinhosfernandes@gmail.com</t>
  </si>
  <si>
    <t>01400.006523/2024-03</t>
  </si>
  <si>
    <t>MARCOS CEZAR PACHI</t>
  </si>
  <si>
    <t>010.218.588-38</t>
  </si>
  <si>
    <t>marcospachi7@gmail.com</t>
  </si>
  <si>
    <t>72031.002918/2021-70</t>
  </si>
  <si>
    <t>MARCOS PAULO JONES MACIEL</t>
  </si>
  <si>
    <t>103.717.667-70</t>
  </si>
  <si>
    <t>marcosmacielprof2019@gmail.com</t>
  </si>
  <si>
    <t>01400.006520/2024-61</t>
  </si>
  <si>
    <t>MARCOS PRADO RABELO</t>
  </si>
  <si>
    <t>845.235.657-91</t>
  </si>
  <si>
    <t>arqmarcosrabelo@gmail.com</t>
  </si>
  <si>
    <t>01400.006516/2024-01</t>
  </si>
  <si>
    <t>MARCOS VINICIUS CAYE LARA</t>
  </si>
  <si>
    <t>019.134.370-60</t>
  </si>
  <si>
    <t>marcoscaye@hotmail.com</t>
  </si>
  <si>
    <t>72031.017699/2021-23</t>
  </si>
  <si>
    <t>MARCOS VINÍCIUS SIQUEIRA FERREIRA</t>
  </si>
  <si>
    <t>794.245.111-91</t>
  </si>
  <si>
    <t>marvinferreira@gmail.com</t>
  </si>
  <si>
    <t>01400.006514/2024-12</t>
  </si>
  <si>
    <t>MARCUS RAMUSYO DE ALMEIDA BRASIL</t>
  </si>
  <si>
    <t>743.175.473-68</t>
  </si>
  <si>
    <t>ramusyo@hotmail.com</t>
  </si>
  <si>
    <t>01400.006512/2024-15</t>
  </si>
  <si>
    <t>MARCUS VINÍCIUS GATTO BRITO</t>
  </si>
  <si>
    <t>021.947.547-41</t>
  </si>
  <si>
    <t>margatto@gmail.com</t>
  </si>
  <si>
    <t>72031.006760/2022-98</t>
  </si>
  <si>
    <t>MARCUS VINÍCIUS PEREIRA DAS DORES</t>
  </si>
  <si>
    <t>087.462.016-37</t>
  </si>
  <si>
    <t>marcusdores@gmail.com</t>
  </si>
  <si>
    <t>01400.006508/2024-57</t>
  </si>
  <si>
    <t>MARGARIDA GOMES DA SILVA</t>
  </si>
  <si>
    <t>027.435.604-01</t>
  </si>
  <si>
    <t>casaastralrecife@gmail.com</t>
  </si>
  <si>
    <t>01400.006381/2024-76</t>
  </si>
  <si>
    <t>MARIA BÁRBARA VIEIRA FALCÓN</t>
  </si>
  <si>
    <t>015.914.575-99</t>
  </si>
  <si>
    <t>babifalcon@gmail.com</t>
  </si>
  <si>
    <t>01400.006506/2024-68</t>
  </si>
  <si>
    <t>MARIA BARBOSA PEIXOTO FORTUNA</t>
  </si>
  <si>
    <t>809.095.907-53</t>
  </si>
  <si>
    <t>mariabpfortuna@gmail.com</t>
  </si>
  <si>
    <t>01400.006504/2024-79</t>
  </si>
  <si>
    <t>MARIA CRISTINA DE SOUZA OLIVEIRA</t>
  </si>
  <si>
    <t>760.249.386-91</t>
  </si>
  <si>
    <t>maria.cristina.vilaca@gmail.com</t>
  </si>
  <si>
    <t>01400.006502/2024-80</t>
  </si>
  <si>
    <t>MARIA DAS GRAÇAS SILVA MONTEIRO</t>
  </si>
  <si>
    <t>292.850.894-53</t>
  </si>
  <si>
    <t>galbruxa.monteira@gmail.com</t>
  </si>
  <si>
    <t>01400.006500/2024-91</t>
  </si>
  <si>
    <t>MARIA EDUADA FADINI CARDOSO</t>
  </si>
  <si>
    <t>025.915.407-56</t>
  </si>
  <si>
    <t>eduardafadini@gmail.com</t>
  </si>
  <si>
    <t>01400.006497/2024-13</t>
  </si>
  <si>
    <t>MARIA EDUARDA BRITO BEZERRA RODRIGUES</t>
  </si>
  <si>
    <t>367.804.588-05</t>
  </si>
  <si>
    <t>dudarodriguesgp@gmail.com</t>
  </si>
  <si>
    <t>01400.006495/2024-16</t>
  </si>
  <si>
    <t>MARIA EDUARDA VIEIRA WENDHAUSEN</t>
  </si>
  <si>
    <t>180.256.297-40</t>
  </si>
  <si>
    <t>wendhausen.01@hotmail.com</t>
  </si>
  <si>
    <t>01400.006493/2024-27</t>
  </si>
  <si>
    <t>MARIA EMILIA FAGANELLO</t>
  </si>
  <si>
    <t>347.945.408-92</t>
  </si>
  <si>
    <t>emiliafaganello@gmail.com</t>
  </si>
  <si>
    <t>01400.006333/2024-88</t>
  </si>
  <si>
    <t>MARIA ENEIDA AMARAL</t>
  </si>
  <si>
    <t>596.236.917-34</t>
  </si>
  <si>
    <t>mariaeneidaamaral@yahoo.com.br</t>
  </si>
  <si>
    <t>72031.002919/2021-14</t>
  </si>
  <si>
    <t xml:space="preserve">4 CONSTRUÇÃO, REFORMA, ADEQUAÇÃO OU MANUTENÇÃO DE EQUIPAMENTOS CULTURAIS </t>
  </si>
  <si>
    <t>MARIA FERNANDA SILVA AZEVEDO</t>
  </si>
  <si>
    <t>793.959.535-00</t>
  </si>
  <si>
    <t>mfsa4908@gmail.com</t>
  </si>
  <si>
    <t>01400.006492/2024-82</t>
  </si>
  <si>
    <t>MARIA INÊS TEIXEIRA PINTO SABA</t>
  </si>
  <si>
    <t>511.632.098-72</t>
  </si>
  <si>
    <t>nezesaba@yahoo.com.br; mi.projetosculturais@gmail.com</t>
  </si>
  <si>
    <t>72031.017713/2021-99</t>
  </si>
  <si>
    <t>MARIA JOSÉ MOTTA GOUVÊA</t>
  </si>
  <si>
    <t>611.902.417-49</t>
  </si>
  <si>
    <t>mariagouvea@live.com</t>
  </si>
  <si>
    <t>72031.002890/2021-71</t>
  </si>
  <si>
    <t>MARIA LAUDECY FERREIRA DE CARVALHO</t>
  </si>
  <si>
    <t>267.896.123-00</t>
  </si>
  <si>
    <t>laudecyferreira@gmail.com</t>
  </si>
  <si>
    <t>01400.006491/2024-38</t>
  </si>
  <si>
    <t>MARIA SÍLVIA BIGARELI DE MENEZES</t>
  </si>
  <si>
    <t>098.449.698-08</t>
  </si>
  <si>
    <t>silviabigareli@gmail.com</t>
  </si>
  <si>
    <t>01400.006490/2024-93</t>
  </si>
  <si>
    <t>MARIA SILVIA DO NASCIMENTO</t>
  </si>
  <si>
    <t>166.686.148-09</t>
  </si>
  <si>
    <t>mariasilvia.nascimento@gmail.com</t>
  </si>
  <si>
    <t>72031.002834/2022-17</t>
  </si>
  <si>
    <t>MARIA VICTÓRIA NEVES CANALI</t>
  </si>
  <si>
    <t>362.909.448-19</t>
  </si>
  <si>
    <t>vickcanali@gmail.com</t>
  </si>
  <si>
    <t>01400.006475/2024-45</t>
  </si>
  <si>
    <t>MARIANA BARBOSA PIMENTEL</t>
  </si>
  <si>
    <t>005.028.791-57</t>
  </si>
  <si>
    <t>maribpimentel@gmail.com</t>
  </si>
  <si>
    <t>72031.002835/2022-61</t>
  </si>
  <si>
    <t>MARIANA CARAMORE FAVA</t>
  </si>
  <si>
    <t>406.988.018-65</t>
  </si>
  <si>
    <t>maricaramore@hotmail.com</t>
  </si>
  <si>
    <t>01400.006473/2024-56</t>
  </si>
  <si>
    <t>MARIANA ESCHER TOLLER</t>
  </si>
  <si>
    <t>384.649.488-75</t>
  </si>
  <si>
    <t>maryescher@gmail.com; marianaescher@outlook.com;</t>
  </si>
  <si>
    <t>01400.006470/2024-12</t>
  </si>
  <si>
    <t>MARIANA PINHEIRO E MOREIRA</t>
  </si>
  <si>
    <t>027.965.776-51</t>
  </si>
  <si>
    <t>marianapinheiro21@gmail.com</t>
  </si>
  <si>
    <t>01400.006468/2024-43</t>
  </si>
  <si>
    <t>MARIANA SOUZA BERNAL</t>
  </si>
  <si>
    <t>218.397.428-10</t>
  </si>
  <si>
    <t>marianasbernal@gmail.com; marianabernal@seec.pr.gov.br;</t>
  </si>
  <si>
    <t>01400.006466/2024-54</t>
  </si>
  <si>
    <t>MARIANE FEIL</t>
  </si>
  <si>
    <t>000.152.899-82</t>
  </si>
  <si>
    <t>mariane.cultura@gmail.com</t>
  </si>
  <si>
    <t>72031.011627/2021-72</t>
  </si>
  <si>
    <t>MARIANE MILAN GUTIERREZ</t>
  </si>
  <si>
    <t>101.675.517-10</t>
  </si>
  <si>
    <t>marianegutierrez@gmail.com</t>
  </si>
  <si>
    <t>01400.006464/2024-65</t>
  </si>
  <si>
    <t>MARIANNA DE SOUZA SOARES</t>
  </si>
  <si>
    <t>026.814.781-70</t>
  </si>
  <si>
    <t>mariannasouza12@gmail.com</t>
  </si>
  <si>
    <t>01400.006460/2024-87</t>
  </si>
  <si>
    <t>MARILDA SAMICO DA SILVA</t>
  </si>
  <si>
    <t>636.609.037-87</t>
  </si>
  <si>
    <t>sassamico@gmail.com</t>
  </si>
  <si>
    <t>01400.006332/2024-33</t>
  </si>
  <si>
    <t>MARiLIA ROCHA DE SIQUEIRA</t>
  </si>
  <si>
    <t>040.564.656-90</t>
  </si>
  <si>
    <t>marilia@mariliarocha.com</t>
  </si>
  <si>
    <t>01400.006458/2024-16</t>
  </si>
  <si>
    <t>MARÍLIA XAVIER DE LIMA</t>
  </si>
  <si>
    <t>072.315.726-00</t>
  </si>
  <si>
    <t>mariliaxlima@gmail.com</t>
  </si>
  <si>
    <t>72031.002840/2022-74</t>
  </si>
  <si>
    <t>MARINA MARIA DE LIRA ROCHA</t>
  </si>
  <si>
    <t>100.110.887-61</t>
  </si>
  <si>
    <t>marinamarialira@gmail.com</t>
  </si>
  <si>
    <t>01400.006456/2024-19</t>
  </si>
  <si>
    <t>MARINA SANTOS DE MIRANDA</t>
  </si>
  <si>
    <t>102.943.917-62</t>
  </si>
  <si>
    <t>OYAEGUNCY@GMAIL.COM</t>
  </si>
  <si>
    <t>01400.006452/2024-31</t>
  </si>
  <si>
    <t>MARINA VIEIRA DE SOUZA</t>
  </si>
  <si>
    <t>804.645.567-91</t>
  </si>
  <si>
    <t>marinavieira.cultura01@gmail.com</t>
  </si>
  <si>
    <t>01400.006434/2024-59</t>
  </si>
  <si>
    <t>MARINÊZ TEODORO FERNANDES</t>
  </si>
  <si>
    <t>909.064.897-68</t>
  </si>
  <si>
    <t>marinez.artescenicas@gmail.com</t>
  </si>
  <si>
    <t>01400.006420/2024-35</t>
  </si>
  <si>
    <t>MÁRIO JOSÉ RODRIGUES PALMA</t>
  </si>
  <si>
    <t>799.773.591-72</t>
  </si>
  <si>
    <t>mariojrpalma@gmail.com</t>
  </si>
  <si>
    <t>01400.006419/2024-19</t>
  </si>
  <si>
    <t>MARIZE FIGUEIRA DE SOUZA</t>
  </si>
  <si>
    <t>101.686.267-99</t>
  </si>
  <si>
    <t>marizefigueira@gmail.com</t>
  </si>
  <si>
    <t>01400.006418/2024-66</t>
  </si>
  <si>
    <t>MARLOVA LENZ DORNELLES</t>
  </si>
  <si>
    <t>233.422.184-87</t>
  </si>
  <si>
    <t>marlovadornelles@hotmail.com</t>
  </si>
  <si>
    <t>01400.006417/2024-11</t>
  </si>
  <si>
    <t>MARTA ALARCON CHAMARELLI</t>
  </si>
  <si>
    <t>493.003.267-91</t>
  </si>
  <si>
    <t>marta.chamarelli@gmail.com</t>
  </si>
  <si>
    <t>01400.006315/2024-04</t>
  </si>
  <si>
    <t>MARTA CESAR</t>
  </si>
  <si>
    <t>088.070.418-71</t>
  </si>
  <si>
    <t>martacesar@hotmail.com</t>
  </si>
  <si>
    <t>72031.002844/2022-52</t>
  </si>
  <si>
    <t>MARTA ESTELA ABREU DE SOUSA</t>
  </si>
  <si>
    <t>292.396.798-47</t>
  </si>
  <si>
    <t>marta.estela.artes@gmail.com</t>
  </si>
  <si>
    <t>01400.006415/2024-22</t>
  </si>
  <si>
    <t>MARTA HAAS</t>
  </si>
  <si>
    <t>007.535.630-96</t>
  </si>
  <si>
    <t>martitahaas@gmail.com</t>
  </si>
  <si>
    <t>72031.002846/2022-41</t>
  </si>
  <si>
    <t>MARUÇA RODRIGUES DE LIMA</t>
  </si>
  <si>
    <t>141.320.793-68</t>
  </si>
  <si>
    <t>rodriguesmaruca@gmail.com</t>
  </si>
  <si>
    <t>72031.009281/2021-42</t>
  </si>
  <si>
    <t>MATEUS VIEIRA VILLELA DE LIMA</t>
  </si>
  <si>
    <t>325.128.748-69</t>
  </si>
  <si>
    <t>peu.mvl@gmail.com</t>
  </si>
  <si>
    <t>72031.002203/2022-06</t>
  </si>
  <si>
    <t>MATIAS LANCETTI</t>
  </si>
  <si>
    <t>146.598.868-83</t>
  </si>
  <si>
    <t>matiaslancetti@gmail.com</t>
  </si>
  <si>
    <t>01400.006379/2024-05</t>
  </si>
  <si>
    <t>MATILDE WRUBLEVSKI PEREIRA</t>
  </si>
  <si>
    <t>066.462.239-98</t>
  </si>
  <si>
    <t>matildewrublevski@hotmail.com</t>
  </si>
  <si>
    <t>72031.002848/2022-31</t>
  </si>
  <si>
    <t>MAUREEN MANDELLI CORREA</t>
  </si>
  <si>
    <t>147.579.580-72</t>
  </si>
  <si>
    <t>mandellimaureen@gmail.com</t>
  </si>
  <si>
    <t>01400.006376/2024-63</t>
  </si>
  <si>
    <t>MAURÍCIO CAETANO DA SILVA</t>
  </si>
  <si>
    <t>378.286.248-16</t>
  </si>
  <si>
    <t>mauricio-c-s@hotmail.com</t>
  </si>
  <si>
    <t>01400.006371/2024-31</t>
  </si>
  <si>
    <t>MAURICIO DA SILVA SELAU</t>
  </si>
  <si>
    <t>951.165.409-87</t>
  </si>
  <si>
    <t>mdsselau@gmail.com</t>
  </si>
  <si>
    <t>01400.006370/2024-96</t>
  </si>
  <si>
    <t>MAURO ARAUJO DOS SANTOS</t>
  </si>
  <si>
    <t>757.879.032-34</t>
  </si>
  <si>
    <t>maubobosantos@gmail.com</t>
  </si>
  <si>
    <t>01400.006357/2024-37</t>
  </si>
  <si>
    <t>MAURO CESAR ALVES</t>
  </si>
  <si>
    <t>663.700.943-15</t>
  </si>
  <si>
    <t>maurocesar.teatro@gmail.com</t>
  </si>
  <si>
    <t>01400.006353/2024-59</t>
  </si>
  <si>
    <t>MAURO DI DOMENICO LEITE</t>
  </si>
  <si>
    <t>032.171.788-07</t>
  </si>
  <si>
    <t>mddleite@gmail.com</t>
  </si>
  <si>
    <t>01400.006348/2024-46</t>
  </si>
  <si>
    <t>MAURO JOSÉ DOS PRAZERES JÚNIOR</t>
  </si>
  <si>
    <t>341.528.058-62</t>
  </si>
  <si>
    <t>maurojpjunior@hotmail.com</t>
  </si>
  <si>
    <t>01400.006347/2024-00</t>
  </si>
  <si>
    <t>MAYANE BATISTA LIMA</t>
  </si>
  <si>
    <t>004.137.732-05</t>
  </si>
  <si>
    <t>mayanejornalista@gmail.com</t>
  </si>
  <si>
    <t>01400.006346/2024-57</t>
  </si>
  <si>
    <t>MAYCON DA SILVA BENEDITO</t>
  </si>
  <si>
    <t>347.507.588-17</t>
  </si>
  <si>
    <t>maycon.benedito@gmail.com</t>
  </si>
  <si>
    <t>01400.006343/2024-13</t>
  </si>
  <si>
    <t>MELANIE GUERRA FREIRE DE ANDRADE</t>
  </si>
  <si>
    <t>945.193.907-53</t>
  </si>
  <si>
    <t>projetoculturalmg@gmail.com</t>
  </si>
  <si>
    <t>72031.002850/2022-18</t>
  </si>
  <si>
    <t>MENDERSON CORREIA BULCAO</t>
  </si>
  <si>
    <t>020.132.875-50</t>
  </si>
  <si>
    <t>menderson1@gmail.com</t>
  </si>
  <si>
    <t>01400.006340/2024-80</t>
  </si>
  <si>
    <t>MICHAEL ALESSANDRO FIGUEIRA VALIM</t>
  </si>
  <si>
    <t>814.987.211-68</t>
  </si>
  <si>
    <t>michaelvalim@gmail.com</t>
  </si>
  <si>
    <t>01400.006339/2024-55</t>
  </si>
  <si>
    <t>MICHEL MACHADO FLORES</t>
  </si>
  <si>
    <t>805.529.780-00</t>
  </si>
  <si>
    <t>michelmflores@gmail.com</t>
  </si>
  <si>
    <t>01400.006337/2024-66</t>
  </si>
  <si>
    <t>MICHELE BETE PETRY</t>
  </si>
  <si>
    <t>041.039.219-78</t>
  </si>
  <si>
    <t>michepetry@yahoo.com.br</t>
  </si>
  <si>
    <t>01400.006335/2024-77</t>
  </si>
  <si>
    <t>MICHELE BICCA ROLIM</t>
  </si>
  <si>
    <t>009.883.810-52</t>
  </si>
  <si>
    <t>micherolim@gmail.com</t>
  </si>
  <si>
    <t>01400.006334/2024-22</t>
  </si>
  <si>
    <t>MIRNAH LEITE MEDEIROS MASCARENHAS ANDRADE</t>
  </si>
  <si>
    <t>043.324.145-43</t>
  </si>
  <si>
    <t>mirnah.andrade@gmail.com</t>
  </si>
  <si>
    <t>01400.005937/2024-15</t>
  </si>
  <si>
    <t>MONICA CHRISTINE HUBERT ZAFITA</t>
  </si>
  <si>
    <t>083.439.728-56</t>
  </si>
  <si>
    <t>mzafita@yahoo.com.br</t>
  </si>
  <si>
    <t>01400.006712/2024-78</t>
  </si>
  <si>
    <t>MÔNICA CRISTINA MESQUITA DE SOUZA</t>
  </si>
  <si>
    <t>748.567.316-53</t>
  </si>
  <si>
    <t>monimesquita@yahoo.com.br</t>
  </si>
  <si>
    <t>01400.006329/2024-10</t>
  </si>
  <si>
    <t>MÔNICA CRISTINA MOREIRA BERNARDES</t>
  </si>
  <si>
    <t>224.540.588-98</t>
  </si>
  <si>
    <t>monica.cris.bernardes@gmail.com</t>
  </si>
  <si>
    <t>01400.006328/2024-75</t>
  </si>
  <si>
    <t>MÔNICA MARIA DE FREITAS MARTINS DA VEIGA</t>
  </si>
  <si>
    <t>015.389.826-76</t>
  </si>
  <si>
    <t>monica.veiga86@gmail.com</t>
  </si>
  <si>
    <t>01400.006327/2024-21</t>
  </si>
  <si>
    <t>MÔNICA ROLIM ZARATTINI</t>
  </si>
  <si>
    <t>066.553.188-58</t>
  </si>
  <si>
    <t>monica.zarattini@gmail.com</t>
  </si>
  <si>
    <t>01400.006325/2024-31</t>
  </si>
  <si>
    <t>MONIQUE BEZERRA DA SILVA</t>
  </si>
  <si>
    <t>057.056.897-80</t>
  </si>
  <si>
    <t>Moniquebezerradasilva@gmail.com</t>
  </si>
  <si>
    <t>01400.006323/2024-42</t>
  </si>
  <si>
    <t>MONIQUE CRUZ DE ANDRADE</t>
  </si>
  <si>
    <t>081.118.217-78</t>
  </si>
  <si>
    <t>andrade.moniquecruz@gmail.com</t>
  </si>
  <si>
    <t>01400.006321/2024-53</t>
  </si>
  <si>
    <t>MORGANA MARIA PESSOA SOARES</t>
  </si>
  <si>
    <t>738.833.107-78</t>
  </si>
  <si>
    <t>parecerista.pessoa@gmail.com</t>
  </si>
  <si>
    <t>72031.003055/2021-58</t>
  </si>
  <si>
    <t>MUCIO NUNES MOREIRA</t>
  </si>
  <si>
    <t>295.890.348-61</t>
  </si>
  <si>
    <t>projetosculturaisadriane@gmail.com</t>
  </si>
  <si>
    <t>01400.006318/2024-30</t>
  </si>
  <si>
    <t>MURILLO PEREIRA DE JESUS</t>
  </si>
  <si>
    <t>362.082.618-80</t>
  </si>
  <si>
    <t>murillologunede@gmail.com</t>
  </si>
  <si>
    <t>01400.006317/2024-95</t>
  </si>
  <si>
    <t>NATACHA DIAS</t>
  </si>
  <si>
    <t>302.473.248-92</t>
  </si>
  <si>
    <t>natydias@yahoo.com.br</t>
  </si>
  <si>
    <t>72031.006762/2022-87</t>
  </si>
  <si>
    <t>NATÁLIA CRISTINA BATISTA</t>
  </si>
  <si>
    <t>086.746.926-99</t>
  </si>
  <si>
    <t>batistanatalia1988@gmail.com</t>
  </si>
  <si>
    <t>01400.006314/2024-51</t>
  </si>
  <si>
    <t>NATÁLIA SANTOS DUARTE</t>
  </si>
  <si>
    <t>339.726.658-06</t>
  </si>
  <si>
    <t>nataliaduaarte@gmail.com</t>
  </si>
  <si>
    <t>72031.004767/2022-75</t>
  </si>
  <si>
    <t>NATHALIA BEVILACQUA AGUIAR</t>
  </si>
  <si>
    <t>392.556.238-93</t>
  </si>
  <si>
    <t>nathalia.bevi@gmail.com</t>
  </si>
  <si>
    <t>01400.006313/2024-15</t>
  </si>
  <si>
    <t>NATHÁLIA MASSA LOURENÇO ALVES</t>
  </si>
  <si>
    <t>151.563.187-70</t>
  </si>
  <si>
    <t>nathaliamassa.cultura@gmail.com</t>
  </si>
  <si>
    <t>01400.006309/2024-49</t>
  </si>
  <si>
    <t>NATHÁLIA RODRIGUES DOS SANTOS MELO</t>
  </si>
  <si>
    <t>225.826.648-39</t>
  </si>
  <si>
    <t>nath.psique@gmail.com</t>
  </si>
  <si>
    <t>01400.006302/2024-27</t>
  </si>
  <si>
    <t>NATHIELE BRAIZ CECCHIN</t>
  </si>
  <si>
    <t>024.496.290-17</t>
  </si>
  <si>
    <t>nathielececchin@gmail.com</t>
  </si>
  <si>
    <t>01400.006295/2024-63</t>
  </si>
  <si>
    <t>NEIDE ZANETTI DOS REIS E SILVA</t>
  </si>
  <si>
    <t>527.336.026-91</t>
  </si>
  <si>
    <t>neidereisesilva@hotmail.com</t>
  </si>
  <si>
    <t>01400.006305/2024-61</t>
  </si>
  <si>
    <t>NELSON LATIF FAKHOURI FILHO</t>
  </si>
  <si>
    <t>081.900.448-00</t>
  </si>
  <si>
    <t>nelsonlatif@hotmail.com</t>
  </si>
  <si>
    <t>01400.009871/2023-43</t>
  </si>
  <si>
    <t>NELSON LEITE CHAVES NETO</t>
  </si>
  <si>
    <t>135.265.768-66</t>
  </si>
  <si>
    <t>nelsonpontes18@gmail.com</t>
  </si>
  <si>
    <t>01400.006304/2024-16</t>
  </si>
  <si>
    <t>NILSON GONÇALVES DE OLIVEIRA</t>
  </si>
  <si>
    <t>080.348.756-86</t>
  </si>
  <si>
    <t>nilsondeoliveira86@gmail.com</t>
  </si>
  <si>
    <t>01400.006294/2024-19</t>
  </si>
  <si>
    <t>NOAH MANCINI MENDES</t>
  </si>
  <si>
    <t>137.279.936-26</t>
  </si>
  <si>
    <t>noahmancinim@hotmail.com</t>
  </si>
  <si>
    <t>01400.006281/2024-40</t>
  </si>
  <si>
    <t>NÔVA MARQUES BRANDO</t>
  </si>
  <si>
    <t>001.148.340-75</t>
  </si>
  <si>
    <t>novabrando@gmail.com</t>
  </si>
  <si>
    <t>01400.006280/2024-03</t>
  </si>
  <si>
    <t>ORLENI CUNHA TORRES</t>
  </si>
  <si>
    <t>107.217.347-66</t>
  </si>
  <si>
    <t>orleni.torres.projetos@gmail.com</t>
  </si>
  <si>
    <t>01400.016192/2023-21</t>
  </si>
  <si>
    <t>OTHON DE CASTRO RIBEIRO</t>
  </si>
  <si>
    <t>883.869.457-53</t>
  </si>
  <si>
    <t>othongrafia@gmail.com</t>
  </si>
  <si>
    <t>01400.005728/2024-63</t>
  </si>
  <si>
    <t>PALOMA SANTA ROSA KLEIN</t>
  </si>
  <si>
    <t>346.139.208-17</t>
  </si>
  <si>
    <t>santarosaklein@gmail.com</t>
  </si>
  <si>
    <t>01400.007901/2024-68</t>
  </si>
  <si>
    <t>PÂMELA LUCIANO FERREIRA CORRÊA COUTINHO</t>
  </si>
  <si>
    <t>116.595.527-02</t>
  </si>
  <si>
    <t>pamelaluciano4@gmail.com</t>
  </si>
  <si>
    <t>01400.006299/2024-41</t>
  </si>
  <si>
    <t>PAOLA ANDREZZA BESSA CUNHA</t>
  </si>
  <si>
    <t>049.897.306-90</t>
  </si>
  <si>
    <t>paolaabcunha@gmail.com</t>
  </si>
  <si>
    <t>01400.006298/2024-05</t>
  </si>
  <si>
    <t>PATRICIA CASTRO FERREIRA</t>
  </si>
  <si>
    <t>772.224.907-87</t>
  </si>
  <si>
    <t>patricia@artecultura.com.vc</t>
  </si>
  <si>
    <t>01400.006296/2024-16</t>
  </si>
  <si>
    <t>PATRICIA FANO RODRIGUEZ</t>
  </si>
  <si>
    <t>165.910.728-88</t>
  </si>
  <si>
    <t>patriciafanoprod@gmail.com</t>
  </si>
  <si>
    <t>01400.006169/2024-17</t>
  </si>
  <si>
    <t>PATRICIA IOCO AGUENA GONÇALVES</t>
  </si>
  <si>
    <t>131.243.488-00</t>
  </si>
  <si>
    <t>piaguena@gmail.com</t>
  </si>
  <si>
    <t>01400.006292/2024-20</t>
  </si>
  <si>
    <t>PATRÍCIA PAULA LIMA</t>
  </si>
  <si>
    <t>273.843.968-32</t>
  </si>
  <si>
    <t>patriciapaula.lima@gmail.com</t>
  </si>
  <si>
    <t>72031.002853/2022-43</t>
  </si>
  <si>
    <t>PATRÍCIA PIZZIGATTI KLEIN</t>
  </si>
  <si>
    <t>021.417.123-00</t>
  </si>
  <si>
    <t>patricia.klein@gmail.com</t>
  </si>
  <si>
    <t>01400.006290/2024-31</t>
  </si>
  <si>
    <t>PAULA ALVES NETTO</t>
  </si>
  <si>
    <t>331.569.918-64</t>
  </si>
  <si>
    <t>pan.paula.alves@gmail.com</t>
  </si>
  <si>
    <t>01400.006289/2024-14</t>
  </si>
  <si>
    <t>PAULA BELCHIOR DE LIMA BISPO</t>
  </si>
  <si>
    <t>277.953.828-78</t>
  </si>
  <si>
    <t>paula@paulabelchior.com</t>
  </si>
  <si>
    <t>1400.006287/2024-17</t>
  </si>
  <si>
    <t>PAULA DA FONSECA LOBO FAVARIN</t>
  </si>
  <si>
    <t>226.972.838-62</t>
  </si>
  <si>
    <t>plobo@hotmail.com</t>
  </si>
  <si>
    <t>72031.002855/2022-32</t>
  </si>
  <si>
    <t>PAULA DE RENOR</t>
  </si>
  <si>
    <t>190.059.894-91</t>
  </si>
  <si>
    <t>pauladerenor@gmail.com</t>
  </si>
  <si>
    <t>01400.006286/2024-72</t>
  </si>
  <si>
    <t>PAULA GOTELIP DE SOUZA CORRÊA</t>
  </si>
  <si>
    <t>045.243.526-94</t>
  </si>
  <si>
    <t>paulagotelip@gmail.com</t>
  </si>
  <si>
    <t>72031.004725/2022-34</t>
  </si>
  <si>
    <t>PAULA LAGOEIRO JORGE MUNIZ</t>
  </si>
  <si>
    <t>115.805.057-75</t>
  </si>
  <si>
    <t>paula.lagoeiro@gmail.com</t>
  </si>
  <si>
    <t>01400.006285/2024-28</t>
  </si>
  <si>
    <t>PAULA PFLUGER ZANARDI</t>
  </si>
  <si>
    <t>071.454.139-73</t>
  </si>
  <si>
    <t>paula.zanardi@gmail.com</t>
  </si>
  <si>
    <t>01400.006284/2024-83</t>
  </si>
  <si>
    <t>PAULA RENATA APARECIDA DE ALMEIDA SALLES</t>
  </si>
  <si>
    <t>057.562.167-23</t>
  </si>
  <si>
    <t>paulasalles.culturarj@gmail.com</t>
  </si>
  <si>
    <t>72031.013834/2022-42</t>
  </si>
  <si>
    <t>PAULA VALENTE FRAGA</t>
  </si>
  <si>
    <t>086.748.017-30</t>
  </si>
  <si>
    <t>paulavalente81@yahoo.com.br</t>
  </si>
  <si>
    <t>72031.002857/2022-21</t>
  </si>
  <si>
    <t>PAULO AUGUSTO BAZANI</t>
  </si>
  <si>
    <t>351.811.898-65</t>
  </si>
  <si>
    <t>pauloabazani@gmail.com</t>
  </si>
  <si>
    <t>01400.006283/2024-39</t>
  </si>
  <si>
    <t>PAULO DE AZEREDO FORTES</t>
  </si>
  <si>
    <t>265.486.667-04</t>
  </si>
  <si>
    <t>paulofortes@uol.com.br</t>
  </si>
  <si>
    <t>72031.002923/2021-82</t>
  </si>
  <si>
    <t>PAULO HENRIQUE DIAS DOS SANTOS</t>
  </si>
  <si>
    <t>102.311.304-06</t>
  </si>
  <si>
    <t>paulohenrique_rik@hotmail.com</t>
  </si>
  <si>
    <t>01400.006282/2024-94</t>
  </si>
  <si>
    <t>PAULO VINICIUS BIO TOLEDO</t>
  </si>
  <si>
    <t>344.584.938-25</t>
  </si>
  <si>
    <t>paulo.v.bio@gmail.com</t>
  </si>
  <si>
    <t>72031.002087/2022-17</t>
  </si>
  <si>
    <t>PEDRO CAETANO EBOLI NOGUEIRA</t>
  </si>
  <si>
    <t>141.480.597-79</t>
  </si>
  <si>
    <t>pceboli@gmail.com</t>
  </si>
  <si>
    <t>01400.006279/2024-71</t>
  </si>
  <si>
    <t>PEDRO CESCO LITWIN</t>
  </si>
  <si>
    <t>010.386.940-94</t>
  </si>
  <si>
    <t>pedroclitwin@gmail.com</t>
  </si>
  <si>
    <t>01400.006277/2024-81</t>
  </si>
  <si>
    <t>PEDRO GUINDANI LOPES DE ALMEIDA</t>
  </si>
  <si>
    <t>010.229.070-93</t>
  </si>
  <si>
    <t>pedroguindani@gmail.com</t>
  </si>
  <si>
    <t>01400.006276/2024-37</t>
  </si>
  <si>
    <t>PEDRO LOPES DA SILVA MACEDO</t>
  </si>
  <si>
    <t>143.555.258-05</t>
  </si>
  <si>
    <t>umagoma@gmail.com</t>
  </si>
  <si>
    <t>72031.017714/2021-33</t>
  </si>
  <si>
    <t>PHILIPE DE CASTRO PASSOS</t>
  </si>
  <si>
    <t>067.421.094-83</t>
  </si>
  <si>
    <t>philipecp@gmail.com</t>
  </si>
  <si>
    <t>01400.006275/2024-92</t>
  </si>
  <si>
    <t>PIERRE DE AGUIAR AZEVEDO</t>
  </si>
  <si>
    <t>821.470.432-49</t>
  </si>
  <si>
    <t>pierreazevedo@gmail.com</t>
  </si>
  <si>
    <t>01400.006274/2024-48</t>
  </si>
  <si>
    <t>PLÍNIO JOSÉ BORGES MÓSCA</t>
  </si>
  <si>
    <t>214.767.641-15</t>
  </si>
  <si>
    <t>pliniomosca@gmail.com</t>
  </si>
  <si>
    <t>01400.006273/2024-01</t>
  </si>
  <si>
    <t>POLYANA DE OLIVEIRA FARIA</t>
  </si>
  <si>
    <t>015.466.886-92</t>
  </si>
  <si>
    <t>polyana.o.faria@gmail.com</t>
  </si>
  <si>
    <t>01400.006272/2024-59</t>
  </si>
  <si>
    <t>PRISCILA LIMA DE CASTRO</t>
  </si>
  <si>
    <t>018.366.103-60</t>
  </si>
  <si>
    <t>priscilalim@gmail.com</t>
  </si>
  <si>
    <t>01400.006258/2024-55</t>
  </si>
  <si>
    <t>PRISCILLA CARBONE</t>
  </si>
  <si>
    <t>306.791.808-85</t>
  </si>
  <si>
    <t>pricarbones@gmail.com</t>
  </si>
  <si>
    <t>01400.006256/2024-66</t>
  </si>
  <si>
    <t>QUEZIA MARA ARGENTINO FERREIRA RAMALHO</t>
  </si>
  <si>
    <t>060.206.836-30</t>
  </si>
  <si>
    <t>queziaev@hotmail.com</t>
  </si>
  <si>
    <t>01400.006254/2024-77</t>
  </si>
  <si>
    <t>RAFAEL ALESSI MARTINS BONILHA</t>
  </si>
  <si>
    <t>037.762.379-29</t>
  </si>
  <si>
    <t>trilhasul@gmail.com</t>
  </si>
  <si>
    <t>01400.006253/2024-22</t>
  </si>
  <si>
    <t>RAFAEL BORGES DEMINICIS</t>
  </si>
  <si>
    <t>089.265.187-36</t>
  </si>
  <si>
    <t>rafael.deminicis@gmail.com</t>
  </si>
  <si>
    <t>01400.006250/2024-99</t>
  </si>
  <si>
    <t>RAFAEL CARLOS SANTOS BEZERRA</t>
  </si>
  <si>
    <t>095.680.087-48</t>
  </si>
  <si>
    <t>rafaelbz@gmail.com</t>
  </si>
  <si>
    <t>01400.006248/2024-10</t>
  </si>
  <si>
    <t>RAFAEL MEIRA DE FIGUEIREDO</t>
  </si>
  <si>
    <t>577.892.900-53</t>
  </si>
  <si>
    <t>rafamfigueiredo@gmail.com</t>
  </si>
  <si>
    <t>72031.002859/2022-11</t>
  </si>
  <si>
    <t>RAFAEL SILVEIRA DE AGUIAR</t>
  </si>
  <si>
    <t>047.149.263-90</t>
  </si>
  <si>
    <t>silveira.sa@gmail.com</t>
  </si>
  <si>
    <t>01400.006247/2024-75</t>
  </si>
  <si>
    <t>RAFAELA MENEGOTI TASCA</t>
  </si>
  <si>
    <t>030.212.889-10</t>
  </si>
  <si>
    <t>rafaelatasca@gmail.com</t>
  </si>
  <si>
    <t>01400.006245/2024-86</t>
  </si>
  <si>
    <t>RAFAELE DA SILVA COSTA</t>
  </si>
  <si>
    <t>004.527.163-14</t>
  </si>
  <si>
    <t>rafaelecostacult@gmail.com</t>
  </si>
  <si>
    <t>01400.006244/2024-31</t>
  </si>
  <si>
    <t>RAMÓN BRITO LACERDA</t>
  </si>
  <si>
    <t>060.052.225-38</t>
  </si>
  <si>
    <t>ramonlacerdab@gmail.com</t>
  </si>
  <si>
    <t>01400.006242/2024-42</t>
  </si>
  <si>
    <t>RAMON DA SILVA MORAES</t>
  </si>
  <si>
    <t>348.477.508-45</t>
  </si>
  <si>
    <t>ramonsmoraes@gmail.com</t>
  </si>
  <si>
    <t>01400.006241/2024-06</t>
  </si>
  <si>
    <t>RANIELE DUARTE DA SILVA</t>
  </si>
  <si>
    <t>063.659.104-28</t>
  </si>
  <si>
    <t>raniduarte@gmail.com</t>
  </si>
  <si>
    <t>01400.006240/2024-53</t>
  </si>
  <si>
    <t>RAPHAEL GRAZZIANO</t>
  </si>
  <si>
    <t>368.934.078-07</t>
  </si>
  <si>
    <t>raphael.grazziano@gmail.com</t>
  </si>
  <si>
    <t>01400.006234/2024-04</t>
  </si>
  <si>
    <t>RAPHAEL GUSTAVO DA SILVA</t>
  </si>
  <si>
    <t>001.411.921-86</t>
  </si>
  <si>
    <t>empirica.raphael@gmail.com</t>
  </si>
  <si>
    <t>01400.006225/2024-13</t>
  </si>
  <si>
    <t>RAQUEL MICAS SOARES</t>
  </si>
  <si>
    <t>075.086.717-59</t>
  </si>
  <si>
    <t>contato@raquelmicas.com.br</t>
  </si>
  <si>
    <t>01400.006224/2024-61</t>
  </si>
  <si>
    <t>RAQUEL RIBEIRO DOS SANTOS</t>
  </si>
  <si>
    <t>073.484.428-03</t>
  </si>
  <si>
    <t>raqueleducarte@gmail.com</t>
  </si>
  <si>
    <t>01400.035450/2023-78</t>
  </si>
  <si>
    <t>RAQUEL SANTOS HONORIO</t>
  </si>
  <si>
    <t>019.466.443-07</t>
  </si>
  <si>
    <t>raquelshonorio@gmail.com</t>
  </si>
  <si>
    <t>01400.006222/2024-71</t>
  </si>
  <si>
    <t>RAUL FERNANDO ISIDORO CHAVES</t>
  </si>
  <si>
    <t>069.923.437-93</t>
  </si>
  <si>
    <t>raulfernandoisidoro@gmail.com</t>
  </si>
  <si>
    <t>72031.002926/2021-16</t>
  </si>
  <si>
    <t>RAVEL ANDRADE DE SOUSA</t>
  </si>
  <si>
    <t>625.935.443-68</t>
  </si>
  <si>
    <t>ravel_andrade@hotmail.com</t>
  </si>
  <si>
    <t>72031.006937/2022-56</t>
  </si>
  <si>
    <t>REBECA DEBORA FINGUERMANN</t>
  </si>
  <si>
    <t>089.973.998-96</t>
  </si>
  <si>
    <t>rebecadebora@hotmail.com</t>
  </si>
  <si>
    <t>01400.006194/2024-92</t>
  </si>
  <si>
    <t>REBECCA LÚCIA CRUZ DE MENEZES</t>
  </si>
  <si>
    <t>048.322.614-95</t>
  </si>
  <si>
    <t>BECCA.MENEZES@GMAIL.COM</t>
  </si>
  <si>
    <t>01400.006210/2024-47</t>
  </si>
  <si>
    <t>RENATA ALEXANDRINA LOURENÇO</t>
  </si>
  <si>
    <t>668.014.274-15</t>
  </si>
  <si>
    <t>lourenco.renata@gmail.com</t>
  </si>
  <si>
    <t>72031.011629/2021-61</t>
  </si>
  <si>
    <t>RENATA DAMIANO MAGRIN</t>
  </si>
  <si>
    <t>336.664.638-19</t>
  </si>
  <si>
    <t>renatamagrin@gmail.com</t>
  </si>
  <si>
    <t>72031.002865/2022-78</t>
  </si>
  <si>
    <t>RENATA FERNANDES FONTANILLAS</t>
  </si>
  <si>
    <t>079.646.877-00</t>
  </si>
  <si>
    <t>renatafontanillas@gmail.com</t>
  </si>
  <si>
    <t>72031.009282/2021-97</t>
  </si>
  <si>
    <t>RENATA MARIA GONÇALVES MORA</t>
  </si>
  <si>
    <t>249.977.238-78</t>
  </si>
  <si>
    <t>producaotrato@gmail.com</t>
  </si>
  <si>
    <t>01400.006208/2024-78</t>
  </si>
  <si>
    <t>RENATE STEPHANES SOBOLL</t>
  </si>
  <si>
    <t>119.255.988-61</t>
  </si>
  <si>
    <t>r.stephanes@gmail.com</t>
  </si>
  <si>
    <t>01400.006204/2024-90</t>
  </si>
  <si>
    <t>RENATO VIEIRA DE LIMA</t>
  </si>
  <si>
    <t>141.898.517-10</t>
  </si>
  <si>
    <t>ren.vieira.lima@gmail.com</t>
  </si>
  <si>
    <t>01400.006197/2024-26</t>
  </si>
  <si>
    <t>RICARDO ANDRÉ SANTANA BESSA</t>
  </si>
  <si>
    <t>425.830.983-49</t>
  </si>
  <si>
    <t>ricardoandrebessa@gmail.com</t>
  </si>
  <si>
    <t>01400.006129/2024-67</t>
  </si>
  <si>
    <t>RICARDO BRAUDES COELHO</t>
  </si>
  <si>
    <t>996.222.971-53</t>
  </si>
  <si>
    <t>ricardobraudes@gmail.com</t>
  </si>
  <si>
    <t>01400.006182/2024-68</t>
  </si>
  <si>
    <t>RICARDO CESAR RONQUIM</t>
  </si>
  <si>
    <t>260.399.578-24</t>
  </si>
  <si>
    <t>rcron@terra.com.br</t>
  </si>
  <si>
    <t>01400.006176/2024-19</t>
  </si>
  <si>
    <t>RICARDO FAKHOURI</t>
  </si>
  <si>
    <t>186.684.648-50</t>
  </si>
  <si>
    <t>rfakhouri@uol.com.br</t>
  </si>
  <si>
    <t>72031.017719/2021-66</t>
  </si>
  <si>
    <t>RICARDO JOSÉ PERES</t>
  </si>
  <si>
    <t>089.521.348-69</t>
  </si>
  <si>
    <t>rikperes@uol.com.br; rikperes@gmail.com</t>
  </si>
  <si>
    <t>01400.006167/2024-10</t>
  </si>
  <si>
    <t>RICARDO MARINELLI MARTINS</t>
  </si>
  <si>
    <t>033.398.489-71</t>
  </si>
  <si>
    <t>princesa.ricardo@gmail.com</t>
  </si>
  <si>
    <t>01400.006161/2024-42</t>
  </si>
  <si>
    <t>RITA BOECHAT E OLIVEIRA</t>
  </si>
  <si>
    <t>071.305.326-70</t>
  </si>
  <si>
    <t>ritaboechat@gmail.com</t>
  </si>
  <si>
    <t>01400.006160/2024-06</t>
  </si>
  <si>
    <t>RITA DE CÁSSIA PAULA PEREIRA</t>
  </si>
  <si>
    <t>031.319.337-12</t>
  </si>
  <si>
    <t>rcpaulap@yahoo.com.br; rcpaulap@gmail.com;</t>
  </si>
  <si>
    <t>72031.002881/2021-80</t>
  </si>
  <si>
    <t>ROBERTA PIRES PINHEIRO</t>
  </si>
  <si>
    <t>004.866.093-08</t>
  </si>
  <si>
    <t>roberta.pires1983@gmail.com</t>
  </si>
  <si>
    <t>01400.006159/2024-73</t>
  </si>
  <si>
    <t>ROBERTA SAVIAN DA ROSA</t>
  </si>
  <si>
    <t>001.149.850-14</t>
  </si>
  <si>
    <t>savianrosa@hotmail.com; savianrosappgie@gmail.com;</t>
  </si>
  <si>
    <t>72031.004769/2022-64</t>
  </si>
  <si>
    <t>ROBERTO CARLOS MORETTO</t>
  </si>
  <si>
    <t>107.682.828-02</t>
  </si>
  <si>
    <t>betomorettho@gmail.com</t>
  </si>
  <si>
    <t>72031.002889/2022-27</t>
  </si>
  <si>
    <t>ROBERTO JERÔNIMO DA SILVA</t>
  </si>
  <si>
    <t>984.108.497-04</t>
  </si>
  <si>
    <t>robertoj3001@gmail.com</t>
  </si>
  <si>
    <t>01400.006158/2024-29</t>
  </si>
  <si>
    <t>ROBSON ALFIERI</t>
  </si>
  <si>
    <t>194.793.248-90</t>
  </si>
  <si>
    <t>robsonalfieri@hotmail.com</t>
  </si>
  <si>
    <t>72031.009283/2021-31</t>
  </si>
  <si>
    <t>ROBSON SILVA SANTOS</t>
  </si>
  <si>
    <t>839.322.165-04</t>
  </si>
  <si>
    <t>robsonmol@gmail.com</t>
  </si>
  <si>
    <t>72031.003142/2022-96</t>
  </si>
  <si>
    <t>RODOLFO NAZARETH JUNQUEIRA FONSECA</t>
  </si>
  <si>
    <t>013.555.356-38</t>
  </si>
  <si>
    <t>rodolfojunqueirafonseca@gmail.com; rodolfonjfonseca@gmail.com;</t>
  </si>
  <si>
    <t>01400.006156/2024-30</t>
  </si>
  <si>
    <t>RODRIGO FORTES MELLO</t>
  </si>
  <si>
    <t>101.786.897-26</t>
  </si>
  <si>
    <t>rodrigo.mello@unirio.br</t>
  </si>
  <si>
    <t>01400.006152/2024-51</t>
  </si>
  <si>
    <t>RODRIGO GOMES WANDERLEY</t>
  </si>
  <si>
    <t>019.420.135-07</t>
  </si>
  <si>
    <t>cultura@casafarinha.com</t>
  </si>
  <si>
    <t>01400.006150/2024-62</t>
  </si>
  <si>
    <t>RODRIGO GUILLERMO OLIVÁREZ OLIVARES</t>
  </si>
  <si>
    <t>018.733.096-43</t>
  </si>
  <si>
    <t>rodrigo.olivarez.cultura@gmail.com</t>
  </si>
  <si>
    <t>01400.006149/2024-38</t>
  </si>
  <si>
    <t>RODRIGO LOURENÇO KAMINSKI</t>
  </si>
  <si>
    <t>632.537.470-34</t>
  </si>
  <si>
    <t>lourenco75@gmail.com</t>
  </si>
  <si>
    <t>72031.003080/2022-12</t>
  </si>
  <si>
    <t>RODRIGO NOLTE MARTINS</t>
  </si>
  <si>
    <t>609.899.470-68</t>
  </si>
  <si>
    <t>rodrigonoltemartins@gmail.com</t>
  </si>
  <si>
    <t>01400.006147/2024-49</t>
  </si>
  <si>
    <t>RODRIGO VIELLAS RODRIGUES</t>
  </si>
  <si>
    <t>080.900.877-79</t>
  </si>
  <si>
    <t>rodrigoviellas@gmail.com</t>
  </si>
  <si>
    <t>72031.006763/2022-21</t>
  </si>
  <si>
    <t>ROMÉRIO HUMBERTO ZEFERINO NASICIMENTO</t>
  </si>
  <si>
    <t>789.616.294-68</t>
  </si>
  <si>
    <t>romeriozeferino@gmail.com</t>
  </si>
  <si>
    <t>01400.006142/2024-16</t>
  </si>
  <si>
    <t>ROMULO DOS SANTOS MORGADO</t>
  </si>
  <si>
    <t>134.826.417-90</t>
  </si>
  <si>
    <t>romulomorgado.cultura@gmail.com</t>
  </si>
  <si>
    <t>01400.006138/2024-58</t>
  </si>
  <si>
    <t>RONALDO PINHEIRO DUARTE</t>
  </si>
  <si>
    <t>045.521.539-19</t>
  </si>
  <si>
    <t>ronal.du@yahoo.com.br; ronaldopinheiroduarte@yahoo.com.br;</t>
  </si>
  <si>
    <t>72031.004770/2022-99</t>
  </si>
  <si>
    <t>RONALDO UEDA KOIKE</t>
  </si>
  <si>
    <t>021.917.727-90</t>
  </si>
  <si>
    <t>ronaldo.ueda@gmail.com</t>
  </si>
  <si>
    <t>01400.006135/2024-14</t>
  </si>
  <si>
    <t>ROSANA ANTUNES</t>
  </si>
  <si>
    <t>069.923.168-00</t>
  </si>
  <si>
    <t>rosana.antunes@bol.com.br</t>
  </si>
  <si>
    <t>72031.004720/2022-10</t>
  </si>
  <si>
    <t>ROSIDELMA PEREIRA FRAGA</t>
  </si>
  <si>
    <t>580.488.801-30</t>
  </si>
  <si>
    <t>rosidelmapoeta@yahoo.com.br</t>
  </si>
  <si>
    <t>01400.006133/2024-25</t>
  </si>
  <si>
    <t>RUBEN RYAN GOMES DE OLIVEIRA</t>
  </si>
  <si>
    <t>604.831.923-17</t>
  </si>
  <si>
    <t>ruben.culturaa@gmail.com; rubenryan.oliveira@gmail.com;</t>
  </si>
  <si>
    <t>01400.006119/2024-21</t>
  </si>
  <si>
    <t>RUBIA ANA MOSSI FRIZZO</t>
  </si>
  <si>
    <t>235.950.000-72</t>
  </si>
  <si>
    <t>rubia@rubiafrizzo.com</t>
  </si>
  <si>
    <t>01400.006127/2024-78</t>
  </si>
  <si>
    <t>RUTH DOS SANTOS ALMEIDA</t>
  </si>
  <si>
    <t>443.081.917-34</t>
  </si>
  <si>
    <t>heruba69@gmail.com</t>
  </si>
  <si>
    <t>72031.004985/2021-29</t>
  </si>
  <si>
    <t>RUTZKAYA QUEIROZ DOS REIS</t>
  </si>
  <si>
    <t>266.586.948-93</t>
  </si>
  <si>
    <t>rutzkaya@yahoo.com.br</t>
  </si>
  <si>
    <t>01400.006125/2024-89</t>
  </si>
  <si>
    <t>SALIHA ARAÚJO RACHID ALVES</t>
  </si>
  <si>
    <t>815.280.435-53</t>
  </si>
  <si>
    <t>saliharachid@gmail.com</t>
  </si>
  <si>
    <t>72031.004682/2022-97</t>
  </si>
  <si>
    <t>SAMARA CHEDID</t>
  </si>
  <si>
    <t>368.046.648-09</t>
  </si>
  <si>
    <t>samarachedid@gmail.com</t>
  </si>
  <si>
    <t>01400.006123/2024-90</t>
  </si>
  <si>
    <t>SAMARA TAIANA DE LIMA SILVA</t>
  </si>
  <si>
    <t>076.715.594-74</t>
  </si>
  <si>
    <t>samaralima.adv@hotmail.com</t>
  </si>
  <si>
    <t>01400.006121/2024-09</t>
  </si>
  <si>
    <t>SANDRA HELENA GONZAGA PEDROSO</t>
  </si>
  <si>
    <t>665.849.907-10</t>
  </si>
  <si>
    <t>shgpedroso@yahoo.com.br</t>
  </si>
  <si>
    <t>01400.006117/2024-32</t>
  </si>
  <si>
    <t>SANDRA MARTINS FARIAS</t>
  </si>
  <si>
    <t>706.957.176-34</t>
  </si>
  <si>
    <t>sandramartinsf@gmail.com</t>
  </si>
  <si>
    <t>01400.006103/2024-19</t>
  </si>
  <si>
    <t>SANDRA REGINA FABIANO DO ROSARIO VIEIRA</t>
  </si>
  <si>
    <t>638.510.167-34</t>
  </si>
  <si>
    <t>sandraccsm@hotmail.com</t>
  </si>
  <si>
    <t>01400.006114/2024-07</t>
  </si>
  <si>
    <t>SANDRO JULIATI</t>
  </si>
  <si>
    <t>071.878.057-48</t>
  </si>
  <si>
    <t>ultratransversa@gmail.com</t>
  </si>
  <si>
    <t>01400.006112/2024-18</t>
  </si>
  <si>
    <t>A</t>
  </si>
  <si>
    <t>SANDRO LUIZ CARDOSO SANTANA</t>
  </si>
  <si>
    <t>681.867.895-53</t>
  </si>
  <si>
    <t>sandrosantanaster@gmail.com</t>
  </si>
  <si>
    <t>72031.002890/2022-51</t>
  </si>
  <si>
    <t>SANTIAGO MACHADO DELLAPE</t>
  </si>
  <si>
    <t>000.453.121-33</t>
  </si>
  <si>
    <t>dalapa@gmail.com</t>
  </si>
  <si>
    <t>01400.006110/2024-11</t>
  </si>
  <si>
    <t>SARA MORENO ROCHA</t>
  </si>
  <si>
    <t>060.305.076-05</t>
  </si>
  <si>
    <t>saramorenorocha@gmail.com</t>
  </si>
  <si>
    <t>01400.006107/2024-05</t>
  </si>
  <si>
    <t>SERGIO RICARDO LESSA ORTIZ</t>
  </si>
  <si>
    <t>296.333.338-22</t>
  </si>
  <si>
    <t>srlessa@yahoo.com.br</t>
  </si>
  <si>
    <t>72031.017729/2021-00</t>
  </si>
  <si>
    <t>SIDNEI DE CARVALHO PEREIRA JUNIOR</t>
  </si>
  <si>
    <t>132.380.767-52</t>
  </si>
  <si>
    <t>sidnei_carvalho@yahoo.com.br</t>
  </si>
  <si>
    <t>01400.006105/2024-16</t>
  </si>
  <si>
    <t>SILVIO ROBERTO SILVA PORTUGAL</t>
  </si>
  <si>
    <t>100.751.005-68</t>
  </si>
  <si>
    <t>silvioportugalcultura@gmail.com</t>
  </si>
  <si>
    <t>72031.004986/2021-73</t>
  </si>
  <si>
    <t>SIMONE ATHAYDE DUTRA DA COSTA</t>
  </si>
  <si>
    <t>831.310.357-49</t>
  </si>
  <si>
    <t>simonedutra12@gmail.com</t>
  </si>
  <si>
    <t xml:space="preserve">72031.004756/2022-95 </t>
  </si>
  <si>
    <t>SIMONE FRIGO</t>
  </si>
  <si>
    <t>031.108.839-29</t>
  </si>
  <si>
    <t>sifrigo@gmail.com</t>
  </si>
  <si>
    <t>01400.006101/2024-20</t>
  </si>
  <si>
    <t>SIMONE LUZ FERREIRA CONSTANTE</t>
  </si>
  <si>
    <t>834.062.800-30</t>
  </si>
  <si>
    <t>simone.constante@gmail.com</t>
  </si>
  <si>
    <t>72031.017730/2021-26</t>
  </si>
  <si>
    <t>SIMONE MARÇAL</t>
  </si>
  <si>
    <t>022.668.667-10</t>
  </si>
  <si>
    <t>simonemarcal25@gmail.com</t>
  </si>
  <si>
    <t>72031.002929/2021-50</t>
  </si>
  <si>
    <t>SIMONE VELOSO DE FIGUEIREDO SOARES</t>
  </si>
  <si>
    <t>057.301.496-54</t>
  </si>
  <si>
    <t>falecomasimone@gmail.com</t>
  </si>
  <si>
    <t>01400.006099/2024-99</t>
  </si>
  <si>
    <t>SINARA REGINA SANDRI</t>
  </si>
  <si>
    <t>552.465.320-20</t>
  </si>
  <si>
    <t>sinara.sandri@gmail.com</t>
  </si>
  <si>
    <t>01400.006081/2024-97</t>
  </si>
  <si>
    <t>SOFIA FINGUERMANN E FERNANDES</t>
  </si>
  <si>
    <t>401.520.218-09</t>
  </si>
  <si>
    <t>sfinguermann@gmail.com</t>
  </si>
  <si>
    <t>01400.006079/2024-18</t>
  </si>
  <si>
    <t>SOLANGE OLIVEIRA DE BARROS</t>
  </si>
  <si>
    <t>665.685.367-68</t>
  </si>
  <si>
    <t>soldebarros12@gmail.com</t>
  </si>
  <si>
    <t>72031.002883/2021-79</t>
  </si>
  <si>
    <t>SONIA MARTA RODRIGUES RAYMUNDO</t>
  </si>
  <si>
    <t>075.270.358-70</t>
  </si>
  <si>
    <t>soniaraycelular@gmail.com; soniaraybrasil@gmail.com;</t>
  </si>
  <si>
    <t>01400.006077/2024-29</t>
  </si>
  <si>
    <t>STEFANI APARECIDA ALVES PEDRO</t>
  </si>
  <si>
    <t>410.204.528-70</t>
  </si>
  <si>
    <t>steheyedime@yahoo.com.br</t>
  </si>
  <si>
    <t>01400.006075/2024-30</t>
  </si>
  <si>
    <t>STELA MARIA LIMA DA COSTA</t>
  </si>
  <si>
    <t>816.422.707-25</t>
  </si>
  <si>
    <t>costastela@hotmail.com</t>
  </si>
  <si>
    <t>01400.006073/2024-41</t>
  </si>
  <si>
    <t>SUELLEN DE SOUZA LEAL</t>
  </si>
  <si>
    <t>223.742.518-37</t>
  </si>
  <si>
    <t>falecomsuellenleal@gmail.com</t>
  </si>
  <si>
    <t>01400.006063/2024-13</t>
  </si>
  <si>
    <t>SUZANA REGINA COSTA REBELO</t>
  </si>
  <si>
    <t>159.162.968-35</t>
  </si>
  <si>
    <t>surebelo@yahoo.com.br</t>
  </si>
  <si>
    <t>01400.006070/2024-15</t>
  </si>
  <si>
    <t>TACIANA ENES PEIXOTO GUIMARÃES</t>
  </si>
  <si>
    <t>037.622.804-01</t>
  </si>
  <si>
    <t>agravinaproducao@gmail.com</t>
  </si>
  <si>
    <t>01400.006061/2024-16</t>
  </si>
  <si>
    <t>TAIANA GARCIA MENDES</t>
  </si>
  <si>
    <t>336.721.938-01</t>
  </si>
  <si>
    <t>taianagarciam@gmail.com</t>
  </si>
  <si>
    <t>01400.006060/2024-71</t>
  </si>
  <si>
    <t>TAINÁ MENEZES CASTRO</t>
  </si>
  <si>
    <t>060.832.704-21</t>
  </si>
  <si>
    <t>tainamenezescastro@gmail.com</t>
  </si>
  <si>
    <t>72031.002891/2022-04</t>
  </si>
  <si>
    <t>TALITA LIMA DE ARAUJO</t>
  </si>
  <si>
    <t>365.826.238-93</t>
  </si>
  <si>
    <t>correiodatalita@gmail.com</t>
  </si>
  <si>
    <t>01400.006057/2024-58</t>
  </si>
  <si>
    <t>TAMIRES MARIA DO NASCIMENTO PESSANHA</t>
  </si>
  <si>
    <t>104.502.027-39</t>
  </si>
  <si>
    <t>tamiresnascimento87@gmail.com</t>
  </si>
  <si>
    <t>01400.006055/2024-69</t>
  </si>
  <si>
    <t>TANCREDO WANDERLEY DE CARVALHO FILHO</t>
  </si>
  <si>
    <t>495.684.425-53</t>
  </si>
  <si>
    <t>tancredolindo0971@gmail.com</t>
  </si>
  <si>
    <t>01400.006053/2024-70</t>
  </si>
  <si>
    <t>TÂNIA APARECIDA DE SOUZA VICENTE</t>
  </si>
  <si>
    <t>792.007.457-68</t>
  </si>
  <si>
    <t>cinemarj@hotmail.com</t>
  </si>
  <si>
    <t>72031.002927/2021-61</t>
  </si>
  <si>
    <t>TÂNIA MARIA SEABRA ROCHA DA SILVEIRA</t>
  </si>
  <si>
    <t>047.446.226-90</t>
  </si>
  <si>
    <t>tania.seabra@yahoo.com.br</t>
  </si>
  <si>
    <t>01400.006050/2024-36</t>
  </si>
  <si>
    <t>TARIK TONNIGES PUGGINA</t>
  </si>
  <si>
    <t>434.632.070-87</t>
  </si>
  <si>
    <t>tarikpug@gmail.com</t>
  </si>
  <si>
    <t>01400.006047/2024-12</t>
  </si>
  <si>
    <t>TARSILA DOS SANTOS TAVARES</t>
  </si>
  <si>
    <t>088.435.734-11</t>
  </si>
  <si>
    <t>tarsilast@gmail.com; tarsila@carnavalfilmes.com.br;</t>
  </si>
  <si>
    <t>01400.006045/2024-23</t>
  </si>
  <si>
    <t>TARSILA GUEDES RAPASSI</t>
  </si>
  <si>
    <t>265.639.388-41</t>
  </si>
  <si>
    <t>rapassitarsila@gmail.com</t>
  </si>
  <si>
    <t>01400.006043/2024-34</t>
  </si>
  <si>
    <t>TATHIANNE CARLA ALMEIDA QUESADO</t>
  </si>
  <si>
    <t>900.247.104-15</t>
  </si>
  <si>
    <t>tquesado@gmail.com</t>
  </si>
  <si>
    <t>01400.006040/2024-09</t>
  </si>
  <si>
    <t>TATIANA DE CARVALHO COSTA</t>
  </si>
  <si>
    <t>785.582.125-20</t>
  </si>
  <si>
    <t>taticosta_arq@hotmail.com</t>
  </si>
  <si>
    <t>01400.006038/2024-21</t>
  </si>
  <si>
    <t>TATIANA MARTINELLI LOUREIRO</t>
  </si>
  <si>
    <t>031.485.977-29</t>
  </si>
  <si>
    <t>tatianamartinelli@gmail.com</t>
  </si>
  <si>
    <t>01400.006036/2024-32</t>
  </si>
  <si>
    <t>TATIANA MENDES HOREVICHT</t>
  </si>
  <si>
    <t>021.977.509-50</t>
  </si>
  <si>
    <t>tatihorevicht@gmail.com</t>
  </si>
  <si>
    <t>01400.006034/2024-43</t>
  </si>
  <si>
    <t>TATIANA OLIVEIRA DE CARVALHO</t>
  </si>
  <si>
    <t>420.006.705-63</t>
  </si>
  <si>
    <t>tatticarvalho@gmail.com</t>
  </si>
  <si>
    <t>72031.017731/2021-71</t>
  </si>
  <si>
    <t>TATIANA VIEIRA ASSUMPÇÃO RICHARD</t>
  </si>
  <si>
    <t>075.947.167-36</t>
  </si>
  <si>
    <t>tatirichard@gmail.com</t>
  </si>
  <si>
    <t>01400.006033/2024-07</t>
  </si>
  <si>
    <t>TATYANA ELIZABETTE DA SILVA VERISSIMO</t>
  </si>
  <si>
    <t>041.817.174-29</t>
  </si>
  <si>
    <t>tatyanaverissimo@gmail.com</t>
  </si>
  <si>
    <t>01400.006028/2024-96</t>
  </si>
  <si>
    <t>TATYANE CRISTINA MENDONÇA RAVEDUTTI</t>
  </si>
  <si>
    <t>021.829.879-08</t>
  </si>
  <si>
    <t>tatyane.ravedutti@gmail.com</t>
  </si>
  <si>
    <t>72031.002892/2022-41</t>
  </si>
  <si>
    <t>TÉO MASSIGNAN RUIZ</t>
  </si>
  <si>
    <t>007.146.299-60</t>
  </si>
  <si>
    <t>teomruiz@hotmail.com</t>
  </si>
  <si>
    <t>01400.006027/2024-41</t>
  </si>
  <si>
    <t>THAÍS CAROLINE PÓVOA</t>
  </si>
  <si>
    <t>312.716.688-58</t>
  </si>
  <si>
    <t>thaispovoa@gmail.com</t>
  </si>
  <si>
    <t>72031.003512/2022-95</t>
  </si>
  <si>
    <t>THAÍS FERREIRA DE SALES</t>
  </si>
  <si>
    <t>024.002.262-96</t>
  </si>
  <si>
    <t>athaissales@gmail.com</t>
  </si>
  <si>
    <t>01400.006026/2024-05</t>
  </si>
  <si>
    <t>THAIS ROSA CARDOSO E FLORES</t>
  </si>
  <si>
    <t>104.480.247-21</t>
  </si>
  <si>
    <t>thaisrosaeflores@gmail.com; thaisrcf@gmail.com;</t>
  </si>
  <si>
    <t>01400.006025/2024-52</t>
  </si>
  <si>
    <t>THAISSA AZEVEDO SARAIVA VASCONCELLOS</t>
  </si>
  <si>
    <t>056.875.557-06</t>
  </si>
  <si>
    <t>thaissa.kprodutora@gmail.com</t>
  </si>
  <si>
    <t>01400.006024/2024-16</t>
  </si>
  <si>
    <t>THAYNÁ STEPHANY DE ALMEIDA TORELLA</t>
  </si>
  <si>
    <t>381.755.128-22</t>
  </si>
  <si>
    <t>thayna.at@gmail.com</t>
  </si>
  <si>
    <t>01400.006022/2024-19</t>
  </si>
  <si>
    <t>THAYSE LUCAS GUEDES DE SOUZA</t>
  </si>
  <si>
    <t>046.089.204-56</t>
  </si>
  <si>
    <t>1thayseguedes@gmail.com</t>
  </si>
  <si>
    <t>01400.006021/2024-74</t>
  </si>
  <si>
    <t>THEO COSTA DUARTE</t>
  </si>
  <si>
    <t>015.390.796-78</t>
  </si>
  <si>
    <t>theocostaduarte@gmail.com</t>
  </si>
  <si>
    <t>01400.006020/2024-20</t>
  </si>
  <si>
    <t>THIAGO DA SILVA TAVARES</t>
  </si>
  <si>
    <t>116.907.897-43</t>
  </si>
  <si>
    <t>thiago.svtavares@gmail.com</t>
  </si>
  <si>
    <t>01400.006019/2024-03</t>
  </si>
  <si>
    <t>THIAGO SANTOS MATHIAS DA FONSECA</t>
  </si>
  <si>
    <t>167.453.997-50</t>
  </si>
  <si>
    <t>thiagosmfonseca@gmail.com</t>
  </si>
  <si>
    <t>01400.006017/2024-14</t>
  </si>
  <si>
    <t>TIAGO CAMPANY FERRAZ</t>
  </si>
  <si>
    <t>086.773.517-10</t>
  </si>
  <si>
    <t>tiago.campany@gmail.com</t>
  </si>
  <si>
    <t>01400.006015/2024-17</t>
  </si>
  <si>
    <t>TIAGO MISAEL RÓS</t>
  </si>
  <si>
    <t>358.994.728-47</t>
  </si>
  <si>
    <t>tiago.ros@hotmail.com</t>
  </si>
  <si>
    <t>01400.006014/2024-72</t>
  </si>
  <si>
    <t>TICIANNE MARQUES FIUSA LIMA</t>
  </si>
  <si>
    <t>008.027.503-62</t>
  </si>
  <si>
    <t>TICIANNEMARQUESFLIMA@GMAIL.COM</t>
  </si>
  <si>
    <t>01400.006013/2024-28</t>
  </si>
  <si>
    <t>TIZIANE ASSUNÇÃO VIRGÍLIO</t>
  </si>
  <si>
    <t>829.244.574-91</t>
  </si>
  <si>
    <t>tizianevirgilio@hotmail.com</t>
  </si>
  <si>
    <t>01400.005851/2024-84</t>
  </si>
  <si>
    <t>UELBER BARBOSA SILVA</t>
  </si>
  <si>
    <t>011.908.545-38</t>
  </si>
  <si>
    <t>rastabass10@gmail.com</t>
  </si>
  <si>
    <t>01400.005848/2024-61</t>
  </si>
  <si>
    <t>ULISSES DE FREITAS XAVIER</t>
  </si>
  <si>
    <t>646.003.604-78</t>
  </si>
  <si>
    <t>ulissesdefreitas@hotmail.com</t>
  </si>
  <si>
    <t>72031.002884/2021-13</t>
  </si>
  <si>
    <t>ULISSYS VINICIUS DOS SANTOS BANDEIRA</t>
  </si>
  <si>
    <t>036.357.012-89</t>
  </si>
  <si>
    <t>ulissys.bandeira@sou.ufac.br</t>
  </si>
  <si>
    <t>01400.005842/2024-93</t>
  </si>
  <si>
    <t>VAGNER LOPES ROMAN JUNIOR</t>
  </si>
  <si>
    <t>078.032.688-11</t>
  </si>
  <si>
    <t>roman.lopes.v@gmail.com</t>
  </si>
  <si>
    <t>01400.005839/2024-70</t>
  </si>
  <si>
    <t>VALDEMIR KLAMT</t>
  </si>
  <si>
    <t>938.326.139-00</t>
  </si>
  <si>
    <t>valdemirklamt@gmail.com</t>
  </si>
  <si>
    <t>72031.002924/2021-27</t>
  </si>
  <si>
    <t>VALESKA CONTI</t>
  </si>
  <si>
    <t>328.744.130-20</t>
  </si>
  <si>
    <t>valeskaconti.rs@gmail.com</t>
  </si>
  <si>
    <t>01400.010388/2023-10</t>
  </si>
  <si>
    <t>VALSINEIRE BUENO DE CASTRO</t>
  </si>
  <si>
    <t>123.481.618-00</t>
  </si>
  <si>
    <t>valsineirecastro@gmail.com</t>
  </si>
  <si>
    <t>01400.005832/2024-58</t>
  </si>
  <si>
    <t>VANDERLEI JOSÉ DOS SANTOS</t>
  </si>
  <si>
    <t>000.031.851-50</t>
  </si>
  <si>
    <t>leivanderbittencourt@gmail.com</t>
  </si>
  <si>
    <t>72031.002893/2022-95</t>
  </si>
  <si>
    <t>VANELI WALESKA FALCI CARVALHO SILVA</t>
  </si>
  <si>
    <t>549.678.486-72</t>
  </si>
  <si>
    <t>wfalcibr@yahoo.com.br</t>
  </si>
  <si>
    <t>01400.005824/2024-10</t>
  </si>
  <si>
    <t>VANESSA FREITAS DOS REIS</t>
  </si>
  <si>
    <t>313.845.438-05</t>
  </si>
  <si>
    <t>vanessafreis@gmail.com</t>
  </si>
  <si>
    <t>01400.005814/2024-76</t>
  </si>
  <si>
    <t>VANESSA LONGONI</t>
  </si>
  <si>
    <t>918.577.590-87</t>
  </si>
  <si>
    <t>vanessalongoniweb@gmail.com</t>
  </si>
  <si>
    <t>01400.005811/2024-32</t>
  </si>
  <si>
    <t>VANESSA LOPES</t>
  </si>
  <si>
    <t>032.811.799-40</t>
  </si>
  <si>
    <t>independentecontato@gmail.com</t>
  </si>
  <si>
    <t>72031.004768/2022-10</t>
  </si>
  <si>
    <t>VANÊSSA MARIA ALVARES CANÇADO</t>
  </si>
  <si>
    <t>019.414.229-93</t>
  </si>
  <si>
    <t>vanacancado@gmail.com</t>
  </si>
  <si>
    <t>72031.002933/2021-18</t>
  </si>
  <si>
    <t>VANESSA NASCIMENTO OLIVEIRA</t>
  </si>
  <si>
    <t>984.891.432-34</t>
  </si>
  <si>
    <t>vanessanascimento.oli@gmail.com</t>
  </si>
  <si>
    <t>01400.005797/2024-77</t>
  </si>
  <si>
    <t>VANESSA PORTUGAL MARTINS</t>
  </si>
  <si>
    <t>305.828.748-82</t>
  </si>
  <si>
    <t>chicaportugal@gmail.com</t>
  </si>
  <si>
    <t>72031.003145/2022-20</t>
  </si>
  <si>
    <t>VÂNIA CRISTINA FEITOSA</t>
  </si>
  <si>
    <t>270.004.178-03</t>
  </si>
  <si>
    <t>feitosavcf@yahoo.com.br</t>
  </si>
  <si>
    <t>01400.005792/2024-44</t>
  </si>
  <si>
    <t>VANIA CRISTINA RIBEIRO</t>
  </si>
  <si>
    <t>097.089.688-38</t>
  </si>
  <si>
    <t>vaniacristinaribeiro17@gmail.com</t>
  </si>
  <si>
    <t>01400.005789/2024-21</t>
  </si>
  <si>
    <t>VANUSIA AMORIM PEREIRA DOS SANTOS</t>
  </si>
  <si>
    <t>730.601.354-87</t>
  </si>
  <si>
    <t>vanusia.amorim@yahoo.com</t>
  </si>
  <si>
    <t>01400.005781/2024-64</t>
  </si>
  <si>
    <t>VERA LÚCIA CARDIM DE CERQUEIRA</t>
  </si>
  <si>
    <t>048.290.888-26</t>
  </si>
  <si>
    <t>veracardimc@gmail.com</t>
  </si>
  <si>
    <t>72031.003056/2021-01</t>
  </si>
  <si>
    <t>VICÊNCIA MARILAC BRAGA NETA</t>
  </si>
  <si>
    <t>149.813.097-67</t>
  </si>
  <si>
    <t>marilacbn@gmail.com</t>
  </si>
  <si>
    <t>01400.005771/2024-29</t>
  </si>
  <si>
    <t>VICTOR LUIZ CASAGRANDE MALEZON</t>
  </si>
  <si>
    <t>027.933.941-06</t>
  </si>
  <si>
    <t>victormalezon@gmail.com</t>
  </si>
  <si>
    <t>01400.005762/2024-38</t>
  </si>
  <si>
    <t>VIRGÍNIA GANTER MORAES</t>
  </si>
  <si>
    <t>545.136.859-72</t>
  </si>
  <si>
    <t>virginiaganter@gmail.com</t>
  </si>
  <si>
    <t>72031.002925/2021-71</t>
  </si>
  <si>
    <t>VIRGINIA GOMES DE LUCA</t>
  </si>
  <si>
    <t>026.655.049-52</t>
  </si>
  <si>
    <t>vgdeluca@gmail.com</t>
  </si>
  <si>
    <t>01400.005754/2024-91</t>
  </si>
  <si>
    <t>VITOR ANDRÉ ROLIM DE MESQUITA</t>
  </si>
  <si>
    <t>692.043.570-53</t>
  </si>
  <si>
    <t>vitor@pubblicato.com.br</t>
  </si>
  <si>
    <t>72031.002895/2022-84</t>
  </si>
  <si>
    <t>VITOR HALFEN MOREIRA</t>
  </si>
  <si>
    <t>125.574.817-69</t>
  </si>
  <si>
    <t>vitorhalfen@gmail.com</t>
  </si>
  <si>
    <t>01400.005746/2024-45</t>
  </si>
  <si>
    <t>VÍTOR SILVA FREIRE</t>
  </si>
  <si>
    <t>070.841.676-41</t>
  </si>
  <si>
    <t>vifreire@gmail.com</t>
  </si>
  <si>
    <t>72031.002896/2022-29</t>
  </si>
  <si>
    <t>VÍVIAN ROCHA SILVA ANDRADE RIBEIRO</t>
  </si>
  <si>
    <t>015.335.376-74</t>
  </si>
  <si>
    <t>vivianrandrade@gmail.com</t>
  </si>
  <si>
    <t>01400.005740/2024-78</t>
  </si>
  <si>
    <t>VIVIAN SCHAEFFER DE SANT ANNA</t>
  </si>
  <si>
    <t>278.913.588-69</t>
  </si>
  <si>
    <t>vivian29xx@gmail.com</t>
  </si>
  <si>
    <t>01400.005734/2024-11</t>
  </si>
  <si>
    <t>VIVIANE COSTA DIAS</t>
  </si>
  <si>
    <t>257.779.438-02</t>
  </si>
  <si>
    <t>dias_viviane@hotmail.com</t>
  </si>
  <si>
    <t>01400.000189/2024-76</t>
  </si>
  <si>
    <t>VIVIANE DIAS LOYOLA</t>
  </si>
  <si>
    <t>031.620.556-79</t>
  </si>
  <si>
    <t>dloyolavivi@gmail.com</t>
  </si>
  <si>
    <t>01400.005729/2024-16</t>
  </si>
  <si>
    <t>VIVIANE OLIVEIRA DE JESUS</t>
  </si>
  <si>
    <t>001.982.145-02</t>
  </si>
  <si>
    <t>arq.vivi@gmail.com</t>
  </si>
  <si>
    <t>01400.005727/2024-19</t>
  </si>
  <si>
    <t>VIVIANE SAMBINELLI MORI</t>
  </si>
  <si>
    <t>301.571.008-71</t>
  </si>
  <si>
    <t>vimori@gmail.com</t>
  </si>
  <si>
    <t>01400.005723/2024-31</t>
  </si>
  <si>
    <t>VIVIEN PATRÍCIA ZANLORENZI</t>
  </si>
  <si>
    <t>805.173.239-15</t>
  </si>
  <si>
    <t>vivienzanlorenzi@gmail.com</t>
  </si>
  <si>
    <t>01400.005721/2024-41</t>
  </si>
  <si>
    <t>WALERIE SENA GONDIM</t>
  </si>
  <si>
    <t>141.086.757-97</t>
  </si>
  <si>
    <t>waleriegondim@gmail.com</t>
  </si>
  <si>
    <t>01400.005708/2024-92</t>
  </si>
  <si>
    <t>WANDA MARIA MENDONÇA GOMES</t>
  </si>
  <si>
    <t>767.593.268-49</t>
  </si>
  <si>
    <t>wandagomes@wgproduto.com.br; wandamgomes@gmail.com;</t>
  </si>
  <si>
    <t>72031.011637/2021-16</t>
  </si>
  <si>
    <t>WANESSA PIRES LOTT</t>
  </si>
  <si>
    <t>032.663.796-67</t>
  </si>
  <si>
    <t>wanessalott@hotmail.com</t>
  </si>
  <si>
    <t>01400.005707/2024-48</t>
  </si>
  <si>
    <t>WELLINGTON BARTHOLOMEU SAMPAIO MENDES JUNIOR</t>
  </si>
  <si>
    <t>989.004.394-72</t>
  </si>
  <si>
    <t>mendesemail@gmail.com</t>
  </si>
  <si>
    <t>72031.004766/2022-21</t>
  </si>
  <si>
    <t>WELLINGTON DIAS DE JESUS</t>
  </si>
  <si>
    <t>818.455.451-68</t>
  </si>
  <si>
    <t>donnedias1@gmail.com</t>
  </si>
  <si>
    <t>01400.005706/2024-01</t>
  </si>
  <si>
    <t>WILLIAN APARECIDO CIRIACO DA SILVA</t>
  </si>
  <si>
    <t>024.769.283-21</t>
  </si>
  <si>
    <t>will2sax@gmail.com</t>
  </si>
  <si>
    <t>01400.005705/2024-59</t>
  </si>
  <si>
    <t>WILSON SARAIVA MORAES</t>
  </si>
  <si>
    <t>404.463.478-50</t>
  </si>
  <si>
    <t>Wilsonsaraivahp@hotmail.com</t>
  </si>
  <si>
    <t>01400.005695/2024-51</t>
  </si>
  <si>
    <t>WILSON TAVARES DE SOUZA JUNIOR</t>
  </si>
  <si>
    <t>726.748.222-87</t>
  </si>
  <si>
    <t>workshopwilsonjr@outlook.com</t>
  </si>
  <si>
    <t>01400.005693/2024-62</t>
  </si>
  <si>
    <t>WLADIMIR AUGUSTO SILVA DE SOUZA</t>
  </si>
  <si>
    <t>013.209.187-94</t>
  </si>
  <si>
    <t>madvozes@gmail.com</t>
  </si>
  <si>
    <t>01400.005692/2024-18</t>
  </si>
  <si>
    <t>WLLYSSYS WOLFGANG REIS DIAS ARAUJO</t>
  </si>
  <si>
    <t>046.366.524-44</t>
  </si>
  <si>
    <t>wllyssys@hotmail.com; wllyssys@gmail.com;</t>
  </si>
  <si>
    <t>01400.005687/2024-13</t>
  </si>
  <si>
    <t>YARA MARINA BAUNGARTEN BUENO</t>
  </si>
  <si>
    <t>995.875.210-72</t>
  </si>
  <si>
    <t>ybaungarten@yahoo.com.br</t>
  </si>
  <si>
    <t>72031.004987/2021-18</t>
  </si>
  <si>
    <t>YASMIN TRINDADE MACHADO</t>
  </si>
  <si>
    <t>152.526.527-08</t>
  </si>
  <si>
    <t>yasmintrmachado@gmail.com</t>
  </si>
  <si>
    <t>01400.005685/2024-16</t>
  </si>
  <si>
    <t>YNAÊ CORTEZ DE MORAIS</t>
  </si>
  <si>
    <t>418.736.498-60</t>
  </si>
  <si>
    <t>ynae.cortez@gmail.com</t>
  </si>
  <si>
    <t>01400.005683/2024-27</t>
  </si>
  <si>
    <t>ZULEICA DE ALENCAR ARARIPE PINHEIRO ALVES</t>
  </si>
  <si>
    <t>213.179.413-49</t>
  </si>
  <si>
    <t>zuzuararipe@gmail.com</t>
  </si>
  <si>
    <t>01400.005681/2024-38</t>
  </si>
  <si>
    <t>5 PATRIMÔNIO CULTURA</t>
  </si>
  <si>
    <t xml:space="preserve">ARTES CÊNICAS </t>
  </si>
  <si>
    <t>CIRCO</t>
  </si>
  <si>
    <t>DANÇA</t>
  </si>
  <si>
    <t>TEATRO</t>
  </si>
  <si>
    <t>MANIFESTAÇÕES POPULARES E/OU FESTIVIDADES REGIONAIS DE CARÁTER CÊNICO E MUSICAL</t>
  </si>
  <si>
    <t>AUDIOVISUAL</t>
  </si>
  <si>
    <t>•	Difusão de acerv e conteúdo AV diver meios/suporte
•	Infra-estrutura Técnica Audiovisual
•	Ações de capacitação e treinamento de pessoa
•	Plataformas VODs Independentes</t>
  </si>
  <si>
    <t>SEGMENTO</t>
  </si>
  <si>
    <t>ÁREA PRINCIPAL</t>
  </si>
  <si>
    <t>LETRA</t>
  </si>
  <si>
    <t>CORRESPONDÊNCIA SALIC</t>
  </si>
  <si>
    <t>•	Performance de Circo, Clown, Ilusionismo; e
•	Empreend Ações Educ-Cult/Capacitação/ Treinamento.</t>
  </si>
  <si>
    <t>•	Apresentação ou Performance de Dança;
•	Apresentação ou Performance de Dança: capoeira; e
•	Empreend Ações Educ-Cult/Capacitação/ Treinamento.</t>
  </si>
  <si>
    <t>•	Apresentação ou Performance de Teatro;
•	Ópera;
•	Mímica;
•	Teatro Musical (c/ dramaturgia, danças e canções);
•	Teatro de Formas Animadas Mamulengo Bonecos e Cong; e
•	Empreend Ações Educ-Cult/Capacitação/ Treinamento.</t>
  </si>
  <si>
    <t>•	Desfile de escolas de samba;
•	Desfiles festivos de caráter musical e cênico;e
•	Empreend Ações Educ-Cult/Capacitação/ Treinamento
Patrimônio Cultural
•	Gastronomia de valor cultural Art 26</t>
  </si>
  <si>
    <t>ARTES VISUAIS</t>
  </si>
  <si>
    <t>•	Exposição Cultural/Artística; e 
•	Empreend Ações Educ-Cult/Capacitação/ Treinamento</t>
  </si>
  <si>
    <t>•	Prod. AV curta/média mtragem/Tv Edu Cult
•	Produção de websérie
•	Prod Av Radio/Podcast
•	Infra-estrutura Técnica Audiovisual
•	Ações de capacitação e treinamento de pessoa
Prod Av Games</t>
  </si>
  <si>
    <t xml:space="preserve">a) Produção de conteúdo audiovisual de curta e média metragem, incluindo rádios e TVs educativas e culturais; Produção televisiva não seriada de caráter não comercial; Produção de web série; Produção radiofônica de caráter não comercial (inclusive ações de capacitação e treinamento de pessoal, e Ações Educ-Cult/Capacitação/Treinamento de pessoal).  </t>
  </si>
  <si>
    <t>b) Difusão de acervo e conteúdo
audiovisual nos diversos meios e suportes (inclusive ações de capacitação e treinamento de pessoal, e empreendedorismo cultural).</t>
  </si>
  <si>
    <t>c) Restauração e preservação de acervos
audiovisuais; Aquisição de equipamentos para manutenção de acervos audiovisuais públicos e cinematecas; Doação de acervos audiovisuais para cinematecas (inclusive ações de capacitação e treinamento de pessoal, e empreendedorismo cultural).
d) Jogos eletrônicos de caráter educativo e cultural; Projetos audiovisuais Trans midiáticos (inclusive ações de capacitação e treinamento de pessoal, e empreendedorismo cultural).</t>
  </si>
  <si>
    <t>•	Infra-estrutura Técnica Audiovisual
•	Ações de capacitação e treinamento de pessoa
•	Doação de acervos audiovisuais
•	Preservação de acervos audiovisuais
•	Restauração de acervos audiovisuais
•	Restauração/Preservação de acervos audiovisuais
•	Aquisição de equip p/ manut de acer AV pub/cinemat
•	Construção de salas de cinema (&lt; 100 mil hab)
•	Cons/Man de salas cine func c.cult com. &lt; 100.000h
•	Constr. centro comunitário c/sala cinema(&lt;100 mil
Manut. centro comunitário c/sala cinema(&lt;100 mil)</t>
  </si>
  <si>
    <t>d) Jogos eletrônicos de caráter educativo e cultural; Projetos audiovisuais Trans midiáticos (inclusive ações de capacitação e treinamento de pessoal, e empreendedorismo cultural).</t>
  </si>
  <si>
    <t>•	Projetos Audiovisuais Transmidiáticos
•	Plataformas VODs Independentes
•	Infra-estrutura Técnica Audiovisual
•	Ações de capacitação e treinamento de pessoa
•	Prod. Av Games
•	Jogos eletrônicos de caráter educativo e cultural
Projetos audiovisuais transmidiáticos</t>
  </si>
  <si>
    <t>HUMANIDADES</t>
  </si>
  <si>
    <t>a) Livros, periódicos, publicações e obras de referência (impressos ou eletrônicos, de valor artístico, literário, humanístico ou de filologia).</t>
  </si>
  <si>
    <t>•	Livro/Obra Refer impres/eletrõni valor Art/Lit/Hum; e
•	Outras publicações ou Periódicos (Art. 26);</t>
  </si>
  <si>
    <t>b) Manutenção, preservação, restauração de acervos bibliográficos e arquivísticos (compreendidos por livros e outras tipologias documentais, impressos ou eletrônicos, de valor artístico, literário, humanístico ou de filologia).</t>
  </si>
  <si>
    <t>•	AçCapTrein.pess/Equipagem p/ManuAcerv BiblArqPúblic; 
•	Doação ou Aquis Acervos p/ Bibli e Arquiv públicos
•	ManRestTratamOrgDigitali Acerv Bibliogr Arquivísti</t>
  </si>
  <si>
    <t>c) Eventos e festivais literários, ações educativo-culturais, de formação e capacitação, voltados para o empreendedorismo cultural, a promoção do livro e da criação literária, e para o incentivo à leitura.</t>
  </si>
  <si>
    <t>•	Event Literá/Ações Edu-Cult Incen Leitu/SlamSarau;
•	Ações Educ-Cult em Humanidades em geral (Art. 26); e 
•	Empreendedorismo Cultural.</t>
  </si>
  <si>
    <t xml:space="preserve">d) Empreendedorismo cultural e ações de capacitação, treinamento de pessoal, oficinas e aquisição de equipamentos, doação e aquisição de acervos que tenham como finalidade a manutenção de acervos de bibliotecas públicas, museus, arquivos públicos e cinematecas. </t>
  </si>
  <si>
    <t>•	AçCapTrein.pess/Equipagem p/ManuAcerv BiblArqPúblic; 
•	Doação ou Aquis Acervos p/ Bibli e Arquiv públicos;
•	ManRestTratamOrgDigitali Acerv Bibliogr Arquivísti ; e
•	Empreendedorismo Cultural.</t>
  </si>
  <si>
    <t>MUSEU E MEMÓRIA</t>
  </si>
  <si>
    <t>a) Doação ou aquisição de acervos para museus e instituições de preservação da memória.</t>
  </si>
  <si>
    <t>•	Doação/Aquis Acervos p/ Museus e Inst.  Pres Memória</t>
  </si>
  <si>
    <t>b) Preservação, restauração, conservação, identificação, registro e promoção.</t>
  </si>
  <si>
    <t>•	Preserv Restaur Conserv Identifc Registr Promoção</t>
  </si>
  <si>
    <t>c) Documentação e digitalização de acervos; Sistemas de informações.</t>
  </si>
  <si>
    <t>•	DocumentDigitaliz d Acervo;Pequis;Sis d Informaç;</t>
  </si>
  <si>
    <t>d) Ações de segurança para preservação de acervos.</t>
  </si>
  <si>
    <t>•	Ações de Seguran  ou Aquisi    equips p/ Preserv Acervos.</t>
  </si>
  <si>
    <t>e) Planos anuais de atividades e elaboração de planos museológicos.</t>
  </si>
  <si>
    <t>•	Planos Anuais de Ativid  e Elabor  d  Planos Museológ</t>
  </si>
  <si>
    <t>f) Exposições realizadas em museus, exposições organizadas com acervos de
museus e museografia.</t>
  </si>
  <si>
    <t>•	Exposições realiz em Museus ou c/ Acervos d Museu + Museogra</t>
  </si>
  <si>
    <t>g) Pesquisa; Sistematização de informações.</t>
  </si>
  <si>
    <t>h) Ação educativo-cultural, inclusive seminários, congressos e palestras.</t>
  </si>
  <si>
    <t>•	Ações Educ-Cult/Capacitação/Treinamento de pessoal</t>
  </si>
  <si>
    <t>i) Ações de capacitação e treinamento de pessoal.</t>
  </si>
  <si>
    <t>•	Ações Educ-Cult/Capacitação,/Treinamento de pessoal</t>
  </si>
  <si>
    <t>j) Aquisição de equipamentos para a preservação e manutenção de acervos.</t>
  </si>
  <si>
    <t>MÚSICA</t>
  </si>
  <si>
    <t>•	Apresentação/Gravação de Canto Coral;
•	Apresentação/Gravação de Música Erudita;
•	Apresentação/Gravação de Música Instrumental; e
•	Empreend Ações Educ-Cult/Capacitação/ Treinamento</t>
  </si>
  <si>
    <t>A) MÚSICA DE CONCERTO (a. Composição, arranjo e execução de obra musical para orquestra, bandas, grupos de câmara, dentre outras formações musicais; b. Produção, registro e difusão musical em diversos meios e suportes físicos e digitais; c. Pesquisa, memória e publicação na área; d. Formação: desenvolvimento de projetos pedagógicos, cursos, oficinas, residências, intercâmbios, dentre outras ações educativas. E. Difusão: mostras, festivais e circuitos de shows; f. Gestão e manutenção de bandas e grupos musicais; g. Gestão e manutenção de estúdios e demais espaços musicais).</t>
  </si>
  <si>
    <t>B) MÚSICA POPULAR (a. Composição, arranjo e execução de obra musical para orquestras, bandas, grupos de câmara, dentre outras formações musicais; b. Produção, registro e difusão musical em diversos meios e suportes físicos e digitais; c. Pesquisa, memória e publicação na área; d. Formação: desenvolvimento de projetos pedagógicos, cursos, oficinas, residências, intercâmbios, dentre outras ações educativas. E. Difusão: mostras, festivais e circuitos de shows; f. Gestão e manutenção de bandas e grupos musicais; g. Gestão e manutenção de estúdios e demais espaços musicais; h. Música regional).</t>
  </si>
  <si>
    <t>•	Apresentação/Gravação Música Regional;
•	Apresentação/Gravação Música Popular Cantada Art26;  e
•	Empreend Ações Educ-Cult/Capacitação/ Treinamento.</t>
  </si>
  <si>
    <t>PATRIMÔNIO CULTURAL</t>
  </si>
  <si>
    <t>•	Ações de Educação Patrimonial.</t>
  </si>
  <si>
    <t>a) ações de educação patrimonial</t>
  </si>
  <si>
    <t>b) elaboração de projetos executivos de conservação e restauro de bens imóveis tombados ou protegidos por outras formas de acautelamento</t>
  </si>
  <si>
    <t>•	Projetos executivos para bens imóveis.</t>
  </si>
  <si>
    <t>c) elaboração de projetos executivos de conservação, restauro de bens móveis e integrados, tombados ou protegidos por outras formas de acautelamento</t>
  </si>
  <si>
    <t>•	Projetos executivos para bens móveis e integrados.</t>
  </si>
  <si>
    <t>d) intervenções de conservação, restauro de bens imóveis tombados ou protegidos por outras formas de acautelamento</t>
  </si>
  <si>
    <t>•	Intervenções de bens imóveis tombados; e
•	Identificação de bens culturais materiais.</t>
  </si>
  <si>
    <t>e) intervenções de conservação, restauro de bens móveis e integrados tombados ou protegidos por outras formas de acautelamento</t>
  </si>
  <si>
    <t>•	Intervenções de bens móveis e integrados tombados; e
•	Identificação de bens culturais materiais.</t>
  </si>
  <si>
    <t>f) organização, tratamento e digitalização de acervos arquivísticos culturais</t>
  </si>
  <si>
    <t>•	Acervos arquivísticos culturais.</t>
  </si>
  <si>
    <t>g) ações de preservação do patrimônio arqueológico</t>
  </si>
  <si>
    <t>•	Preservação do patrimônio arqueológico.</t>
  </si>
  <si>
    <t>h) ações de salvaguarda do patrimônio cultural imaterial</t>
  </si>
  <si>
    <t>•	Salvaguarda do patrimônio cultural imaterial</t>
  </si>
  <si>
    <t>i) artesanato de valor cultural e origem tradicional</t>
  </si>
  <si>
    <t>•	Artesanato tradicional.</t>
  </si>
  <si>
    <t>CONSTRUÇÃO, REFORMA, ADEQUAÇÃO OU MANUTENÇÃO DE EQUIPAMENTOS CULTURAIS</t>
  </si>
  <si>
    <t>a) elaboração de projetos executivos de construção, reforma ou adequação de equipamentos culturais de valor arquitetônico não tombados</t>
  </si>
  <si>
    <t>•	Projetos executivos para bens imóveis; e
•	Projetos executivos para bens móveis e integrados.</t>
  </si>
  <si>
    <t>b) construção, reforma, adequação ou manutenção de equipamentos culturais</t>
  </si>
  <si>
    <t>Artes Cênicas
•	Const/Manut sl teatro c/ centro cultural&lt;100.000 h.
Audiovisual (a conferir com a SAV)
•	Cons/Man de salas cine func c. cult com. &lt; 100.000h;
•	Constr. Centro comunitário c/ sala cinema(&lt;100 mil);
•	Construção de salas de cinema (&lt; 100 mil hab); e
•	Manut. Centro comunitário c/ sala cinema (&lt;100 mil).
Humanidades
•	Const Bibli sl teatr/film ativ culturais &lt; 100.000h.
Museu e Memória
•	Criação Implantaç (Proj Construç Restaur Reforma);e
•	Preserv Restaur Conserv Identific Registr Promoção.
Patrimônio Cultural
•	Intervenções em bens imóveis tombados;
•	Intervenões de bens móveis e integrados tombados; e
•	Construção de equipamentos culturais em geral Art 26.</t>
  </si>
  <si>
    <t>QTD PERITOS</t>
  </si>
  <si>
    <r>
      <rPr>
        <b/>
        <sz val="10"/>
        <color theme="1"/>
        <rFont val="Calibri"/>
        <family val="2"/>
        <scheme val="minor"/>
      </rPr>
      <t>ARTES VISUAIS</t>
    </r>
    <r>
      <rPr>
        <sz val="10"/>
        <color theme="1"/>
        <rFont val="Calibri"/>
        <family val="2"/>
        <scheme val="minor"/>
      </rPr>
      <t xml:space="preserve"> (a. Criação, curadoria, produção de obras e montagens de exposição em quaisquer suportes: pintura, desenho, gravura, fotografia, escultura, objeto, arquitetura, grafite, instalação, performances, moda, videoarte, artes digitais, arte eletrônica, arte cibernética, artes gráficas, design e artesanato; b. Feiras, mostras, circuitos artísticos no campo das artes visuais; c. Formação: desenvolvimento de projetos pedagógicos, cursos, seminários, oficinas e palestras, dentre outras ações educativas; d. Pesquisa e publicações da área; e. Curadoria ou gestão de galerias, ateliês, escolas de artes visuais, dentre outros espaços).</t>
    </r>
  </si>
  <si>
    <t>QTD ATENDIDA PELO MinC</t>
  </si>
  <si>
    <t xml:space="preserve">RESPOSTAS DAS VINCULADAS </t>
  </si>
  <si>
    <t>IPHAN</t>
  </si>
  <si>
    <t>FBN</t>
  </si>
  <si>
    <t>A - 12</t>
  </si>
  <si>
    <t>B - 06</t>
  </si>
  <si>
    <t>C - 12</t>
  </si>
  <si>
    <t>D - 10</t>
  </si>
  <si>
    <t>IBRAM</t>
  </si>
  <si>
    <t>A - 05</t>
  </si>
  <si>
    <t>B - 10</t>
  </si>
  <si>
    <t>C - 10</t>
  </si>
  <si>
    <t>D - 05</t>
  </si>
  <si>
    <t>E - 10</t>
  </si>
  <si>
    <t>F - 10</t>
  </si>
  <si>
    <t>G- 10</t>
  </si>
  <si>
    <t>H- 05</t>
  </si>
  <si>
    <t>I -05</t>
  </si>
  <si>
    <t>J - 05</t>
  </si>
  <si>
    <t>A - 08</t>
  </si>
  <si>
    <t>B - 12</t>
  </si>
  <si>
    <t>D - 07</t>
  </si>
  <si>
    <t>VINCULADA / SAV</t>
  </si>
  <si>
    <t>SAV</t>
  </si>
  <si>
    <t>A - 34</t>
  </si>
  <si>
    <t>B - 25</t>
  </si>
  <si>
    <t>C - 26</t>
  </si>
  <si>
    <t>D - 22</t>
  </si>
  <si>
    <t>MÚSEU E MEMÓRIA</t>
  </si>
  <si>
    <t>PATRIMONIO CULTURAL</t>
  </si>
  <si>
    <t>PEDIU PARA SAIR DA INEX 3</t>
  </si>
  <si>
    <t>3ª</t>
  </si>
  <si>
    <t>QTD NÃO SORTEADOS</t>
  </si>
  <si>
    <t>QTD SOLCITADA DDEC</t>
  </si>
  <si>
    <t>QTD SOLCITADA DFD</t>
  </si>
  <si>
    <t>QTD SOCLTIADA POR VINCUALDA 2025</t>
  </si>
  <si>
    <t>QTD SORTEADA  EM 2024</t>
  </si>
  <si>
    <t>TOTAL (111 na area 1, 2 e 3)</t>
  </si>
  <si>
    <t>TOTAL 303 nas áreas 1 , 2 e 3</t>
  </si>
  <si>
    <t>TOTAL 165 nas áreas1, 2 e 3</t>
  </si>
  <si>
    <t>TOTAL 219 nas áreas 1, 2 e 3</t>
  </si>
  <si>
    <t>TOTAL 255 nas áreas 1, 2 e 3</t>
  </si>
  <si>
    <t>TOTAL 173 a´reas 1, 2 e 3</t>
  </si>
  <si>
    <t>TOTAL 130 áreas 1, 2 e 3</t>
  </si>
  <si>
    <t>QTD SORTEADA (Areas 1, 2, e 3)  EM 2024</t>
  </si>
  <si>
    <t>QTDE SORTEADA SALIC -  ÁREA 1 2024</t>
  </si>
  <si>
    <t>TOTAL 22 área 2 e 2</t>
  </si>
  <si>
    <t>9/15 -peritos distintos 3 inex</t>
  </si>
  <si>
    <t>QTD SOLICITADA POR VINCULADA 2025</t>
  </si>
  <si>
    <t>QTD SOLICITADA DDEC</t>
  </si>
  <si>
    <t>QTD SOLICITADA DFD</t>
  </si>
  <si>
    <t>QTD ATENDIDA PELO MinC (último sorteio)</t>
  </si>
  <si>
    <t>QTD ATENDIDA PELO MinC SALIC</t>
  </si>
  <si>
    <t>TOTAL SORTEADOS SALIC</t>
  </si>
  <si>
    <t>QTD PERITOS (1, 2 e 3)</t>
  </si>
  <si>
    <t>QTD SORTEADA  EM 2024 ( 1, 2 e 3)</t>
  </si>
  <si>
    <t>PEDIU PRA SAIR MAS NÃO FORMALIZOU</t>
  </si>
  <si>
    <t>ÁREAS</t>
  </si>
  <si>
    <t>ARTES CÊNICAS</t>
  </si>
  <si>
    <t>(a. Criação, curadoria, produção de obras e montagens de exposição em quaisquer suportes: pintura, desenho, gravura, fotografia, escultura, objeto, arquitetura, grafite, instalação, performances, moda, videoarte, artes digitais, arte eletrônica, arte cibernética, artes gráficas, design e artesanato; b. Feiras, mostras, circuitos artísticos no campo das artes visuais; c. Formação: desenvolvimento de projetos pedagógicos, cursos, seminários, oficinas e palestras, dentre outras ações educativas; d. Pesquisa e publicações da área; e. Curadoria ou gestão de galerias, ateliês, escolas de artes visuais, dentre outros espaços).</t>
  </si>
  <si>
    <t>ÁREA</t>
  </si>
  <si>
    <t>PARECERISTAS HABILITADOS</t>
  </si>
  <si>
    <t>JÁ SORTEADO</t>
  </si>
  <si>
    <t>NÃO</t>
  </si>
  <si>
    <t>SIM</t>
  </si>
  <si>
    <t xml:space="preserve">SERÃO SORTEADOS </t>
  </si>
  <si>
    <t>PARECERISTA</t>
  </si>
  <si>
    <t>SORTEADO</t>
  </si>
  <si>
    <t>Carimbo de data/hora</t>
  </si>
  <si>
    <t>Endereço de e-mail</t>
  </si>
  <si>
    <t>Pontuação</t>
  </si>
  <si>
    <t>Nome (mesmo do credenciamento)</t>
  </si>
  <si>
    <t xml:space="preserve">Informe seu CPF: </t>
  </si>
  <si>
    <t>E-mail  (mesmo do credenciamento)</t>
  </si>
  <si>
    <t>Celular</t>
  </si>
  <si>
    <t>Você confirma disponibilidade para concorrer à contratação de pareceristas para atuação em 2025 e 2026?</t>
  </si>
  <si>
    <t>Caso negativo, justifique:</t>
  </si>
  <si>
    <t xml:space="preserve">Ana Paula Ferreira de Brito </t>
  </si>
  <si>
    <t>Alex Santos Barbosa</t>
  </si>
  <si>
    <t>frazaocomplex@gmail.com</t>
  </si>
  <si>
    <t>Ana Paula de Andrade Frazão</t>
  </si>
  <si>
    <t xml:space="preserve">Adriane Ferreira Carvalho Costa </t>
  </si>
  <si>
    <t xml:space="preserve">Adriana Martins da Silva </t>
  </si>
  <si>
    <t xml:space="preserve">21 965368660 </t>
  </si>
  <si>
    <t>adrianapisciottano@gmail.com</t>
  </si>
  <si>
    <t xml:space="preserve">Adriana Maria Pisciottano Athaide </t>
  </si>
  <si>
    <t xml:space="preserve">11 99941-5567 </t>
  </si>
  <si>
    <t>Christiane Rocha Ciovana Falcão</t>
  </si>
  <si>
    <t>(79) 996835321</t>
  </si>
  <si>
    <t>Charlene Cabral Pinheiro</t>
  </si>
  <si>
    <t>(11)940669699</t>
  </si>
  <si>
    <t xml:space="preserve">Bruna Pessoa Lima </t>
  </si>
  <si>
    <t>(85)994386875</t>
  </si>
  <si>
    <t xml:space="preserve">Carlos Gomes de Oliveira Filho </t>
  </si>
  <si>
    <t>81 987188060</t>
  </si>
  <si>
    <t>Amanda Ramos Alves dos Santos</t>
  </si>
  <si>
    <t>(81) 99873-3576</t>
  </si>
  <si>
    <t>Carlos Wendell Moura de Lima</t>
  </si>
  <si>
    <t>Carolina de abreu Alvim tomazi</t>
  </si>
  <si>
    <t xml:space="preserve">Claudio Rafael Almeida de Souza </t>
  </si>
  <si>
    <t>Anderson Luiz da Silva de Oliveira</t>
  </si>
  <si>
    <t>(21)996110576</t>
  </si>
  <si>
    <t>estefanycouto0@gmail.com</t>
  </si>
  <si>
    <t>Estefany Miléo de Couto</t>
  </si>
  <si>
    <t>estefanycouto@hotmail.com</t>
  </si>
  <si>
    <t>93-991663072</t>
  </si>
  <si>
    <t>Bruno Emiliano Campolina de Araújo</t>
  </si>
  <si>
    <t>(31)985285844</t>
  </si>
  <si>
    <t xml:space="preserve">Andressa Christiny do Carmo Batista </t>
  </si>
  <si>
    <t>andre.ufrrj@gmail.com</t>
  </si>
  <si>
    <t>André Marcos da Cruz</t>
  </si>
  <si>
    <t>24 999692243</t>
  </si>
  <si>
    <t>Andrea de Azevedo Anhaia</t>
  </si>
  <si>
    <t>02174881454</t>
  </si>
  <si>
    <t>31 987340388</t>
  </si>
  <si>
    <t>deniscrb@gmail.com</t>
  </si>
  <si>
    <t>98 9 9609 2470</t>
  </si>
  <si>
    <t>teatrokaosescola@gmail.com</t>
  </si>
  <si>
    <t>Edward Charles Rodrigues Fão</t>
  </si>
  <si>
    <t>Não se aplica</t>
  </si>
  <si>
    <t>Daniel Bender Ludwig</t>
  </si>
  <si>
    <t xml:space="preserve">Bárbara Manuela Silva dos Santos </t>
  </si>
  <si>
    <t xml:space="preserve">076.405.035-40 </t>
  </si>
  <si>
    <t>Felipe Vianna Cintra</t>
  </si>
  <si>
    <t>Flávia Seligman</t>
  </si>
  <si>
    <t>Carolina Natal Duarte</t>
  </si>
  <si>
    <t>283.73.738-18</t>
  </si>
  <si>
    <t>21 98368-6062</t>
  </si>
  <si>
    <t>Eduardo Toni Raele</t>
  </si>
  <si>
    <t>colllorado171@gmail.com</t>
  </si>
  <si>
    <t>Guilherme Augusto de Ávila</t>
  </si>
  <si>
    <t>(98) 9855522447</t>
  </si>
  <si>
    <t>carmen lucia doretto jorge</t>
  </si>
  <si>
    <t>41 991425529</t>
  </si>
  <si>
    <t xml:space="preserve">DENISE IVONE MOREIRA </t>
  </si>
  <si>
    <t>Flávia Tebaldi Henriques de Queiroz</t>
  </si>
  <si>
    <t>08135995717</t>
  </si>
  <si>
    <t xml:space="preserve">Beatriz de Souza Bessa </t>
  </si>
  <si>
    <t xml:space="preserve">082.176.037-82 </t>
  </si>
  <si>
    <t xml:space="preserve">21 99258-0606 </t>
  </si>
  <si>
    <t>joanna.savaglia@gmail.com</t>
  </si>
  <si>
    <t>Joanna Savaglia</t>
  </si>
  <si>
    <t>daniel.lemos@ufma.br</t>
  </si>
  <si>
    <t>Daniel Lemos Cerqueira</t>
  </si>
  <si>
    <t>06167694664</t>
  </si>
  <si>
    <t>(98) 992068138</t>
  </si>
  <si>
    <t>Ana Beatriz Magalhães Mattar</t>
  </si>
  <si>
    <t>08623468864</t>
  </si>
  <si>
    <t>Fabricio de Albuquerque Sortica</t>
  </si>
  <si>
    <t>Jossier Sales Boleão</t>
  </si>
  <si>
    <t>julianamachadoba@gmail.com</t>
  </si>
  <si>
    <t xml:space="preserve">Juliana Machado Oliveira </t>
  </si>
  <si>
    <t>04026975614</t>
  </si>
  <si>
    <t xml:space="preserve">Jefferson Dantas Santos </t>
  </si>
  <si>
    <t>03351589514</t>
  </si>
  <si>
    <t>Fabíula Karen Parreira de Souza e Silva</t>
  </si>
  <si>
    <t xml:space="preserve">João Daniel Ramos </t>
  </si>
  <si>
    <t>05237766919</t>
  </si>
  <si>
    <t>Luís Felipe Duarte Flores</t>
  </si>
  <si>
    <t>08821389600</t>
  </si>
  <si>
    <t>Luciana Thomaz da Silva Machado</t>
  </si>
  <si>
    <t>Diocelio Adelino dos Santos</t>
  </si>
  <si>
    <t>03273747994</t>
  </si>
  <si>
    <t>Thiago da Silva Tavares</t>
  </si>
  <si>
    <t>Marcelo Rangel Lima</t>
  </si>
  <si>
    <t>(79) 98821-7804</t>
  </si>
  <si>
    <t>Leandro Eustáquio Gomes</t>
  </si>
  <si>
    <t>04146785677</t>
  </si>
  <si>
    <t xml:space="preserve">Ramón Brito Lacerda (Ramón Raquelly) </t>
  </si>
  <si>
    <t>06005222538</t>
  </si>
  <si>
    <t>Marcella Faustino Fernandes Bacha</t>
  </si>
  <si>
    <t>21 995331817</t>
  </si>
  <si>
    <t>virginia ganter moraes</t>
  </si>
  <si>
    <t>Daniel Paiva de Macêdo Júnior</t>
  </si>
  <si>
    <t>05802211300</t>
  </si>
  <si>
    <t>Rafael Alessi Martins Bonilha</t>
  </si>
  <si>
    <t>03776237929</t>
  </si>
  <si>
    <t>Santiago Machado Dellape</t>
  </si>
  <si>
    <t>00045312133</t>
  </si>
  <si>
    <t xml:space="preserve">Valeska Conti </t>
  </si>
  <si>
    <t>51 998036715</t>
  </si>
  <si>
    <t>Flávia Pinto Moretti</t>
  </si>
  <si>
    <t>09960889700</t>
  </si>
  <si>
    <t>21 995357093</t>
  </si>
  <si>
    <t>Michael Alessandro Figueira Valim</t>
  </si>
  <si>
    <t>mariosilva@ufam.edu.br</t>
  </si>
  <si>
    <t>José Mario Silva de Oliveira</t>
  </si>
  <si>
    <t>(92) 99367 8825</t>
  </si>
  <si>
    <t>Raquel Ribeiro dos Santos</t>
  </si>
  <si>
    <t>07348442803</t>
  </si>
  <si>
    <t xml:space="preserve">Angelo Márcio Faria Turci </t>
  </si>
  <si>
    <t>Jaqueline Fontes Beltrame</t>
  </si>
  <si>
    <t>monicazafita@gmail.com</t>
  </si>
  <si>
    <t>Monica Christine Hubert Zafita</t>
  </si>
  <si>
    <t>(11) 98231-1212</t>
  </si>
  <si>
    <t>Marcos Prado Rabelo</t>
  </si>
  <si>
    <t>Não aplicável</t>
  </si>
  <si>
    <t xml:space="preserve">Ricardo André Santana Bessa </t>
  </si>
  <si>
    <t>Tiago Campany Ferraz</t>
  </si>
  <si>
    <t>08677351710</t>
  </si>
  <si>
    <t>mharcosc@gmail.com</t>
  </si>
  <si>
    <t>Marcos Vinicius Caye Lara</t>
  </si>
  <si>
    <t>01913437060</t>
  </si>
  <si>
    <t>55 999865791</t>
  </si>
  <si>
    <t xml:space="preserve">Julio Chagas Pitthan </t>
  </si>
  <si>
    <t xml:space="preserve">011.170.700-50 </t>
  </si>
  <si>
    <t>Lígia Marina de Almeida</t>
  </si>
  <si>
    <t>Taiana Garcia Mendes</t>
  </si>
  <si>
    <t>Wellington Dias de Jesus</t>
  </si>
  <si>
    <t xml:space="preserve">Anicee do Carmo e Silva </t>
  </si>
  <si>
    <t xml:space="preserve">Rita Boechat e Oliveira </t>
  </si>
  <si>
    <t xml:space="preserve">071.305.326-70 </t>
  </si>
  <si>
    <t>31 985179575</t>
  </si>
  <si>
    <t>Carolina Marques Henriques Ficheira</t>
  </si>
  <si>
    <t>09500872706</t>
  </si>
  <si>
    <t xml:space="preserve">Mariane Feil </t>
  </si>
  <si>
    <t xml:space="preserve">11 977249717 </t>
  </si>
  <si>
    <t>Lígia Verônica Ferreira da Silva</t>
  </si>
  <si>
    <t>81 996429493</t>
  </si>
  <si>
    <t>Letícia Martins Dias</t>
  </si>
  <si>
    <t>01390123707</t>
  </si>
  <si>
    <t xml:space="preserve">Marcela Mota Moreira Lopes </t>
  </si>
  <si>
    <t>Eduardo Ferreira Moura</t>
  </si>
  <si>
    <t>Mauro José dos Prazeres Júnior</t>
  </si>
  <si>
    <t>11 96081-4367</t>
  </si>
  <si>
    <t>Nilson Gonçalves de Oliveira</t>
  </si>
  <si>
    <t>(31) 98632 4998</t>
  </si>
  <si>
    <t>Marina Vieira</t>
  </si>
  <si>
    <t>Célia da Conceição Barros</t>
  </si>
  <si>
    <t>allanandry0@gmail.com</t>
  </si>
  <si>
    <t xml:space="preserve">Allan André Lourenço </t>
  </si>
  <si>
    <t>alessandrabucholdz@gmail.com</t>
  </si>
  <si>
    <t>Alessandra Pirroncello Bucholdz</t>
  </si>
  <si>
    <t>Flavio Rogerio Rocha</t>
  </si>
  <si>
    <t>02184640964</t>
  </si>
  <si>
    <t>419989179092 / 41998997992 (whatsapp)</t>
  </si>
  <si>
    <t>tatiandra100@gmail.com</t>
  </si>
  <si>
    <t>Tatiana de Carvalho Costa</t>
  </si>
  <si>
    <t>(21) 99784-8131</t>
  </si>
  <si>
    <t>Vagner Lopes Roman Junior</t>
  </si>
  <si>
    <t>(11)96317-5959</t>
  </si>
  <si>
    <t>diasnatacha@gmail.com</t>
  </si>
  <si>
    <t>Natacha Dias</t>
  </si>
  <si>
    <t xml:space="preserve">302.473.248-92 </t>
  </si>
  <si>
    <t xml:space="preserve">11-99669-2356 </t>
  </si>
  <si>
    <t>cleytong.gestorcultural@gmail.com</t>
  </si>
  <si>
    <t xml:space="preserve">Cleyton Souza Gonçalves </t>
  </si>
  <si>
    <t>clwytong.gcultural@gmail.com</t>
  </si>
  <si>
    <t xml:space="preserve">Saliha Araújo Rachid Alves </t>
  </si>
  <si>
    <t>71 99130-4244</t>
  </si>
  <si>
    <t>Marize Figueira de Souza</t>
  </si>
  <si>
    <t xml:space="preserve">Ana Ramos Rodrigues Castro </t>
  </si>
  <si>
    <t xml:space="preserve">988.990.230-34 </t>
  </si>
  <si>
    <t>Paula Belchior de Lima Bispo</t>
  </si>
  <si>
    <t>Maria Victória Neves Canali</t>
  </si>
  <si>
    <t>Maria Fernanda Silva Azevedo</t>
  </si>
  <si>
    <t>Samara Chedid</t>
  </si>
  <si>
    <t>11 99808 1299</t>
  </si>
  <si>
    <t>elisamfalcocer@gmail.com</t>
  </si>
  <si>
    <t>Elisa Marcondes Ferraz Alcocer</t>
  </si>
  <si>
    <t>11 940734555</t>
  </si>
  <si>
    <t>Marcela Marinho de Holanda</t>
  </si>
  <si>
    <t>Mayane Batista Lima</t>
  </si>
  <si>
    <t>00413773205</t>
  </si>
  <si>
    <t xml:space="preserve">Simone Veloso de figueiredo Soares </t>
  </si>
  <si>
    <t xml:space="preserve">057.301.496-54 </t>
  </si>
  <si>
    <t xml:space="preserve">11 97973-0127 </t>
  </si>
  <si>
    <t>Raul Fernando Isidoro Chaves</t>
  </si>
  <si>
    <t>06992343793</t>
  </si>
  <si>
    <t xml:space="preserve">Elizabeth Santos Caldas </t>
  </si>
  <si>
    <t>82 996541779</t>
  </si>
  <si>
    <t>Melanie Guerra Freire de Andrade</t>
  </si>
  <si>
    <t>11 98575-3023</t>
  </si>
  <si>
    <t>carmenajala@gmail.com</t>
  </si>
  <si>
    <t>Carmen Ajala</t>
  </si>
  <si>
    <t>09098393870</t>
  </si>
  <si>
    <t>(19) 98354-6169</t>
  </si>
  <si>
    <t>Helena Beatriz Machado Fagundes</t>
  </si>
  <si>
    <t>(21) 97697-2108</t>
  </si>
  <si>
    <t>Anamaria Muhlenberg da Silva</t>
  </si>
  <si>
    <t>61 99260-8383</t>
  </si>
  <si>
    <t>Patricia Ioco Aguena Gonçalves</t>
  </si>
  <si>
    <t>12 99640 2151</t>
  </si>
  <si>
    <t>Monique Cruz de Andrade</t>
  </si>
  <si>
    <t>08111821778</t>
  </si>
  <si>
    <t>21 99105-9591</t>
  </si>
  <si>
    <t>britonetomarcio@gmail.com</t>
  </si>
  <si>
    <t>21 997173215</t>
  </si>
  <si>
    <t>philipe de castro passos</t>
  </si>
  <si>
    <t>06742109483</t>
  </si>
  <si>
    <t>becca.menezes@gmail.com</t>
  </si>
  <si>
    <t>04832261495</t>
  </si>
  <si>
    <t>Larissa Rizzatti Gomes</t>
  </si>
  <si>
    <t>16 99152-9172</t>
  </si>
  <si>
    <t>Anna Rosina Popp Torres</t>
  </si>
  <si>
    <t>(85) 98710 1186</t>
  </si>
  <si>
    <t>00452716314</t>
  </si>
  <si>
    <t>81 991414523</t>
  </si>
  <si>
    <t>Erickinson Bezerra de Lima</t>
  </si>
  <si>
    <t>07411288454</t>
  </si>
  <si>
    <t>84 991360062</t>
  </si>
  <si>
    <t>Geovana Dias Jardim</t>
  </si>
  <si>
    <t>03067306694</t>
  </si>
  <si>
    <t>(31)971884622</t>
  </si>
  <si>
    <t>sampaioamandas@gmail.com</t>
  </si>
  <si>
    <t>Amanda Cristina Sampaio Sathler</t>
  </si>
  <si>
    <t>(21) 99799-4171</t>
  </si>
  <si>
    <t xml:space="preserve">Rodrigo Lourenço kaminski </t>
  </si>
  <si>
    <t>(11) 977578839</t>
  </si>
  <si>
    <t>deyvidborges@gmail.com</t>
  </si>
  <si>
    <t>Deyvid Borges Pereira da Silva</t>
  </si>
  <si>
    <t>94 981506628</t>
  </si>
  <si>
    <t>Iakima Delamare Nascimento Ruas</t>
  </si>
  <si>
    <t>08814869650</t>
  </si>
  <si>
    <t>Daniela Monteiro Lima Viana Dantas</t>
  </si>
  <si>
    <t>Alexandre Barreto</t>
  </si>
  <si>
    <t>Jussara Belchior Santos</t>
  </si>
  <si>
    <t>(81)988762310</t>
  </si>
  <si>
    <t>Luiz Henrique Ramos Ribeiro</t>
  </si>
  <si>
    <t>05831398765</t>
  </si>
  <si>
    <t xml:space="preserve">Claudio de Toledo Fontana </t>
  </si>
  <si>
    <t>05024539826</t>
  </si>
  <si>
    <t>Leilson Bezerra dos Santos</t>
  </si>
  <si>
    <t>Ramon da Silva Moraes</t>
  </si>
  <si>
    <t>Juliane Vicente Lopes</t>
  </si>
  <si>
    <t>01607416026</t>
  </si>
  <si>
    <t>Fernanda Barretto Tamara</t>
  </si>
  <si>
    <t>Diana Tsonis</t>
  </si>
  <si>
    <t>savianrosappgie@gmail.com</t>
  </si>
  <si>
    <t>Roberta Savian da Rosa</t>
  </si>
  <si>
    <t>00114985014</t>
  </si>
  <si>
    <t>savianrosa@hotmail.com</t>
  </si>
  <si>
    <t>Gabriela Clemente de Oliveira</t>
  </si>
  <si>
    <t>044 102 736 98</t>
  </si>
  <si>
    <t>(31) 9 8885 0691</t>
  </si>
  <si>
    <t>Giovanna Catossi Cardin</t>
  </si>
  <si>
    <t>(11)974182365</t>
  </si>
  <si>
    <t>nelsonlatif@gmail.com</t>
  </si>
  <si>
    <t>Nelson Latif Fakhouri Filho</t>
  </si>
  <si>
    <t>08190044800</t>
  </si>
  <si>
    <t>(61) 992640911</t>
  </si>
  <si>
    <t>Wellington Bartholomeu Sampaio Mendes Junior</t>
  </si>
  <si>
    <t>(81) 99853-5584</t>
  </si>
  <si>
    <t>Maria Eduarda Brito Bezerra Rodrigues</t>
  </si>
  <si>
    <t xml:space="preserve">Vivien Patrícia Zanlorenzi </t>
  </si>
  <si>
    <t xml:space="preserve">805.173.239-15 </t>
  </si>
  <si>
    <t xml:space="preserve">41 99118-4861 </t>
  </si>
  <si>
    <t>Felipe Gregório Castelo Branco Alves</t>
  </si>
  <si>
    <t>José Welligton Sousa de Castro</t>
  </si>
  <si>
    <t>02584632365</t>
  </si>
  <si>
    <t>Yasmin Trindade Machado</t>
  </si>
  <si>
    <t xml:space="preserve">Simone Luz Ferreira Constante </t>
  </si>
  <si>
    <t xml:space="preserve">Nathália Massa Lourenço Alves </t>
  </si>
  <si>
    <t>(21)98093-6020</t>
  </si>
  <si>
    <t>Carlos de Vasconcellos Didier</t>
  </si>
  <si>
    <t>(21) 98742-8762</t>
  </si>
  <si>
    <t>maricaramore@gmail.com</t>
  </si>
  <si>
    <t>Mariana Caramore Fava</t>
  </si>
  <si>
    <t>edgarcbenitez@gmail.com</t>
  </si>
  <si>
    <t>Edgar Cezar Benites</t>
  </si>
  <si>
    <t>00219058008</t>
  </si>
  <si>
    <t>Alessandra da Silva dos Santos</t>
  </si>
  <si>
    <t>(21) 99471-1453</t>
  </si>
  <si>
    <t>moniquebezerradasilva@gmail.com</t>
  </si>
  <si>
    <t xml:space="preserve">Monique Bezerra da Silva </t>
  </si>
  <si>
    <t>05705689780</t>
  </si>
  <si>
    <t>caio.assis.resende@gmail.com</t>
  </si>
  <si>
    <t>Caio César Assis de Resende</t>
  </si>
  <si>
    <t>09627869694</t>
  </si>
  <si>
    <t>Simone Frigo</t>
  </si>
  <si>
    <t>031108839-29</t>
  </si>
  <si>
    <t>41 996149480</t>
  </si>
  <si>
    <t>tarsila@carnavalfilmes.com.br</t>
  </si>
  <si>
    <t>Tarsila dos Santos Tavares</t>
  </si>
  <si>
    <t>tarsilast@gmail.com</t>
  </si>
  <si>
    <t>(81) 99922-3777</t>
  </si>
  <si>
    <t>Júlia Morim de Melo</t>
  </si>
  <si>
    <t>03118532424</t>
  </si>
  <si>
    <t>rosidelma.fraga@ufrr.br</t>
  </si>
  <si>
    <t>Rosidelma Pereira Fraga</t>
  </si>
  <si>
    <t xml:space="preserve">Jonara Salete Fabiane </t>
  </si>
  <si>
    <t>(51) 99587 7133</t>
  </si>
  <si>
    <t xml:space="preserve">Leonardo cerqueira de oliveira </t>
  </si>
  <si>
    <t>04466595763</t>
  </si>
  <si>
    <t>24 992226732</t>
  </si>
  <si>
    <t xml:space="preserve">Dionatan Daniel da Rosa </t>
  </si>
  <si>
    <t>01037487095</t>
  </si>
  <si>
    <t xml:space="preserve">Ana Cartaxo Bandeira de Melo </t>
  </si>
  <si>
    <t xml:space="preserve">099084711-04 </t>
  </si>
  <si>
    <t xml:space="preserve">61.99177-3398 </t>
  </si>
  <si>
    <t xml:space="preserve">Lara Alves Ribeiro </t>
  </si>
  <si>
    <t xml:space="preserve">Vanessa Maria Alvares Cançado </t>
  </si>
  <si>
    <t>01941422993</t>
  </si>
  <si>
    <t>Andréa Martins de Carvalho</t>
  </si>
  <si>
    <t>Lucas Garcia Nunes</t>
  </si>
  <si>
    <t>gustavo.gregio@escola.pr.gov.br</t>
  </si>
  <si>
    <t xml:space="preserve">Gustavo Batista Gregio </t>
  </si>
  <si>
    <t xml:space="preserve">44 99941-3775 </t>
  </si>
  <si>
    <t>06815281418</t>
  </si>
  <si>
    <t>Vanessa Nascimento Oliveira</t>
  </si>
  <si>
    <t>11 966287193</t>
  </si>
  <si>
    <t>Diego da Silva Tavares</t>
  </si>
  <si>
    <t>Marcus Vinícius Pereira das Dores</t>
  </si>
  <si>
    <t>08746201637</t>
  </si>
  <si>
    <t>Jorge Alan Pinheiro Guimarães</t>
  </si>
  <si>
    <t>85 9 99891468</t>
  </si>
  <si>
    <t>03217178807</t>
  </si>
  <si>
    <t>11 986354993</t>
  </si>
  <si>
    <t>Jaime Lerner</t>
  </si>
  <si>
    <t>030092158-60</t>
  </si>
  <si>
    <t>51-991168324</t>
  </si>
  <si>
    <t>Thaissa Azevedo Saraiva Vasconcellos</t>
  </si>
  <si>
    <t>05687555706</t>
  </si>
  <si>
    <t>queziaev@gmail.com</t>
  </si>
  <si>
    <t>Quezia Mara Argentino Ferreira Ramalho</t>
  </si>
  <si>
    <t>06020683630</t>
  </si>
  <si>
    <t xml:space="preserve">Sandra Martins Farias </t>
  </si>
  <si>
    <t>Maria Laudecy Ferreira de Carvalho</t>
  </si>
  <si>
    <t>(85)99916-0365</t>
  </si>
  <si>
    <t>Maruça Rodrigues de Lima</t>
  </si>
  <si>
    <t>85 982366037</t>
  </si>
  <si>
    <t>Virginia Gomes de Luca</t>
  </si>
  <si>
    <t>02665504952</t>
  </si>
  <si>
    <t xml:space="preserve">48 9 99198239 </t>
  </si>
  <si>
    <t>raqmicas@gmail.com</t>
  </si>
  <si>
    <t>Raquel Micas Soares</t>
  </si>
  <si>
    <t>21 99874 8881</t>
  </si>
  <si>
    <t xml:space="preserve">Cristiana Gimenes Parada dos Santos </t>
  </si>
  <si>
    <t>11 99821-4021</t>
  </si>
  <si>
    <t>Vanderlei José dos Santos</t>
  </si>
  <si>
    <t>00003185150</t>
  </si>
  <si>
    <t>Haroldo Gomes da Silva</t>
  </si>
  <si>
    <t>(84) 99172-5930</t>
  </si>
  <si>
    <t>lilianemoreiratcc@gmail.com</t>
  </si>
  <si>
    <t xml:space="preserve">Liliane Augusta Moreira </t>
  </si>
  <si>
    <t xml:space="preserve">065.265.716-89 </t>
  </si>
  <si>
    <t>85 982091976</t>
  </si>
  <si>
    <t>srlessa@gmail.com</t>
  </si>
  <si>
    <t xml:space="preserve">Sergio Ricardo Lessa Ortiz </t>
  </si>
  <si>
    <t xml:space="preserve">Fernanda dos Santos Silva </t>
  </si>
  <si>
    <t>ramusyo@ifma.edu.br</t>
  </si>
  <si>
    <t>Marcus Ramusyo de Almeida Brasil</t>
  </si>
  <si>
    <t>98-981031077</t>
  </si>
  <si>
    <t>Gleivan Holanda Pinheiro</t>
  </si>
  <si>
    <t>Marta Alarcon Chamarelli</t>
  </si>
  <si>
    <t>Vicencia Marilac Braga Neta</t>
  </si>
  <si>
    <t>Marcelo de Trói</t>
  </si>
  <si>
    <t>11 989645583</t>
  </si>
  <si>
    <t>Débora Medeiros</t>
  </si>
  <si>
    <t>09231947702</t>
  </si>
  <si>
    <t>Pedro Cesco Litwin</t>
  </si>
  <si>
    <t>01038694094</t>
  </si>
  <si>
    <t xml:space="preserve">Karla Danielle Santos de Oliveira </t>
  </si>
  <si>
    <t>06540103409</t>
  </si>
  <si>
    <t>(81)996859623</t>
  </si>
  <si>
    <t>izisnegreiros@gmail.com</t>
  </si>
  <si>
    <t>Danielle Martins de Farias</t>
  </si>
  <si>
    <t>08607424742</t>
  </si>
  <si>
    <t>yarabaungarten@gmail.com</t>
  </si>
  <si>
    <t xml:space="preserve">Yara Marina Baungarten Bueno </t>
  </si>
  <si>
    <t xml:space="preserve">51 99176-3960 </t>
  </si>
  <si>
    <t>Margarida gomes da silva</t>
  </si>
  <si>
    <t>02743560401</t>
  </si>
  <si>
    <t>Leandro Afonso</t>
  </si>
  <si>
    <t>02325068501</t>
  </si>
  <si>
    <t xml:space="preserve">Ítalo Cristino Camara </t>
  </si>
  <si>
    <t>01178252396</t>
  </si>
  <si>
    <t xml:space="preserve">85 98963-5578 </t>
  </si>
  <si>
    <t xml:space="preserve">Lucinete Aparecida de Morais </t>
  </si>
  <si>
    <t>Débora Regina Bruno</t>
  </si>
  <si>
    <t xml:space="preserve">Raniele Duarte da Silva </t>
  </si>
  <si>
    <t xml:space="preserve">063.659.104-28 </t>
  </si>
  <si>
    <t>Pierre de Aguiar Azevedo</t>
  </si>
  <si>
    <t>Amana Salles</t>
  </si>
  <si>
    <t xml:space="preserve">019.466.443-07 </t>
  </si>
  <si>
    <t>Eliene Rodrigues de Oliveira</t>
  </si>
  <si>
    <t>34-998011664</t>
  </si>
  <si>
    <t>adaolandim@gmail.com</t>
  </si>
  <si>
    <t>Adão de Souza Landim</t>
  </si>
  <si>
    <t>05143584671</t>
  </si>
  <si>
    <t>Anna Carolina Faria Lírio</t>
  </si>
  <si>
    <t>081330917-48</t>
  </si>
  <si>
    <t>(21)992235105</t>
  </si>
  <si>
    <t>Ynae Cortez de Morais</t>
  </si>
  <si>
    <t>Isadora Rodrigues Moreira da Silva</t>
  </si>
  <si>
    <t>05286322999</t>
  </si>
  <si>
    <t>Emerson de Paula Silva</t>
  </si>
  <si>
    <t>04252181631</t>
  </si>
  <si>
    <t>Eduardo Ceschin Rieche</t>
  </si>
  <si>
    <t>01195843798</t>
  </si>
  <si>
    <t>galhardi.bratsche@gmail.com</t>
  </si>
  <si>
    <t>Felipe Galhardi Rodrigues</t>
  </si>
  <si>
    <t>11 979676988</t>
  </si>
  <si>
    <t>Sandro Luiz Cardoso Santana</t>
  </si>
  <si>
    <t>681867895-53</t>
  </si>
  <si>
    <t>(71)99672-9670</t>
  </si>
  <si>
    <t>Paula Pfluger Zanardi</t>
  </si>
  <si>
    <t>07145413973</t>
  </si>
  <si>
    <t>Andre Comber Sales</t>
  </si>
  <si>
    <t>07270069751</t>
  </si>
  <si>
    <t>Guilherme Laureano Coelho de Moura</t>
  </si>
  <si>
    <t>michelepetry.art@gmail.com</t>
  </si>
  <si>
    <t>Michele Bete Petry</t>
  </si>
  <si>
    <t>04103921978</t>
  </si>
  <si>
    <t>Daniel Vicente Santiago</t>
  </si>
  <si>
    <t>ronal.du@yahoo.com.br</t>
  </si>
  <si>
    <t>Ronaldo Pinheiro Duarte</t>
  </si>
  <si>
    <t>ronaldopinheiroduarte@yahoo.com.br</t>
  </si>
  <si>
    <t>21 980284646</t>
  </si>
  <si>
    <t>Gabriela Virgínia Cherubim Camargo Buso</t>
  </si>
  <si>
    <t>1198325-0123</t>
  </si>
  <si>
    <t>n/a</t>
  </si>
  <si>
    <t xml:space="preserve">Magdalena Maria de Almeida </t>
  </si>
  <si>
    <t xml:space="preserve">179.433.884-53 </t>
  </si>
  <si>
    <t xml:space="preserve">81-999652086 </t>
  </si>
  <si>
    <t>sofia finguermann e fernandes</t>
  </si>
  <si>
    <t>rcpaulap@gmail.com</t>
  </si>
  <si>
    <t xml:space="preserve">Rita de Cássia Paula Pereira </t>
  </si>
  <si>
    <t>03131933712</t>
  </si>
  <si>
    <t>Caio Csermak</t>
  </si>
  <si>
    <t>01517645654</t>
  </si>
  <si>
    <t>11 98242 2781</t>
  </si>
  <si>
    <t>Leonardo Samarino Lages</t>
  </si>
  <si>
    <t>05915932703</t>
  </si>
  <si>
    <t xml:space="preserve">Daiane Silva Santos </t>
  </si>
  <si>
    <t>010450545-18</t>
  </si>
  <si>
    <t>71 99216 6996</t>
  </si>
  <si>
    <t>Rafael Borges Deminicis</t>
  </si>
  <si>
    <t>08926518736</t>
  </si>
  <si>
    <t>21 997839105</t>
  </si>
  <si>
    <t>fredericopessoa@gmail.com</t>
  </si>
  <si>
    <t>Frederico Augusto Vianna de Assis Pessoa</t>
  </si>
  <si>
    <t>(31) 98417-8671</t>
  </si>
  <si>
    <t>Robson Alfieri</t>
  </si>
  <si>
    <t>(11) 98404.9650</t>
  </si>
  <si>
    <t>rutzkayareis@gmail.com</t>
  </si>
  <si>
    <t>Rutzkaya Queiroz dos Reis</t>
  </si>
  <si>
    <t>rikperes@gmail.com</t>
  </si>
  <si>
    <t>Ricardo José Peres</t>
  </si>
  <si>
    <t>(11) 99273-9141</t>
  </si>
  <si>
    <t xml:space="preserve">MURILLO PEREIRA DE JESUS </t>
  </si>
  <si>
    <t>Romulo dos Santos Morgado</t>
  </si>
  <si>
    <t>Anna Carolina Longano</t>
  </si>
  <si>
    <t>(11) 97187-0044</t>
  </si>
  <si>
    <t>afloriano30@gmail.com</t>
  </si>
  <si>
    <t>Anderson Ferreira Floriano</t>
  </si>
  <si>
    <t>61 99555 5288</t>
  </si>
  <si>
    <t>wendhausen.01@gmail.com</t>
  </si>
  <si>
    <t>Maria Eduarda Vieira Wendhausen</t>
  </si>
  <si>
    <t>Daniela Correa Braga</t>
  </si>
  <si>
    <t>02677895641</t>
  </si>
  <si>
    <t>Victor Luiz Casagrande Malezon</t>
  </si>
  <si>
    <t>61-992180142</t>
  </si>
  <si>
    <t>el5834515@gmail.com</t>
  </si>
  <si>
    <t>Eduardo Cruz Leal</t>
  </si>
  <si>
    <t xml:space="preserve">Elisangela de Oliveira Dantas </t>
  </si>
  <si>
    <t>Denise Escher</t>
  </si>
  <si>
    <t>08575920847</t>
  </si>
  <si>
    <t>Anderson Roberto Zabrocki Rosa</t>
  </si>
  <si>
    <t>05136848910</t>
  </si>
  <si>
    <t>(41)992425630</t>
  </si>
  <si>
    <t>Paulo Vinicius Bio Toledo</t>
  </si>
  <si>
    <t>(11) 971124784</t>
  </si>
  <si>
    <t>saamara.tai@gmail.com</t>
  </si>
  <si>
    <t xml:space="preserve">Samara Taiana de Lima Silva </t>
  </si>
  <si>
    <t>07671559474</t>
  </si>
  <si>
    <t xml:space="preserve">84 98828-7847 </t>
  </si>
  <si>
    <t xml:space="preserve">Karla Rossana Francelino Ribeiro Noronha </t>
  </si>
  <si>
    <t>02668830362</t>
  </si>
  <si>
    <t>Vítor Silva Freire</t>
  </si>
  <si>
    <t>(11) 99503-1987</t>
  </si>
  <si>
    <t xml:space="preserve">Loane Malheiros Nunes Silva </t>
  </si>
  <si>
    <t xml:space="preserve">038.102.217-08 </t>
  </si>
  <si>
    <t>Jordan Maia da Silva Padilha</t>
  </si>
  <si>
    <t>01025761065</t>
  </si>
  <si>
    <t>Heglae Malheiros Maia</t>
  </si>
  <si>
    <t xml:space="preserve">057.493.317-41 </t>
  </si>
  <si>
    <t>(27) 981417376</t>
  </si>
  <si>
    <t>andreia.quixote@gmail.com</t>
  </si>
  <si>
    <t>Andreia de Almeida</t>
  </si>
  <si>
    <t xml:space="preserve">Indiara Belo Castanheira </t>
  </si>
  <si>
    <t>Laíse Maria Silva Sampaio de Castro</t>
  </si>
  <si>
    <t>02371232580</t>
  </si>
  <si>
    <t>Priscilla Carbone</t>
  </si>
  <si>
    <t>Fidelis Fraga da Costa</t>
  </si>
  <si>
    <t>01596485728</t>
  </si>
  <si>
    <t xml:space="preserve">Alana Teixeira Menk </t>
  </si>
  <si>
    <t>Willian Aparecido Ciriaco da Silva</t>
  </si>
  <si>
    <t>(21)96571-2835</t>
  </si>
  <si>
    <t>Tathianne Carla Almeida Quesado</t>
  </si>
  <si>
    <t xml:space="preserve">Matías Lancetti </t>
  </si>
  <si>
    <t>juliana.clabunde.jc@gmail.com</t>
  </si>
  <si>
    <t>Juliana Clabunde dos Santos</t>
  </si>
  <si>
    <t xml:space="preserve">Carlos César da Costa Belém </t>
  </si>
  <si>
    <t>21 98719-2571</t>
  </si>
  <si>
    <t xml:space="preserve">Fabio Santos Silva </t>
  </si>
  <si>
    <t>00133996590</t>
  </si>
  <si>
    <t>Valdemir Klamt</t>
  </si>
  <si>
    <t>(48)999227071</t>
  </si>
  <si>
    <t>Fernando César Kinas</t>
  </si>
  <si>
    <t>609070379-68</t>
  </si>
  <si>
    <t>lucasvieiradiniz@gmail.com</t>
  </si>
  <si>
    <t>Lucas Diniz de Melo Vieira</t>
  </si>
  <si>
    <t>Kelly Cristina de Souza dos Santos</t>
  </si>
  <si>
    <t>088555847-23</t>
  </si>
  <si>
    <t>(21) 997550645</t>
  </si>
  <si>
    <t>martacesar80@gmail.com</t>
  </si>
  <si>
    <t>Marta Cesar</t>
  </si>
  <si>
    <t>08807041871</t>
  </si>
  <si>
    <t>celina230620@gmail.com</t>
  </si>
  <si>
    <t>FABIO MENDES DA SILVA</t>
  </si>
  <si>
    <t>00974057525</t>
  </si>
  <si>
    <t>Marcos Antônio dos Santos Fernandes</t>
  </si>
  <si>
    <t>01378919548</t>
  </si>
  <si>
    <t>wllyssys@gmail.com</t>
  </si>
  <si>
    <t>Wllyssys Wolfgang Reis Dias Araújo</t>
  </si>
  <si>
    <t xml:space="preserve">046.366.524-44 </t>
  </si>
  <si>
    <t>wllyssys@hotmail.com</t>
  </si>
  <si>
    <t>Delcio Bellini Junior</t>
  </si>
  <si>
    <t>02263833854</t>
  </si>
  <si>
    <t>Rosana Antunes</t>
  </si>
  <si>
    <t>06992316800</t>
  </si>
  <si>
    <t>11 968012066</t>
  </si>
  <si>
    <t xml:space="preserve">Tarsila Guedes Rapassi </t>
  </si>
  <si>
    <t xml:space="preserve">265.639.388-41 </t>
  </si>
  <si>
    <t xml:space="preserve">19 982718369 </t>
  </si>
  <si>
    <t>soniaraycelular@gmail.com</t>
  </si>
  <si>
    <t>Sonia Marta Rodrigues Raymundo</t>
  </si>
  <si>
    <t>07527035870</t>
  </si>
  <si>
    <t>André Luís Rocha Santos</t>
  </si>
  <si>
    <t>Flávio Ferreira</t>
  </si>
  <si>
    <t>01937985148</t>
  </si>
  <si>
    <t>João Pedro de Sousa Cordeiro</t>
  </si>
  <si>
    <t>05084748502</t>
  </si>
  <si>
    <t>77 99115-6953</t>
  </si>
  <si>
    <t>José Eduardo Paraíso Razuk</t>
  </si>
  <si>
    <t>11-995079447</t>
  </si>
  <si>
    <t>Andréia Oliveira Araújo da Silva</t>
  </si>
  <si>
    <t>Afonso Nilson Barbosa de Souza</t>
  </si>
  <si>
    <t>02051317941</t>
  </si>
  <si>
    <t>acpcmei@gmail.com</t>
  </si>
  <si>
    <t>Alberto Capucci Filho</t>
  </si>
  <si>
    <t>albertocapucci@hotmail.com</t>
  </si>
  <si>
    <t>(12)98822-8672</t>
  </si>
  <si>
    <t>Francisco Alves de Souza</t>
  </si>
  <si>
    <t>(71) 992461402</t>
  </si>
  <si>
    <t>Lucas Martins Néia</t>
  </si>
  <si>
    <t>(11) 95382 9433</t>
  </si>
  <si>
    <t>21-987996332</t>
  </si>
  <si>
    <t>Vanessa Lopes</t>
  </si>
  <si>
    <t>032811799-40</t>
  </si>
  <si>
    <t>Vivian Rocha Silva Andrade Ribeiro</t>
  </si>
  <si>
    <t>01533537674</t>
  </si>
  <si>
    <t>LAÍS VILLELA PENA</t>
  </si>
  <si>
    <t>Tatiana Mendes Horevicht</t>
  </si>
  <si>
    <t>02197750959</t>
  </si>
  <si>
    <t xml:space="preserve">Juliana Capilé Rivera </t>
  </si>
  <si>
    <t>danilokuhndasilva@gmail.com</t>
  </si>
  <si>
    <t>Danilo Kuhn da Silva</t>
  </si>
  <si>
    <t>00602131081</t>
  </si>
  <si>
    <t>fernandes.armando@gmail.com</t>
  </si>
  <si>
    <t>Armando Fernandes Neto</t>
  </si>
  <si>
    <t xml:space="preserve">11 981809412 </t>
  </si>
  <si>
    <t>Gisele Andréia Dilly de Sá Magrisso</t>
  </si>
  <si>
    <t>Lílian Mara de Souza Oliveria</t>
  </si>
  <si>
    <t>01073608611</t>
  </si>
  <si>
    <t>Não se aplica.</t>
  </si>
  <si>
    <t>aressasilveira@gmail.com</t>
  </si>
  <si>
    <t>Aressa Egly Rios da Silveira</t>
  </si>
  <si>
    <t>Rafael Carlos Santos Bezerra</t>
  </si>
  <si>
    <t>(21) 98812-5858</t>
  </si>
  <si>
    <t>gizarteproducoes@gmail.com</t>
  </si>
  <si>
    <t xml:space="preserve">Gizela Mascarenhas de Carvalho </t>
  </si>
  <si>
    <t xml:space="preserve">802.910.905-91 </t>
  </si>
  <si>
    <t>Candida Sastre</t>
  </si>
  <si>
    <t xml:space="preserve">042.945.287-02 </t>
  </si>
  <si>
    <t xml:space="preserve">21 980224331 </t>
  </si>
  <si>
    <t>Paulo Augusto Bazani</t>
  </si>
  <si>
    <t xml:space="preserve">Paola Andrezza Bessa Cunha </t>
  </si>
  <si>
    <t>04989730690</t>
  </si>
  <si>
    <t>Carmen Brigida Negrão</t>
  </si>
  <si>
    <t>11 98321 7383</t>
  </si>
  <si>
    <t>emaildapaulavalente@gmail.com</t>
  </si>
  <si>
    <t>Paula valente fraga</t>
  </si>
  <si>
    <t>08674801730</t>
  </si>
  <si>
    <t>Cristiane Marques de Oliveira</t>
  </si>
  <si>
    <t>+351 925072203</t>
  </si>
  <si>
    <t>Carmen Silvia Langaro</t>
  </si>
  <si>
    <t>51 99907.8121</t>
  </si>
  <si>
    <t xml:space="preserve">Tancredo Wanderley de Carvalho Filho </t>
  </si>
  <si>
    <t>professortancredo@gmail.com</t>
  </si>
  <si>
    <t>Bruno Cesar Alves Marcelino</t>
  </si>
  <si>
    <t>+34666857009</t>
  </si>
  <si>
    <t>dulce@bravacultural.com.br</t>
  </si>
  <si>
    <t>Dulce Eliane Ribeiro Maltez</t>
  </si>
  <si>
    <t>dmaltez@hotmail.com</t>
  </si>
  <si>
    <t>Maira Cibele Lima</t>
  </si>
  <si>
    <t>(21)981497054</t>
  </si>
  <si>
    <t>Luiz Fernando Pereira Pinto</t>
  </si>
  <si>
    <t>021972050842</t>
  </si>
  <si>
    <t>Marília Xavier de Lima</t>
  </si>
  <si>
    <t>07231572600</t>
  </si>
  <si>
    <t>Betania Gonçalves da Silva</t>
  </si>
  <si>
    <t>Betania.emcena@gmail.com</t>
  </si>
  <si>
    <t>Carlos Henrique Pimentel Luiz</t>
  </si>
  <si>
    <t>22 999780178</t>
  </si>
  <si>
    <t>Mariana Pinheiro e Moreira</t>
  </si>
  <si>
    <t>02796577651</t>
  </si>
  <si>
    <t>Icaro Ferraz Vidal Junior</t>
  </si>
  <si>
    <t>05734641707</t>
  </si>
  <si>
    <t>Clara Antunes de Faria</t>
  </si>
  <si>
    <t>04250088600</t>
  </si>
  <si>
    <t>lanuzzadelima@gmail.com</t>
  </si>
  <si>
    <t>Lanuzza Gonçalves de Lima</t>
  </si>
  <si>
    <t>05307296797</t>
  </si>
  <si>
    <t>LANUZZADELIMA@YAHOO.COM.BR</t>
  </si>
  <si>
    <t>Andrea Carina Mengarda</t>
  </si>
  <si>
    <t>41 99987 7425</t>
  </si>
  <si>
    <t xml:space="preserve">Janaína Lacerda Furtado </t>
  </si>
  <si>
    <t xml:space="preserve">073.005.807-77 </t>
  </si>
  <si>
    <t>21 975587383</t>
  </si>
  <si>
    <t>Marta Haas</t>
  </si>
  <si>
    <t>00753563096</t>
  </si>
  <si>
    <t>(51)998931319</t>
  </si>
  <si>
    <t>Michel Machado Flores</t>
  </si>
  <si>
    <t>51 98516 8020</t>
  </si>
  <si>
    <t xml:space="preserve">Graziene da Silva Moreira </t>
  </si>
  <si>
    <t>Patrícia Pizzigatti Klein</t>
  </si>
  <si>
    <t>02141712300</t>
  </si>
  <si>
    <t>Jacqueline Custódio</t>
  </si>
  <si>
    <t>(51) 993262425</t>
  </si>
  <si>
    <t>Rafael Silveira de Aguiar</t>
  </si>
  <si>
    <t>04714926390</t>
  </si>
  <si>
    <t>addsas1984@gmail.com</t>
  </si>
  <si>
    <t xml:space="preserve">Elaine Regina Stankiwich </t>
  </si>
  <si>
    <t>02977814990</t>
  </si>
  <si>
    <t xml:space="preserve">Larissa de Freitas Marques Evangelista </t>
  </si>
  <si>
    <t xml:space="preserve">093.363.306-83 </t>
  </si>
  <si>
    <t xml:space="preserve">22 98161-2223 </t>
  </si>
  <si>
    <t>Daniel Gonçalves Morelo</t>
  </si>
  <si>
    <t>09292404725</t>
  </si>
  <si>
    <t>fernandagehrke.saocamilo@gmail.com</t>
  </si>
  <si>
    <t>Fernanda Gehrke</t>
  </si>
  <si>
    <t>11 94950 8013</t>
  </si>
  <si>
    <t>Maria Silvia do Nascimento</t>
  </si>
  <si>
    <t>wanessalott@gmail.com</t>
  </si>
  <si>
    <t>Wanessa Pires Lott</t>
  </si>
  <si>
    <t>(31) 99114-7894</t>
  </si>
  <si>
    <t>Wladimir Augusto Silva de Souza</t>
  </si>
  <si>
    <t>01320918794</t>
  </si>
  <si>
    <t>laurazucc@gmail.com</t>
  </si>
  <si>
    <t>Laura Lopes Vicente</t>
  </si>
  <si>
    <t>43-999205443</t>
  </si>
  <si>
    <t>Bárbara Luisa Martins Wieler</t>
  </si>
  <si>
    <t>05588490916</t>
  </si>
  <si>
    <t>Renata Fernandes Fontanillas</t>
  </si>
  <si>
    <t>079646877-00</t>
  </si>
  <si>
    <t>21 98168-0164 | +351 96554-8664 Whatsapp</t>
  </si>
  <si>
    <t>Priscila Lima de Castro</t>
  </si>
  <si>
    <t>01836610360</t>
  </si>
  <si>
    <t>Cibele Donato dos Reis</t>
  </si>
  <si>
    <t>aline.quiroga.neves@gmail.com</t>
  </si>
  <si>
    <t>Aline Quiroga Neves</t>
  </si>
  <si>
    <t xml:space="preserve">006.719.970-41 </t>
  </si>
  <si>
    <t>Tarik Tonniges Puggina</t>
  </si>
  <si>
    <t xml:space="preserve">André Alexandre Mendes Freitas </t>
  </si>
  <si>
    <t xml:space="preserve">515.183.764-87 </t>
  </si>
  <si>
    <t xml:space="preserve">11.9.9872-5363 </t>
  </si>
  <si>
    <t>waleska.falci@gmail.com</t>
  </si>
  <si>
    <t>Vaneli Waleska Falci Carvalho Silva</t>
  </si>
  <si>
    <t>03148597729</t>
  </si>
  <si>
    <t>(11) 996547352</t>
  </si>
  <si>
    <t>anapnogueira13@gmail.com</t>
  </si>
  <si>
    <t>Ana Paula Gonçalves Nogueira</t>
  </si>
  <si>
    <t>02391769792</t>
  </si>
  <si>
    <t>femfilm.br@gmail.com</t>
  </si>
  <si>
    <t>(21) 990573340</t>
  </si>
  <si>
    <t>amorimvanusia@gmail.com</t>
  </si>
  <si>
    <t>VANUSIA.AMORIM@YAHOO.COM</t>
  </si>
  <si>
    <t>Thayná Stephany de Almeida Torella</t>
  </si>
  <si>
    <t>81 - 995247099</t>
  </si>
  <si>
    <t>marianasbernal@gmail.com</t>
  </si>
  <si>
    <t>hipercirco@gmail.com</t>
  </si>
  <si>
    <t>Fabio Luiz Carneiro Mourilhe Silva</t>
  </si>
  <si>
    <t>00405398735</t>
  </si>
  <si>
    <t>funkstrtoke@yahoo.com</t>
  </si>
  <si>
    <t>lucas.mnemosine@gmail.com</t>
  </si>
  <si>
    <t>Lucas Santos</t>
  </si>
  <si>
    <t>08939971965</t>
  </si>
  <si>
    <t xml:space="preserve">Uelber Barbosa Silva </t>
  </si>
  <si>
    <t>01190854538</t>
  </si>
  <si>
    <t>Igor Alexander Nascimento de Souza</t>
  </si>
  <si>
    <t>Edson José Bastos de Oliveira Júnior</t>
  </si>
  <si>
    <t>00802710573</t>
  </si>
  <si>
    <t>Tânia Maria Seabra Rocha da Silveira</t>
  </si>
  <si>
    <t>047446226-90</t>
  </si>
  <si>
    <t>(31)984683767</t>
  </si>
  <si>
    <t>Claudia Maria Queiroz de Jesus</t>
  </si>
  <si>
    <t>Lauro Paim Romera</t>
  </si>
  <si>
    <t>Marianna de Souza Soares</t>
  </si>
  <si>
    <t>02681478170</t>
  </si>
  <si>
    <t>(61) 982025946</t>
  </si>
  <si>
    <t>Viviane Sambinelli Mori</t>
  </si>
  <si>
    <t>11 99125-2647</t>
  </si>
  <si>
    <t>Juliana de Sousa Martins Pereira</t>
  </si>
  <si>
    <t>05929053650</t>
  </si>
  <si>
    <t>Maciel Torquato Tavares</t>
  </si>
  <si>
    <t>21 99301-5585</t>
  </si>
  <si>
    <t>xxx</t>
  </si>
  <si>
    <t>panorama.assessoria@gmail.com</t>
  </si>
  <si>
    <t>Ulisses de Freitas Xavier</t>
  </si>
  <si>
    <t>Ari Jorge de Freitas</t>
  </si>
  <si>
    <t>21 99246-6965</t>
  </si>
  <si>
    <t>Luiz Gustavo Bieberbach Engroff</t>
  </si>
  <si>
    <t>03309861988</t>
  </si>
  <si>
    <t>(48) 9 91055939</t>
  </si>
  <si>
    <t>Alcidéia Margareth Rocha Trancoso</t>
  </si>
  <si>
    <t>Maria Jose Motta Gouvea</t>
  </si>
  <si>
    <t>21 993491743</t>
  </si>
  <si>
    <t>Janaína Cristina Moreira do Amaral</t>
  </si>
  <si>
    <t>089973998-96</t>
  </si>
  <si>
    <t>ticiannemarquesflima@gmail.com</t>
  </si>
  <si>
    <t>Ricardo Braudes Coelho</t>
  </si>
  <si>
    <t>Luiz Henrique Gehlen</t>
  </si>
  <si>
    <t>0061558150</t>
  </si>
  <si>
    <t>Erik Duane Fonseca Hewitt</t>
  </si>
  <si>
    <t>(28) 99937-4096</t>
  </si>
  <si>
    <t>Jéssica Cruz Ferreira</t>
  </si>
  <si>
    <t>(85)988245986</t>
  </si>
  <si>
    <t>kora.prince@gmail.com</t>
  </si>
  <si>
    <t>19-991500312</t>
  </si>
  <si>
    <t xml:space="preserve">Karina Pereira de Figueiredo Souza Petracca </t>
  </si>
  <si>
    <t>09112143723</t>
  </si>
  <si>
    <t>Amandine Denise Josémi Goisbault</t>
  </si>
  <si>
    <t>neidereisesilva@gmail.com</t>
  </si>
  <si>
    <t>Janaína Guedes Monteiro Evangelista</t>
  </si>
  <si>
    <t>02675769355</t>
  </si>
  <si>
    <t>mariaeneidaamaral@gmail.com</t>
  </si>
  <si>
    <t>Maria Eneida Amaral</t>
  </si>
  <si>
    <t>(21) 98797-4013</t>
  </si>
  <si>
    <t>Iago Veiga Confort Lorena</t>
  </si>
  <si>
    <t>(31)99590-2990</t>
  </si>
  <si>
    <t>Rodrigo Nolte Martins</t>
  </si>
  <si>
    <t>609899470-68</t>
  </si>
  <si>
    <t xml:space="preserve">Patrícia Paula Lima </t>
  </si>
  <si>
    <t xml:space="preserve">273.843.968-32 </t>
  </si>
  <si>
    <t xml:space="preserve">91 99305-7008 </t>
  </si>
  <si>
    <t xml:space="preserve">Roberto Carlos Moretto </t>
  </si>
  <si>
    <t>11 999954759</t>
  </si>
  <si>
    <t>aldrinparecerista@gmail.com</t>
  </si>
  <si>
    <t>Aldrin Vianna de Santana</t>
  </si>
  <si>
    <t>(96) 98811-3880</t>
  </si>
  <si>
    <t>Allan Moscon Zamperini</t>
  </si>
  <si>
    <t xml:space="preserve">Vanessa portugal Martins (chica portugal </t>
  </si>
  <si>
    <t xml:space="preserve">305.828.748-82 </t>
  </si>
  <si>
    <t>contatovanessaportugal@gmail.com</t>
  </si>
  <si>
    <t xml:space="preserve">11 9 8179 7877 </t>
  </si>
  <si>
    <t>edilsonwalney@gmail.com</t>
  </si>
  <si>
    <t xml:space="preserve"> EDILSON WALNEY MARTINS</t>
  </si>
  <si>
    <t>07755470857</t>
  </si>
  <si>
    <t>karinallegrand@gmail.com</t>
  </si>
  <si>
    <t>Karine Legrand</t>
  </si>
  <si>
    <t>01617175439</t>
  </si>
  <si>
    <t>heloob@gmail.com</t>
  </si>
  <si>
    <t xml:space="preserve">Bruna Pereira Magalhães </t>
  </si>
  <si>
    <t xml:space="preserve">009.840.625-64 </t>
  </si>
  <si>
    <t>Fernanda Pimenta Vasconcelos</t>
  </si>
  <si>
    <t>01451578571</t>
  </si>
  <si>
    <t xml:space="preserve">Ana Cecilia Reis de Azevedo </t>
  </si>
  <si>
    <t>00571987214</t>
  </si>
  <si>
    <t>Theo Costa Duarte</t>
  </si>
  <si>
    <t>01539079678</t>
  </si>
  <si>
    <t>Maria Emilia Faganello</t>
  </si>
  <si>
    <t>07187805748</t>
  </si>
  <si>
    <t>sandrojuliati@yahoo.com.br</t>
  </si>
  <si>
    <t>ateliedecultura@gmail.com</t>
  </si>
  <si>
    <t>Fabiana Guzman</t>
  </si>
  <si>
    <t>05508040722</t>
  </si>
  <si>
    <t>Gabriela de Andrade Rodrigues</t>
  </si>
  <si>
    <t>(61) 98112-3770</t>
  </si>
  <si>
    <t>Leonardo Moura Rocha</t>
  </si>
  <si>
    <t>Renata Damiano Magrin</t>
  </si>
  <si>
    <t>19-991648014</t>
  </si>
  <si>
    <t>Bárbara Luna de Araújo</t>
  </si>
  <si>
    <t xml:space="preserve">Giane Elenice Fischer </t>
  </si>
  <si>
    <t>fcsflaviocandidodasilva@gmail.com</t>
  </si>
  <si>
    <t>Flávio Cândido da Silva</t>
  </si>
  <si>
    <t>riksantosdias@gmail.com</t>
  </si>
  <si>
    <t>Paulo Henrique Dias dos Santos</t>
  </si>
  <si>
    <t>paulohenrique_riK@hotmail.com</t>
  </si>
  <si>
    <t>-</t>
  </si>
  <si>
    <t xml:space="preserve">Frank Andrei Gonçalves Mora </t>
  </si>
  <si>
    <t>07171557812</t>
  </si>
  <si>
    <t>Flávia Aparecida da Silva Rabachim</t>
  </si>
  <si>
    <t>11 934247086</t>
  </si>
  <si>
    <t>Lennon Martins Sousa</t>
  </si>
  <si>
    <t>04835088379</t>
  </si>
  <si>
    <t>Vanessa Freitas dos Reis</t>
  </si>
  <si>
    <t>Marina Maria de Lira Rocha</t>
  </si>
  <si>
    <t>(21)976725258</t>
  </si>
  <si>
    <t>anacarolalves.91@gmail.com</t>
  </si>
  <si>
    <t>Ana Carolina Alves da Silva</t>
  </si>
  <si>
    <t>08193251989</t>
  </si>
  <si>
    <t>Adriana Carneiro de Souza</t>
  </si>
  <si>
    <t>21 96500 3640</t>
  </si>
  <si>
    <t>claudiomarconcine@gmail.com</t>
  </si>
  <si>
    <t>José Cláudio Marconcine</t>
  </si>
  <si>
    <t>(98) 92000-3992</t>
  </si>
  <si>
    <t>elisabetetn2004@gmail.com</t>
  </si>
  <si>
    <t>Elisabete Thomaselli Nogueira</t>
  </si>
  <si>
    <t>00365081795</t>
  </si>
  <si>
    <t>antoniotostes@gmail.com</t>
  </si>
  <si>
    <t>Antonio Tostes Baêta Vieira</t>
  </si>
  <si>
    <t>09106218709</t>
  </si>
  <si>
    <t>cleilsonqueirozlopes@gmail.com</t>
  </si>
  <si>
    <t>Cleilson Queiroz Lopes</t>
  </si>
  <si>
    <t>03498396382</t>
  </si>
  <si>
    <t>(88) 920008464</t>
  </si>
  <si>
    <t>Andreia Sofia Dias Marques</t>
  </si>
  <si>
    <t>marlovadornelles@gmail.com</t>
  </si>
  <si>
    <t>(81) 992297676</t>
  </si>
  <si>
    <t>Adriana Hirsch de Sant Anna</t>
  </si>
  <si>
    <t>71 99191-9273</t>
  </si>
  <si>
    <t xml:space="preserve">Marcos Cezar Pachi </t>
  </si>
  <si>
    <t>01021858838</t>
  </si>
  <si>
    <t>zagointegrare@gmail.com</t>
  </si>
  <si>
    <t>Greice Daniela Zago</t>
  </si>
  <si>
    <t>Vitor Halfen Moreira</t>
  </si>
  <si>
    <t>Rodrigo Fortes Mello</t>
  </si>
  <si>
    <t>Breno Nascimento Nunes Gonçalves</t>
  </si>
  <si>
    <t>Inês Quiroga Coelho</t>
  </si>
  <si>
    <t>(31)99968-6304</t>
  </si>
  <si>
    <t xml:space="preserve">Kleuber Garcez </t>
  </si>
  <si>
    <t>ebihta@gmail.com</t>
  </si>
  <si>
    <t xml:space="preserve">Ebilla Dreid Santos de Carvalho </t>
  </si>
  <si>
    <t>04068537542</t>
  </si>
  <si>
    <t>andarpraviver@gmail.com</t>
  </si>
  <si>
    <t>Tania Aparecida de Souza Vicente</t>
  </si>
  <si>
    <t>(21)959553769</t>
  </si>
  <si>
    <t>João Pedro de Queiroz Morales</t>
  </si>
  <si>
    <t>01655622692</t>
  </si>
  <si>
    <t>george.araujo.professor@gmail.com</t>
  </si>
  <si>
    <t>George Freitas Rosa de Araujo</t>
  </si>
  <si>
    <t>Lilian Fontes Moreira</t>
  </si>
  <si>
    <t>(21) 991937120</t>
  </si>
  <si>
    <t>morg.pessoa@gmail.com</t>
  </si>
  <si>
    <t xml:space="preserve">Morgana Maria pessoa soares </t>
  </si>
  <si>
    <t>Silvio Roberto Silva Portugal</t>
  </si>
  <si>
    <t>(75) 98317-0262</t>
  </si>
  <si>
    <t>mi.projetosculturais@gmail.com</t>
  </si>
  <si>
    <t>(19)99286.2800</t>
  </si>
  <si>
    <t xml:space="preserve">Paula Alves Netto </t>
  </si>
  <si>
    <t>(35) 98867-4236</t>
  </si>
  <si>
    <t>Fabio Mendonça Pedrosa</t>
  </si>
  <si>
    <t>02393655778</t>
  </si>
  <si>
    <t>Ana Paula Maciel Soukef Mendes</t>
  </si>
  <si>
    <t>(48)996154571</t>
  </si>
  <si>
    <t>Renata Alexandrina Lourenço</t>
  </si>
  <si>
    <t>(81) 9 9205.1646</t>
  </si>
  <si>
    <t>tizianevirgilio@gmail.com</t>
  </si>
  <si>
    <t>Tiziane Assunção Virgílio</t>
  </si>
  <si>
    <t>Paulo de Azeredo Fortes</t>
  </si>
  <si>
    <t>Thaís Ferreira de Sales</t>
  </si>
  <si>
    <t>91 985015544</t>
  </si>
  <si>
    <t xml:space="preserve">Franciele Machado de Aguiar </t>
  </si>
  <si>
    <t>51 985025023</t>
  </si>
  <si>
    <t xml:space="preserve">Tiago Misael Ros </t>
  </si>
  <si>
    <t>Alexander Ivan de Almeida Oliveira</t>
  </si>
  <si>
    <t>(35)988800308</t>
  </si>
  <si>
    <t>Lisiane Mutti de Brito Magalhães</t>
  </si>
  <si>
    <t>02162809745</t>
  </si>
  <si>
    <t>02044204908</t>
  </si>
  <si>
    <t>41 99103-5009</t>
  </si>
  <si>
    <t>(21)98277-0705</t>
  </si>
  <si>
    <t>Ana Lucia Vasconcellos Queiroz</t>
  </si>
  <si>
    <t>02224866860</t>
  </si>
  <si>
    <t>Jackson Santos Trindade</t>
  </si>
  <si>
    <t>02177845505</t>
  </si>
  <si>
    <t>Ana Carolina Strapação Guedes Vianna</t>
  </si>
  <si>
    <t>06309910493</t>
  </si>
  <si>
    <t>83 99821-2636</t>
  </si>
  <si>
    <t xml:space="preserve">Simone Marçal </t>
  </si>
  <si>
    <t>02266866710</t>
  </si>
  <si>
    <t>Eloá Ribeiro de Oliiveira</t>
  </si>
  <si>
    <t>Mônica Maria de Freitas Martins da Veiga</t>
  </si>
  <si>
    <t>(31) 98012-0508</t>
  </si>
  <si>
    <t>Rodrigo Gomes Wanderley</t>
  </si>
  <si>
    <t xml:space="preserve">Armando Manoel Neto </t>
  </si>
  <si>
    <t>(11) 98370 1495</t>
  </si>
  <si>
    <t>Flavia de Paula Milbratz</t>
  </si>
  <si>
    <t>07385743412</t>
  </si>
  <si>
    <t>anaclau.carval@gmail.com</t>
  </si>
  <si>
    <t>Ana Claudia Carvalho de oliveira</t>
  </si>
  <si>
    <t>06571316870</t>
  </si>
  <si>
    <t>accaso@uol.com.br</t>
  </si>
  <si>
    <t xml:space="preserve">Marcone Edson Melo dos Santos </t>
  </si>
  <si>
    <t xml:space="preserve">625.195.494-91 </t>
  </si>
  <si>
    <t xml:space="preserve">87 98866-7387 </t>
  </si>
  <si>
    <t>bernardostumpfrodrigues@gmail.com</t>
  </si>
  <si>
    <t>bernardo stumpf rodrigues</t>
  </si>
  <si>
    <t>José Ricardo Goulart</t>
  </si>
  <si>
    <t>(48) 984585353</t>
  </si>
  <si>
    <t xml:space="preserve">Gleiziane Pinheiro dos Santos </t>
  </si>
  <si>
    <t>Edileis Ferreira Novais</t>
  </si>
  <si>
    <t>oyaeguncy@gmail.com</t>
  </si>
  <si>
    <t>Marina Santos de Miranda</t>
  </si>
  <si>
    <t>Débora Gonçalves Borburema</t>
  </si>
  <si>
    <t>01628579692</t>
  </si>
  <si>
    <t>Isabel Cristina Alves</t>
  </si>
  <si>
    <t>Jorge Augusto Estevão Ferreira</t>
  </si>
  <si>
    <t>06023761496</t>
  </si>
  <si>
    <t>Mariane Milan Gutierrez</t>
  </si>
  <si>
    <t>carolinecsilas@gmail.com</t>
  </si>
  <si>
    <t>Ana caroline do espirito santo chaves</t>
  </si>
  <si>
    <t xml:space="preserve">Mauro Araujo dos Santos </t>
  </si>
  <si>
    <t xml:space="preserve">757.879.032-34 </t>
  </si>
  <si>
    <t>(96)99146-7870</t>
  </si>
  <si>
    <t>patricia@arte-cultura.com</t>
  </si>
  <si>
    <t>Patricia Castro Ferreira</t>
  </si>
  <si>
    <t>Diego Luis da Silva Mozer</t>
  </si>
  <si>
    <t>(19) 997528435</t>
  </si>
  <si>
    <t>Luana Teixeira</t>
  </si>
  <si>
    <t>Rodrigo Viellas Rodrigues</t>
  </si>
  <si>
    <t>08090087779</t>
  </si>
  <si>
    <t>Othon de Castro Ribeiro</t>
  </si>
  <si>
    <t>Danilo Daher Alvarenga</t>
  </si>
  <si>
    <t>03218913179</t>
  </si>
  <si>
    <t>sandraanimadoracultural60@gmail.com</t>
  </si>
  <si>
    <t xml:space="preserve">Sandra Regina Fabiano do Rosário Vieira </t>
  </si>
  <si>
    <t xml:space="preserve">638.510.167-34 </t>
  </si>
  <si>
    <t>(21)968291564</t>
  </si>
  <si>
    <t>(31) 99615-6683</t>
  </si>
  <si>
    <t>Pedro Lopes da Silva Macedo</t>
  </si>
  <si>
    <t>11 99177-2321</t>
  </si>
  <si>
    <t>Marcos Vinícius Siqueira Ferreira</t>
  </si>
  <si>
    <t>(11) 94980-7190</t>
  </si>
  <si>
    <t>Natália Santos Duarte</t>
  </si>
  <si>
    <t>11 989441140</t>
  </si>
  <si>
    <t xml:space="preserve">Amanda Leal de Oliveira </t>
  </si>
  <si>
    <t>11 998570071</t>
  </si>
  <si>
    <t>Gisele Minato de Miranda</t>
  </si>
  <si>
    <t>51 | 99799.2125</t>
  </si>
  <si>
    <t>regenteale@gmail.com</t>
  </si>
  <si>
    <t xml:space="preserve">Alexandre Fernandes Guimarães </t>
  </si>
  <si>
    <t>05827152617</t>
  </si>
  <si>
    <t>71 9 9719 5416</t>
  </si>
  <si>
    <t>Henrique Rochelle Meneghini</t>
  </si>
  <si>
    <t>11 920075639</t>
  </si>
  <si>
    <t>Valsineire Bueno de Castro</t>
  </si>
  <si>
    <t>Edsamy Dantas da Silva</t>
  </si>
  <si>
    <t>03775047425</t>
  </si>
  <si>
    <t xml:space="preserve">Juliana Soares Rocha </t>
  </si>
  <si>
    <t>Talita Lima de Araujo</t>
  </si>
  <si>
    <t>365826238-93</t>
  </si>
  <si>
    <t>apgvalois@gmail.com</t>
  </si>
  <si>
    <t xml:space="preserve">Ana Paula Guimarães Valois </t>
  </si>
  <si>
    <t>03259327606</t>
  </si>
  <si>
    <t>21997996072 ( whatApp)</t>
  </si>
  <si>
    <t>Paula Gotelip de Souza Corrêa</t>
  </si>
  <si>
    <t>31 99222 0127</t>
  </si>
  <si>
    <t>Roberto Jerônimo da Silva</t>
  </si>
  <si>
    <t>Pedro Guindani Lopes de Almeida</t>
  </si>
  <si>
    <t>01022907093</t>
  </si>
  <si>
    <t>(51) 99842-1505</t>
  </si>
  <si>
    <t>Luana de Faria Marques Otto</t>
  </si>
  <si>
    <t>juliaishida@gmail.com</t>
  </si>
  <si>
    <t>Julia inoue ishida</t>
  </si>
  <si>
    <t>(041) 99673-7320</t>
  </si>
  <si>
    <t>Gabriela Ferreira Santos</t>
  </si>
  <si>
    <t>Lilian Brito Alves de Oliveira</t>
  </si>
  <si>
    <t>00902078313</t>
  </si>
  <si>
    <t>98 - 991005244</t>
  </si>
  <si>
    <t xml:space="preserve">Huli de Paula Balász </t>
  </si>
  <si>
    <t xml:space="preserve">427.613.708-05 </t>
  </si>
  <si>
    <t>11 979900251</t>
  </si>
  <si>
    <t>Alvaro Santi</t>
  </si>
  <si>
    <t>wandamgomes@gmail.com</t>
  </si>
  <si>
    <t>Wanda Maria Mendonça Gomes</t>
  </si>
  <si>
    <t>767593268-49</t>
  </si>
  <si>
    <t xml:space="preserve">Guilherme Escapacherri Canos </t>
  </si>
  <si>
    <t xml:space="preserve">Mariana Barbosa Pimentel </t>
  </si>
  <si>
    <t>00502879157</t>
  </si>
  <si>
    <t xml:space="preserve">Leonardo Costa Rodrigues </t>
  </si>
  <si>
    <t>00696751128</t>
  </si>
  <si>
    <t>Ruth dos Santos Almeida</t>
  </si>
  <si>
    <t>Elias Gomes Soares</t>
  </si>
  <si>
    <t>(11) 9 95423891</t>
  </si>
  <si>
    <t>Aline Costa Vilela</t>
  </si>
  <si>
    <t>Dnize Castro</t>
  </si>
  <si>
    <t>16 99791-1715</t>
  </si>
  <si>
    <t>Flávio Rocha de Deus</t>
  </si>
  <si>
    <t>04682676547</t>
  </si>
  <si>
    <t>(71) 99101-6349</t>
  </si>
  <si>
    <t>asbrissa@gmail.com</t>
  </si>
  <si>
    <t>Ana Paula Sbrissa</t>
  </si>
  <si>
    <t>11 98156 1435</t>
  </si>
  <si>
    <t>Laura Inês Sada Haddad</t>
  </si>
  <si>
    <t>41 988480435</t>
  </si>
  <si>
    <t>Vânia Cristina Feitosa</t>
  </si>
  <si>
    <t>Gilberto Lima de Paiva Junior</t>
  </si>
  <si>
    <t>Fernanda Regina Rodrigues</t>
  </si>
  <si>
    <t>André Luis Gomes Lira</t>
  </si>
  <si>
    <t>mauricio.ou.caetano@gmail.com</t>
  </si>
  <si>
    <t>Maurício Caetano da Silva</t>
  </si>
  <si>
    <t>carolinearaujjo.contato@gmail.com</t>
  </si>
  <si>
    <t>Caroline Daiane Araújo de Oliveira Devides</t>
  </si>
  <si>
    <t>06488117602</t>
  </si>
  <si>
    <t>Carolina Diniz Bastos</t>
  </si>
  <si>
    <t>Amilton Monteiro de Oliveira Filho</t>
  </si>
  <si>
    <t>(11) 99461 0460</t>
  </si>
  <si>
    <t>Fabiana Côrtes Carvalho Pepino</t>
  </si>
  <si>
    <t>+5516988230529</t>
  </si>
  <si>
    <t>Luciana Justiniani Hees</t>
  </si>
  <si>
    <t>+55 21 97085-1738 e +351 912568700</t>
  </si>
  <si>
    <t>Camila Rodrigues Leite</t>
  </si>
  <si>
    <t>08664909733</t>
  </si>
  <si>
    <t>Juliana Cunha Passos</t>
  </si>
  <si>
    <t xml:space="preserve">311.280.278-01 </t>
  </si>
  <si>
    <t xml:space="preserve">61 991820844 </t>
  </si>
  <si>
    <t>FLAVIA BEZERRA CHASAN</t>
  </si>
  <si>
    <t>82 981011516</t>
  </si>
  <si>
    <t>luciavacchiano@gmail.com</t>
  </si>
  <si>
    <t>Ana Lúcia Vacchiano</t>
  </si>
  <si>
    <t>admsidneic@gmail.com</t>
  </si>
  <si>
    <t>Adriana Veloso Meireles</t>
  </si>
  <si>
    <t>Luciana Padilha Cardoso</t>
  </si>
  <si>
    <t>Gilberto Rodrigues Figueiredo</t>
  </si>
  <si>
    <t>21 988972391</t>
  </si>
  <si>
    <t>Ana Beatris Batista da Silva</t>
  </si>
  <si>
    <t>Fernanda Teixeira Gama</t>
  </si>
  <si>
    <t>1 - Declaro estar ciente dos normativos que regem o Banco de Pareceristas da SEFIC/MinC e, em caso de ser contemplado no sorteio, comprometo-me a  a analisar os produtos,  projetos, propostas ou planos de ação a mim distribuídos, salvo aqueles em que:
- i</t>
  </si>
  <si>
    <t>CPF FORMATADO</t>
  </si>
  <si>
    <t>OBS</t>
  </si>
  <si>
    <t>1-ID</t>
  </si>
  <si>
    <t>2-PARECERISTA</t>
  </si>
  <si>
    <t>3-CPF</t>
  </si>
  <si>
    <t>4-E-MAIL</t>
  </si>
  <si>
    <t>5-Sorteio para INEX</t>
  </si>
  <si>
    <t>6-PROCESSO</t>
  </si>
  <si>
    <t>7-Área</t>
  </si>
  <si>
    <t>8-A</t>
  </si>
  <si>
    <t>9-B</t>
  </si>
  <si>
    <t>10-C</t>
  </si>
  <si>
    <t>11-D</t>
  </si>
  <si>
    <t>12-E</t>
  </si>
  <si>
    <t>13-F</t>
  </si>
  <si>
    <t>14-G</t>
  </si>
  <si>
    <t>15-H</t>
  </si>
  <si>
    <t>16-I</t>
  </si>
  <si>
    <t>17-J</t>
  </si>
  <si>
    <t>18-K</t>
  </si>
  <si>
    <t>19-L</t>
  </si>
  <si>
    <t>20-OBS</t>
  </si>
  <si>
    <t>24-ÁREAS</t>
  </si>
  <si>
    <t>25-ESCOLHAS</t>
  </si>
  <si>
    <t>26-PREENCEU O FORMULÁRIO</t>
  </si>
  <si>
    <t>TODAS</t>
  </si>
  <si>
    <t>21-ÁREA  E SEGMENTO SORTEADO</t>
  </si>
  <si>
    <t>ÁREAS ESCPLHIDAS</t>
  </si>
  <si>
    <t>28 - SORTEADOS ANTERIORMENTE</t>
  </si>
  <si>
    <t>SORTEIOS</t>
  </si>
  <si>
    <t>NO BANCO ATUALMENTE</t>
  </si>
  <si>
    <t>27-NO BANCO ATUALMENTE</t>
  </si>
  <si>
    <t>FNC</t>
  </si>
  <si>
    <t>VERIFICAÇÃO</t>
  </si>
  <si>
    <t>INCENTIVO FISCAL</t>
  </si>
  <si>
    <t>fabioferretti@gmail.com</t>
  </si>
  <si>
    <t>Fabio Ramos de Melo</t>
  </si>
  <si>
    <t>11-99191-1088</t>
  </si>
  <si>
    <t>Tainá Menezes Castro</t>
  </si>
  <si>
    <t>Bianca Barroso Calcagni</t>
  </si>
  <si>
    <t>elenorjunior@gmail.com</t>
  </si>
  <si>
    <t>Elenor José Cecon Júnior</t>
  </si>
  <si>
    <t>Thaís Caroline Póvoa</t>
  </si>
  <si>
    <t>Luciano Adorno</t>
  </si>
  <si>
    <t>Sara Moreno Rocha</t>
  </si>
  <si>
    <t>Joyce de Araujo Mendonça</t>
  </si>
  <si>
    <t>61 981225442</t>
  </si>
  <si>
    <t>matilde.wrublevski@gmail.com</t>
  </si>
  <si>
    <t>Matilde Wrublevski Pereira</t>
  </si>
  <si>
    <t>(21)983168889</t>
  </si>
  <si>
    <t>wilsonsaraivahp@gmail.com</t>
  </si>
  <si>
    <t>Wilson Saraiva Moraes</t>
  </si>
  <si>
    <t>wilsonsaraivahp@hotmail.com</t>
  </si>
  <si>
    <t>Marta Estela Abreu de Sousa</t>
  </si>
  <si>
    <t>Augusto Zeiser</t>
  </si>
  <si>
    <t>(49) 988 057 117</t>
  </si>
  <si>
    <t>Anna Carolina Gonçalves Magalhães</t>
  </si>
  <si>
    <t>136820687-59</t>
  </si>
  <si>
    <t>(21)966731207</t>
  </si>
  <si>
    <t>Clair da Cunha Moura Junior</t>
  </si>
  <si>
    <t>Adilon Marques dos Santos</t>
  </si>
  <si>
    <t>47 997313943</t>
  </si>
  <si>
    <t>Auana Lameiras Diniz</t>
  </si>
  <si>
    <t>329,467.198-98</t>
  </si>
  <si>
    <t>67 99873 0865</t>
  </si>
  <si>
    <t>Carlos Renato dos Santos</t>
  </si>
  <si>
    <t>marcellabittencourt@gmail.com</t>
  </si>
  <si>
    <t>Marcelle Bittencourt Ferreira</t>
  </si>
  <si>
    <t>Alexandra Jackline Vasconcelos Santos</t>
  </si>
  <si>
    <t>37 9 9868-3932</t>
  </si>
  <si>
    <t>ravelandradesecultfor@gmail.com</t>
  </si>
  <si>
    <t>Ravel Andrade de Sousa</t>
  </si>
  <si>
    <t>85988339787ķ</t>
  </si>
  <si>
    <t>Cristineide Lima Guimarães</t>
  </si>
  <si>
    <t>Marcos Paulo Jones Maciel</t>
  </si>
  <si>
    <t>Robson Silva Santos</t>
  </si>
  <si>
    <t>(71) 991479079</t>
  </si>
  <si>
    <t>Thayse Lucas Guedes de Souza</t>
  </si>
  <si>
    <t>Natália Cristina Batista</t>
  </si>
  <si>
    <t>Luara Marinho Maciel</t>
  </si>
  <si>
    <t>(71) 98118-5209</t>
  </si>
  <si>
    <t>71 99278-9620</t>
  </si>
  <si>
    <t>mauri.acalanto@gmail.com</t>
  </si>
  <si>
    <t>Emanuel Mauricio de Meneses</t>
  </si>
  <si>
    <t>81-99984-2001</t>
  </si>
  <si>
    <t>Gustavo André Martins de Souza</t>
  </si>
  <si>
    <t>Bruno Saiter Zorzal</t>
  </si>
  <si>
    <t>Diana de Hollanda Cavalcanti</t>
  </si>
  <si>
    <t>felipe.branco@educacao.mg.gov.br</t>
  </si>
  <si>
    <t>Adriana de Souza Rodrigues</t>
  </si>
  <si>
    <t>(96)98136-4388</t>
  </si>
  <si>
    <t>Darnes da Silva Porto</t>
  </si>
  <si>
    <t>Adauany Pieve Zimovski</t>
  </si>
  <si>
    <t>(51) 98202-2689</t>
  </si>
  <si>
    <t>Grazielle Alves Silva Coutinho</t>
  </si>
  <si>
    <t>Márcio Henrique Melo de Andrade</t>
  </si>
  <si>
    <t>(81)998798970</t>
  </si>
  <si>
    <t>profekarinamaiadick@gmail.com</t>
  </si>
  <si>
    <t>Karina Maia Dick</t>
  </si>
  <si>
    <t>tatyane cristina mendonça ravedutti</t>
  </si>
  <si>
    <t>Maria Bárbara Vieira Falcón</t>
  </si>
  <si>
    <t>71 99150-0918</t>
  </si>
  <si>
    <t>aldrin.santana@gmail.com</t>
  </si>
  <si>
    <t>Maria das Graças Silva Monteiro</t>
  </si>
  <si>
    <t>(82) 99831-0021</t>
  </si>
  <si>
    <t>dacadenise@gmail.com</t>
  </si>
  <si>
    <t>Denise Alves da Costa Azeredo</t>
  </si>
  <si>
    <t>51 99296-1323</t>
  </si>
  <si>
    <t>Viviane Dias Loyola</t>
  </si>
  <si>
    <t>Ana Maria Barcellos de Lima</t>
  </si>
  <si>
    <t>douradobahia@gmail.com</t>
  </si>
  <si>
    <t>Daniel Dourado Nolasco</t>
  </si>
  <si>
    <t>75 999105966</t>
  </si>
  <si>
    <t>Luiz Gustavo Dalla Déa</t>
  </si>
  <si>
    <t>(17) 99721.3042</t>
  </si>
  <si>
    <t>Anna de Carvalho Cavalcanti</t>
  </si>
  <si>
    <t>(51) 994951117</t>
  </si>
  <si>
    <t>carolbarbosajor@gmail.com</t>
  </si>
  <si>
    <t>Carolina dos Santos Barbosa</t>
  </si>
  <si>
    <t>tseabrarochadasilveira@gmail.com</t>
  </si>
  <si>
    <t>Gabriela Albuquerque Saboya</t>
  </si>
  <si>
    <t>11-934028824</t>
  </si>
  <si>
    <t>rubenryan.oliveira@gmail.com</t>
  </si>
  <si>
    <t>Ruben Ryan Gomes de Oliveira</t>
  </si>
  <si>
    <t>85 996828464</t>
  </si>
  <si>
    <t>Julia Botafogo</t>
  </si>
  <si>
    <t>Nôva Marques Brando</t>
  </si>
  <si>
    <t>bernardostumpfrodrodrigues@gmail.com</t>
  </si>
  <si>
    <t>Bernardo stumpf rodrigues</t>
  </si>
  <si>
    <t>Paula Lagoeiro Jorge Muniz</t>
  </si>
  <si>
    <t>Helena Tavares Gonçalves</t>
  </si>
  <si>
    <t>Marcelo Juchem</t>
  </si>
  <si>
    <t>denigon0@gmail.com</t>
  </si>
  <si>
    <t>DENISE MARIA FREIRA DA MTTA</t>
  </si>
  <si>
    <t>16-981241050</t>
  </si>
  <si>
    <t>cristina gomes</t>
  </si>
  <si>
    <t>stepedro13@gmail.com</t>
  </si>
  <si>
    <t>Stefani Aparecida Alves Pedro</t>
  </si>
  <si>
    <t>Carlos de Barros Sugawara</t>
  </si>
  <si>
    <t>não aplicável.</t>
  </si>
  <si>
    <t>Vania Cristina Ribeiro</t>
  </si>
  <si>
    <t>Carolina Romano de Andrade</t>
  </si>
  <si>
    <t>Glacimere Britto de Oliveira Pimenta</t>
  </si>
  <si>
    <t>Liliana Pérez Recio</t>
  </si>
  <si>
    <t>48 98822-0605</t>
  </si>
  <si>
    <t>Carlos Eduardo Tsuda</t>
  </si>
  <si>
    <t>Luciana Mitkiewicz de Souza</t>
  </si>
  <si>
    <t>marceloghizi@gmail.com</t>
  </si>
  <si>
    <t>Marceo Ghizi Freire</t>
  </si>
  <si>
    <t>claudiosilvaal43@gmail.com</t>
  </si>
  <si>
    <t>96 981149655</t>
  </si>
  <si>
    <t>Luciana Schwinden</t>
  </si>
  <si>
    <t>Solange Oliveira de Barros</t>
  </si>
  <si>
    <t>ulissys2014@gmail.com</t>
  </si>
  <si>
    <t>Ulissys Vinicius dos Santos Bandeira</t>
  </si>
  <si>
    <t>ulissys2024@gmail.com</t>
  </si>
  <si>
    <t>Heraldo Cavalcanti Gomes de Freitas Filho</t>
  </si>
  <si>
    <t>(21)98162-6383</t>
  </si>
  <si>
    <t>Marcelo Félix Moraes</t>
  </si>
  <si>
    <t>Armando Bulcão</t>
  </si>
  <si>
    <t>paularenatasalles@gmail.com</t>
  </si>
  <si>
    <t>Paula Renata Aparecida de Almeida Salles</t>
  </si>
  <si>
    <t>Elinaldo José Rodrigues</t>
  </si>
  <si>
    <t>(88)988891473</t>
  </si>
  <si>
    <t>fabianavilarprodutora@gmail.com</t>
  </si>
  <si>
    <t>Fabiana dos Santos Vilar</t>
  </si>
  <si>
    <t>José Barbosa Neto</t>
  </si>
  <si>
    <t>2198878-3459</t>
  </si>
  <si>
    <t>imachado703@gmail.com</t>
  </si>
  <si>
    <t>Iara Machado</t>
  </si>
  <si>
    <t>Maria Sílvia Bigareli de Menezes</t>
  </si>
  <si>
    <t>(12) 981223579</t>
  </si>
  <si>
    <t>cia.de.lendas.digital@gmail.com</t>
  </si>
  <si>
    <t>monicazarattini@gmail.com</t>
  </si>
  <si>
    <t>Mônica Rolim Zarattini</t>
  </si>
  <si>
    <t>Motivo de saúde.</t>
  </si>
  <si>
    <t>Juliana Rego Ripoli</t>
  </si>
  <si>
    <t>vanessa longoni</t>
  </si>
  <si>
    <t>918577590-87</t>
  </si>
  <si>
    <t>21 980140265</t>
  </si>
  <si>
    <t>Ananda Stucker</t>
  </si>
  <si>
    <t>11 98269-5740</t>
  </si>
  <si>
    <t>Daniela Pfeiffer Fernandes</t>
  </si>
  <si>
    <t>carolinagonzalezatriz@gmail.com</t>
  </si>
  <si>
    <t>Carolina Gonzalez</t>
  </si>
  <si>
    <t>11 96622 6449</t>
  </si>
  <si>
    <t>vitorandrerolimdemesquita@gmail.com</t>
  </si>
  <si>
    <t>vitor andré rolim de mesquita</t>
  </si>
  <si>
    <t>Felipe Valle da Cunha</t>
  </si>
  <si>
    <t>julio_bezerra@ufms.br</t>
  </si>
  <si>
    <t>Julio Carlos Bezerra</t>
  </si>
  <si>
    <t>esferage@gmail.com</t>
  </si>
  <si>
    <t>Gerusa Rosa Oliva</t>
  </si>
  <si>
    <t>48 99659 4665</t>
  </si>
  <si>
    <t>Ronaldo Ueda Koike</t>
  </si>
  <si>
    <t>Mauro César Alves</t>
  </si>
  <si>
    <t>(81)992525911</t>
  </si>
  <si>
    <t>Daniel Caldeira de Melo</t>
  </si>
  <si>
    <t>34 98836-1851</t>
  </si>
  <si>
    <t>Giovanna Momenté Araujo Queiroz</t>
  </si>
  <si>
    <t>Taciana Enes Peixoto Guimarães</t>
  </si>
  <si>
    <t>8199840-9932</t>
  </si>
  <si>
    <t>coutinho.andrezadeoliveira@gmail.com</t>
  </si>
  <si>
    <t>Andreza de Oliveira coutinho</t>
  </si>
  <si>
    <t>(31)987756558</t>
  </si>
  <si>
    <t>Felínio de Sousa Freitas</t>
  </si>
  <si>
    <t>11-98966-6150</t>
  </si>
  <si>
    <t>Gabriela Soares de Araujo Góes</t>
  </si>
  <si>
    <t>camila coutinho carvalho de rezende</t>
  </si>
  <si>
    <t>lala.heart@gmail.com</t>
  </si>
  <si>
    <t>Laís Barros Falcão de Almeida</t>
  </si>
  <si>
    <t>06083270421</t>
  </si>
  <si>
    <t>81987883679</t>
  </si>
  <si>
    <t>02587944708</t>
  </si>
  <si>
    <t>21996512765</t>
  </si>
  <si>
    <t>11951579773</t>
  </si>
  <si>
    <t>31271668858</t>
  </si>
  <si>
    <t>11971780227</t>
  </si>
  <si>
    <t>92771882000</t>
  </si>
  <si>
    <t>48991187178</t>
  </si>
  <si>
    <t>06030507605</t>
  </si>
  <si>
    <t>31982231400</t>
  </si>
  <si>
    <t>43563163634</t>
  </si>
  <si>
    <t>06646223998</t>
  </si>
  <si>
    <t>11964332366</t>
  </si>
  <si>
    <t>29239679847</t>
  </si>
  <si>
    <t>13997673314</t>
  </si>
  <si>
    <t>07006480973</t>
  </si>
  <si>
    <t>07412105760</t>
  </si>
  <si>
    <t>61999989513</t>
  </si>
  <si>
    <t>06211236921</t>
  </si>
  <si>
    <t>04455148680</t>
  </si>
  <si>
    <t>31995746513</t>
  </si>
  <si>
    <t>32505262829</t>
  </si>
  <si>
    <t>21988244776</t>
  </si>
  <si>
    <t>63992171698</t>
  </si>
  <si>
    <t>10371766770</t>
  </si>
  <si>
    <t>21992320001</t>
  </si>
  <si>
    <t>83932216504</t>
  </si>
  <si>
    <t>04608920456</t>
  </si>
  <si>
    <t>11956098772</t>
  </si>
  <si>
    <t>08674692699</t>
  </si>
  <si>
    <t>31988779733</t>
  </si>
  <si>
    <t>03920427548</t>
  </si>
  <si>
    <t>78579333504</t>
  </si>
  <si>
    <t>04861294118</t>
  </si>
  <si>
    <t>63991119131</t>
  </si>
  <si>
    <t>08100751722</t>
  </si>
  <si>
    <t>27999948883</t>
  </si>
  <si>
    <t>21988949296</t>
  </si>
  <si>
    <t>31116312816</t>
  </si>
  <si>
    <t>11983572512</t>
  </si>
  <si>
    <t>73911887272</t>
  </si>
  <si>
    <t>00248084070</t>
  </si>
  <si>
    <t>41999807192</t>
  </si>
  <si>
    <t>31707312893</t>
  </si>
  <si>
    <t>00134366514</t>
  </si>
  <si>
    <t>79981668170</t>
  </si>
  <si>
    <t>05546410469</t>
  </si>
  <si>
    <t>00376438002</t>
  </si>
  <si>
    <t>55991643155</t>
  </si>
  <si>
    <t>02182987908</t>
  </si>
  <si>
    <t>45991232191</t>
  </si>
  <si>
    <t>83116796491</t>
  </si>
  <si>
    <t>03162055679</t>
  </si>
  <si>
    <t>31999540773</t>
  </si>
  <si>
    <t>01710945060</t>
  </si>
  <si>
    <t>51999240140</t>
  </si>
  <si>
    <t>11992595605</t>
  </si>
  <si>
    <t>03353250336</t>
  </si>
  <si>
    <t>05523480665</t>
  </si>
  <si>
    <t>35992100936</t>
  </si>
  <si>
    <t>07536706703</t>
  </si>
  <si>
    <t>60483192317</t>
  </si>
  <si>
    <t>09878633713</t>
  </si>
  <si>
    <t>21981493243</t>
  </si>
  <si>
    <t>00114834075</t>
  </si>
  <si>
    <t>51984760479</t>
  </si>
  <si>
    <t>10139980733</t>
  </si>
  <si>
    <t>41995155470</t>
  </si>
  <si>
    <t>11580595775</t>
  </si>
  <si>
    <t>21992843130</t>
  </si>
  <si>
    <t>34812037808</t>
  </si>
  <si>
    <t>19982021629</t>
  </si>
  <si>
    <t>93768478068</t>
  </si>
  <si>
    <t>47996277374</t>
  </si>
  <si>
    <t>19655359840</t>
  </si>
  <si>
    <t>87570416953</t>
  </si>
  <si>
    <t>21998867882</t>
  </si>
  <si>
    <t>41020452870</t>
  </si>
  <si>
    <t>11995384211</t>
  </si>
  <si>
    <t>28670944880</t>
  </si>
  <si>
    <t>11978249802</t>
  </si>
  <si>
    <t>09708968838</t>
  </si>
  <si>
    <t>11966030578</t>
  </si>
  <si>
    <t>25715930804</t>
  </si>
  <si>
    <t>14981115564</t>
  </si>
  <si>
    <t>12214077839</t>
  </si>
  <si>
    <t>12997875994</t>
  </si>
  <si>
    <t>28436230817</t>
  </si>
  <si>
    <t>11983036622</t>
  </si>
  <si>
    <t>01675394776</t>
  </si>
  <si>
    <t>21998181308</t>
  </si>
  <si>
    <t>02496967705</t>
  </si>
  <si>
    <t>21995718489</t>
  </si>
  <si>
    <t>79777210230</t>
  </si>
  <si>
    <t>72438770015</t>
  </si>
  <si>
    <t>11994125884</t>
  </si>
  <si>
    <t>66568536768</t>
  </si>
  <si>
    <t>61982058301</t>
  </si>
  <si>
    <t>03635701289</t>
  </si>
  <si>
    <t>68999549594</t>
  </si>
  <si>
    <t>69093423304</t>
  </si>
  <si>
    <t>85996967771</t>
  </si>
  <si>
    <t>35694894855</t>
  </si>
  <si>
    <t>19981705032</t>
  </si>
  <si>
    <t>18630391120</t>
  </si>
  <si>
    <t>61981568150</t>
  </si>
  <si>
    <t>05756216723</t>
  </si>
  <si>
    <t>21974998000</t>
  </si>
  <si>
    <t>53560655404</t>
  </si>
  <si>
    <t>12498590773</t>
  </si>
  <si>
    <t>21964642076</t>
  </si>
  <si>
    <t>09000694493</t>
  </si>
  <si>
    <t>84994669714</t>
  </si>
  <si>
    <t>13767211807</t>
  </si>
  <si>
    <t>11993668106</t>
  </si>
  <si>
    <t>09844969808</t>
  </si>
  <si>
    <t>71824111720</t>
  </si>
  <si>
    <t>21967403182</t>
  </si>
  <si>
    <t>06655318858</t>
  </si>
  <si>
    <t>11996550797</t>
  </si>
  <si>
    <t>32194419802</t>
  </si>
  <si>
    <t>14997076595</t>
  </si>
  <si>
    <t>31070826863</t>
  </si>
  <si>
    <t>09626046740</t>
  </si>
  <si>
    <t>21985662099</t>
  </si>
  <si>
    <t>69204357053</t>
  </si>
  <si>
    <t>51992515788</t>
  </si>
  <si>
    <t>21980874200</t>
  </si>
  <si>
    <t>03432369743</t>
  </si>
  <si>
    <t>21997401673</t>
  </si>
  <si>
    <t>17867624805</t>
  </si>
  <si>
    <t>02191772790</t>
  </si>
  <si>
    <t>21976728282</t>
  </si>
  <si>
    <t>66370094315</t>
  </si>
  <si>
    <t>88999690047</t>
  </si>
  <si>
    <t>19005989491</t>
  </si>
  <si>
    <t>61981499592</t>
  </si>
  <si>
    <t>07066922840</t>
  </si>
  <si>
    <t>21979158074</t>
  </si>
  <si>
    <t>03762280401</t>
  </si>
  <si>
    <t>57789290053</t>
  </si>
  <si>
    <t>21999182210</t>
  </si>
  <si>
    <t>04187764666</t>
  </si>
  <si>
    <t>08228121776</t>
  </si>
  <si>
    <t>21986687068</t>
  </si>
  <si>
    <t>65848012172</t>
  </si>
  <si>
    <t>61981950799</t>
  </si>
  <si>
    <t>07427922425</t>
  </si>
  <si>
    <t>81995883666</t>
  </si>
  <si>
    <t>Preencheu o formulário duas vezes</t>
  </si>
  <si>
    <t>234.823.348-70-2</t>
  </si>
  <si>
    <t>SEGMENTOS</t>
  </si>
  <si>
    <t>SEGMENTO A</t>
  </si>
  <si>
    <t>SEGMENTO B</t>
  </si>
  <si>
    <t>SEGMENTO C</t>
  </si>
  <si>
    <t>SEGMENTO D</t>
  </si>
  <si>
    <t>SEGMENTO A,B,C,D,E</t>
  </si>
  <si>
    <t>SEGMENTO E</t>
  </si>
  <si>
    <t>SEGMENTO F</t>
  </si>
  <si>
    <t>SEGMENTO G</t>
  </si>
  <si>
    <t>SEGMENTO H</t>
  </si>
  <si>
    <t>SEGMENTO I</t>
  </si>
  <si>
    <t>SEGMENTO J</t>
  </si>
  <si>
    <t>TODOS SEGMENTO</t>
  </si>
  <si>
    <t>TODAS ÁREAS</t>
  </si>
  <si>
    <t>311.163.128-16-2</t>
  </si>
  <si>
    <t>047.446.226-90-2</t>
  </si>
  <si>
    <t>831.167.964-91-2</t>
  </si>
  <si>
    <t>101.399.807-33-2</t>
  </si>
  <si>
    <t>QNT</t>
  </si>
  <si>
    <t>RESPONDEU O FORMULÁRIO</t>
  </si>
  <si>
    <t>213179413-49</t>
  </si>
  <si>
    <t>85 99659-7702</t>
  </si>
  <si>
    <t>kellysaura@gmail.com</t>
  </si>
  <si>
    <t>Kelly Ferreira de Lima</t>
  </si>
  <si>
    <t>Afonso Braga da Costa Junior</t>
  </si>
  <si>
    <t>Alessandra Martins Girotto Mendes</t>
  </si>
  <si>
    <t>Lívia Marcela da Silva Uchôa</t>
  </si>
  <si>
    <t>Caterina Gabriella Galiotto Piloto</t>
  </si>
  <si>
    <t>24 992135842</t>
  </si>
  <si>
    <t>Vera Lúcia Cardim de Cerqueira</t>
  </si>
  <si>
    <t>Daniele da Silva Faria</t>
  </si>
  <si>
    <t>Carlos Eduardo Magnani Rizzo</t>
  </si>
  <si>
    <t>11 97690-3513</t>
  </si>
  <si>
    <t>Charlaine Suelen Rodrigues Souza</t>
  </si>
  <si>
    <t>Devanil Gonçalves Filho</t>
  </si>
  <si>
    <t>24 988219073</t>
  </si>
  <si>
    <t>05593124400</t>
  </si>
  <si>
    <t>21972708904</t>
  </si>
  <si>
    <t>36371088874</t>
  </si>
  <si>
    <t>11979562051</t>
  </si>
  <si>
    <t>11982961065</t>
  </si>
  <si>
    <t>21992792209</t>
  </si>
  <si>
    <t>11591932742</t>
  </si>
  <si>
    <t>11991577913</t>
  </si>
  <si>
    <t>33848949873</t>
  </si>
  <si>
    <t>19993233551</t>
  </si>
  <si>
    <t>06114469879</t>
  </si>
  <si>
    <t>09338940748</t>
  </si>
  <si>
    <t>11993849455</t>
  </si>
  <si>
    <t>Tatiana Vieira Assumpção Richard</t>
  </si>
  <si>
    <t>07594716736</t>
  </si>
  <si>
    <t>21986554100</t>
  </si>
  <si>
    <t>22-SORTEADOS</t>
  </si>
  <si>
    <t>Idalina Souza Ribeiro da Silva</t>
  </si>
  <si>
    <t>(22) 99768-0390</t>
  </si>
  <si>
    <t>José Maria Pereira Junior</t>
  </si>
  <si>
    <t>03308652935</t>
  </si>
  <si>
    <t>angelisa.stein2002@gmail.com</t>
  </si>
  <si>
    <t>Angelisa Stein</t>
  </si>
  <si>
    <t>Daniel Fernando Masiá Herrera</t>
  </si>
  <si>
    <t>Patricia Fano Rodriguez</t>
  </si>
  <si>
    <t>angelicanevesrj@gmail.com</t>
  </si>
  <si>
    <t>08654482729</t>
  </si>
  <si>
    <t>rodolfojunqueirafonseca@gmail.com</t>
  </si>
  <si>
    <t>Rodolfo Nazareth Junqueira Fonseca</t>
  </si>
  <si>
    <t>01355535638</t>
  </si>
  <si>
    <t>Maria Eduarda Fadini Cardoso</t>
  </si>
  <si>
    <t>21 99382-9293</t>
  </si>
  <si>
    <t>Emerson Cesar Nascimento</t>
  </si>
  <si>
    <t xml:space="preserve">Liduina Moreira Lins </t>
  </si>
  <si>
    <t xml:space="preserve">11 9.8547.3623 </t>
  </si>
  <si>
    <t>Antonio Manuel da Silva Neves</t>
  </si>
  <si>
    <t>21 987342020</t>
  </si>
  <si>
    <t xml:space="preserve">Estou temporariamente comprometido com outras atividades e sem disponibilidade para novos compromissos no momento </t>
  </si>
  <si>
    <t>Nathália Rodrigues dos Santos Melo</t>
  </si>
  <si>
    <t>Romério Humberto Zeferino Nascimento</t>
  </si>
  <si>
    <t>Rafaela Menegoti Tasca</t>
  </si>
  <si>
    <t>03021288910</t>
  </si>
  <si>
    <t>Luciana de Oliveira Muller</t>
  </si>
  <si>
    <t>71 99236-0191</t>
  </si>
  <si>
    <t>CLAUDIA CAVALIÉRE D´MUTTI</t>
  </si>
  <si>
    <t>51 999633695</t>
  </si>
  <si>
    <t>Alinne Andrade de Araújo</t>
  </si>
  <si>
    <t xml:space="preserve">Mônica Cristina Moreira Bernardes </t>
  </si>
  <si>
    <t xml:space="preserve">Mucio Nunes Moreira </t>
  </si>
  <si>
    <t>62 98143-6753</t>
  </si>
  <si>
    <t>Renata Maria Gonçalves Mora</t>
  </si>
  <si>
    <t>51 998303434</t>
  </si>
  <si>
    <t>André Gracindo Gomes</t>
  </si>
  <si>
    <t>03816644732</t>
  </si>
  <si>
    <t>715.008.477-04-2</t>
  </si>
  <si>
    <t>23</t>
  </si>
  <si>
    <t>PATRIMÔNIO CULTURAL-D</t>
  </si>
  <si>
    <t>MUSEU E MEMÓRIA-J</t>
  </si>
  <si>
    <t>CONSTRUÇÃO, REFORMA, ADEQUAÇÃO OU MANUTENÇÃO DE EQUIPAMENTOS CULTURAIS-A</t>
  </si>
  <si>
    <t>CONSTRUÇÃO, REFORMA, ADEQUAÇÃO OU MANUTENÇÃO DE EQUIPAMENTOS CULTURAIS-B</t>
  </si>
  <si>
    <t>MUSEU E MEMÓRIA-C</t>
  </si>
  <si>
    <t>MUSEU E MEMÓRIA-D</t>
  </si>
  <si>
    <t>PATRIMÔNIO CULTURAL-B</t>
  </si>
  <si>
    <t>AUDIOVISUAL-C</t>
  </si>
  <si>
    <t>MUSEU E MEMÓRIA-A</t>
  </si>
  <si>
    <t>MUSEU E MEMÓRIA-B</t>
  </si>
  <si>
    <t>MUSEU E MEMÓRIA-E</t>
  </si>
  <si>
    <t>AUDIOVISUAL-D</t>
  </si>
  <si>
    <t>HUMANIDADES-B</t>
  </si>
  <si>
    <t>MUSEU E MEMÓRIA-I</t>
  </si>
  <si>
    <t>MUSEU E MEMÓRIA-F</t>
  </si>
  <si>
    <t>MUSEU E MEMÓRIA-G</t>
  </si>
  <si>
    <t>MUSEU E MEMÓRIA-H</t>
  </si>
  <si>
    <t>MÚSICA-A</t>
  </si>
  <si>
    <t>PATRIMÔNIO CULTURAL-A</t>
  </si>
  <si>
    <t>ARTES CÊNICAS-A</t>
  </si>
  <si>
    <t>ARTES CÊNICAS-B</t>
  </si>
  <si>
    <t>ARTES CÊNICAS-D</t>
  </si>
  <si>
    <t>AUDIOVISUAL-B</t>
  </si>
  <si>
    <t>HUMANIDADES-D</t>
  </si>
  <si>
    <t>HUMANIDADES-A</t>
  </si>
  <si>
    <t>MÚSICA-B</t>
  </si>
  <si>
    <t>ARTES VISUAIS-A</t>
  </si>
  <si>
    <t>HUMANIDADES-C</t>
  </si>
  <si>
    <t>ARTES CÊNICAS-C</t>
  </si>
  <si>
    <t>AUDIOVISUAL-A</t>
  </si>
  <si>
    <t>TOTAL</t>
  </si>
  <si>
    <t>066.553.188-58-2</t>
  </si>
  <si>
    <t>ÁREA/SEGMENTO</t>
  </si>
  <si>
    <t>ARTES VISUAIS-B</t>
  </si>
  <si>
    <t>ARTES VISUAIS-C</t>
  </si>
  <si>
    <t>ARTES VISUAIS-D</t>
  </si>
  <si>
    <t>ARTES VISUAIS-E</t>
  </si>
  <si>
    <t>-C</t>
  </si>
  <si>
    <t>PATRIMÔNIO CULTURAL-E</t>
  </si>
  <si>
    <t>PATRIMÔNIO CULTURAL-F</t>
  </si>
  <si>
    <t>PATRIMÔNIO CULTURAL-G</t>
  </si>
  <si>
    <t>PATRIMÔNIO CULTURAL-H</t>
  </si>
  <si>
    <t>PATRIMÔNIO CULTURAL-I</t>
  </si>
  <si>
    <t>ORDEM DO SORTEIO -  segmentos com menos pareceristas</t>
  </si>
  <si>
    <t>QTDE VINCULADA</t>
  </si>
  <si>
    <t>Patrimônio</t>
  </si>
  <si>
    <t>Museu e memória</t>
  </si>
  <si>
    <t>Construção</t>
  </si>
  <si>
    <t>Audiovisual</t>
  </si>
  <si>
    <t>Humanidades</t>
  </si>
  <si>
    <t>Música</t>
  </si>
  <si>
    <t>Artes cênicas</t>
  </si>
  <si>
    <t xml:space="preserve">A </t>
  </si>
  <si>
    <t>qualquer área</t>
  </si>
  <si>
    <t>2 ARTESCÊNICAS</t>
  </si>
  <si>
    <t>total sorteados 4ª INEX Edital 2023</t>
  </si>
  <si>
    <t xml:space="preserve">QTDE DEFINIDA </t>
  </si>
  <si>
    <t>ADESÃO AO SORTEIO</t>
  </si>
  <si>
    <t>VALOR UN.</t>
  </si>
  <si>
    <t>VALOR TOTAL</t>
  </si>
  <si>
    <t>PERCENTUAL</t>
  </si>
  <si>
    <t>TOTAL  POR ÁREA</t>
  </si>
  <si>
    <t>Artes visuais</t>
  </si>
  <si>
    <t>DEFINIÇÃO</t>
  </si>
  <si>
    <t>100% (IF)</t>
  </si>
  <si>
    <t>Nº</t>
  </si>
  <si>
    <t>Z - FNC</t>
  </si>
  <si>
    <t>Participantes</t>
  </si>
  <si>
    <r>
      <t>CANDIDA SASTRE</t>
    </r>
    <r>
      <rPr>
        <sz val="12"/>
        <color rgb="FFFF0000"/>
        <rFont val="Calibri"/>
        <family val="2"/>
        <scheme val="minor"/>
      </rPr>
      <t xml:space="preserve"> </t>
    </r>
  </si>
  <si>
    <t xml:space="preserve">CANDIDA SASTRE </t>
  </si>
  <si>
    <t>marcelino@cmpconstrutora.com.br</t>
  </si>
  <si>
    <t>elin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</si>
</sst>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m/d/yyyy\ h:mm:ss"/>
    <numFmt numFmtId="165" formatCode="&quot;R$&quot;\ #,##0.00"/>
  </numFmts>
  <fonts count="3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444444"/>
      <name val="Aptos Narrow"/>
      <family val="2"/>
    </font>
    <font>
      <sz val="12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</font>
    <font>
      <b/>
      <sz val="10"/>
      <name val="Calibri"/>
      <family val="2"/>
    </font>
    <font>
      <b/>
      <sz val="14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theme="0"/>
      <name val="Arial"/>
      <family val="2"/>
    </font>
    <font>
      <sz val="12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0"/>
      <name val="Calibri"/>
      <family val="2"/>
      <scheme val="minor"/>
    </font>
    <font>
      <u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2"/>
      <color rgb="FF00B050"/>
      <name val="Calibri"/>
      <family val="2"/>
      <scheme val="minor"/>
    </font>
    <font>
      <sz val="1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name val="Calibri"/>
      <family val="2"/>
      <scheme val="minor"/>
    </font>
  </fonts>
  <fills count="2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-0.249977111117893"/>
        <bgColor theme="4"/>
      </patternFill>
    </fill>
    <fill>
      <patternFill patternType="solid">
        <fgColor theme="0"/>
        <bgColor theme="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/>
        <bgColor theme="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C9900"/>
        <bgColor indexed="64"/>
      </patternFill>
    </fill>
    <fill>
      <patternFill patternType="solid">
        <fgColor rgb="FFCCCC0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00CC99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rgb="FF442F65"/>
      </left>
      <right style="thin">
        <color rgb="FF5B3F86"/>
      </right>
      <top style="thin">
        <color rgb="FF442F65"/>
      </top>
      <bottom style="thin">
        <color rgb="FF442F65"/>
      </bottom>
      <diagonal/>
    </border>
    <border>
      <left style="thin">
        <color rgb="FF5B3F86"/>
      </left>
      <right style="thin">
        <color rgb="FF5B3F86"/>
      </right>
      <top style="thin">
        <color rgb="FF442F65"/>
      </top>
      <bottom style="thin">
        <color rgb="FF442F65"/>
      </bottom>
      <diagonal/>
    </border>
    <border>
      <left style="thin">
        <color rgb="FF5B3F86"/>
      </left>
      <right style="thin">
        <color rgb="FF442F65"/>
      </right>
      <top style="thin">
        <color rgb="FF442F65"/>
      </top>
      <bottom style="thin">
        <color rgb="FF442F65"/>
      </bottom>
      <diagonal/>
    </border>
    <border>
      <left style="thin">
        <color rgb="FF442F65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442F65"/>
      </right>
      <top style="thin">
        <color rgb="FFFFFFFF"/>
      </top>
      <bottom style="thin">
        <color rgb="FFFFFFFF"/>
      </bottom>
      <diagonal/>
    </border>
    <border>
      <left style="thin">
        <color rgb="FF442F65"/>
      </left>
      <right style="thin">
        <color rgb="FFF8F9FA"/>
      </right>
      <top style="thin">
        <color rgb="FFF8F9FA"/>
      </top>
      <bottom style="thin">
        <color rgb="FFF8F9FA"/>
      </bottom>
      <diagonal/>
    </border>
    <border>
      <left style="thin">
        <color rgb="FFF8F9FA"/>
      </left>
      <right style="thin">
        <color rgb="FFF8F9FA"/>
      </right>
      <top style="thin">
        <color rgb="FFF8F9FA"/>
      </top>
      <bottom style="thin">
        <color rgb="FFF8F9FA"/>
      </bottom>
      <diagonal/>
    </border>
    <border>
      <left style="thin">
        <color rgb="FFF8F9FA"/>
      </left>
      <right style="thin">
        <color rgb="FF442F65"/>
      </right>
      <top style="thin">
        <color rgb="FFF8F9FA"/>
      </top>
      <bottom style="thin">
        <color rgb="FFF8F9FA"/>
      </bottom>
      <diagonal/>
    </border>
    <border>
      <left style="thin">
        <color rgb="FF442F65"/>
      </left>
      <right style="thin">
        <color rgb="FFFFFFFF"/>
      </right>
      <top style="thin">
        <color rgb="FFFFFFFF"/>
      </top>
      <bottom style="thin">
        <color rgb="FF442F65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442F65"/>
      </bottom>
      <diagonal/>
    </border>
    <border>
      <left style="thin">
        <color rgb="FFFFFFFF"/>
      </left>
      <right style="thin">
        <color rgb="FF442F65"/>
      </right>
      <top style="thin">
        <color rgb="FFFFFFFF"/>
      </top>
      <bottom style="thin">
        <color rgb="FF442F6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5" fillId="0" borderId="0" applyNumberFormat="0" applyFill="0" applyBorder="0" applyAlignment="0" applyProtection="0"/>
  </cellStyleXfs>
  <cellXfs count="390">
    <xf numFmtId="0" fontId="0" fillId="0" borderId="0" xfId="0"/>
    <xf numFmtId="0" fontId="2" fillId="0" borderId="0" xfId="0" applyFont="1"/>
    <xf numFmtId="0" fontId="8" fillId="6" borderId="11" xfId="0" applyFont="1" applyFill="1" applyBorder="1" applyAlignment="1">
      <alignment horizontal="center" vertical="center" wrapText="1"/>
    </xf>
    <xf numFmtId="0" fontId="8" fillId="6" borderId="0" xfId="0" applyFont="1" applyFill="1" applyAlignment="1">
      <alignment horizontal="center" vertical="center" wrapText="1"/>
    </xf>
    <xf numFmtId="0" fontId="8" fillId="6" borderId="7" xfId="0" applyFont="1" applyFill="1" applyBorder="1" applyAlignment="1">
      <alignment horizontal="center" vertical="center" wrapText="1"/>
    </xf>
    <xf numFmtId="0" fontId="8" fillId="6" borderId="18" xfId="0" applyFont="1" applyFill="1" applyBorder="1" applyAlignment="1">
      <alignment horizontal="center" vertical="center" wrapText="1"/>
    </xf>
    <xf numFmtId="0" fontId="8" fillId="6" borderId="12" xfId="0" applyFont="1" applyFill="1" applyBorder="1" applyAlignment="1">
      <alignment horizontal="center" vertical="center" wrapText="1"/>
    </xf>
    <xf numFmtId="0" fontId="8" fillId="6" borderId="16" xfId="0" applyFont="1" applyFill="1" applyBorder="1" applyAlignment="1">
      <alignment horizontal="center" vertical="center" wrapText="1"/>
    </xf>
    <xf numFmtId="0" fontId="8" fillId="6" borderId="17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wrapText="1"/>
    </xf>
    <xf numFmtId="0" fontId="11" fillId="0" borderId="3" xfId="0" applyFont="1" applyBorder="1" applyAlignment="1">
      <alignment horizontal="center" vertical="center"/>
    </xf>
    <xf numFmtId="0" fontId="10" fillId="0" borderId="7" xfId="0" applyFont="1" applyBorder="1" applyAlignment="1">
      <alignment vertical="center" wrapText="1"/>
    </xf>
    <xf numFmtId="0" fontId="11" fillId="0" borderId="7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/>
    </xf>
    <xf numFmtId="0" fontId="11" fillId="0" borderId="18" xfId="0" applyFont="1" applyBorder="1" applyAlignment="1">
      <alignment horizontal="center" vertical="center"/>
    </xf>
    <xf numFmtId="0" fontId="10" fillId="0" borderId="7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wrapText="1"/>
    </xf>
    <xf numFmtId="0" fontId="10" fillId="0" borderId="17" xfId="0" applyFont="1" applyBorder="1" applyAlignment="1">
      <alignment horizontal="left" vertical="center" wrapText="1"/>
    </xf>
    <xf numFmtId="0" fontId="10" fillId="0" borderId="17" xfId="0" applyFont="1" applyBorder="1" applyAlignment="1">
      <alignment wrapText="1"/>
    </xf>
    <xf numFmtId="0" fontId="10" fillId="0" borderId="7" xfId="0" applyFont="1" applyBorder="1" applyAlignment="1">
      <alignment horizontal="left" vertical="center"/>
    </xf>
    <xf numFmtId="0" fontId="11" fillId="0" borderId="19" xfId="0" applyFont="1" applyBorder="1" applyAlignment="1">
      <alignment horizontal="center" vertical="center"/>
    </xf>
    <xf numFmtId="0" fontId="12" fillId="0" borderId="7" xfId="0" applyFont="1" applyBorder="1" applyAlignment="1">
      <alignment horizontal="left" vertical="center"/>
    </xf>
    <xf numFmtId="0" fontId="10" fillId="0" borderId="12" xfId="0" applyFont="1" applyBorder="1" applyAlignment="1">
      <alignment horizontal="center" vertical="center"/>
    </xf>
    <xf numFmtId="0" fontId="10" fillId="0" borderId="14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center" vertical="center"/>
    </xf>
    <xf numFmtId="0" fontId="8" fillId="6" borderId="10" xfId="0" applyFont="1" applyFill="1" applyBorder="1" applyAlignment="1">
      <alignment horizontal="center" vertical="center" wrapText="1"/>
    </xf>
    <xf numFmtId="0" fontId="8" fillId="6" borderId="22" xfId="0" applyFont="1" applyFill="1" applyBorder="1" applyAlignment="1">
      <alignment horizontal="center" vertical="center" wrapText="1"/>
    </xf>
    <xf numFmtId="0" fontId="8" fillId="6" borderId="23" xfId="0" applyFont="1" applyFill="1" applyBorder="1" applyAlignment="1">
      <alignment horizontal="center" vertical="center" wrapText="1"/>
    </xf>
    <xf numFmtId="0" fontId="8" fillId="6" borderId="24" xfId="0" applyFont="1" applyFill="1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/>
    </xf>
    <xf numFmtId="0" fontId="14" fillId="0" borderId="25" xfId="0" applyFont="1" applyBorder="1" applyAlignment="1">
      <alignment horizontal="center"/>
    </xf>
    <xf numFmtId="0" fontId="14" fillId="0" borderId="3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14" fillId="0" borderId="26" xfId="0" applyFont="1" applyBorder="1" applyAlignment="1">
      <alignment horizontal="center"/>
    </xf>
    <xf numFmtId="0" fontId="14" fillId="0" borderId="30" xfId="0" applyFont="1" applyBorder="1" applyAlignment="1">
      <alignment horizontal="center"/>
    </xf>
    <xf numFmtId="0" fontId="14" fillId="0" borderId="28" xfId="0" applyFont="1" applyBorder="1" applyAlignment="1">
      <alignment horizontal="center"/>
    </xf>
    <xf numFmtId="0" fontId="14" fillId="0" borderId="20" xfId="0" applyFont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14" fillId="0" borderId="27" xfId="0" applyFont="1" applyBorder="1" applyAlignment="1">
      <alignment horizontal="center"/>
    </xf>
    <xf numFmtId="0" fontId="14" fillId="0" borderId="19" xfId="0" applyFont="1" applyBorder="1" applyAlignment="1">
      <alignment horizontal="center"/>
    </xf>
    <xf numFmtId="0" fontId="14" fillId="0" borderId="29" xfId="0" applyFont="1" applyBorder="1" applyAlignment="1">
      <alignment horizontal="center"/>
    </xf>
    <xf numFmtId="0" fontId="14" fillId="0" borderId="10" xfId="0" applyFont="1" applyBorder="1" applyAlignment="1">
      <alignment horizontal="center"/>
    </xf>
    <xf numFmtId="0" fontId="14" fillId="0" borderId="17" xfId="0" applyFont="1" applyBorder="1" applyAlignment="1">
      <alignment horizontal="center"/>
    </xf>
    <xf numFmtId="0" fontId="14" fillId="0" borderId="2" xfId="0" applyFont="1" applyBorder="1"/>
    <xf numFmtId="0" fontId="14" fillId="0" borderId="1" xfId="0" applyFont="1" applyBorder="1"/>
    <xf numFmtId="0" fontId="2" fillId="2" borderId="1" xfId="0" applyFont="1" applyFill="1" applyBorder="1"/>
    <xf numFmtId="0" fontId="2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/>
    <xf numFmtId="0" fontId="0" fillId="0" borderId="1" xfId="0" applyBorder="1"/>
    <xf numFmtId="0" fontId="18" fillId="0" borderId="3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9" fillId="6" borderId="9" xfId="0" applyFont="1" applyFill="1" applyBorder="1" applyAlignment="1">
      <alignment horizontal="center" vertical="center" wrapText="1"/>
    </xf>
    <xf numFmtId="0" fontId="18" fillId="3" borderId="3" xfId="0" applyFont="1" applyFill="1" applyBorder="1" applyAlignment="1">
      <alignment horizontal="center" vertical="center"/>
    </xf>
    <xf numFmtId="0" fontId="18" fillId="3" borderId="16" xfId="0" applyFont="1" applyFill="1" applyBorder="1" applyAlignment="1">
      <alignment horizontal="center" vertical="center"/>
    </xf>
    <xf numFmtId="0" fontId="18" fillId="3" borderId="18" xfId="0" applyFont="1" applyFill="1" applyBorder="1" applyAlignment="1">
      <alignment horizontal="center" vertical="center"/>
    </xf>
    <xf numFmtId="0" fontId="17" fillId="0" borderId="0" xfId="0" applyFont="1"/>
    <xf numFmtId="0" fontId="18" fillId="3" borderId="7" xfId="0" applyFont="1" applyFill="1" applyBorder="1" applyAlignment="1">
      <alignment horizontal="center" vertical="center"/>
    </xf>
    <xf numFmtId="0" fontId="11" fillId="7" borderId="3" xfId="0" applyFont="1" applyFill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8" fillId="6" borderId="18" xfId="0" applyFont="1" applyFill="1" applyBorder="1" applyAlignment="1">
      <alignment horizontal="center" vertical="center"/>
    </xf>
    <xf numFmtId="0" fontId="10" fillId="0" borderId="7" xfId="0" applyFont="1" applyBorder="1" applyAlignment="1">
      <alignment horizontal="left"/>
    </xf>
    <xf numFmtId="0" fontId="10" fillId="0" borderId="17" xfId="0" applyFont="1" applyBorder="1" applyAlignment="1">
      <alignment horizontal="left" vertical="center"/>
    </xf>
    <xf numFmtId="0" fontId="10" fillId="0" borderId="7" xfId="0" applyFont="1" applyBorder="1"/>
    <xf numFmtId="0" fontId="10" fillId="0" borderId="18" xfId="0" applyFont="1" applyBorder="1" applyAlignment="1">
      <alignment vertical="center"/>
    </xf>
    <xf numFmtId="0" fontId="8" fillId="6" borderId="7" xfId="0" applyFont="1" applyFill="1" applyBorder="1" applyAlignment="1">
      <alignment horizontal="center" vertical="center"/>
    </xf>
    <xf numFmtId="0" fontId="8" fillId="6" borderId="11" xfId="0" applyFont="1" applyFill="1" applyBorder="1" applyAlignment="1">
      <alignment horizontal="center" vertical="center"/>
    </xf>
    <xf numFmtId="0" fontId="19" fillId="6" borderId="9" xfId="0" applyFont="1" applyFill="1" applyBorder="1" applyAlignment="1">
      <alignment horizontal="center" vertical="center"/>
    </xf>
    <xf numFmtId="0" fontId="10" fillId="0" borderId="7" xfId="0" applyFont="1" applyBorder="1" applyAlignment="1">
      <alignment vertical="center"/>
    </xf>
    <xf numFmtId="0" fontId="10" fillId="0" borderId="17" xfId="0" applyFont="1" applyBorder="1"/>
    <xf numFmtId="0" fontId="10" fillId="0" borderId="14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32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0" fillId="2" borderId="0" xfId="0" applyFill="1"/>
    <xf numFmtId="0" fontId="2" fillId="2" borderId="0" xfId="0" applyFont="1" applyFill="1" applyAlignment="1">
      <alignment horizontal="center" vertical="center"/>
    </xf>
    <xf numFmtId="0" fontId="4" fillId="2" borderId="1" xfId="0" applyFont="1" applyFill="1" applyBorder="1"/>
    <xf numFmtId="0" fontId="3" fillId="2" borderId="1" xfId="0" applyFont="1" applyFill="1" applyBorder="1"/>
    <xf numFmtId="0" fontId="2" fillId="2" borderId="1" xfId="0" applyFont="1" applyFill="1" applyBorder="1" applyAlignment="1">
      <alignment horizontal="left" wrapText="1"/>
    </xf>
    <xf numFmtId="0" fontId="16" fillId="2" borderId="1" xfId="0" applyFont="1" applyFill="1" applyBorder="1" applyAlignment="1">
      <alignment horizontal="center"/>
    </xf>
    <xf numFmtId="0" fontId="16" fillId="2" borderId="1" xfId="0" applyFont="1" applyFill="1" applyBorder="1"/>
    <xf numFmtId="0" fontId="16" fillId="2" borderId="1" xfId="0" applyFont="1" applyFill="1" applyBorder="1" applyAlignment="1">
      <alignment horizontal="center" vertical="center"/>
    </xf>
    <xf numFmtId="0" fontId="16" fillId="2" borderId="0" xfId="0" applyFont="1" applyFill="1"/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5" fillId="2" borderId="1" xfId="1" applyFill="1" applyBorder="1" applyAlignment="1">
      <alignment horizontal="left" wrapText="1"/>
    </xf>
    <xf numFmtId="0" fontId="15" fillId="2" borderId="1" xfId="1" applyFill="1" applyBorder="1" applyAlignment="1">
      <alignment horizontal="left"/>
    </xf>
    <xf numFmtId="0" fontId="21" fillId="2" borderId="1" xfId="1" applyFont="1" applyFill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16" fillId="2" borderId="1" xfId="0" applyFont="1" applyFill="1" applyBorder="1" applyAlignment="1">
      <alignment horizontal="left"/>
    </xf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horizontal="center"/>
    </xf>
    <xf numFmtId="0" fontId="0" fillId="2" borderId="35" xfId="0" applyFill="1" applyBorder="1"/>
    <xf numFmtId="0" fontId="0" fillId="2" borderId="36" xfId="0" applyFill="1" applyBorder="1"/>
    <xf numFmtId="0" fontId="24" fillId="4" borderId="38" xfId="0" applyFont="1" applyFill="1" applyBorder="1" applyAlignment="1">
      <alignment horizontal="center"/>
    </xf>
    <xf numFmtId="0" fontId="24" fillId="4" borderId="11" xfId="0" applyFont="1" applyFill="1" applyBorder="1" applyAlignment="1">
      <alignment horizontal="center"/>
    </xf>
    <xf numFmtId="0" fontId="26" fillId="0" borderId="43" xfId="0" applyFont="1" applyBorder="1" applyAlignment="1">
      <alignment vertical="center"/>
    </xf>
    <xf numFmtId="0" fontId="26" fillId="0" borderId="44" xfId="0" applyFont="1" applyBorder="1" applyAlignment="1">
      <alignment vertical="center"/>
    </xf>
    <xf numFmtId="0" fontId="26" fillId="0" borderId="46" xfId="0" applyFont="1" applyBorder="1" applyAlignment="1">
      <alignment vertical="center"/>
    </xf>
    <xf numFmtId="0" fontId="26" fillId="0" borderId="47" xfId="0" applyFont="1" applyBorder="1" applyAlignment="1">
      <alignment vertical="center"/>
    </xf>
    <xf numFmtId="0" fontId="26" fillId="0" borderId="49" xfId="0" applyFont="1" applyBorder="1" applyAlignment="1">
      <alignment vertical="center"/>
    </xf>
    <xf numFmtId="0" fontId="26" fillId="0" borderId="50" xfId="0" applyFont="1" applyBorder="1" applyAlignment="1">
      <alignment vertical="center"/>
    </xf>
    <xf numFmtId="49" fontId="26" fillId="0" borderId="43" xfId="0" applyNumberFormat="1" applyFont="1" applyBorder="1" applyAlignment="1">
      <alignment horizontal="center" vertical="center"/>
    </xf>
    <xf numFmtId="49" fontId="26" fillId="0" borderId="46" xfId="0" applyNumberFormat="1" applyFont="1" applyBorder="1" applyAlignment="1">
      <alignment horizontal="center" vertical="center"/>
    </xf>
    <xf numFmtId="49" fontId="26" fillId="0" borderId="46" xfId="0" quotePrefix="1" applyNumberFormat="1" applyFont="1" applyBorder="1" applyAlignment="1">
      <alignment horizontal="center" vertical="center"/>
    </xf>
    <xf numFmtId="49" fontId="26" fillId="0" borderId="49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/>
    </xf>
    <xf numFmtId="49" fontId="26" fillId="0" borderId="43" xfId="0" quotePrefix="1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left" vertical="center"/>
    </xf>
    <xf numFmtId="49" fontId="27" fillId="0" borderId="40" xfId="0" applyNumberFormat="1" applyFont="1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39" xfId="0" applyFont="1" applyBorder="1" applyAlignment="1">
      <alignment horizontal="center" vertical="center"/>
    </xf>
    <xf numFmtId="164" fontId="26" fillId="0" borderId="42" xfId="0" applyNumberFormat="1" applyFont="1" applyBorder="1" applyAlignment="1">
      <alignment horizontal="center" vertical="center"/>
    </xf>
    <xf numFmtId="164" fontId="26" fillId="0" borderId="45" xfId="0" applyNumberFormat="1" applyFont="1" applyBorder="1" applyAlignment="1">
      <alignment horizontal="center" vertical="center"/>
    </xf>
    <xf numFmtId="164" fontId="26" fillId="0" borderId="48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7" fillId="0" borderId="0" xfId="0" applyFont="1"/>
    <xf numFmtId="49" fontId="10" fillId="0" borderId="43" xfId="0" quotePrefix="1" applyNumberFormat="1" applyFont="1" applyBorder="1" applyAlignment="1">
      <alignment horizontal="center" vertical="center"/>
    </xf>
    <xf numFmtId="49" fontId="10" fillId="0" borderId="46" xfId="0" quotePrefix="1" applyNumberFormat="1" applyFont="1" applyBorder="1" applyAlignment="1">
      <alignment horizontal="center" vertical="center"/>
    </xf>
    <xf numFmtId="49" fontId="10" fillId="0" borderId="46" xfId="0" applyNumberFormat="1" applyFont="1" applyBorder="1" applyAlignment="1">
      <alignment horizontal="center" vertical="center"/>
    </xf>
    <xf numFmtId="49" fontId="10" fillId="0" borderId="43" xfId="0" applyNumberFormat="1" applyFont="1" applyBorder="1" applyAlignment="1">
      <alignment horizontal="center" vertical="center"/>
    </xf>
    <xf numFmtId="49" fontId="27" fillId="0" borderId="0" xfId="0" applyNumberFormat="1" applyFont="1" applyAlignment="1">
      <alignment horizontal="center"/>
    </xf>
    <xf numFmtId="0" fontId="5" fillId="14" borderId="22" xfId="0" applyFont="1" applyFill="1" applyBorder="1" applyAlignment="1">
      <alignment horizontal="center" vertical="center"/>
    </xf>
    <xf numFmtId="0" fontId="5" fillId="14" borderId="23" xfId="0" applyFont="1" applyFill="1" applyBorder="1" applyAlignment="1">
      <alignment horizontal="center" vertical="center"/>
    </xf>
    <xf numFmtId="0" fontId="5" fillId="14" borderId="3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2" fillId="2" borderId="51" xfId="0" applyFont="1" applyFill="1" applyBorder="1" applyAlignment="1">
      <alignment horizontal="center"/>
    </xf>
    <xf numFmtId="0" fontId="5" fillId="9" borderId="23" xfId="0" applyFont="1" applyFill="1" applyBorder="1" applyAlignment="1">
      <alignment horizontal="center" vertical="center"/>
    </xf>
    <xf numFmtId="0" fontId="5" fillId="13" borderId="16" xfId="0" applyFont="1" applyFill="1" applyBorder="1" applyAlignment="1">
      <alignment horizontal="center" vertical="center"/>
    </xf>
    <xf numFmtId="0" fontId="5" fillId="13" borderId="21" xfId="0" applyFont="1" applyFill="1" applyBorder="1" applyAlignment="1">
      <alignment horizontal="center" vertical="center"/>
    </xf>
    <xf numFmtId="0" fontId="5" fillId="13" borderId="24" xfId="0" applyFont="1" applyFill="1" applyBorder="1" applyAlignment="1">
      <alignment horizontal="center" vertical="center" wrapText="1"/>
    </xf>
    <xf numFmtId="0" fontId="24" fillId="10" borderId="33" xfId="0" applyFont="1" applyFill="1" applyBorder="1" applyAlignment="1">
      <alignment horizontal="left" vertical="center" indent="2"/>
    </xf>
    <xf numFmtId="0" fontId="25" fillId="11" borderId="34" xfId="0" applyFont="1" applyFill="1" applyBorder="1" applyAlignment="1">
      <alignment horizontal="center" vertical="center"/>
    </xf>
    <xf numFmtId="0" fontId="24" fillId="4" borderId="35" xfId="0" applyFont="1" applyFill="1" applyBorder="1" applyAlignment="1">
      <alignment horizontal="left" vertical="center" indent="2"/>
    </xf>
    <xf numFmtId="0" fontId="24" fillId="4" borderId="35" xfId="0" applyFont="1" applyFill="1" applyBorder="1" applyAlignment="1">
      <alignment horizontal="left" indent="2"/>
    </xf>
    <xf numFmtId="0" fontId="5" fillId="14" borderId="23" xfId="0" applyFont="1" applyFill="1" applyBorder="1" applyAlignment="1">
      <alignment horizontal="center" vertical="center" wrapText="1"/>
    </xf>
    <xf numFmtId="0" fontId="25" fillId="2" borderId="36" xfId="0" applyFont="1" applyFill="1" applyBorder="1" applyAlignment="1">
      <alignment horizontal="center"/>
    </xf>
    <xf numFmtId="0" fontId="0" fillId="4" borderId="35" xfId="0" applyFill="1" applyBorder="1"/>
    <xf numFmtId="0" fontId="5" fillId="13" borderId="22" xfId="0" applyFont="1" applyFill="1" applyBorder="1" applyAlignment="1">
      <alignment horizontal="center" vertical="center" wrapText="1"/>
    </xf>
    <xf numFmtId="0" fontId="24" fillId="15" borderId="35" xfId="0" applyFont="1" applyFill="1" applyBorder="1" applyAlignment="1">
      <alignment horizontal="left" vertical="center" indent="2"/>
    </xf>
    <xf numFmtId="0" fontId="28" fillId="0" borderId="0" xfId="0" applyFont="1"/>
    <xf numFmtId="0" fontId="29" fillId="2" borderId="1" xfId="0" applyFont="1" applyFill="1" applyBorder="1" applyAlignment="1">
      <alignment horizontal="center"/>
    </xf>
    <xf numFmtId="0" fontId="23" fillId="2" borderId="0" xfId="0" applyFont="1" applyFill="1"/>
    <xf numFmtId="0" fontId="8" fillId="16" borderId="7" xfId="0" applyFont="1" applyFill="1" applyBorder="1" applyAlignment="1">
      <alignment horizontal="center" vertical="center"/>
    </xf>
    <xf numFmtId="22" fontId="0" fillId="0" borderId="0" xfId="0" applyNumberFormat="1" applyAlignment="1">
      <alignment horizontal="center"/>
    </xf>
    <xf numFmtId="0" fontId="10" fillId="0" borderId="43" xfId="0" applyFont="1" applyBorder="1" applyAlignment="1">
      <alignment vertical="center"/>
    </xf>
    <xf numFmtId="0" fontId="28" fillId="2" borderId="0" xfId="0" applyFont="1" applyFill="1"/>
    <xf numFmtId="0" fontId="28" fillId="2" borderId="0" xfId="0" applyFont="1" applyFill="1" applyAlignment="1">
      <alignment horizontal="center" vertical="center"/>
    </xf>
    <xf numFmtId="0" fontId="5" fillId="0" borderId="0" xfId="0" applyFont="1"/>
    <xf numFmtId="0" fontId="5" fillId="2" borderId="0" xfId="0" applyFont="1" applyFill="1"/>
    <xf numFmtId="0" fontId="5" fillId="2" borderId="27" xfId="0" applyFont="1" applyFill="1" applyBorder="1" applyAlignment="1">
      <alignment horizontal="center" vertical="center"/>
    </xf>
    <xf numFmtId="0" fontId="5" fillId="2" borderId="29" xfId="0" applyFont="1" applyFill="1" applyBorder="1"/>
    <xf numFmtId="0" fontId="5" fillId="2" borderId="0" xfId="0" applyFont="1" applyFill="1" applyAlignment="1">
      <alignment horizontal="center" vertical="center"/>
    </xf>
    <xf numFmtId="0" fontId="30" fillId="2" borderId="0" xfId="0" applyFont="1" applyFill="1"/>
    <xf numFmtId="22" fontId="0" fillId="17" borderId="0" xfId="0" applyNumberFormat="1" applyFill="1" applyAlignment="1">
      <alignment horizontal="center"/>
    </xf>
    <xf numFmtId="0" fontId="0" fillId="17" borderId="0" xfId="0" applyFill="1"/>
    <xf numFmtId="49" fontId="0" fillId="17" borderId="0" xfId="0" applyNumberFormat="1" applyFill="1" applyAlignment="1">
      <alignment horizontal="center"/>
    </xf>
    <xf numFmtId="0" fontId="10" fillId="17" borderId="43" xfId="0" applyFont="1" applyFill="1" applyBorder="1" applyAlignment="1">
      <alignment vertical="center"/>
    </xf>
    <xf numFmtId="164" fontId="26" fillId="17" borderId="42" xfId="0" applyNumberFormat="1" applyFont="1" applyFill="1" applyBorder="1" applyAlignment="1">
      <alignment horizontal="center" vertical="center"/>
    </xf>
    <xf numFmtId="0" fontId="26" fillId="17" borderId="43" xfId="0" applyFont="1" applyFill="1" applyBorder="1" applyAlignment="1">
      <alignment vertical="center"/>
    </xf>
    <xf numFmtId="49" fontId="26" fillId="17" borderId="43" xfId="0" applyNumberFormat="1" applyFont="1" applyFill="1" applyBorder="1" applyAlignment="1">
      <alignment horizontal="center" vertical="center"/>
    </xf>
    <xf numFmtId="0" fontId="26" fillId="17" borderId="44" xfId="0" applyFont="1" applyFill="1" applyBorder="1" applyAlignment="1">
      <alignment vertical="center"/>
    </xf>
    <xf numFmtId="0" fontId="8" fillId="6" borderId="8" xfId="0" applyFont="1" applyFill="1" applyBorder="1" applyAlignment="1">
      <alignment horizontal="center" vertical="center"/>
    </xf>
    <xf numFmtId="0" fontId="8" fillId="6" borderId="9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 vertical="center"/>
    </xf>
    <xf numFmtId="0" fontId="0" fillId="2" borderId="1" xfId="0" applyFill="1" applyBorder="1"/>
    <xf numFmtId="22" fontId="0" fillId="19" borderId="0" xfId="0" applyNumberFormat="1" applyFill="1" applyAlignment="1">
      <alignment horizontal="center"/>
    </xf>
    <xf numFmtId="0" fontId="0" fillId="19" borderId="0" xfId="0" applyFill="1"/>
    <xf numFmtId="49" fontId="0" fillId="19" borderId="0" xfId="0" applyNumberFormat="1" applyFill="1" applyAlignment="1">
      <alignment horizontal="center"/>
    </xf>
    <xf numFmtId="0" fontId="22" fillId="2" borderId="0" xfId="0" applyFont="1" applyFill="1"/>
    <xf numFmtId="0" fontId="0" fillId="4" borderId="52" xfId="0" applyFill="1" applyBorder="1"/>
    <xf numFmtId="0" fontId="0" fillId="2" borderId="53" xfId="0" applyFill="1" applyBorder="1"/>
    <xf numFmtId="0" fontId="10" fillId="2" borderId="1" xfId="0" applyFont="1" applyFill="1" applyBorder="1" applyAlignment="1">
      <alignment vertical="center"/>
    </xf>
    <xf numFmtId="0" fontId="10" fillId="2" borderId="1" xfId="0" applyFont="1" applyFill="1" applyBorder="1" applyAlignment="1">
      <alignment vertical="center" wrapText="1"/>
    </xf>
    <xf numFmtId="0" fontId="28" fillId="0" borderId="1" xfId="0" applyFont="1" applyBorder="1" applyAlignment="1">
      <alignment vertical="center"/>
    </xf>
    <xf numFmtId="0" fontId="11" fillId="2" borderId="1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28" fillId="0" borderId="0" xfId="0" applyFont="1" applyAlignment="1">
      <alignment vertical="center"/>
    </xf>
    <xf numFmtId="0" fontId="8" fillId="18" borderId="0" xfId="0" applyFont="1" applyFill="1" applyAlignment="1">
      <alignment horizontal="center" vertical="center"/>
    </xf>
    <xf numFmtId="0" fontId="8" fillId="18" borderId="51" xfId="0" applyFont="1" applyFill="1" applyBorder="1" applyAlignment="1">
      <alignment vertical="center"/>
    </xf>
    <xf numFmtId="0" fontId="8" fillId="18" borderId="5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10" fillId="0" borderId="1" xfId="0" applyFont="1" applyBorder="1"/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0" fillId="0" borderId="1" xfId="0" applyFont="1" applyBorder="1" applyAlignment="1">
      <alignment horizontal="left"/>
    </xf>
    <xf numFmtId="0" fontId="12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28" fillId="0" borderId="1" xfId="0" applyFont="1" applyBorder="1"/>
    <xf numFmtId="0" fontId="31" fillId="2" borderId="1" xfId="0" applyFont="1" applyFill="1" applyBorder="1" applyAlignment="1">
      <alignment horizontal="center"/>
    </xf>
    <xf numFmtId="0" fontId="28" fillId="0" borderId="1" xfId="0" applyFont="1" applyBorder="1" applyAlignment="1">
      <alignment horizontal="center"/>
    </xf>
    <xf numFmtId="0" fontId="28" fillId="19" borderId="1" xfId="0" applyFont="1" applyFill="1" applyBorder="1"/>
    <xf numFmtId="0" fontId="18" fillId="2" borderId="1" xfId="0" applyFont="1" applyFill="1" applyBorder="1" applyAlignment="1">
      <alignment horizontal="center" vertical="center"/>
    </xf>
    <xf numFmtId="0" fontId="28" fillId="21" borderId="1" xfId="0" applyFont="1" applyFill="1" applyBorder="1"/>
    <xf numFmtId="0" fontId="10" fillId="21" borderId="1" xfId="0" applyFont="1" applyFill="1" applyBorder="1" applyAlignment="1">
      <alignment horizontal="center" vertical="center"/>
    </xf>
    <xf numFmtId="0" fontId="18" fillId="21" borderId="1" xfId="0" applyFont="1" applyFill="1" applyBorder="1" applyAlignment="1">
      <alignment horizontal="center" vertical="center"/>
    </xf>
    <xf numFmtId="0" fontId="11" fillId="21" borderId="1" xfId="0" applyFont="1" applyFill="1" applyBorder="1" applyAlignment="1">
      <alignment horizontal="center" vertical="center"/>
    </xf>
    <xf numFmtId="0" fontId="0" fillId="21" borderId="1" xfId="0" applyFill="1" applyBorder="1"/>
    <xf numFmtId="0" fontId="20" fillId="0" borderId="1" xfId="0" applyFont="1" applyBorder="1" applyAlignment="1">
      <alignment horizontal="center" vertical="center"/>
    </xf>
    <xf numFmtId="0" fontId="0" fillId="19" borderId="1" xfId="0" applyFill="1" applyBorder="1"/>
    <xf numFmtId="0" fontId="32" fillId="2" borderId="0" xfId="0" applyFont="1" applyFill="1" applyAlignment="1">
      <alignment horizontal="center"/>
    </xf>
    <xf numFmtId="0" fontId="33" fillId="2" borderId="1" xfId="0" applyFont="1" applyFill="1" applyBorder="1"/>
    <xf numFmtId="0" fontId="33" fillId="2" borderId="1" xfId="0" applyFont="1" applyFill="1" applyBorder="1" applyAlignment="1">
      <alignment wrapText="1"/>
    </xf>
    <xf numFmtId="0" fontId="34" fillId="2" borderId="1" xfId="0" applyFont="1" applyFill="1" applyBorder="1" applyAlignment="1">
      <alignment horizontal="center"/>
    </xf>
    <xf numFmtId="0" fontId="34" fillId="2" borderId="1" xfId="0" applyFont="1" applyFill="1" applyBorder="1"/>
    <xf numFmtId="0" fontId="34" fillId="2" borderId="0" xfId="0" applyFont="1" applyFill="1"/>
    <xf numFmtId="0" fontId="33" fillId="2" borderId="1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center"/>
    </xf>
    <xf numFmtId="0" fontId="31" fillId="19" borderId="1" xfId="0" applyFont="1" applyFill="1" applyBorder="1" applyAlignment="1">
      <alignment horizontal="center"/>
    </xf>
    <xf numFmtId="0" fontId="28" fillId="19" borderId="1" xfId="0" applyFont="1" applyFill="1" applyBorder="1" applyAlignment="1">
      <alignment horizontal="center"/>
    </xf>
    <xf numFmtId="0" fontId="11" fillId="19" borderId="1" xfId="0" applyFont="1" applyFill="1" applyBorder="1" applyAlignment="1">
      <alignment horizontal="center" vertical="center"/>
    </xf>
    <xf numFmtId="0" fontId="18" fillId="19" borderId="1" xfId="0" applyFont="1" applyFill="1" applyBorder="1" applyAlignment="1">
      <alignment horizontal="center" vertical="center"/>
    </xf>
    <xf numFmtId="0" fontId="20" fillId="19" borderId="1" xfId="0" applyFont="1" applyFill="1" applyBorder="1" applyAlignment="1">
      <alignment horizontal="center" vertical="center"/>
    </xf>
    <xf numFmtId="0" fontId="10" fillId="19" borderId="1" xfId="0" applyFont="1" applyFill="1" applyBorder="1" applyAlignment="1">
      <alignment horizontal="center" vertical="center"/>
    </xf>
    <xf numFmtId="0" fontId="0" fillId="0" borderId="54" xfId="0" applyBorder="1"/>
    <xf numFmtId="0" fontId="35" fillId="0" borderId="1" xfId="0" applyFont="1" applyBorder="1" applyAlignment="1">
      <alignment horizontal="center"/>
    </xf>
    <xf numFmtId="0" fontId="35" fillId="19" borderId="1" xfId="0" applyFont="1" applyFill="1" applyBorder="1" applyAlignment="1">
      <alignment horizontal="center"/>
    </xf>
    <xf numFmtId="0" fontId="35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35" fillId="2" borderId="1" xfId="0" applyFont="1" applyFill="1" applyBorder="1" applyAlignment="1">
      <alignment horizontal="center"/>
    </xf>
    <xf numFmtId="0" fontId="31" fillId="21" borderId="1" xfId="0" applyFont="1" applyFill="1" applyBorder="1"/>
    <xf numFmtId="0" fontId="36" fillId="21" borderId="1" xfId="0" applyFont="1" applyFill="1" applyBorder="1" applyAlignment="1">
      <alignment horizontal="center" vertical="center"/>
    </xf>
    <xf numFmtId="0" fontId="20" fillId="21" borderId="1" xfId="0" applyFont="1" applyFill="1" applyBorder="1" applyAlignment="1">
      <alignment horizontal="center" vertical="center"/>
    </xf>
    <xf numFmtId="0" fontId="32" fillId="21" borderId="1" xfId="0" applyFont="1" applyFill="1" applyBorder="1"/>
    <xf numFmtId="0" fontId="31" fillId="0" borderId="1" xfId="0" applyFont="1" applyBorder="1" applyAlignment="1">
      <alignment horizontal="center"/>
    </xf>
    <xf numFmtId="0" fontId="32" fillId="0" borderId="1" xfId="0" applyFont="1" applyBorder="1"/>
    <xf numFmtId="0" fontId="31" fillId="0" borderId="1" xfId="0" applyFont="1" applyBorder="1"/>
    <xf numFmtId="0" fontId="32" fillId="0" borderId="0" xfId="0" applyFont="1"/>
    <xf numFmtId="0" fontId="36" fillId="0" borderId="1" xfId="0" applyFont="1" applyBorder="1" applyAlignment="1">
      <alignment horizontal="center" vertical="center"/>
    </xf>
    <xf numFmtId="0" fontId="32" fillId="2" borderId="1" xfId="0" applyFont="1" applyFill="1" applyBorder="1" applyAlignment="1">
      <alignment horizontal="center"/>
    </xf>
    <xf numFmtId="3" fontId="11" fillId="19" borderId="51" xfId="0" applyNumberFormat="1" applyFont="1" applyFill="1" applyBorder="1" applyAlignment="1">
      <alignment horizontal="center"/>
    </xf>
    <xf numFmtId="0" fontId="28" fillId="22" borderId="1" xfId="0" applyFont="1" applyFill="1" applyBorder="1"/>
    <xf numFmtId="0" fontId="11" fillId="22" borderId="1" xfId="0" applyFont="1" applyFill="1" applyBorder="1" applyAlignment="1">
      <alignment horizontal="center" vertical="center"/>
    </xf>
    <xf numFmtId="0" fontId="20" fillId="22" borderId="1" xfId="0" applyFont="1" applyFill="1" applyBorder="1" applyAlignment="1">
      <alignment horizontal="center" vertical="center"/>
    </xf>
    <xf numFmtId="0" fontId="0" fillId="22" borderId="1" xfId="0" applyFill="1" applyBorder="1"/>
    <xf numFmtId="0" fontId="11" fillId="3" borderId="1" xfId="0" applyFont="1" applyFill="1" applyBorder="1" applyAlignment="1">
      <alignment horizontal="center" vertical="center"/>
    </xf>
    <xf numFmtId="0" fontId="20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28" fillId="3" borderId="1" xfId="0" applyFont="1" applyFill="1" applyBorder="1" applyAlignment="1">
      <alignment horizontal="left"/>
    </xf>
    <xf numFmtId="0" fontId="28" fillId="23" borderId="1" xfId="0" applyFont="1" applyFill="1" applyBorder="1"/>
    <xf numFmtId="0" fontId="10" fillId="23" borderId="1" xfId="0" applyFont="1" applyFill="1" applyBorder="1" applyAlignment="1">
      <alignment horizontal="center" vertical="center"/>
    </xf>
    <xf numFmtId="0" fontId="11" fillId="23" borderId="1" xfId="0" applyFont="1" applyFill="1" applyBorder="1" applyAlignment="1">
      <alignment horizontal="center" vertical="center"/>
    </xf>
    <xf numFmtId="0" fontId="20" fillId="23" borderId="1" xfId="0" applyFont="1" applyFill="1" applyBorder="1" applyAlignment="1">
      <alignment horizontal="center" vertical="center"/>
    </xf>
    <xf numFmtId="0" fontId="0" fillId="23" borderId="1" xfId="0" applyFill="1" applyBorder="1"/>
    <xf numFmtId="0" fontId="31" fillId="23" borderId="1" xfId="0" applyFont="1" applyFill="1" applyBorder="1"/>
    <xf numFmtId="0" fontId="36" fillId="23" borderId="1" xfId="0" applyFont="1" applyFill="1" applyBorder="1" applyAlignment="1">
      <alignment horizontal="center" vertical="center"/>
    </xf>
    <xf numFmtId="0" fontId="32" fillId="23" borderId="1" xfId="0" applyFont="1" applyFill="1" applyBorder="1"/>
    <xf numFmtId="0" fontId="28" fillId="24" borderId="1" xfId="0" applyFont="1" applyFill="1" applyBorder="1"/>
    <xf numFmtId="0" fontId="10" fillId="24" borderId="1" xfId="0" applyFont="1" applyFill="1" applyBorder="1" applyAlignment="1">
      <alignment horizontal="center" vertical="center"/>
    </xf>
    <xf numFmtId="0" fontId="0" fillId="24" borderId="1" xfId="0" applyFill="1" applyBorder="1"/>
    <xf numFmtId="0" fontId="20" fillId="24" borderId="1" xfId="0" applyFont="1" applyFill="1" applyBorder="1" applyAlignment="1">
      <alignment horizontal="center" vertical="center"/>
    </xf>
    <xf numFmtId="0" fontId="28" fillId="25" borderId="1" xfId="0" applyFont="1" applyFill="1" applyBorder="1"/>
    <xf numFmtId="0" fontId="10" fillId="25" borderId="1" xfId="0" applyFont="1" applyFill="1" applyBorder="1" applyAlignment="1">
      <alignment horizontal="center" vertical="center"/>
    </xf>
    <xf numFmtId="0" fontId="11" fillId="25" borderId="1" xfId="0" applyFont="1" applyFill="1" applyBorder="1" applyAlignment="1">
      <alignment horizontal="center" vertical="center"/>
    </xf>
    <xf numFmtId="0" fontId="20" fillId="25" borderId="1" xfId="0" applyFont="1" applyFill="1" applyBorder="1" applyAlignment="1">
      <alignment horizontal="center" vertical="center"/>
    </xf>
    <xf numFmtId="0" fontId="0" fillId="25" borderId="1" xfId="0" applyFill="1" applyBorder="1"/>
    <xf numFmtId="0" fontId="28" fillId="26" borderId="1" xfId="0" applyFont="1" applyFill="1" applyBorder="1"/>
    <xf numFmtId="0" fontId="10" fillId="26" borderId="1" xfId="0" applyFont="1" applyFill="1" applyBorder="1" applyAlignment="1">
      <alignment horizontal="center" vertical="center"/>
    </xf>
    <xf numFmtId="0" fontId="11" fillId="26" borderId="1" xfId="0" applyFont="1" applyFill="1" applyBorder="1" applyAlignment="1">
      <alignment horizontal="center" vertical="center"/>
    </xf>
    <xf numFmtId="0" fontId="20" fillId="26" borderId="1" xfId="0" applyFont="1" applyFill="1" applyBorder="1" applyAlignment="1">
      <alignment horizontal="center" vertical="center"/>
    </xf>
    <xf numFmtId="0" fontId="0" fillId="26" borderId="1" xfId="0" applyFill="1" applyBorder="1"/>
    <xf numFmtId="0" fontId="31" fillId="26" borderId="1" xfId="0" applyFont="1" applyFill="1" applyBorder="1"/>
    <xf numFmtId="0" fontId="36" fillId="26" borderId="1" xfId="0" applyFont="1" applyFill="1" applyBorder="1" applyAlignment="1">
      <alignment horizontal="center" vertical="center"/>
    </xf>
    <xf numFmtId="0" fontId="32" fillId="26" borderId="1" xfId="0" applyFont="1" applyFill="1" applyBorder="1"/>
    <xf numFmtId="0" fontId="28" fillId="27" borderId="1" xfId="0" applyFont="1" applyFill="1" applyBorder="1"/>
    <xf numFmtId="0" fontId="10" fillId="27" borderId="1" xfId="0" applyFont="1" applyFill="1" applyBorder="1" applyAlignment="1">
      <alignment horizontal="center" vertical="center"/>
    </xf>
    <xf numFmtId="0" fontId="11" fillId="27" borderId="1" xfId="0" applyFont="1" applyFill="1" applyBorder="1" applyAlignment="1">
      <alignment horizontal="center" vertical="center"/>
    </xf>
    <xf numFmtId="0" fontId="20" fillId="27" borderId="1" xfId="0" applyFont="1" applyFill="1" applyBorder="1" applyAlignment="1">
      <alignment horizontal="center" vertical="center"/>
    </xf>
    <xf numFmtId="0" fontId="0" fillId="27" borderId="1" xfId="0" applyFill="1" applyBorder="1"/>
    <xf numFmtId="0" fontId="28" fillId="28" borderId="1" xfId="0" applyFont="1" applyFill="1" applyBorder="1"/>
    <xf numFmtId="0" fontId="10" fillId="28" borderId="1" xfId="0" applyFont="1" applyFill="1" applyBorder="1" applyAlignment="1">
      <alignment horizontal="center" vertical="center"/>
    </xf>
    <xf numFmtId="0" fontId="11" fillId="28" borderId="1" xfId="0" applyFont="1" applyFill="1" applyBorder="1" applyAlignment="1">
      <alignment horizontal="center" vertical="center"/>
    </xf>
    <xf numFmtId="0" fontId="20" fillId="28" borderId="1" xfId="0" applyFont="1" applyFill="1" applyBorder="1" applyAlignment="1">
      <alignment horizontal="center" vertical="center"/>
    </xf>
    <xf numFmtId="0" fontId="0" fillId="28" borderId="1" xfId="0" applyFill="1" applyBorder="1"/>
    <xf numFmtId="0" fontId="31" fillId="28" borderId="1" xfId="0" applyFont="1" applyFill="1" applyBorder="1"/>
    <xf numFmtId="0" fontId="36" fillId="28" borderId="1" xfId="0" applyFont="1" applyFill="1" applyBorder="1" applyAlignment="1">
      <alignment horizontal="center" vertical="center"/>
    </xf>
    <xf numFmtId="0" fontId="32" fillId="28" borderId="1" xfId="0" applyFont="1" applyFill="1" applyBorder="1" applyAlignment="1">
      <alignment horizontal="center"/>
    </xf>
    <xf numFmtId="0" fontId="32" fillId="28" borderId="1" xfId="0" applyFont="1" applyFill="1" applyBorder="1"/>
    <xf numFmtId="0" fontId="31" fillId="28" borderId="1" xfId="0" applyFont="1" applyFill="1" applyBorder="1" applyAlignment="1">
      <alignment horizontal="center"/>
    </xf>
    <xf numFmtId="0" fontId="28" fillId="3" borderId="1" xfId="0" applyFont="1" applyFill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8" fillId="22" borderId="51" xfId="0" applyFont="1" applyFill="1" applyBorder="1" applyAlignment="1">
      <alignment horizontal="center" vertical="center"/>
    </xf>
    <xf numFmtId="0" fontId="28" fillId="22" borderId="23" xfId="0" applyFont="1" applyFill="1" applyBorder="1" applyAlignment="1">
      <alignment horizontal="center" vertical="center"/>
    </xf>
    <xf numFmtId="0" fontId="28" fillId="22" borderId="2" xfId="0" applyFont="1" applyFill="1" applyBorder="1" applyAlignment="1">
      <alignment horizontal="center" vertical="center"/>
    </xf>
    <xf numFmtId="0" fontId="11" fillId="23" borderId="51" xfId="0" applyFont="1" applyFill="1" applyBorder="1" applyAlignment="1">
      <alignment horizontal="center" vertical="center"/>
    </xf>
    <xf numFmtId="0" fontId="28" fillId="23" borderId="51" xfId="0" applyFont="1" applyFill="1" applyBorder="1" applyAlignment="1">
      <alignment horizontal="center" vertical="center"/>
    </xf>
    <xf numFmtId="0" fontId="11" fillId="23" borderId="23" xfId="0" applyFont="1" applyFill="1" applyBorder="1" applyAlignment="1">
      <alignment horizontal="center" vertical="center"/>
    </xf>
    <xf numFmtId="0" fontId="28" fillId="23" borderId="23" xfId="0" applyFont="1" applyFill="1" applyBorder="1" applyAlignment="1">
      <alignment horizontal="center" vertical="center"/>
    </xf>
    <xf numFmtId="0" fontId="11" fillId="23" borderId="2" xfId="0" applyFont="1" applyFill="1" applyBorder="1" applyAlignment="1">
      <alignment horizontal="center" vertical="center"/>
    </xf>
    <xf numFmtId="0" fontId="28" fillId="23" borderId="2" xfId="0" applyFont="1" applyFill="1" applyBorder="1" applyAlignment="1">
      <alignment horizontal="center" vertical="center"/>
    </xf>
    <xf numFmtId="0" fontId="28" fillId="24" borderId="51" xfId="0" applyFont="1" applyFill="1" applyBorder="1" applyAlignment="1">
      <alignment horizontal="center" vertical="center"/>
    </xf>
    <xf numFmtId="0" fontId="28" fillId="24" borderId="2" xfId="0" applyFont="1" applyFill="1" applyBorder="1" applyAlignment="1">
      <alignment horizontal="center" vertical="center"/>
    </xf>
    <xf numFmtId="0" fontId="28" fillId="25" borderId="51" xfId="0" applyFont="1" applyFill="1" applyBorder="1" applyAlignment="1">
      <alignment horizontal="center" vertical="center"/>
    </xf>
    <xf numFmtId="0" fontId="28" fillId="25" borderId="23" xfId="0" applyFont="1" applyFill="1" applyBorder="1" applyAlignment="1">
      <alignment horizontal="center" vertical="center"/>
    </xf>
    <xf numFmtId="0" fontId="28" fillId="25" borderId="2" xfId="0" applyFont="1" applyFill="1" applyBorder="1" applyAlignment="1">
      <alignment horizontal="center" vertical="center"/>
    </xf>
    <xf numFmtId="0" fontId="28" fillId="26" borderId="51" xfId="0" applyFont="1" applyFill="1" applyBorder="1" applyAlignment="1">
      <alignment horizontal="center" vertical="center"/>
    </xf>
    <xf numFmtId="0" fontId="28" fillId="26" borderId="23" xfId="0" applyFont="1" applyFill="1" applyBorder="1" applyAlignment="1">
      <alignment horizontal="center" vertical="center"/>
    </xf>
    <xf numFmtId="0" fontId="28" fillId="26" borderId="2" xfId="0" applyFont="1" applyFill="1" applyBorder="1" applyAlignment="1">
      <alignment horizontal="center" vertical="center"/>
    </xf>
    <xf numFmtId="0" fontId="28" fillId="27" borderId="51" xfId="0" applyFont="1" applyFill="1" applyBorder="1" applyAlignment="1">
      <alignment horizontal="center" vertical="center"/>
    </xf>
    <xf numFmtId="0" fontId="28" fillId="27" borderId="2" xfId="0" applyFont="1" applyFill="1" applyBorder="1" applyAlignment="1">
      <alignment horizontal="center" vertical="center"/>
    </xf>
    <xf numFmtId="0" fontId="28" fillId="28" borderId="51" xfId="0" applyFont="1" applyFill="1" applyBorder="1" applyAlignment="1">
      <alignment horizontal="center" vertical="center"/>
    </xf>
    <xf numFmtId="0" fontId="28" fillId="28" borderId="23" xfId="0" applyFont="1" applyFill="1" applyBorder="1" applyAlignment="1">
      <alignment horizontal="center" vertical="center"/>
    </xf>
    <xf numFmtId="0" fontId="28" fillId="28" borderId="2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/>
    </xf>
    <xf numFmtId="0" fontId="31" fillId="2" borderId="0" xfId="0" applyFont="1" applyFill="1"/>
    <xf numFmtId="0" fontId="28" fillId="2" borderId="0" xfId="0" applyFont="1" applyFill="1" applyAlignment="1">
      <alignment horizontal="center" vertical="top"/>
    </xf>
    <xf numFmtId="0" fontId="5" fillId="2" borderId="0" xfId="0" applyFont="1" applyFill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28" fillId="0" borderId="0" xfId="0" applyFont="1" applyAlignment="1">
      <alignment horizontal="center" vertical="top"/>
    </xf>
    <xf numFmtId="0" fontId="0" fillId="17" borderId="0" xfId="0" applyFill="1" applyAlignment="1">
      <alignment wrapText="1"/>
    </xf>
    <xf numFmtId="165" fontId="0" fillId="0" borderId="0" xfId="0" applyNumberFormat="1"/>
    <xf numFmtId="165" fontId="28" fillId="0" borderId="1" xfId="0" applyNumberFormat="1" applyFont="1" applyBorder="1"/>
    <xf numFmtId="165" fontId="11" fillId="22" borderId="1" xfId="0" applyNumberFormat="1" applyFont="1" applyFill="1" applyBorder="1" applyAlignment="1">
      <alignment horizontal="center" vertical="center"/>
    </xf>
    <xf numFmtId="165" fontId="11" fillId="3" borderId="1" xfId="0" applyNumberFormat="1" applyFont="1" applyFill="1" applyBorder="1" applyAlignment="1">
      <alignment horizontal="center" vertical="center"/>
    </xf>
    <xf numFmtId="165" fontId="11" fillId="23" borderId="1" xfId="0" applyNumberFormat="1" applyFont="1" applyFill="1" applyBorder="1" applyAlignment="1">
      <alignment horizontal="center" vertical="center"/>
    </xf>
    <xf numFmtId="165" fontId="20" fillId="23" borderId="1" xfId="0" applyNumberFormat="1" applyFont="1" applyFill="1" applyBorder="1" applyAlignment="1">
      <alignment horizontal="center" vertical="center"/>
    </xf>
    <xf numFmtId="165" fontId="11" fillId="24" borderId="1" xfId="0" applyNumberFormat="1" applyFont="1" applyFill="1" applyBorder="1" applyAlignment="1">
      <alignment horizontal="center" vertical="center"/>
    </xf>
    <xf numFmtId="165" fontId="11" fillId="25" borderId="1" xfId="0" applyNumberFormat="1" applyFont="1" applyFill="1" applyBorder="1" applyAlignment="1">
      <alignment horizontal="center" vertical="center"/>
    </xf>
    <xf numFmtId="165" fontId="11" fillId="26" borderId="1" xfId="0" applyNumberFormat="1" applyFont="1" applyFill="1" applyBorder="1" applyAlignment="1">
      <alignment horizontal="center" vertical="center"/>
    </xf>
    <xf numFmtId="165" fontId="20" fillId="26" borderId="1" xfId="0" applyNumberFormat="1" applyFont="1" applyFill="1" applyBorder="1" applyAlignment="1">
      <alignment horizontal="center" vertical="center"/>
    </xf>
    <xf numFmtId="165" fontId="11" fillId="27" borderId="1" xfId="0" applyNumberFormat="1" applyFont="1" applyFill="1" applyBorder="1" applyAlignment="1">
      <alignment horizontal="center" vertical="center"/>
    </xf>
    <xf numFmtId="165" fontId="11" fillId="28" borderId="1" xfId="0" applyNumberFormat="1" applyFont="1" applyFill="1" applyBorder="1" applyAlignment="1">
      <alignment horizontal="center" vertical="center"/>
    </xf>
    <xf numFmtId="165" fontId="20" fillId="28" borderId="1" xfId="0" applyNumberFormat="1" applyFont="1" applyFill="1" applyBorder="1" applyAlignment="1">
      <alignment horizontal="center" vertical="center"/>
    </xf>
    <xf numFmtId="165" fontId="11" fillId="0" borderId="51" xfId="0" applyNumberFormat="1" applyFont="1" applyBorder="1" applyAlignment="1">
      <alignment horizontal="center"/>
    </xf>
    <xf numFmtId="165" fontId="0" fillId="0" borderId="54" xfId="0" applyNumberFormat="1" applyBorder="1"/>
    <xf numFmtId="0" fontId="25" fillId="15" borderId="36" xfId="0" applyFont="1" applyFill="1" applyBorder="1" applyAlignment="1">
      <alignment horizontal="center"/>
    </xf>
    <xf numFmtId="0" fontId="25" fillId="2" borderId="36" xfId="0" applyFont="1" applyFill="1" applyBorder="1" applyAlignment="1">
      <alignment horizontal="center" vertical="center"/>
    </xf>
    <xf numFmtId="0" fontId="25" fillId="12" borderId="36" xfId="0" applyFont="1" applyFill="1" applyBorder="1" applyAlignment="1">
      <alignment horizontal="center" vertical="center"/>
    </xf>
    <xf numFmtId="0" fontId="25" fillId="2" borderId="36" xfId="0" quotePrefix="1" applyFont="1" applyFill="1" applyBorder="1" applyAlignment="1">
      <alignment horizontal="center" vertical="center"/>
    </xf>
    <xf numFmtId="0" fontId="28" fillId="20" borderId="21" xfId="0" applyFont="1" applyFill="1" applyBorder="1" applyAlignment="1">
      <alignment horizontal="center" vertical="center" wrapText="1"/>
    </xf>
    <xf numFmtId="0" fontId="28" fillId="20" borderId="32" xfId="0" applyFont="1" applyFill="1" applyBorder="1" applyAlignment="1">
      <alignment horizontal="center" vertical="center" wrapText="1"/>
    </xf>
    <xf numFmtId="0" fontId="28" fillId="20" borderId="8" xfId="0" applyFont="1" applyFill="1" applyBorder="1" applyAlignment="1">
      <alignment horizontal="center" vertical="center" wrapText="1"/>
    </xf>
    <xf numFmtId="0" fontId="28" fillId="20" borderId="9" xfId="0" applyFont="1" applyFill="1" applyBorder="1" applyAlignment="1">
      <alignment horizontal="center" vertical="center" wrapText="1"/>
    </xf>
    <xf numFmtId="0" fontId="32" fillId="20" borderId="10" xfId="0" applyFont="1" applyFill="1" applyBorder="1" applyAlignment="1">
      <alignment horizontal="center" vertical="top" wrapText="1"/>
    </xf>
    <xf numFmtId="0" fontId="32" fillId="20" borderId="37" xfId="0" applyFont="1" applyFill="1" applyBorder="1" applyAlignment="1">
      <alignment horizontal="center" vertical="top" wrapText="1"/>
    </xf>
    <xf numFmtId="0" fontId="24" fillId="8" borderId="8" xfId="0" applyFont="1" applyFill="1" applyBorder="1" applyAlignment="1">
      <alignment horizontal="center" vertical="center"/>
    </xf>
    <xf numFmtId="0" fontId="24" fillId="8" borderId="9" xfId="0" applyFont="1" applyFill="1" applyBorder="1" applyAlignment="1">
      <alignment horizontal="center" vertical="center"/>
    </xf>
    <xf numFmtId="0" fontId="24" fillId="4" borderId="21" xfId="0" applyFont="1" applyFill="1" applyBorder="1" applyAlignment="1">
      <alignment horizontal="center" vertical="center" wrapText="1"/>
    </xf>
    <xf numFmtId="0" fontId="24" fillId="4" borderId="32" xfId="0" applyFont="1" applyFill="1" applyBorder="1" applyAlignment="1">
      <alignment horizontal="center" vertical="center"/>
    </xf>
    <xf numFmtId="0" fontId="30" fillId="2" borderId="0" xfId="0" applyFont="1" applyFill="1" applyAlignment="1">
      <alignment horizontal="center" vertical="center"/>
    </xf>
    <xf numFmtId="0" fontId="24" fillId="5" borderId="21" xfId="0" applyFont="1" applyFill="1" applyBorder="1" applyAlignment="1">
      <alignment horizontal="center" vertical="top" wrapText="1"/>
    </xf>
    <xf numFmtId="0" fontId="24" fillId="5" borderId="32" xfId="0" applyFont="1" applyFill="1" applyBorder="1" applyAlignment="1">
      <alignment horizontal="center" vertical="top" wrapText="1"/>
    </xf>
    <xf numFmtId="0" fontId="28" fillId="0" borderId="55" xfId="0" applyFont="1" applyBorder="1" applyAlignment="1">
      <alignment horizontal="center"/>
    </xf>
    <xf numFmtId="0" fontId="0" fillId="0" borderId="0" xfId="0" applyAlignment="1">
      <alignment horizontal="center"/>
    </xf>
    <xf numFmtId="0" fontId="11" fillId="0" borderId="12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11" fillId="0" borderId="14" xfId="0" applyFont="1" applyBorder="1" applyAlignment="1">
      <alignment horizontal="center"/>
    </xf>
    <xf numFmtId="0" fontId="11" fillId="0" borderId="18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9" fillId="4" borderId="12" xfId="0" applyFont="1" applyFill="1" applyBorder="1" applyAlignment="1">
      <alignment horizontal="center" vertical="center"/>
    </xf>
    <xf numFmtId="0" fontId="9" fillId="4" borderId="13" xfId="0" applyFont="1" applyFill="1" applyBorder="1" applyAlignment="1">
      <alignment horizontal="center" vertical="center"/>
    </xf>
    <xf numFmtId="0" fontId="9" fillId="4" borderId="14" xfId="0" applyFont="1" applyFill="1" applyBorder="1" applyAlignment="1">
      <alignment horizontal="center" vertical="center"/>
    </xf>
    <xf numFmtId="0" fontId="9" fillId="4" borderId="12" xfId="0" applyFont="1" applyFill="1" applyBorder="1" applyAlignment="1">
      <alignment horizontal="left" vertical="center" wrapText="1"/>
    </xf>
    <xf numFmtId="0" fontId="9" fillId="4" borderId="13" xfId="0" applyFont="1" applyFill="1" applyBorder="1" applyAlignment="1">
      <alignment horizontal="left" vertical="center" wrapText="1"/>
    </xf>
    <xf numFmtId="0" fontId="9" fillId="4" borderId="14" xfId="0" applyFont="1" applyFill="1" applyBorder="1" applyAlignment="1">
      <alignment horizontal="left" vertical="center" wrapText="1"/>
    </xf>
    <xf numFmtId="0" fontId="9" fillId="8" borderId="12" xfId="0" applyFont="1" applyFill="1" applyBorder="1" applyAlignment="1">
      <alignment horizontal="center" vertical="center" wrapText="1"/>
    </xf>
    <xf numFmtId="0" fontId="9" fillId="8" borderId="13" xfId="0" applyFont="1" applyFill="1" applyBorder="1" applyAlignment="1">
      <alignment horizontal="center" vertical="center" wrapText="1"/>
    </xf>
    <xf numFmtId="0" fontId="9" fillId="8" borderId="14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 wrapText="1"/>
    </xf>
    <xf numFmtId="0" fontId="10" fillId="0" borderId="18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9" fillId="4" borderId="21" xfId="0" applyFont="1" applyFill="1" applyBorder="1" applyAlignment="1">
      <alignment horizontal="center" vertical="center" wrapText="1"/>
    </xf>
    <xf numFmtId="0" fontId="9" fillId="4" borderId="0" xfId="0" applyFont="1" applyFill="1" applyAlignment="1">
      <alignment horizontal="center" vertical="center" wrapText="1"/>
    </xf>
    <xf numFmtId="0" fontId="9" fillId="5" borderId="12" xfId="0" applyFont="1" applyFill="1" applyBorder="1" applyAlignment="1">
      <alignment horizontal="center"/>
    </xf>
    <xf numFmtId="0" fontId="9" fillId="5" borderId="13" xfId="0" applyFont="1" applyFill="1" applyBorder="1" applyAlignment="1">
      <alignment horizontal="center"/>
    </xf>
    <xf numFmtId="0" fontId="9" fillId="5" borderId="14" xfId="0" applyFont="1" applyFill="1" applyBorder="1" applyAlignment="1">
      <alignment horizontal="center"/>
    </xf>
    <xf numFmtId="0" fontId="9" fillId="4" borderId="14" xfId="0" applyFont="1" applyFill="1" applyBorder="1" applyAlignment="1">
      <alignment horizontal="center" vertical="center" wrapText="1"/>
    </xf>
    <xf numFmtId="0" fontId="9" fillId="5" borderId="12" xfId="0" applyFont="1" applyFill="1" applyBorder="1" applyAlignment="1">
      <alignment horizontal="center" vertical="center"/>
    </xf>
    <xf numFmtId="0" fontId="9" fillId="5" borderId="13" xfId="0" applyFont="1" applyFill="1" applyBorder="1" applyAlignment="1">
      <alignment horizontal="center" vertical="center"/>
    </xf>
    <xf numFmtId="0" fontId="9" fillId="5" borderId="14" xfId="0" applyFont="1" applyFill="1" applyBorder="1" applyAlignment="1">
      <alignment horizontal="center" vertical="center"/>
    </xf>
  </cellXfs>
  <cellStyles count="2">
    <cellStyle name="Hiperlink" xfId="1" builtinId="8"/>
    <cellStyle name="Normal" xfId="0" builtinId="0"/>
  </cellStyles>
  <dxfs count="4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30" formatCode="@"/>
      <alignment horizontal="center" vertical="bottom" textRotation="0" wrapText="0" indent="0" justifyLastLine="0" shrinkToFit="0" readingOrder="0"/>
    </dxf>
    <dxf>
      <numFmt numFmtId="0" formatCode="General"/>
    </dxf>
    <dxf>
      <numFmt numFmtId="30" formatCode="@"/>
      <alignment horizontal="center" textRotation="0" wrapText="0" indent="0" justifyLastLine="0" shrinkToFit="0" readingOrder="0"/>
    </dxf>
    <dxf>
      <numFmt numFmtId="30" formatCode="@"/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0"/>
        <name val="Calibri"/>
        <scheme val="minor"/>
      </font>
      <alignment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>
          <fgColor indexed="64"/>
          <bgColor theme="0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>
          <fgColor indexed="64"/>
          <bgColor theme="0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>
          <fgColor indexed="64"/>
          <bgColor theme="0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>
          <fgColor indexed="64"/>
          <bgColor theme="0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>
          <fgColor indexed="64"/>
          <bgColor theme="0"/>
        </patternFill>
      </fill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>
          <fgColor indexed="64"/>
          <bgColor theme="0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>
          <fgColor indexed="64"/>
          <bgColor theme="0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>
          <fgColor indexed="64"/>
          <bgColor theme="0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>
          <fgColor indexed="64"/>
          <bgColor theme="0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>
          <fgColor indexed="64"/>
          <bgColor theme="0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>
          <fgColor indexed="64"/>
          <bgColor theme="0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>
          <fgColor indexed="64"/>
          <bgColor theme="0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>
          <fgColor indexed="64"/>
          <bgColor theme="0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>
          <fgColor indexed="64"/>
          <bgColor theme="0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>
          <fgColor indexed="64"/>
          <bgColor theme="0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>
          <fgColor indexed="64"/>
          <bgColor theme="0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>
          <fgColor indexed="64"/>
          <bgColor theme="0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>
          <fgColor indexed="64"/>
          <bgColor theme="0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>
          <fgColor indexed="64"/>
          <bgColor theme="0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>
          <fgColor indexed="64"/>
          <bgColor theme="0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>
          <fgColor indexed="64"/>
          <bgColor theme="0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>
          <fgColor indexed="64"/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</dxfs>
  <tableStyles count="1" defaultTableStyle="TableStyleMedium2" defaultPivotStyle="PivotStyleLight16">
    <tableStyle name="Respostas ao formulário 1-style" pivot="0" count="3" xr9:uid="{CAFFF0B4-F78F-4A04-8D27-064748456BC0}">
      <tableStyleElement type="headerRow" dxfId="43"/>
      <tableStyleElement type="firstRowStripe" dxfId="42"/>
      <tableStyleElement type="secondRowStripe" dxfId="41"/>
    </tableStyle>
  </tableStyles>
  <colors>
    <mruColors>
      <color rgb="FF00CC99"/>
      <color rgb="FF66FF66"/>
      <color rgb="FFCCCC00"/>
      <color rgb="FF99CC00"/>
      <color rgb="FFCC9900"/>
      <color rgb="FFFF6600"/>
      <color rgb="FFFF9900"/>
      <color rgb="FFFFFF00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eetMetadata" Target="metadata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SORTEIO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RESULTADO!$B$25:$B$33</c:f>
              <c:strCache>
                <c:ptCount val="9"/>
                <c:pt idx="0">
                  <c:v>ARTES CÊNICAS</c:v>
                </c:pt>
                <c:pt idx="1">
                  <c:v>ARTES VISUAIS</c:v>
                </c:pt>
                <c:pt idx="2">
                  <c:v>AUDIOVISUAL</c:v>
                </c:pt>
                <c:pt idx="3">
                  <c:v>CONSTRUÇÃO, REFORMA, ADEQUAÇÃO OU MANUTENÇÃO DE EQUIPAMENTOS CULTURAIS</c:v>
                </c:pt>
                <c:pt idx="4">
                  <c:v>HUMANIDADES</c:v>
                </c:pt>
                <c:pt idx="5">
                  <c:v>MUSEU E MEMÓRIA</c:v>
                </c:pt>
                <c:pt idx="6">
                  <c:v>MÚSICA</c:v>
                </c:pt>
                <c:pt idx="7">
                  <c:v>PATRIMÔNIO CULTURAL</c:v>
                </c:pt>
                <c:pt idx="8">
                  <c:v>FNC</c:v>
                </c:pt>
              </c:strCache>
            </c:strRef>
          </c:cat>
          <c:val>
            <c:numRef>
              <c:f>RESULTADO!$C$25:$C$33</c:f>
              <c:numCache>
                <c:formatCode>General</c:formatCode>
                <c:ptCount val="9"/>
                <c:pt idx="0">
                  <c:v>58</c:v>
                </c:pt>
                <c:pt idx="1">
                  <c:v>17</c:v>
                </c:pt>
                <c:pt idx="2">
                  <c:v>28</c:v>
                </c:pt>
                <c:pt idx="3">
                  <c:v>10</c:v>
                </c:pt>
                <c:pt idx="4">
                  <c:v>31</c:v>
                </c:pt>
                <c:pt idx="5">
                  <c:v>24</c:v>
                </c:pt>
                <c:pt idx="6">
                  <c:v>50</c:v>
                </c:pt>
                <c:pt idx="7">
                  <c:v>11</c:v>
                </c:pt>
                <c:pt idx="8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7C4-4B04-BA14-827B6CA2EF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5"/>
        <c:overlap val="-20"/>
        <c:axId val="228553743"/>
        <c:axId val="746094847"/>
      </c:barChart>
      <c:catAx>
        <c:axId val="22855374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746094847"/>
        <c:crosses val="autoZero"/>
        <c:auto val="1"/>
        <c:lblAlgn val="ctr"/>
        <c:lblOffset val="100"/>
        <c:noMultiLvlLbl val="0"/>
      </c:catAx>
      <c:valAx>
        <c:axId val="74609484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22855374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 paperSize="9"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ize="5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200024</xdr:colOff>
      <xdr:row>1</xdr:row>
      <xdr:rowOff>9525</xdr:rowOff>
    </xdr:from>
    <xdr:to>
      <xdr:col>7</xdr:col>
      <xdr:colOff>400050</xdr:colOff>
      <xdr:row>3</xdr:row>
      <xdr:rowOff>47625</xdr:rowOff>
    </xdr:to>
    <xdr:sp macro="[0]!Filtrar" textlink="">
      <xdr:nvSpPr>
        <xdr:cNvPr id="2" name="Retângulo: Cantos Arredondados 1">
          <a:extLst>
            <a:ext uri="{FF2B5EF4-FFF2-40B4-BE49-F238E27FC236}">
              <a16:creationId xmlns:a16="http://schemas.microsoft.com/office/drawing/2014/main" id="{82639929-7F0B-37F0-00CF-65118F8B9949}"/>
            </a:ext>
          </a:extLst>
        </xdr:cNvPr>
        <xdr:cNvSpPr/>
      </xdr:nvSpPr>
      <xdr:spPr>
        <a:xfrm>
          <a:off x="5610224" y="209550"/>
          <a:ext cx="2028826" cy="43815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200" b="1"/>
            <a:t>LISTAR</a:t>
          </a:r>
          <a:r>
            <a:rPr lang="pt-BR" sz="1200" b="1" baseline="0"/>
            <a:t> PARECERISTA</a:t>
          </a:r>
          <a:endParaRPr lang="pt-BR" sz="1200" b="1"/>
        </a:p>
      </xdr:txBody>
    </xdr:sp>
    <xdr:clientData/>
  </xdr:twoCellAnchor>
  <xdr:twoCellAnchor>
    <xdr:from>
      <xdr:col>2</xdr:col>
      <xdr:colOff>0</xdr:colOff>
      <xdr:row>18</xdr:row>
      <xdr:rowOff>66675</xdr:rowOff>
    </xdr:from>
    <xdr:to>
      <xdr:col>2</xdr:col>
      <xdr:colOff>2790825</xdr:colOff>
      <xdr:row>18</xdr:row>
      <xdr:rowOff>590550</xdr:rowOff>
    </xdr:to>
    <xdr:sp macro="[0]!SORTEAR" textlink="">
      <xdr:nvSpPr>
        <xdr:cNvPr id="4" name="Retângulo: Cantos Arredondados 3">
          <a:extLst>
            <a:ext uri="{FF2B5EF4-FFF2-40B4-BE49-F238E27FC236}">
              <a16:creationId xmlns:a16="http://schemas.microsoft.com/office/drawing/2014/main" id="{2CFCA121-A10E-4523-A7A4-783AC0CAEEA6}"/>
            </a:ext>
          </a:extLst>
        </xdr:cNvPr>
        <xdr:cNvSpPr/>
      </xdr:nvSpPr>
      <xdr:spPr>
        <a:xfrm>
          <a:off x="537882" y="3215528"/>
          <a:ext cx="2790825" cy="523875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ysClr val="windowText" lastClr="000000"/>
              </a:solidFill>
            </a:rPr>
            <a:t>SORTEAR</a:t>
          </a:r>
        </a:p>
      </xdr:txBody>
    </xdr:sp>
    <xdr:clientData/>
  </xdr:twoCellAnchor>
  <xdr:twoCellAnchor>
    <xdr:from>
      <xdr:col>3</xdr:col>
      <xdr:colOff>66675</xdr:colOff>
      <xdr:row>18</xdr:row>
      <xdr:rowOff>66676</xdr:rowOff>
    </xdr:from>
    <xdr:to>
      <xdr:col>4</xdr:col>
      <xdr:colOff>19049</xdr:colOff>
      <xdr:row>18</xdr:row>
      <xdr:rowOff>590550</xdr:rowOff>
    </xdr:to>
    <xdr:sp macro="[0]!validar" textlink="">
      <xdr:nvSpPr>
        <xdr:cNvPr id="5" name="Retângulo: Cantos Arredondados 4">
          <a:extLst>
            <a:ext uri="{FF2B5EF4-FFF2-40B4-BE49-F238E27FC236}">
              <a16:creationId xmlns:a16="http://schemas.microsoft.com/office/drawing/2014/main" id="{642A3D7D-2A58-4E47-9368-215176BC2EA7}"/>
            </a:ext>
          </a:extLst>
        </xdr:cNvPr>
        <xdr:cNvSpPr/>
      </xdr:nvSpPr>
      <xdr:spPr>
        <a:xfrm>
          <a:off x="3518087" y="3215529"/>
          <a:ext cx="2473697" cy="523874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>
              <a:solidFill>
                <a:sysClr val="windowText" lastClr="000000"/>
              </a:solidFill>
            </a:rPr>
            <a:t>VALIDAR SORTEIO</a:t>
          </a:r>
        </a:p>
      </xdr:txBody>
    </xdr:sp>
    <xdr:clientData/>
  </xdr:twoCellAnchor>
  <xdr:twoCellAnchor>
    <xdr:from>
      <xdr:col>7</xdr:col>
      <xdr:colOff>447675</xdr:colOff>
      <xdr:row>1</xdr:row>
      <xdr:rowOff>19050</xdr:rowOff>
    </xdr:from>
    <xdr:to>
      <xdr:col>10</xdr:col>
      <xdr:colOff>571500</xdr:colOff>
      <xdr:row>3</xdr:row>
      <xdr:rowOff>28575</xdr:rowOff>
    </xdr:to>
    <xdr:sp macro="[0]!limparLista" textlink="">
      <xdr:nvSpPr>
        <xdr:cNvPr id="6" name="Retângulo: Cantos Arredondados 5">
          <a:extLst>
            <a:ext uri="{FF2B5EF4-FFF2-40B4-BE49-F238E27FC236}">
              <a16:creationId xmlns:a16="http://schemas.microsoft.com/office/drawing/2014/main" id="{B5631907-A673-9944-032A-34CA2C991723}"/>
            </a:ext>
          </a:extLst>
        </xdr:cNvPr>
        <xdr:cNvSpPr/>
      </xdr:nvSpPr>
      <xdr:spPr>
        <a:xfrm>
          <a:off x="8115300" y="219075"/>
          <a:ext cx="1952625" cy="40957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/>
            <a:t>LIMPAR LISTA</a:t>
          </a:r>
        </a:p>
      </xdr:txBody>
    </xdr:sp>
    <xdr:clientData/>
  </xdr:twoCellAnchor>
  <xdr:twoCellAnchor>
    <xdr:from>
      <xdr:col>11</xdr:col>
      <xdr:colOff>38100</xdr:colOff>
      <xdr:row>1</xdr:row>
      <xdr:rowOff>9525</xdr:rowOff>
    </xdr:from>
    <xdr:to>
      <xdr:col>14</xdr:col>
      <xdr:colOff>200025</xdr:colOff>
      <xdr:row>4</xdr:row>
      <xdr:rowOff>28575</xdr:rowOff>
    </xdr:to>
    <xdr:sp macro="[0]!limparSorteios" textlink="">
      <xdr:nvSpPr>
        <xdr:cNvPr id="3" name="Retângulo: Cantos Arredondados 2">
          <a:extLst>
            <a:ext uri="{FF2B5EF4-FFF2-40B4-BE49-F238E27FC236}">
              <a16:creationId xmlns:a16="http://schemas.microsoft.com/office/drawing/2014/main" id="{148ABFF1-AF52-B9B8-4C40-4BB9ED04ACAA}"/>
            </a:ext>
          </a:extLst>
        </xdr:cNvPr>
        <xdr:cNvSpPr/>
      </xdr:nvSpPr>
      <xdr:spPr>
        <a:xfrm>
          <a:off x="10277475" y="209550"/>
          <a:ext cx="1990725" cy="419100"/>
        </a:xfrm>
        <a:prstGeom prst="roundRect">
          <a:avLst/>
        </a:prstGeom>
        <a:solidFill>
          <a:srgbClr val="FF0000"/>
        </a:solidFill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LIMPAR TODOS OS SORTEIOS</a:t>
          </a:r>
          <a:endParaRPr lang="pt-BR" sz="1100" b="1"/>
        </a:p>
      </xdr:txBody>
    </xdr:sp>
    <xdr:clientData/>
  </xdr:twoCellAnchor>
  <xdr:twoCellAnchor>
    <xdr:from>
      <xdr:col>3</xdr:col>
      <xdr:colOff>19050</xdr:colOff>
      <xdr:row>5</xdr:row>
      <xdr:rowOff>9525</xdr:rowOff>
    </xdr:from>
    <xdr:to>
      <xdr:col>3</xdr:col>
      <xdr:colOff>2514600</xdr:colOff>
      <xdr:row>5</xdr:row>
      <xdr:rowOff>190500</xdr:rowOff>
    </xdr:to>
    <xdr:sp macro="[0]!nada" textlink="">
      <xdr:nvSpPr>
        <xdr:cNvPr id="7" name="Retângulo 6">
          <a:extLst>
            <a:ext uri="{FF2B5EF4-FFF2-40B4-BE49-F238E27FC236}">
              <a16:creationId xmlns:a16="http://schemas.microsoft.com/office/drawing/2014/main" id="{847662D4-6F98-6A9F-8E8C-72E01F9FC24F}"/>
            </a:ext>
          </a:extLst>
        </xdr:cNvPr>
        <xdr:cNvSpPr/>
      </xdr:nvSpPr>
      <xdr:spPr>
        <a:xfrm>
          <a:off x="3467100" y="809625"/>
          <a:ext cx="2495550" cy="180975"/>
        </a:xfrm>
        <a:prstGeom prst="rect">
          <a:avLst/>
        </a:prstGeom>
        <a:effectLst>
          <a:softEdge rad="800100"/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219916</xdr:colOff>
      <xdr:row>16</xdr:row>
      <xdr:rowOff>38380</xdr:rowOff>
    </xdr:from>
    <xdr:to>
      <xdr:col>5</xdr:col>
      <xdr:colOff>1682004</xdr:colOff>
      <xdr:row>27</xdr:row>
      <xdr:rowOff>101975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7D7DB0CC-170F-4FC6-AC8F-BB740E0350C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4</xdr:col>
      <xdr:colOff>705971</xdr:colOff>
      <xdr:row>9</xdr:row>
      <xdr:rowOff>67233</xdr:rowOff>
    </xdr:from>
    <xdr:ext cx="840442" cy="374141"/>
    <xdr:sp macro="" textlink="C34">
      <xdr:nvSpPr>
        <xdr:cNvPr id="2" name="CaixaDeTexto 1">
          <a:extLst>
            <a:ext uri="{FF2B5EF4-FFF2-40B4-BE49-F238E27FC236}">
              <a16:creationId xmlns:a16="http://schemas.microsoft.com/office/drawing/2014/main" id="{49AF7771-9B49-AF00-4EB8-DB6F9BBA8390}"/>
            </a:ext>
          </a:extLst>
        </xdr:cNvPr>
        <xdr:cNvSpPr txBox="1"/>
      </xdr:nvSpPr>
      <xdr:spPr>
        <a:xfrm>
          <a:off x="3092824" y="2846292"/>
          <a:ext cx="840442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fld id="{C2FC5C9E-E70B-497D-BA5B-B0C500824D47}" type="TxLink">
            <a:rPr lang="en-US" sz="18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</a:rPr>
            <a:pPr algn="ctr"/>
            <a:t>249</a:t>
          </a:fld>
          <a:endParaRPr lang="pt-BR" sz="1800"/>
        </a:p>
      </xdr:txBody>
    </xdr:sp>
    <xdr:clientData/>
  </xdr:oneCellAnchor>
  <xdr:twoCellAnchor>
    <xdr:from>
      <xdr:col>4</xdr:col>
      <xdr:colOff>448234</xdr:colOff>
      <xdr:row>5</xdr:row>
      <xdr:rowOff>661147</xdr:rowOff>
    </xdr:from>
    <xdr:to>
      <xdr:col>5</xdr:col>
      <xdr:colOff>896470</xdr:colOff>
      <xdr:row>9</xdr:row>
      <xdr:rowOff>89648</xdr:rowOff>
    </xdr:to>
    <xdr:sp macro="" textlink="">
      <xdr:nvSpPr>
        <xdr:cNvPr id="5" name="CaixaDeTexto 4">
          <a:extLst>
            <a:ext uri="{FF2B5EF4-FFF2-40B4-BE49-F238E27FC236}">
              <a16:creationId xmlns:a16="http://schemas.microsoft.com/office/drawing/2014/main" id="{F9EC87EA-881C-B4EC-D697-CB496EB0212A}"/>
            </a:ext>
          </a:extLst>
        </xdr:cNvPr>
        <xdr:cNvSpPr txBox="1"/>
      </xdr:nvSpPr>
      <xdr:spPr>
        <a:xfrm>
          <a:off x="2835087" y="2005853"/>
          <a:ext cx="1277471" cy="86285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800" b="1">
              <a:ln>
                <a:noFill/>
              </a:ln>
            </a:rPr>
            <a:t>Total</a:t>
          </a:r>
          <a:r>
            <a:rPr lang="pt-BR" sz="1800" b="1" baseline="0">
              <a:ln>
                <a:noFill/>
              </a:ln>
            </a:rPr>
            <a:t> de sorteados</a:t>
          </a:r>
          <a:r>
            <a:rPr lang="pt-BR" sz="1800" b="1">
              <a:ln>
                <a:noFill/>
              </a:ln>
            </a:rPr>
            <a:t> </a:t>
          </a:r>
        </a:p>
      </xdr:txBody>
    </xdr:sp>
    <xdr:clientData/>
  </xdr:twoCellAnchor>
  <xdr:oneCellAnchor>
    <xdr:from>
      <xdr:col>2</xdr:col>
      <xdr:colOff>324970</xdr:colOff>
      <xdr:row>5</xdr:row>
      <xdr:rowOff>649941</xdr:rowOff>
    </xdr:from>
    <xdr:ext cx="184731" cy="264560"/>
    <xdr:sp macro="" textlink="">
      <xdr:nvSpPr>
        <xdr:cNvPr id="7" name="CaixaDeTexto 6">
          <a:extLst>
            <a:ext uri="{FF2B5EF4-FFF2-40B4-BE49-F238E27FC236}">
              <a16:creationId xmlns:a16="http://schemas.microsoft.com/office/drawing/2014/main" id="{E3C0F260-32C4-D9CF-CA33-5974A621F60E}"/>
            </a:ext>
          </a:extLst>
        </xdr:cNvPr>
        <xdr:cNvSpPr txBox="1"/>
      </xdr:nvSpPr>
      <xdr:spPr>
        <a:xfrm>
          <a:off x="1501588" y="199464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t-BR" sz="1100"/>
        </a:p>
      </xdr:txBody>
    </xdr:sp>
    <xdr:clientData/>
  </xdr:oneCellAnchor>
  <xdr:oneCellAnchor>
    <xdr:from>
      <xdr:col>2</xdr:col>
      <xdr:colOff>309282</xdr:colOff>
      <xdr:row>9</xdr:row>
      <xdr:rowOff>73956</xdr:rowOff>
    </xdr:from>
    <xdr:ext cx="840442" cy="374141"/>
    <xdr:sp macro="" textlink="C35">
      <xdr:nvSpPr>
        <xdr:cNvPr id="8" name="CaixaDeTexto 7">
          <a:extLst>
            <a:ext uri="{FF2B5EF4-FFF2-40B4-BE49-F238E27FC236}">
              <a16:creationId xmlns:a16="http://schemas.microsoft.com/office/drawing/2014/main" id="{F99ED2CA-B23F-4DB9-BF5B-E7CABA36DF42}"/>
            </a:ext>
          </a:extLst>
        </xdr:cNvPr>
        <xdr:cNvSpPr txBox="1"/>
      </xdr:nvSpPr>
      <xdr:spPr>
        <a:xfrm>
          <a:off x="1485900" y="2853015"/>
          <a:ext cx="840442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fld id="{ECF95243-A3F0-4304-AE5B-8E238407DFD0}" type="TxLink">
            <a:rPr lang="en-US" sz="18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</a:rPr>
            <a:pPr algn="ctr"/>
            <a:t>675</a:t>
          </a:fld>
          <a:endParaRPr lang="pt-BR" sz="1800"/>
        </a:p>
      </xdr:txBody>
    </xdr:sp>
    <xdr:clientData/>
  </xdr:oneCellAnchor>
  <xdr:twoCellAnchor>
    <xdr:from>
      <xdr:col>2</xdr:col>
      <xdr:colOff>6721</xdr:colOff>
      <xdr:row>5</xdr:row>
      <xdr:rowOff>690282</xdr:rowOff>
    </xdr:from>
    <xdr:to>
      <xdr:col>4</xdr:col>
      <xdr:colOff>268940</xdr:colOff>
      <xdr:row>9</xdr:row>
      <xdr:rowOff>118783</xdr:rowOff>
    </xdr:to>
    <xdr:sp macro="" textlink="">
      <xdr:nvSpPr>
        <xdr:cNvPr id="9" name="CaixaDeTexto 8">
          <a:extLst>
            <a:ext uri="{FF2B5EF4-FFF2-40B4-BE49-F238E27FC236}">
              <a16:creationId xmlns:a16="http://schemas.microsoft.com/office/drawing/2014/main" id="{7E56B4DA-E3B6-4153-8E41-18AFF38BFC20}"/>
            </a:ext>
          </a:extLst>
        </xdr:cNvPr>
        <xdr:cNvSpPr txBox="1"/>
      </xdr:nvSpPr>
      <xdr:spPr>
        <a:xfrm>
          <a:off x="1183339" y="2034988"/>
          <a:ext cx="1472454" cy="86285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800" b="1">
              <a:ln>
                <a:noFill/>
              </a:ln>
            </a:rPr>
            <a:t>Participantes </a:t>
          </a:r>
        </a:p>
      </xdr:txBody>
    </xdr:sp>
    <xdr:clientData/>
  </xdr:twoCellAnchor>
  <xdr:oneCellAnchor>
    <xdr:from>
      <xdr:col>1</xdr:col>
      <xdr:colOff>739588</xdr:colOff>
      <xdr:row>3</xdr:row>
      <xdr:rowOff>33618</xdr:rowOff>
    </xdr:from>
    <xdr:ext cx="3379643" cy="468013"/>
    <xdr:sp macro="" textlink="">
      <xdr:nvSpPr>
        <xdr:cNvPr id="10" name="CaixaDeTexto 9">
          <a:extLst>
            <a:ext uri="{FF2B5EF4-FFF2-40B4-BE49-F238E27FC236}">
              <a16:creationId xmlns:a16="http://schemas.microsoft.com/office/drawing/2014/main" id="{018976AD-B59A-5D5D-CFB6-F229DF640789}"/>
            </a:ext>
          </a:extLst>
        </xdr:cNvPr>
        <xdr:cNvSpPr txBox="1"/>
      </xdr:nvSpPr>
      <xdr:spPr>
        <a:xfrm>
          <a:off x="1053353" y="963706"/>
          <a:ext cx="3379643" cy="468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BR" sz="2400" b="1"/>
            <a:t>Sorteio para pareceristas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0</xdr:row>
      <xdr:rowOff>0</xdr:rowOff>
    </xdr:from>
    <xdr:to>
      <xdr:col>12</xdr:col>
      <xdr:colOff>28574</xdr:colOff>
      <xdr:row>14</xdr:row>
      <xdr:rowOff>577850</xdr:rowOff>
    </xdr:to>
    <xdr:pic>
      <xdr:nvPicPr>
        <xdr:cNvPr id="2" name="Imagem 1" descr="Imagem de desenho animado&#10;&#10;Descrição gerada automaticamente com confiança média">
          <a:extLst>
            <a:ext uri="{FF2B5EF4-FFF2-40B4-BE49-F238E27FC236}">
              <a16:creationId xmlns:a16="http://schemas.microsoft.com/office/drawing/2014/main" id="{C61940F2-13BC-24AC-3CD0-F7336A5C35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87150" y="0"/>
          <a:ext cx="638174" cy="69405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11</xdr:col>
      <xdr:colOff>9525</xdr:colOff>
      <xdr:row>14</xdr:row>
      <xdr:rowOff>781050</xdr:rowOff>
    </xdr:from>
    <xdr:to>
      <xdr:col>12</xdr:col>
      <xdr:colOff>28575</xdr:colOff>
      <xdr:row>24</xdr:row>
      <xdr:rowOff>434975</xdr:rowOff>
    </xdr:to>
    <xdr:pic>
      <xdr:nvPicPr>
        <xdr:cNvPr id="3" name="Imagem 2" descr="Imagem de desenho animado&#10;&#10;Descrição gerada automaticamente com confiança média">
          <a:extLst>
            <a:ext uri="{FF2B5EF4-FFF2-40B4-BE49-F238E27FC236}">
              <a16:creationId xmlns:a16="http://schemas.microsoft.com/office/drawing/2014/main" id="{C83A1893-5CEB-42C3-B9A9-BCFED089F9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96675" y="6905625"/>
          <a:ext cx="628650" cy="69786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11</xdr:col>
      <xdr:colOff>0</xdr:colOff>
      <xdr:row>24</xdr:row>
      <xdr:rowOff>438150</xdr:rowOff>
    </xdr:from>
    <xdr:to>
      <xdr:col>12</xdr:col>
      <xdr:colOff>28574</xdr:colOff>
      <xdr:row>38</xdr:row>
      <xdr:rowOff>130175</xdr:rowOff>
    </xdr:to>
    <xdr:pic>
      <xdr:nvPicPr>
        <xdr:cNvPr id="4" name="Imagem 3" descr="Imagem de desenho animado&#10;&#10;Descrição gerada automaticamente com confiança média">
          <a:extLst>
            <a:ext uri="{FF2B5EF4-FFF2-40B4-BE49-F238E27FC236}">
              <a16:creationId xmlns:a16="http://schemas.microsoft.com/office/drawing/2014/main" id="{35AA3D65-3933-49B2-82DA-4BC1A513C2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87150" y="13887450"/>
          <a:ext cx="638174" cy="69405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11</xdr:col>
      <xdr:colOff>0</xdr:colOff>
      <xdr:row>39</xdr:row>
      <xdr:rowOff>0</xdr:rowOff>
    </xdr:from>
    <xdr:to>
      <xdr:col>12</xdr:col>
      <xdr:colOff>9525</xdr:colOff>
      <xdr:row>47</xdr:row>
      <xdr:rowOff>9071</xdr:rowOff>
    </xdr:to>
    <xdr:pic>
      <xdr:nvPicPr>
        <xdr:cNvPr id="5" name="Imagem 4" descr="Imagem de desenho animado&#10;&#10;Descrição gerada automaticamente com confiança média">
          <a:extLst>
            <a:ext uri="{FF2B5EF4-FFF2-40B4-BE49-F238E27FC236}">
              <a16:creationId xmlns:a16="http://schemas.microsoft.com/office/drawing/2014/main" id="{0E473418-CEEE-4B47-969F-E8F54A8FE8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87150" y="20659725"/>
          <a:ext cx="619125" cy="69405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11</xdr:col>
      <xdr:colOff>0</xdr:colOff>
      <xdr:row>48</xdr:row>
      <xdr:rowOff>0</xdr:rowOff>
    </xdr:from>
    <xdr:to>
      <xdr:col>12</xdr:col>
      <xdr:colOff>9525</xdr:colOff>
      <xdr:row>62</xdr:row>
      <xdr:rowOff>311150</xdr:rowOff>
    </xdr:to>
    <xdr:pic>
      <xdr:nvPicPr>
        <xdr:cNvPr id="6" name="Imagem 5" descr="Imagem de desenho animado&#10;&#10;Descrição gerada automaticamente com confiança média">
          <a:extLst>
            <a:ext uri="{FF2B5EF4-FFF2-40B4-BE49-F238E27FC236}">
              <a16:creationId xmlns:a16="http://schemas.microsoft.com/office/drawing/2014/main" id="{A7B8885F-8AB0-490E-BEED-F9C544C5AA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87150" y="27346275"/>
          <a:ext cx="619125" cy="69405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11</xdr:col>
      <xdr:colOff>0</xdr:colOff>
      <xdr:row>62</xdr:row>
      <xdr:rowOff>0</xdr:rowOff>
    </xdr:from>
    <xdr:to>
      <xdr:col>12</xdr:col>
      <xdr:colOff>9525</xdr:colOff>
      <xdr:row>65</xdr:row>
      <xdr:rowOff>0</xdr:rowOff>
    </xdr:to>
    <xdr:pic>
      <xdr:nvPicPr>
        <xdr:cNvPr id="7" name="Imagem 6" descr="Imagem de desenho animado&#10;&#10;Descrição gerada automaticamente com confiança média">
          <a:extLst>
            <a:ext uri="{FF2B5EF4-FFF2-40B4-BE49-F238E27FC236}">
              <a16:creationId xmlns:a16="http://schemas.microsoft.com/office/drawing/2014/main" id="{ED497D49-CA9A-4403-8F8E-1FC3609639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87150" y="33975675"/>
          <a:ext cx="619125" cy="41052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2D5AA50-A5E5-4BF0-865B-99637C8DB0EC}" name="Tabela1" displayName="Tabela1" ref="A1:AB1364" totalsRowShown="0" headerRowDxfId="40" dataDxfId="39" tableBorderDxfId="38">
  <autoFilter ref="A1:AB1364" xr:uid="{02D5AA50-A5E5-4BF0-865B-99637C8DB0EC}"/>
  <sortState xmlns:xlrd2="http://schemas.microsoft.com/office/spreadsheetml/2017/richdata2" ref="A2:AB1364">
    <sortCondition ref="B1:B1364"/>
  </sortState>
  <tableColumns count="28">
    <tableColumn id="1" xr3:uid="{B35115E1-65B4-460F-817F-78274E7C04B3}" name="1-ID" dataDxfId="37"/>
    <tableColumn id="2" xr3:uid="{040BE004-33D0-45CA-A053-F2B1C8A8CF03}" name="2-PARECERISTA" dataDxfId="36"/>
    <tableColumn id="3" xr3:uid="{C609E955-8415-4B70-80FC-F5CFF1A58C07}" name="3-CPF" dataDxfId="35"/>
    <tableColumn id="4" xr3:uid="{A6E0ACA3-F4EC-4FBB-B42A-69A00E31C074}" name="4-E-MAIL" dataDxfId="34"/>
    <tableColumn id="5" xr3:uid="{E559504F-7710-4F89-A551-0BBBC181E524}" name="5-Sorteio para INEX" dataDxfId="33"/>
    <tableColumn id="6" xr3:uid="{73585BA8-5D14-4C4C-B4A4-26787F64E30A}" name="6-PROCESSO" dataDxfId="32"/>
    <tableColumn id="7" xr3:uid="{5CC7493C-64AA-41B2-9F43-6B4C4B8E8AE1}" name="7-Área" dataDxfId="31"/>
    <tableColumn id="10" xr3:uid="{B2E0783D-CBFB-4EAA-88C1-56E3DF51079A}" name="8-A" dataDxfId="30"/>
    <tableColumn id="11" xr3:uid="{B8F9499C-FB70-42FF-871C-34F13FCFB0B3}" name="9-B" dataDxfId="29"/>
    <tableColumn id="12" xr3:uid="{3B5210EC-5291-4E60-87EB-A221B88F27B1}" name="10-C" dataDxfId="28"/>
    <tableColumn id="13" xr3:uid="{6B2C5627-7C72-484B-850C-ADE61F931AF7}" name="11-D" dataDxfId="27"/>
    <tableColumn id="14" xr3:uid="{B1FB1C3C-C197-4906-AFFA-C1ED329DE1CE}" name="12-E" dataDxfId="26"/>
    <tableColumn id="15" xr3:uid="{1C8BD0B2-C8F0-4450-9731-E7CFD25530BB}" name="13-F" dataDxfId="25"/>
    <tableColumn id="16" xr3:uid="{529AE14D-9021-484F-897A-ADCC4EA65181}" name="14-G" dataDxfId="24"/>
    <tableColumn id="17" xr3:uid="{BEEC40E5-BD2D-49A5-B53E-9E159DDD41FB}" name="15-H" dataDxfId="23"/>
    <tableColumn id="18" xr3:uid="{B3635275-6AB3-422F-90E0-EF93B43BEB64}" name="16-I" dataDxfId="22"/>
    <tableColumn id="19" xr3:uid="{75043D52-CCAB-49A5-8AF2-8FCB4A1B0DB1}" name="17-J" dataDxfId="21"/>
    <tableColumn id="20" xr3:uid="{CE08AC9E-6A84-434A-AFFE-CECF1F558F93}" name="18-K" dataDxfId="20"/>
    <tableColumn id="21" xr3:uid="{2ED9F270-62E6-4257-A9EA-BA0FF7C48BB7}" name="19-L" dataDxfId="19"/>
    <tableColumn id="8" xr3:uid="{D0CCCEA1-0B21-40C0-B81F-65DE44950CE9}" name="20-OBS" dataDxfId="18"/>
    <tableColumn id="9" xr3:uid="{1393047C-6181-46D5-AD50-37F8791B2054}" name="21-ÁREA  E SEGMENTO SORTEADO" dataDxfId="17"/>
    <tableColumn id="22" xr3:uid="{A70710CE-66F4-4BDE-824D-DDB7C39E20F6}" name="22-SORTEADOS" dataDxfId="16"/>
    <tableColumn id="23" xr3:uid="{45B1E45A-C3B4-4485-8207-FB46F36C23F8}" name="23" dataDxfId="15"/>
    <tableColumn id="24" xr3:uid="{846099F0-50C5-4FF4-91F7-831990D595A7}" name="24-ÁREAS" dataDxfId="14"/>
    <tableColumn id="25" xr3:uid="{6EA81D5B-2E0F-401A-AA7B-537DB43E3903}" name="25-ESCOLHAS" dataDxfId="13"/>
    <tableColumn id="26" xr3:uid="{B6D59722-B0DD-40EC-B275-C41FEC49D008}" name="26-PREENCEU O FORMULÁRIO" dataDxfId="12">
      <calculatedColumnFormula>IF(ISNA(MATCH(C2,FORMULÁRIO!L:L, 0)),"NÃO","SIM")</calculatedColumnFormula>
    </tableColumn>
    <tableColumn id="27" xr3:uid="{936C96CF-002A-4024-89CE-119CCA233CEB}" name="27-NO BANCO ATUALMENTE" dataDxfId="11"/>
    <tableColumn id="28" xr3:uid="{F72C7BC2-1E0D-4935-B35C-F926C00474BE}" name="28 - SORTEADOS ANTERIORMENTE" dataDxfId="1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D497F28-01F9-412A-A010-375E6F5B7DE9}" name="Form_Responses1" displayName="Form_Responses1" ref="A1:M679" headerRowDxfId="9">
  <autoFilter ref="A1:M679" xr:uid="{2D497F28-01F9-412A-A010-375E6F5B7DE9}"/>
  <sortState xmlns:xlrd2="http://schemas.microsoft.com/office/spreadsheetml/2017/richdata2" ref="A2:L536">
    <sortCondition ref="A1:A536"/>
  </sortState>
  <tableColumns count="13">
    <tableColumn id="1" xr3:uid="{9A7516EC-CFF2-46AE-9AEC-F8842BA71AE4}" name="Carimbo de data/hora" dataDxfId="8"/>
    <tableColumn id="2" xr3:uid="{4A5E817E-96F6-4752-9EB9-50C753D34DA9}" name="Endereço de e-mail"/>
    <tableColumn id="3" xr3:uid="{58F4E4E5-EE3B-443E-AA65-8C632E945F03}" name="Pontuação"/>
    <tableColumn id="4" xr3:uid="{C6600ECC-08CB-41C8-858C-7A8ED13F54DF}" name="Nome (mesmo do credenciamento)"/>
    <tableColumn id="5" xr3:uid="{72D4CCFC-A176-45D1-AC83-6937F8DC56E3}" name="Informe seu CPF: " dataDxfId="7"/>
    <tableColumn id="6" xr3:uid="{743D264F-831E-4D39-83DA-6178A56D1762}" name="E-mail  (mesmo do credenciamento)"/>
    <tableColumn id="7" xr3:uid="{FDF581F4-9EF5-4388-B977-A0E3BB185CC1}" name="Celular" dataDxfId="6"/>
    <tableColumn id="8" xr3:uid="{56A9ED0D-0997-40C2-B664-C9DC4D6D75DA}" name="Você confirma disponibilidade para concorrer à contratação de pareceristas para atuação em 2025 e 2026?"/>
    <tableColumn id="9" xr3:uid="{776EFF6B-FCE4-4922-89B6-44B6AB0BCFF3}" name="Caso negativo, justifique:"/>
    <tableColumn id="10" xr3:uid="{888E0851-C3B1-40A2-8139-D62B3052BD8C}" name="1 - Declaro estar ciente dos normativos que regem o Banco de Pareceristas da SEFIC/MinC e, em caso de ser contemplado no sorteio, comprometo-me a  a analisar os produtos,  projetos, propostas ou planos de ação a mim distribuídos, salvo aqueles em que:_x000a_- i"/>
    <tableColumn id="12" xr3:uid="{106F7EC3-A23E-4D1D-8744-AE1F5FDDEB7D}" name="CPF" dataDxfId="5">
      <calculatedColumnFormula>IFERROR(INDEX('LISTAS DE PARTICIPANTES'!B:B,MATCH(FORMULÁRIO!L2,'LISTAS DE PARTICIPANTES'!C:C,0)),"NÃO ENCONTRADO")</calculatedColumnFormula>
    </tableColumn>
    <tableColumn id="13" xr3:uid="{A17D70C4-0672-4648-9631-431FE98263A5}" name="CPF FORMATADO" dataDxfId="4"/>
    <tableColumn id="14" xr3:uid="{5B8E20B9-CCD0-4164-8A34-D8F4FEBEBC5E}" name="OBS"/>
  </tableColumns>
  <tableStyleInfo name="Respostas ao formulário 1-style" showFirstColumn="1" showLastColumn="1" showRowStripes="1" showColumnStripes="0"/>
</table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6" Type="http://schemas.openxmlformats.org/officeDocument/2006/relationships/hyperlink" Target="mailto:loanemalheiros@gmail.com" TargetMode="External"/><Relationship Id="rId21" Type="http://schemas.openxmlformats.org/officeDocument/2006/relationships/hyperlink" Target="mailto:deborabrunobr@gmail.com" TargetMode="External"/><Relationship Id="rId42" Type="http://schemas.openxmlformats.org/officeDocument/2006/relationships/hyperlink" Target="mailto:marcela@liracultura.com.br" TargetMode="External"/><Relationship Id="rId47" Type="http://schemas.openxmlformats.org/officeDocument/2006/relationships/hyperlink" Target="mailto:afloriano30@hotmail.com" TargetMode="External"/><Relationship Id="rId63" Type="http://schemas.openxmlformats.org/officeDocument/2006/relationships/hyperlink" Target="mailto:anacarolinafabri@gmail.com" TargetMode="External"/><Relationship Id="rId68" Type="http://schemas.openxmlformats.org/officeDocument/2006/relationships/hyperlink" Target="mailto:dihollandacavalcanti@gmail.com" TargetMode="External"/><Relationship Id="rId84" Type="http://schemas.openxmlformats.org/officeDocument/2006/relationships/hyperlink" Target="mailto:paulagotelip@gmail.com" TargetMode="External"/><Relationship Id="rId89" Type="http://schemas.openxmlformats.org/officeDocument/2006/relationships/hyperlink" Target="mailto:pedroclitwin@gmail.com" TargetMode="External"/><Relationship Id="rId16" Type="http://schemas.openxmlformats.org/officeDocument/2006/relationships/hyperlink" Target="mailto:calcagni.bianca@gmail.com" TargetMode="External"/><Relationship Id="rId11" Type="http://schemas.openxmlformats.org/officeDocument/2006/relationships/hyperlink" Target="mailto:alessandrassantos84@gmail.com" TargetMode="External"/><Relationship Id="rId32" Type="http://schemas.openxmlformats.org/officeDocument/2006/relationships/hyperlink" Target="mailto:zuzuararipe@gmail.com" TargetMode="External"/><Relationship Id="rId37" Type="http://schemas.openxmlformats.org/officeDocument/2006/relationships/hyperlink" Target="mailto:fmpdr@yahoo.com.br" TargetMode="External"/><Relationship Id="rId53" Type="http://schemas.openxmlformats.org/officeDocument/2006/relationships/hyperlink" Target="mailto:andreiafernandesprod13@gmail.com" TargetMode="External"/><Relationship Id="rId58" Type="http://schemas.openxmlformats.org/officeDocument/2006/relationships/hyperlink" Target="mailto:leolanter@gmail.com" TargetMode="External"/><Relationship Id="rId74" Type="http://schemas.openxmlformats.org/officeDocument/2006/relationships/hyperlink" Target="mailto:rodriguesmaruca@gmail.com" TargetMode="External"/><Relationship Id="rId79" Type="http://schemas.openxmlformats.org/officeDocument/2006/relationships/hyperlink" Target="mailto:nelsonlatif@hotmail.com" TargetMode="External"/><Relationship Id="rId5" Type="http://schemas.openxmlformats.org/officeDocument/2006/relationships/hyperlink" Target="mailto:albertonaar@gmail.com" TargetMode="External"/><Relationship Id="rId90" Type="http://schemas.openxmlformats.org/officeDocument/2006/relationships/hyperlink" Target="mailto:estudiosubversiva@gmail.com" TargetMode="External"/><Relationship Id="rId22" Type="http://schemas.openxmlformats.org/officeDocument/2006/relationships/hyperlink" Target="mailto:deborabrunobr@gmail.com" TargetMode="External"/><Relationship Id="rId27" Type="http://schemas.openxmlformats.org/officeDocument/2006/relationships/hyperlink" Target="mailto:lorenaespina@hotmail.com;%20lorenaespina12@gmail.com" TargetMode="External"/><Relationship Id="rId43" Type="http://schemas.openxmlformats.org/officeDocument/2006/relationships/hyperlink" Target="mailto:cnunes2013@gmail.com" TargetMode="External"/><Relationship Id="rId48" Type="http://schemas.openxmlformats.org/officeDocument/2006/relationships/hyperlink" Target="mailto:geovanajardim@gmail.com" TargetMode="External"/><Relationship Id="rId64" Type="http://schemas.openxmlformats.org/officeDocument/2006/relationships/hyperlink" Target="mailto:aclongano@gmail.com" TargetMode="External"/><Relationship Id="rId69" Type="http://schemas.openxmlformats.org/officeDocument/2006/relationships/hyperlink" Target="mailto:alglira@gmail.com" TargetMode="External"/><Relationship Id="rId8" Type="http://schemas.openxmlformats.org/officeDocument/2006/relationships/hyperlink" Target="mailto:aldrin@aldrin.com.br" TargetMode="External"/><Relationship Id="rId51" Type="http://schemas.openxmlformats.org/officeDocument/2006/relationships/hyperlink" Target="mailto:rib_luiz@aol.com" TargetMode="External"/><Relationship Id="rId72" Type="http://schemas.openxmlformats.org/officeDocument/2006/relationships/hyperlink" Target="mailto:mariagouvea@live.com" TargetMode="External"/><Relationship Id="rId80" Type="http://schemas.openxmlformats.org/officeDocument/2006/relationships/hyperlink" Target="mailto:afonso.nilson@gmail.com" TargetMode="External"/><Relationship Id="rId85" Type="http://schemas.openxmlformats.org/officeDocument/2006/relationships/hyperlink" Target="mailto:betomorettho@gmail.com" TargetMode="External"/><Relationship Id="rId93" Type="http://schemas.openxmlformats.org/officeDocument/2006/relationships/table" Target="../tables/table1.xml"/><Relationship Id="rId3" Type="http://schemas.openxmlformats.org/officeDocument/2006/relationships/hyperlink" Target="mailto:adilonmsantos@gmail.com" TargetMode="External"/><Relationship Id="rId12" Type="http://schemas.openxmlformats.org/officeDocument/2006/relationships/hyperlink" Target="mailto:lekaiorio@gmail.com" TargetMode="External"/><Relationship Id="rId17" Type="http://schemas.openxmlformats.org/officeDocument/2006/relationships/hyperlink" Target="mailto:cbsugawara@gmail.com" TargetMode="External"/><Relationship Id="rId25" Type="http://schemas.openxmlformats.org/officeDocument/2006/relationships/hyperlink" Target="mailto:laucenica@hotmail.com" TargetMode="External"/><Relationship Id="rId33" Type="http://schemas.openxmlformats.org/officeDocument/2006/relationships/hyperlink" Target="mailto:chairodrigues.br@gmail.com" TargetMode="External"/><Relationship Id="rId38" Type="http://schemas.openxmlformats.org/officeDocument/2006/relationships/hyperlink" Target="mailto:marcospachi7@gmail.com" TargetMode="External"/><Relationship Id="rId46" Type="http://schemas.openxmlformats.org/officeDocument/2006/relationships/hyperlink" Target="mailto:ltvitral@yahoo.com.br" TargetMode="External"/><Relationship Id="rId59" Type="http://schemas.openxmlformats.org/officeDocument/2006/relationships/hyperlink" Target="mailto:vitor@pubblicato.com.br" TargetMode="External"/><Relationship Id="rId67" Type="http://schemas.openxmlformats.org/officeDocument/2006/relationships/hyperlink" Target="mailto:edwardfao@hotmail.com" TargetMode="External"/><Relationship Id="rId20" Type="http://schemas.openxmlformats.org/officeDocument/2006/relationships/hyperlink" Target="mailto:deborabrunobr@gmail.com" TargetMode="External"/><Relationship Id="rId41" Type="http://schemas.openxmlformats.org/officeDocument/2006/relationships/hyperlink" Target="mailto:lu-annalu@hotmail.com" TargetMode="External"/><Relationship Id="rId54" Type="http://schemas.openxmlformats.org/officeDocument/2006/relationships/hyperlink" Target="mailto:sandrosantanaster@gmail.com" TargetMode="External"/><Relationship Id="rId62" Type="http://schemas.openxmlformats.org/officeDocument/2006/relationships/hyperlink" Target="mailto:edsonjosebastos@gmail.com" TargetMode="External"/><Relationship Id="rId70" Type="http://schemas.openxmlformats.org/officeDocument/2006/relationships/hyperlink" Target="mailto:fabioferretti@uol.com.br" TargetMode="External"/><Relationship Id="rId75" Type="http://schemas.openxmlformats.org/officeDocument/2006/relationships/hyperlink" Target="mailto:valdemirklamt@gmail.com" TargetMode="External"/><Relationship Id="rId83" Type="http://schemas.openxmlformats.org/officeDocument/2006/relationships/hyperlink" Target="mailto:amana.salles@gmail.com" TargetMode="External"/><Relationship Id="rId88" Type="http://schemas.openxmlformats.org/officeDocument/2006/relationships/hyperlink" Target="mailto:caro.alvim@gmail.com" TargetMode="External"/><Relationship Id="rId91" Type="http://schemas.openxmlformats.org/officeDocument/2006/relationships/hyperlink" Target="mailto:marcelino@cmpconstrutora.com.br" TargetMode="External"/><Relationship Id="rId1" Type="http://schemas.openxmlformats.org/officeDocument/2006/relationships/hyperlink" Target="mailto:adilonmsantos@gmail.com" TargetMode="External"/><Relationship Id="rId6" Type="http://schemas.openxmlformats.org/officeDocument/2006/relationships/hyperlink" Target="mailto:deatrancoso@gmail.com" TargetMode="External"/><Relationship Id="rId15" Type="http://schemas.openxmlformats.org/officeDocument/2006/relationships/hyperlink" Target="mailto:andrepruden1@gmail.com" TargetMode="External"/><Relationship Id="rId23" Type="http://schemas.openxmlformats.org/officeDocument/2006/relationships/hyperlink" Target="mailto:delciobellini@gmail.com" TargetMode="External"/><Relationship Id="rId28" Type="http://schemas.openxmlformats.org/officeDocument/2006/relationships/hyperlink" Target="mailto:lorenaespina@hotmail.com;%20lorenaespina12@gmail.com" TargetMode="External"/><Relationship Id="rId36" Type="http://schemas.openxmlformats.org/officeDocument/2006/relationships/hyperlink" Target="mailto:aleregente@hotmail.com" TargetMode="External"/><Relationship Id="rId49" Type="http://schemas.openxmlformats.org/officeDocument/2006/relationships/hyperlink" Target="mailto:carolinaficheira@gmail.com" TargetMode="External"/><Relationship Id="rId57" Type="http://schemas.openxmlformats.org/officeDocument/2006/relationships/hyperlink" Target="mailto:alfredozaine@gmail.com" TargetMode="External"/><Relationship Id="rId10" Type="http://schemas.openxmlformats.org/officeDocument/2006/relationships/hyperlink" Target="mailto:alessandrassantos84@gmail.com" TargetMode="External"/><Relationship Id="rId31" Type="http://schemas.openxmlformats.org/officeDocument/2006/relationships/hyperlink" Target="mailto:ynae.cortez@gmail.com" TargetMode="External"/><Relationship Id="rId44" Type="http://schemas.openxmlformats.org/officeDocument/2006/relationships/hyperlink" Target="mailto:macieltavares@yahoo.com" TargetMode="External"/><Relationship Id="rId52" Type="http://schemas.openxmlformats.org/officeDocument/2006/relationships/hyperlink" Target="mailto:danybragaps@gmail.com" TargetMode="External"/><Relationship Id="rId60" Type="http://schemas.openxmlformats.org/officeDocument/2006/relationships/hyperlink" Target="mailto:natydias@yahoo.com.br" TargetMode="External"/><Relationship Id="rId65" Type="http://schemas.openxmlformats.org/officeDocument/2006/relationships/hyperlink" Target="mailto:oi_gio@yahoo.com.br" TargetMode="External"/><Relationship Id="rId73" Type="http://schemas.openxmlformats.org/officeDocument/2006/relationships/hyperlink" Target="mailto:paulofortes@uol.com.br" TargetMode="External"/><Relationship Id="rId78" Type="http://schemas.openxmlformats.org/officeDocument/2006/relationships/hyperlink" Target="mailto:kessantos@gmail.com" TargetMode="External"/><Relationship Id="rId81" Type="http://schemas.openxmlformats.org/officeDocument/2006/relationships/hyperlink" Target="mailto:robsonalfieri@hotmail.com" TargetMode="External"/><Relationship Id="rId86" Type="http://schemas.openxmlformats.org/officeDocument/2006/relationships/hyperlink" Target="mailto:ybaungarten@yahoo.com.br" TargetMode="External"/><Relationship Id="rId4" Type="http://schemas.openxmlformats.org/officeDocument/2006/relationships/hyperlink" Target="mailto:albertonaar@gmail.com" TargetMode="External"/><Relationship Id="rId9" Type="http://schemas.openxmlformats.org/officeDocument/2006/relationships/hyperlink" Target="mailto:alessandrassantos84@gmail.com" TargetMode="External"/><Relationship Id="rId13" Type="http://schemas.openxmlformats.org/officeDocument/2006/relationships/hyperlink" Target="mailto:alexandrafelina@gmail.com" TargetMode="External"/><Relationship Id="rId18" Type="http://schemas.openxmlformats.org/officeDocument/2006/relationships/hyperlink" Target="mailto:cbsugawara@gmail.com" TargetMode="External"/><Relationship Id="rId39" Type="http://schemas.openxmlformats.org/officeDocument/2006/relationships/hyperlink" Target="mailto:andersonzabrocki@gmail.com" TargetMode="External"/><Relationship Id="rId34" Type="http://schemas.openxmlformats.org/officeDocument/2006/relationships/hyperlink" Target="mailto:vitorhalfen@gmail.com" TargetMode="External"/><Relationship Id="rId50" Type="http://schemas.openxmlformats.org/officeDocument/2006/relationships/hyperlink" Target="mailto:tainamenezescastro@gmail.com" TargetMode="External"/><Relationship Id="rId55" Type="http://schemas.openxmlformats.org/officeDocument/2006/relationships/hyperlink" Target="mailto:andrea.c.mengarda@gmail.com" TargetMode="External"/><Relationship Id="rId76" Type="http://schemas.openxmlformats.org/officeDocument/2006/relationships/hyperlink" Target="mailto:lanuzzadelima@yahoo.com.br" TargetMode="External"/><Relationship Id="rId7" Type="http://schemas.openxmlformats.org/officeDocument/2006/relationships/hyperlink" Target="mailto:aldrin@aldrin.com.br" TargetMode="External"/><Relationship Id="rId71" Type="http://schemas.openxmlformats.org/officeDocument/2006/relationships/hyperlink" Target="mailto:simonemarcal25@gmail.com" TargetMode="External"/><Relationship Id="rId92" Type="http://schemas.openxmlformats.org/officeDocument/2006/relationships/printerSettings" Target="../printerSettings/printerSettings3.bin"/><Relationship Id="rId2" Type="http://schemas.openxmlformats.org/officeDocument/2006/relationships/hyperlink" Target="mailto:adilonmsantos@gmail.com" TargetMode="External"/><Relationship Id="rId29" Type="http://schemas.openxmlformats.org/officeDocument/2006/relationships/hyperlink" Target="mailto:paulavalente81@yahoo.com.br" TargetMode="External"/><Relationship Id="rId24" Type="http://schemas.openxmlformats.org/officeDocument/2006/relationships/hyperlink" Target="mailto:gianefischer@gmail.com" TargetMode="External"/><Relationship Id="rId40" Type="http://schemas.openxmlformats.org/officeDocument/2006/relationships/hyperlink" Target="mailto:mariaeneidaamaral@yahoo.com.br" TargetMode="External"/><Relationship Id="rId45" Type="http://schemas.openxmlformats.org/officeDocument/2006/relationships/hyperlink" Target="mailto:edilsonwalney@yahoo.com.br" TargetMode="External"/><Relationship Id="rId66" Type="http://schemas.openxmlformats.org/officeDocument/2006/relationships/hyperlink" Target="mailto:mendesemail@gmail.com" TargetMode="External"/><Relationship Id="rId87" Type="http://schemas.openxmlformats.org/officeDocument/2006/relationships/hyperlink" Target="mailto:gpcanto@gmail.com" TargetMode="External"/><Relationship Id="rId61" Type="http://schemas.openxmlformats.org/officeDocument/2006/relationships/hyperlink" Target="mailto:thaispovoa@gmail.com" TargetMode="External"/><Relationship Id="rId82" Type="http://schemas.openxmlformats.org/officeDocument/2006/relationships/hyperlink" Target="mailto:angelicaparecerista@outlook.com" TargetMode="External"/><Relationship Id="rId19" Type="http://schemas.openxmlformats.org/officeDocument/2006/relationships/hyperlink" Target="mailto:chairodrigues.br@gmail.com" TargetMode="External"/><Relationship Id="rId14" Type="http://schemas.openxmlformats.org/officeDocument/2006/relationships/hyperlink" Target="mailto:apgvalois@gmail.com" TargetMode="External"/><Relationship Id="rId30" Type="http://schemas.openxmlformats.org/officeDocument/2006/relationships/hyperlink" Target="mailto:chicaportugal@gmail.com" TargetMode="External"/><Relationship Id="rId35" Type="http://schemas.openxmlformats.org/officeDocument/2006/relationships/hyperlink" Target="mailto:decomber@gmail.com" TargetMode="External"/><Relationship Id="rId56" Type="http://schemas.openxmlformats.org/officeDocument/2006/relationships/hyperlink" Target="mailto:umagoma@gmail.com" TargetMode="External"/><Relationship Id="rId77" Type="http://schemas.openxmlformats.org/officeDocument/2006/relationships/hyperlink" Target="mailto:carlosvdidier@gmail.com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242CF-85BE-4712-8DEA-6F332F633236}">
  <sheetPr codeName="Planilha7"/>
  <dimension ref="B1:D844"/>
  <sheetViews>
    <sheetView zoomScale="85" zoomScaleNormal="85" workbookViewId="0">
      <selection activeCell="D5" sqref="D5"/>
    </sheetView>
  </sheetViews>
  <sheetFormatPr defaultColWidth="9.140625" defaultRowHeight="15" x14ac:dyDescent="0.25"/>
  <cols>
    <col min="1" max="1" width="3.140625" style="77" customWidth="1"/>
    <col min="2" max="2" width="4.85546875" style="145" customWidth="1"/>
    <col min="3" max="3" width="43.7109375" style="77" customWidth="1"/>
    <col min="4" max="4" width="37.85546875" style="77" customWidth="1"/>
    <col min="5" max="16384" width="9.140625" style="77"/>
  </cols>
  <sheetData>
    <row r="1" spans="3:4" ht="15.75" thickBot="1" x14ac:dyDescent="0.3"/>
    <row r="2" spans="3:4" ht="15.75" x14ac:dyDescent="0.25">
      <c r="C2" s="134" t="s">
        <v>3499</v>
      </c>
      <c r="D2" s="135" t="s">
        <v>3413</v>
      </c>
    </row>
    <row r="3" spans="3:4" ht="15.75" x14ac:dyDescent="0.25">
      <c r="C3" s="136" t="s">
        <v>3363</v>
      </c>
      <c r="D3" s="139" t="s">
        <v>1</v>
      </c>
    </row>
    <row r="4" spans="3:4" ht="15.75" hidden="1" x14ac:dyDescent="0.25">
      <c r="C4" s="142" t="s">
        <v>4597</v>
      </c>
      <c r="D4" s="334">
        <v>2</v>
      </c>
    </row>
    <row r="5" spans="3:4" ht="15.75" x14ac:dyDescent="0.25">
      <c r="C5" s="137" t="s">
        <v>3504</v>
      </c>
      <c r="D5" s="335"/>
    </row>
    <row r="6" spans="3:4" ht="15.75" x14ac:dyDescent="0.25">
      <c r="C6" s="137" t="s">
        <v>3500</v>
      </c>
      <c r="D6" s="336"/>
    </row>
    <row r="7" spans="3:4" ht="15.75" x14ac:dyDescent="0.25">
      <c r="C7" s="137" t="s">
        <v>3501</v>
      </c>
      <c r="D7" s="337" t="s">
        <v>3503</v>
      </c>
    </row>
    <row r="8" spans="3:4" ht="15.75" x14ac:dyDescent="0.25">
      <c r="C8" s="137" t="s">
        <v>4600</v>
      </c>
      <c r="D8" s="139" t="s">
        <v>3503</v>
      </c>
    </row>
    <row r="9" spans="3:4" ht="12" customHeight="1" x14ac:dyDescent="0.25">
      <c r="C9" s="137" t="s">
        <v>4599</v>
      </c>
      <c r="D9" s="139" t="s">
        <v>4604</v>
      </c>
    </row>
    <row r="10" spans="3:4" ht="12.75" customHeight="1" thickBot="1" x14ac:dyDescent="0.3"/>
    <row r="11" spans="3:4" ht="12.75" hidden="1" customHeight="1" x14ac:dyDescent="0.25">
      <c r="C11" s="137" t="s">
        <v>4952</v>
      </c>
      <c r="D11" s="139" t="s">
        <v>3503</v>
      </c>
    </row>
    <row r="12" spans="3:4" ht="12.75" hidden="1" customHeight="1" x14ac:dyDescent="0.25">
      <c r="C12" s="140"/>
      <c r="D12" s="96"/>
    </row>
    <row r="13" spans="3:4" ht="12.75" hidden="1" customHeight="1" x14ac:dyDescent="0.25">
      <c r="C13" s="140"/>
      <c r="D13" s="96"/>
    </row>
    <row r="14" spans="3:4" ht="12.75" hidden="1" customHeight="1" thickBot="1" x14ac:dyDescent="0.3">
      <c r="C14" s="175"/>
      <c r="D14" s="176"/>
    </row>
    <row r="15" spans="3:4" ht="33.75" customHeight="1" x14ac:dyDescent="0.25">
      <c r="C15" s="340" t="str">
        <f>"SORTEIO PARA " &amp; D9</f>
        <v>SORTEIO PARA INCENTIVO FISCAL</v>
      </c>
      <c r="D15" s="341"/>
    </row>
    <row r="16" spans="3:4" ht="30" customHeight="1" x14ac:dyDescent="0.25">
      <c r="C16" s="338" t="str">
        <f>"Área: " &amp; D2 &amp; "     Segmento: " &amp; D3</f>
        <v>Área: PATRIMÔNIO CULTURAL     Segmento: D</v>
      </c>
      <c r="D16" s="339"/>
    </row>
    <row r="17" spans="3:4" ht="33.75" customHeight="1" thickBot="1" x14ac:dyDescent="0.3">
      <c r="C17" s="342" t="str">
        <f>IFERROR(INDEX('SEGMENTOS IMPRIMIR'!D:D,MATCH(SORTEIO!D2&amp;"-"&amp;SORTEIO!D3,'SEGMENTOS IMPRIMIR'!C:C,0)),"")</f>
        <v>d) intervenções de conservação, restauro de bens imóveis tombados ou protegidos por outras formas de acautelamento</v>
      </c>
      <c r="D17" s="343"/>
    </row>
    <row r="19" spans="3:4" ht="52.5" customHeight="1" thickBot="1" x14ac:dyDescent="0.3"/>
    <row r="20" spans="3:4" ht="15.75" x14ac:dyDescent="0.25">
      <c r="C20" s="97" t="s">
        <v>3505</v>
      </c>
      <c r="D20" s="98" t="str">
        <f>"SORTEIO - " &amp;D9</f>
        <v>SORTEIO - INCENTIVO FISCAL</v>
      </c>
    </row>
    <row r="21" spans="3:4" x14ac:dyDescent="0.25">
      <c r="C21" s="95"/>
      <c r="D21" s="96"/>
    </row>
    <row r="22" spans="3:4" x14ac:dyDescent="0.25">
      <c r="C22" s="95"/>
      <c r="D22" s="96"/>
    </row>
    <row r="23" spans="3:4" x14ac:dyDescent="0.25">
      <c r="C23" s="95"/>
      <c r="D23" s="96"/>
    </row>
    <row r="24" spans="3:4" x14ac:dyDescent="0.25">
      <c r="C24" s="95"/>
      <c r="D24" s="96"/>
    </row>
    <row r="25" spans="3:4" x14ac:dyDescent="0.25">
      <c r="C25" s="95"/>
      <c r="D25" s="96"/>
    </row>
    <row r="26" spans="3:4" x14ac:dyDescent="0.25">
      <c r="C26" s="95"/>
      <c r="D26" s="96"/>
    </row>
    <row r="27" spans="3:4" x14ac:dyDescent="0.25">
      <c r="C27" s="95"/>
      <c r="D27" s="96"/>
    </row>
    <row r="28" spans="3:4" x14ac:dyDescent="0.25">
      <c r="C28" s="95"/>
      <c r="D28" s="96"/>
    </row>
    <row r="29" spans="3:4" x14ac:dyDescent="0.25">
      <c r="C29" s="95"/>
      <c r="D29" s="96"/>
    </row>
    <row r="30" spans="3:4" x14ac:dyDescent="0.25">
      <c r="C30" s="95"/>
      <c r="D30" s="96"/>
    </row>
    <row r="31" spans="3:4" x14ac:dyDescent="0.25">
      <c r="C31" s="95"/>
      <c r="D31" s="96"/>
    </row>
    <row r="32" spans="3:4" x14ac:dyDescent="0.25">
      <c r="C32" s="95"/>
      <c r="D32" s="96"/>
    </row>
    <row r="33" spans="3:4" x14ac:dyDescent="0.25">
      <c r="C33" s="95"/>
      <c r="D33" s="96"/>
    </row>
    <row r="34" spans="3:4" x14ac:dyDescent="0.25">
      <c r="C34" s="95"/>
      <c r="D34" s="96"/>
    </row>
    <row r="35" spans="3:4" x14ac:dyDescent="0.25">
      <c r="C35" s="95"/>
      <c r="D35" s="96"/>
    </row>
    <row r="36" spans="3:4" x14ac:dyDescent="0.25">
      <c r="C36" s="95"/>
      <c r="D36" s="96"/>
    </row>
    <row r="37" spans="3:4" x14ac:dyDescent="0.25">
      <c r="C37" s="95"/>
      <c r="D37" s="96"/>
    </row>
    <row r="38" spans="3:4" x14ac:dyDescent="0.25">
      <c r="C38" s="95"/>
      <c r="D38" s="96"/>
    </row>
    <row r="39" spans="3:4" x14ac:dyDescent="0.25">
      <c r="C39" s="95"/>
      <c r="D39" s="96"/>
    </row>
    <row r="40" spans="3:4" x14ac:dyDescent="0.25">
      <c r="C40" s="95"/>
      <c r="D40" s="96"/>
    </row>
    <row r="41" spans="3:4" x14ac:dyDescent="0.25">
      <c r="C41" s="95"/>
      <c r="D41" s="96"/>
    </row>
    <row r="42" spans="3:4" x14ac:dyDescent="0.25">
      <c r="C42" s="95"/>
      <c r="D42" s="96"/>
    </row>
    <row r="43" spans="3:4" x14ac:dyDescent="0.25">
      <c r="C43" s="95"/>
      <c r="D43" s="96"/>
    </row>
    <row r="44" spans="3:4" x14ac:dyDescent="0.25">
      <c r="C44" s="95"/>
      <c r="D44" s="96"/>
    </row>
    <row r="45" spans="3:4" x14ac:dyDescent="0.25">
      <c r="C45" s="95"/>
      <c r="D45" s="96"/>
    </row>
    <row r="46" spans="3:4" x14ac:dyDescent="0.25">
      <c r="C46" s="95"/>
      <c r="D46" s="96"/>
    </row>
    <row r="47" spans="3:4" x14ac:dyDescent="0.25">
      <c r="C47" s="95"/>
      <c r="D47" s="96"/>
    </row>
    <row r="48" spans="3:4" x14ac:dyDescent="0.25">
      <c r="C48" s="95"/>
      <c r="D48" s="96"/>
    </row>
    <row r="49" spans="3:4" x14ac:dyDescent="0.25">
      <c r="C49" s="95"/>
      <c r="D49" s="96"/>
    </row>
    <row r="50" spans="3:4" x14ac:dyDescent="0.25">
      <c r="C50" s="95"/>
      <c r="D50" s="96"/>
    </row>
    <row r="51" spans="3:4" x14ac:dyDescent="0.25">
      <c r="C51" s="95"/>
      <c r="D51" s="96"/>
    </row>
    <row r="52" spans="3:4" x14ac:dyDescent="0.25">
      <c r="C52" s="95"/>
      <c r="D52" s="96"/>
    </row>
    <row r="53" spans="3:4" x14ac:dyDescent="0.25">
      <c r="C53" s="95"/>
      <c r="D53" s="96"/>
    </row>
    <row r="54" spans="3:4" x14ac:dyDescent="0.25">
      <c r="C54" s="95"/>
      <c r="D54" s="96"/>
    </row>
    <row r="55" spans="3:4" x14ac:dyDescent="0.25">
      <c r="C55" s="95"/>
      <c r="D55" s="96"/>
    </row>
    <row r="56" spans="3:4" x14ac:dyDescent="0.25">
      <c r="C56" s="95"/>
      <c r="D56" s="96"/>
    </row>
    <row r="57" spans="3:4" x14ac:dyDescent="0.25">
      <c r="C57" s="95"/>
      <c r="D57" s="96"/>
    </row>
    <row r="58" spans="3:4" x14ac:dyDescent="0.25">
      <c r="C58" s="95"/>
      <c r="D58" s="96"/>
    </row>
    <row r="59" spans="3:4" x14ac:dyDescent="0.25">
      <c r="C59" s="95"/>
      <c r="D59" s="96"/>
    </row>
    <row r="60" spans="3:4" x14ac:dyDescent="0.25">
      <c r="C60" s="95"/>
      <c r="D60" s="96"/>
    </row>
    <row r="61" spans="3:4" x14ac:dyDescent="0.25">
      <c r="C61" s="95"/>
      <c r="D61" s="96"/>
    </row>
    <row r="62" spans="3:4" x14ac:dyDescent="0.25">
      <c r="C62" s="95"/>
      <c r="D62" s="96"/>
    </row>
    <row r="63" spans="3:4" x14ac:dyDescent="0.25">
      <c r="C63" s="95"/>
      <c r="D63" s="96"/>
    </row>
    <row r="64" spans="3:4" x14ac:dyDescent="0.25">
      <c r="C64" s="95"/>
      <c r="D64" s="96"/>
    </row>
    <row r="65" spans="3:4" x14ac:dyDescent="0.25">
      <c r="C65" s="95"/>
      <c r="D65" s="96"/>
    </row>
    <row r="66" spans="3:4" x14ac:dyDescent="0.25">
      <c r="C66" s="95"/>
      <c r="D66" s="96"/>
    </row>
    <row r="67" spans="3:4" x14ac:dyDescent="0.25">
      <c r="C67" s="95"/>
      <c r="D67" s="96"/>
    </row>
    <row r="68" spans="3:4" x14ac:dyDescent="0.25">
      <c r="C68" s="95"/>
      <c r="D68" s="96"/>
    </row>
    <row r="69" spans="3:4" x14ac:dyDescent="0.25">
      <c r="C69" s="95"/>
      <c r="D69" s="96"/>
    </row>
    <row r="70" spans="3:4" x14ac:dyDescent="0.25">
      <c r="C70" s="95"/>
      <c r="D70" s="96"/>
    </row>
    <row r="71" spans="3:4" x14ac:dyDescent="0.25">
      <c r="C71" s="95"/>
      <c r="D71" s="96"/>
    </row>
    <row r="72" spans="3:4" x14ac:dyDescent="0.25">
      <c r="C72" s="95"/>
      <c r="D72" s="96"/>
    </row>
    <row r="73" spans="3:4" x14ac:dyDescent="0.25">
      <c r="C73" s="95"/>
      <c r="D73" s="96"/>
    </row>
    <row r="74" spans="3:4" x14ac:dyDescent="0.25">
      <c r="C74" s="95"/>
      <c r="D74" s="96"/>
    </row>
    <row r="75" spans="3:4" x14ac:dyDescent="0.25">
      <c r="C75" s="95"/>
      <c r="D75" s="96"/>
    </row>
    <row r="76" spans="3:4" x14ac:dyDescent="0.25">
      <c r="C76" s="95"/>
      <c r="D76" s="96"/>
    </row>
    <row r="77" spans="3:4" x14ac:dyDescent="0.25">
      <c r="C77" s="95"/>
      <c r="D77" s="96"/>
    </row>
    <row r="78" spans="3:4" x14ac:dyDescent="0.25">
      <c r="C78" s="95"/>
      <c r="D78" s="96"/>
    </row>
    <row r="79" spans="3:4" x14ac:dyDescent="0.25">
      <c r="C79" s="95"/>
      <c r="D79" s="96"/>
    </row>
    <row r="80" spans="3:4" x14ac:dyDescent="0.25">
      <c r="C80" s="95"/>
      <c r="D80" s="96"/>
    </row>
    <row r="81" spans="3:4" x14ac:dyDescent="0.25">
      <c r="C81" s="95"/>
      <c r="D81" s="96"/>
    </row>
    <row r="82" spans="3:4" x14ac:dyDescent="0.25">
      <c r="C82" s="95"/>
      <c r="D82" s="96"/>
    </row>
    <row r="83" spans="3:4" x14ac:dyDescent="0.25">
      <c r="C83" s="95"/>
      <c r="D83" s="96"/>
    </row>
    <row r="84" spans="3:4" x14ac:dyDescent="0.25">
      <c r="C84" s="95"/>
      <c r="D84" s="96"/>
    </row>
    <row r="85" spans="3:4" x14ac:dyDescent="0.25">
      <c r="C85" s="95"/>
      <c r="D85" s="96"/>
    </row>
    <row r="86" spans="3:4" x14ac:dyDescent="0.25">
      <c r="C86" s="95"/>
      <c r="D86" s="96"/>
    </row>
    <row r="87" spans="3:4" x14ac:dyDescent="0.25">
      <c r="C87" s="95"/>
      <c r="D87" s="96"/>
    </row>
    <row r="88" spans="3:4" x14ac:dyDescent="0.25">
      <c r="C88" s="95"/>
      <c r="D88" s="96"/>
    </row>
    <row r="89" spans="3:4" x14ac:dyDescent="0.25">
      <c r="C89" s="95"/>
      <c r="D89" s="96"/>
    </row>
    <row r="90" spans="3:4" x14ac:dyDescent="0.25">
      <c r="C90" s="95"/>
      <c r="D90" s="96"/>
    </row>
    <row r="91" spans="3:4" x14ac:dyDescent="0.25">
      <c r="C91" s="95"/>
      <c r="D91" s="96"/>
    </row>
    <row r="92" spans="3:4" x14ac:dyDescent="0.25">
      <c r="C92" s="95"/>
      <c r="D92" s="96"/>
    </row>
    <row r="93" spans="3:4" x14ac:dyDescent="0.25">
      <c r="C93" s="95"/>
      <c r="D93" s="96"/>
    </row>
    <row r="94" spans="3:4" x14ac:dyDescent="0.25">
      <c r="C94" s="95"/>
      <c r="D94" s="96"/>
    </row>
    <row r="95" spans="3:4" x14ac:dyDescent="0.25">
      <c r="C95" s="95"/>
      <c r="D95" s="96"/>
    </row>
    <row r="96" spans="3:4" x14ac:dyDescent="0.25">
      <c r="C96" s="95"/>
      <c r="D96" s="96"/>
    </row>
    <row r="97" spans="3:4" x14ac:dyDescent="0.25">
      <c r="C97" s="95"/>
      <c r="D97" s="96"/>
    </row>
    <row r="98" spans="3:4" x14ac:dyDescent="0.25">
      <c r="C98" s="95"/>
      <c r="D98" s="96"/>
    </row>
    <row r="99" spans="3:4" x14ac:dyDescent="0.25">
      <c r="C99" s="95"/>
      <c r="D99" s="96"/>
    </row>
    <row r="100" spans="3:4" x14ac:dyDescent="0.25">
      <c r="C100" s="95"/>
      <c r="D100" s="96"/>
    </row>
    <row r="101" spans="3:4" x14ac:dyDescent="0.25">
      <c r="C101" s="95"/>
      <c r="D101" s="96"/>
    </row>
    <row r="102" spans="3:4" x14ac:dyDescent="0.25">
      <c r="C102" s="95"/>
      <c r="D102" s="96"/>
    </row>
    <row r="103" spans="3:4" x14ac:dyDescent="0.25">
      <c r="C103" s="95"/>
      <c r="D103" s="96"/>
    </row>
    <row r="104" spans="3:4" x14ac:dyDescent="0.25">
      <c r="C104" s="95"/>
      <c r="D104" s="96"/>
    </row>
    <row r="105" spans="3:4" x14ac:dyDescent="0.25">
      <c r="C105" s="95"/>
      <c r="D105" s="96"/>
    </row>
    <row r="106" spans="3:4" x14ac:dyDescent="0.25">
      <c r="C106" s="95"/>
      <c r="D106" s="96"/>
    </row>
    <row r="107" spans="3:4" x14ac:dyDescent="0.25">
      <c r="C107" s="95"/>
      <c r="D107" s="96"/>
    </row>
    <row r="108" spans="3:4" x14ac:dyDescent="0.25">
      <c r="C108" s="95"/>
      <c r="D108" s="96"/>
    </row>
    <row r="109" spans="3:4" x14ac:dyDescent="0.25">
      <c r="C109" s="95"/>
      <c r="D109" s="96"/>
    </row>
    <row r="110" spans="3:4" x14ac:dyDescent="0.25">
      <c r="C110" s="95"/>
      <c r="D110" s="96"/>
    </row>
    <row r="111" spans="3:4" x14ac:dyDescent="0.25">
      <c r="C111" s="95"/>
      <c r="D111" s="96"/>
    </row>
    <row r="112" spans="3:4" x14ac:dyDescent="0.25">
      <c r="C112" s="95"/>
      <c r="D112" s="96"/>
    </row>
    <row r="113" spans="3:4" x14ac:dyDescent="0.25">
      <c r="C113" s="95"/>
      <c r="D113" s="96"/>
    </row>
    <row r="114" spans="3:4" x14ac:dyDescent="0.25">
      <c r="C114" s="95"/>
      <c r="D114" s="96"/>
    </row>
    <row r="115" spans="3:4" x14ac:dyDescent="0.25">
      <c r="C115" s="95"/>
      <c r="D115" s="96"/>
    </row>
    <row r="116" spans="3:4" x14ac:dyDescent="0.25">
      <c r="C116" s="95"/>
      <c r="D116" s="96"/>
    </row>
    <row r="117" spans="3:4" x14ac:dyDescent="0.25">
      <c r="C117" s="95"/>
      <c r="D117" s="96"/>
    </row>
    <row r="118" spans="3:4" x14ac:dyDescent="0.25">
      <c r="C118" s="95"/>
      <c r="D118" s="96"/>
    </row>
    <row r="119" spans="3:4" x14ac:dyDescent="0.25">
      <c r="C119" s="95"/>
      <c r="D119" s="96"/>
    </row>
    <row r="120" spans="3:4" x14ac:dyDescent="0.25">
      <c r="C120" s="95"/>
      <c r="D120" s="96"/>
    </row>
    <row r="121" spans="3:4" x14ac:dyDescent="0.25">
      <c r="C121" s="95"/>
      <c r="D121" s="96"/>
    </row>
    <row r="122" spans="3:4" x14ac:dyDescent="0.25">
      <c r="C122" s="95"/>
      <c r="D122" s="96"/>
    </row>
    <row r="123" spans="3:4" x14ac:dyDescent="0.25">
      <c r="C123" s="95"/>
      <c r="D123" s="96"/>
    </row>
    <row r="124" spans="3:4" x14ac:dyDescent="0.25">
      <c r="C124" s="95"/>
      <c r="D124" s="96"/>
    </row>
    <row r="125" spans="3:4" x14ac:dyDescent="0.25">
      <c r="C125" s="95"/>
      <c r="D125" s="96"/>
    </row>
    <row r="126" spans="3:4" x14ac:dyDescent="0.25">
      <c r="C126" s="95"/>
      <c r="D126" s="96"/>
    </row>
    <row r="127" spans="3:4" x14ac:dyDescent="0.25">
      <c r="C127" s="95"/>
      <c r="D127" s="96"/>
    </row>
    <row r="128" spans="3:4" x14ac:dyDescent="0.25">
      <c r="C128" s="95"/>
      <c r="D128" s="96"/>
    </row>
    <row r="129" spans="3:4" x14ac:dyDescent="0.25">
      <c r="C129" s="95"/>
      <c r="D129" s="96"/>
    </row>
    <row r="130" spans="3:4" x14ac:dyDescent="0.25">
      <c r="C130" s="95"/>
      <c r="D130" s="96"/>
    </row>
    <row r="131" spans="3:4" x14ac:dyDescent="0.25">
      <c r="C131" s="95"/>
      <c r="D131" s="96"/>
    </row>
    <row r="132" spans="3:4" x14ac:dyDescent="0.25">
      <c r="C132" s="95"/>
      <c r="D132" s="96"/>
    </row>
    <row r="133" spans="3:4" x14ac:dyDescent="0.25">
      <c r="C133" s="95"/>
      <c r="D133" s="96"/>
    </row>
    <row r="134" spans="3:4" x14ac:dyDescent="0.25">
      <c r="C134" s="95"/>
      <c r="D134" s="96"/>
    </row>
    <row r="135" spans="3:4" x14ac:dyDescent="0.25">
      <c r="C135" s="95"/>
      <c r="D135" s="96"/>
    </row>
    <row r="136" spans="3:4" x14ac:dyDescent="0.25">
      <c r="C136" s="95"/>
      <c r="D136" s="96"/>
    </row>
    <row r="137" spans="3:4" x14ac:dyDescent="0.25">
      <c r="C137" s="95"/>
      <c r="D137" s="96"/>
    </row>
    <row r="138" spans="3:4" x14ac:dyDescent="0.25">
      <c r="C138" s="95"/>
      <c r="D138" s="96"/>
    </row>
    <row r="139" spans="3:4" x14ac:dyDescent="0.25">
      <c r="C139" s="95"/>
      <c r="D139" s="96"/>
    </row>
    <row r="140" spans="3:4" x14ac:dyDescent="0.25">
      <c r="C140" s="95"/>
      <c r="D140" s="96"/>
    </row>
    <row r="141" spans="3:4" x14ac:dyDescent="0.25">
      <c r="C141" s="95"/>
      <c r="D141" s="96"/>
    </row>
    <row r="142" spans="3:4" x14ac:dyDescent="0.25">
      <c r="C142" s="95"/>
      <c r="D142" s="96"/>
    </row>
    <row r="143" spans="3:4" x14ac:dyDescent="0.25">
      <c r="C143" s="95"/>
      <c r="D143" s="96"/>
    </row>
    <row r="144" spans="3:4" x14ac:dyDescent="0.25">
      <c r="C144" s="95"/>
      <c r="D144" s="96"/>
    </row>
    <row r="145" spans="3:4" x14ac:dyDescent="0.25">
      <c r="C145" s="95"/>
      <c r="D145" s="96"/>
    </row>
    <row r="146" spans="3:4" x14ac:dyDescent="0.25">
      <c r="C146" s="95"/>
      <c r="D146" s="96"/>
    </row>
    <row r="147" spans="3:4" x14ac:dyDescent="0.25">
      <c r="C147" s="95"/>
      <c r="D147" s="96"/>
    </row>
    <row r="148" spans="3:4" x14ac:dyDescent="0.25">
      <c r="C148" s="95"/>
      <c r="D148" s="96"/>
    </row>
    <row r="149" spans="3:4" x14ac:dyDescent="0.25">
      <c r="C149" s="95"/>
      <c r="D149" s="96"/>
    </row>
    <row r="150" spans="3:4" x14ac:dyDescent="0.25">
      <c r="C150" s="95"/>
      <c r="D150" s="96"/>
    </row>
    <row r="151" spans="3:4" x14ac:dyDescent="0.25">
      <c r="C151" s="95"/>
      <c r="D151" s="96"/>
    </row>
    <row r="152" spans="3:4" x14ac:dyDescent="0.25">
      <c r="C152" s="95"/>
      <c r="D152" s="96"/>
    </row>
    <row r="153" spans="3:4" x14ac:dyDescent="0.25">
      <c r="C153" s="95"/>
      <c r="D153" s="96"/>
    </row>
    <row r="154" spans="3:4" x14ac:dyDescent="0.25">
      <c r="C154" s="95"/>
      <c r="D154" s="96"/>
    </row>
    <row r="155" spans="3:4" x14ac:dyDescent="0.25">
      <c r="C155" s="95"/>
      <c r="D155" s="96"/>
    </row>
    <row r="156" spans="3:4" x14ac:dyDescent="0.25">
      <c r="C156" s="95"/>
      <c r="D156" s="96"/>
    </row>
    <row r="157" spans="3:4" x14ac:dyDescent="0.25">
      <c r="C157" s="95"/>
      <c r="D157" s="96"/>
    </row>
    <row r="158" spans="3:4" x14ac:dyDescent="0.25">
      <c r="C158" s="95"/>
      <c r="D158" s="96"/>
    </row>
    <row r="159" spans="3:4" x14ac:dyDescent="0.25">
      <c r="C159" s="95"/>
      <c r="D159" s="96"/>
    </row>
    <row r="160" spans="3:4" x14ac:dyDescent="0.25">
      <c r="C160" s="95"/>
      <c r="D160" s="96"/>
    </row>
    <row r="161" spans="3:4" x14ac:dyDescent="0.25">
      <c r="C161" s="95"/>
      <c r="D161" s="96"/>
    </row>
    <row r="162" spans="3:4" x14ac:dyDescent="0.25">
      <c r="C162" s="95"/>
      <c r="D162" s="96"/>
    </row>
    <row r="163" spans="3:4" x14ac:dyDescent="0.25">
      <c r="C163" s="95"/>
      <c r="D163" s="96"/>
    </row>
    <row r="164" spans="3:4" x14ac:dyDescent="0.25">
      <c r="C164" s="95"/>
      <c r="D164" s="96"/>
    </row>
    <row r="165" spans="3:4" x14ac:dyDescent="0.25">
      <c r="C165" s="95"/>
      <c r="D165" s="96"/>
    </row>
    <row r="166" spans="3:4" x14ac:dyDescent="0.25">
      <c r="C166" s="95"/>
      <c r="D166" s="96"/>
    </row>
    <row r="167" spans="3:4" x14ac:dyDescent="0.25">
      <c r="C167" s="95"/>
      <c r="D167" s="96"/>
    </row>
    <row r="168" spans="3:4" x14ac:dyDescent="0.25">
      <c r="C168" s="95"/>
      <c r="D168" s="96"/>
    </row>
    <row r="169" spans="3:4" x14ac:dyDescent="0.25">
      <c r="C169" s="95"/>
      <c r="D169" s="96"/>
    </row>
    <row r="170" spans="3:4" x14ac:dyDescent="0.25">
      <c r="C170" s="95"/>
      <c r="D170" s="96"/>
    </row>
    <row r="171" spans="3:4" x14ac:dyDescent="0.25">
      <c r="C171" s="95"/>
      <c r="D171" s="96"/>
    </row>
    <row r="172" spans="3:4" x14ac:dyDescent="0.25">
      <c r="C172" s="95"/>
      <c r="D172" s="96"/>
    </row>
    <row r="173" spans="3:4" x14ac:dyDescent="0.25">
      <c r="C173" s="95"/>
      <c r="D173" s="96"/>
    </row>
    <row r="174" spans="3:4" x14ac:dyDescent="0.25">
      <c r="C174" s="95"/>
      <c r="D174" s="96"/>
    </row>
    <row r="175" spans="3:4" x14ac:dyDescent="0.25">
      <c r="C175" s="95"/>
      <c r="D175" s="96"/>
    </row>
    <row r="176" spans="3:4" x14ac:dyDescent="0.25">
      <c r="C176" s="95"/>
      <c r="D176" s="96"/>
    </row>
    <row r="177" spans="3:4" x14ac:dyDescent="0.25">
      <c r="C177" s="95"/>
      <c r="D177" s="96"/>
    </row>
    <row r="178" spans="3:4" x14ac:dyDescent="0.25">
      <c r="C178" s="95"/>
      <c r="D178" s="96"/>
    </row>
    <row r="179" spans="3:4" x14ac:dyDescent="0.25">
      <c r="C179" s="95"/>
      <c r="D179" s="96"/>
    </row>
    <row r="180" spans="3:4" x14ac:dyDescent="0.25">
      <c r="C180" s="95"/>
      <c r="D180" s="96"/>
    </row>
    <row r="181" spans="3:4" x14ac:dyDescent="0.25">
      <c r="C181" s="95"/>
      <c r="D181" s="96"/>
    </row>
    <row r="182" spans="3:4" x14ac:dyDescent="0.25">
      <c r="C182" s="95"/>
      <c r="D182" s="96"/>
    </row>
    <row r="183" spans="3:4" x14ac:dyDescent="0.25">
      <c r="C183" s="95"/>
      <c r="D183" s="96"/>
    </row>
    <row r="184" spans="3:4" x14ac:dyDescent="0.25">
      <c r="C184" s="95"/>
      <c r="D184" s="96"/>
    </row>
    <row r="185" spans="3:4" x14ac:dyDescent="0.25">
      <c r="C185" s="95"/>
      <c r="D185" s="96"/>
    </row>
    <row r="186" spans="3:4" x14ac:dyDescent="0.25">
      <c r="C186" s="95"/>
      <c r="D186" s="96"/>
    </row>
    <row r="187" spans="3:4" x14ac:dyDescent="0.25">
      <c r="C187" s="95"/>
      <c r="D187" s="96"/>
    </row>
    <row r="188" spans="3:4" x14ac:dyDescent="0.25">
      <c r="C188" s="95"/>
      <c r="D188" s="96"/>
    </row>
    <row r="189" spans="3:4" x14ac:dyDescent="0.25">
      <c r="C189" s="95"/>
      <c r="D189" s="96"/>
    </row>
    <row r="190" spans="3:4" x14ac:dyDescent="0.25">
      <c r="C190" s="95"/>
      <c r="D190" s="96"/>
    </row>
    <row r="191" spans="3:4" x14ac:dyDescent="0.25">
      <c r="C191" s="95"/>
      <c r="D191" s="96"/>
    </row>
    <row r="192" spans="3:4" x14ac:dyDescent="0.25">
      <c r="C192" s="95"/>
      <c r="D192" s="96"/>
    </row>
    <row r="193" spans="3:4" x14ac:dyDescent="0.25">
      <c r="C193" s="95"/>
      <c r="D193" s="96"/>
    </row>
    <row r="194" spans="3:4" x14ac:dyDescent="0.25">
      <c r="C194" s="95"/>
      <c r="D194" s="96"/>
    </row>
    <row r="195" spans="3:4" x14ac:dyDescent="0.25">
      <c r="C195" s="95"/>
      <c r="D195" s="96"/>
    </row>
    <row r="196" spans="3:4" x14ac:dyDescent="0.25">
      <c r="C196" s="95"/>
      <c r="D196" s="96"/>
    </row>
    <row r="197" spans="3:4" x14ac:dyDescent="0.25">
      <c r="C197" s="95"/>
      <c r="D197" s="96"/>
    </row>
    <row r="198" spans="3:4" x14ac:dyDescent="0.25">
      <c r="C198" s="95"/>
      <c r="D198" s="96"/>
    </row>
    <row r="199" spans="3:4" x14ac:dyDescent="0.25">
      <c r="C199" s="95"/>
      <c r="D199" s="96"/>
    </row>
    <row r="200" spans="3:4" x14ac:dyDescent="0.25">
      <c r="C200" s="95"/>
      <c r="D200" s="96"/>
    </row>
    <row r="201" spans="3:4" x14ac:dyDescent="0.25">
      <c r="C201" s="95"/>
      <c r="D201" s="96"/>
    </row>
    <row r="202" spans="3:4" x14ac:dyDescent="0.25">
      <c r="C202" s="95"/>
      <c r="D202" s="96"/>
    </row>
    <row r="203" spans="3:4" x14ac:dyDescent="0.25">
      <c r="C203" s="95"/>
      <c r="D203" s="96"/>
    </row>
    <row r="204" spans="3:4" x14ac:dyDescent="0.25">
      <c r="C204" s="95"/>
      <c r="D204" s="96"/>
    </row>
    <row r="205" spans="3:4" x14ac:dyDescent="0.25">
      <c r="C205" s="95"/>
      <c r="D205" s="96"/>
    </row>
    <row r="206" spans="3:4" x14ac:dyDescent="0.25">
      <c r="C206" s="95"/>
      <c r="D206" s="96"/>
    </row>
    <row r="207" spans="3:4" x14ac:dyDescent="0.25">
      <c r="C207" s="95"/>
      <c r="D207" s="96"/>
    </row>
    <row r="208" spans="3:4" x14ac:dyDescent="0.25">
      <c r="C208" s="95"/>
      <c r="D208" s="96"/>
    </row>
    <row r="209" spans="3:4" x14ac:dyDescent="0.25">
      <c r="C209" s="95"/>
      <c r="D209" s="96"/>
    </row>
    <row r="210" spans="3:4" x14ac:dyDescent="0.25">
      <c r="C210" s="95"/>
      <c r="D210" s="96"/>
    </row>
    <row r="211" spans="3:4" x14ac:dyDescent="0.25">
      <c r="C211" s="95"/>
      <c r="D211" s="96"/>
    </row>
    <row r="212" spans="3:4" x14ac:dyDescent="0.25">
      <c r="C212" s="95"/>
      <c r="D212" s="96"/>
    </row>
    <row r="213" spans="3:4" x14ac:dyDescent="0.25">
      <c r="C213" s="95"/>
      <c r="D213" s="96"/>
    </row>
    <row r="214" spans="3:4" x14ac:dyDescent="0.25">
      <c r="C214" s="95"/>
      <c r="D214" s="96"/>
    </row>
    <row r="215" spans="3:4" x14ac:dyDescent="0.25">
      <c r="C215" s="95"/>
      <c r="D215" s="96"/>
    </row>
    <row r="216" spans="3:4" x14ac:dyDescent="0.25">
      <c r="C216" s="95"/>
      <c r="D216" s="96"/>
    </row>
    <row r="217" spans="3:4" x14ac:dyDescent="0.25">
      <c r="C217" s="95"/>
      <c r="D217" s="96"/>
    </row>
    <row r="218" spans="3:4" x14ac:dyDescent="0.25">
      <c r="C218" s="95"/>
      <c r="D218" s="96"/>
    </row>
    <row r="219" spans="3:4" x14ac:dyDescent="0.25">
      <c r="C219" s="95"/>
      <c r="D219" s="96"/>
    </row>
    <row r="220" spans="3:4" x14ac:dyDescent="0.25">
      <c r="C220" s="95"/>
      <c r="D220" s="96"/>
    </row>
    <row r="221" spans="3:4" x14ac:dyDescent="0.25">
      <c r="C221" s="95"/>
      <c r="D221" s="96"/>
    </row>
    <row r="222" spans="3:4" x14ac:dyDescent="0.25">
      <c r="C222" s="95"/>
      <c r="D222" s="96"/>
    </row>
    <row r="223" spans="3:4" x14ac:dyDescent="0.25">
      <c r="C223" s="95"/>
      <c r="D223" s="96"/>
    </row>
    <row r="224" spans="3:4" x14ac:dyDescent="0.25">
      <c r="C224" s="95"/>
      <c r="D224" s="96"/>
    </row>
    <row r="225" spans="3:4" x14ac:dyDescent="0.25">
      <c r="C225" s="95"/>
      <c r="D225" s="96"/>
    </row>
    <row r="226" spans="3:4" x14ac:dyDescent="0.25">
      <c r="C226" s="95"/>
      <c r="D226" s="96"/>
    </row>
    <row r="227" spans="3:4" x14ac:dyDescent="0.25">
      <c r="C227" s="95"/>
      <c r="D227" s="96"/>
    </row>
    <row r="228" spans="3:4" x14ac:dyDescent="0.25">
      <c r="C228" s="95"/>
      <c r="D228" s="96"/>
    </row>
    <row r="229" spans="3:4" x14ac:dyDescent="0.25">
      <c r="C229" s="95"/>
      <c r="D229" s="96"/>
    </row>
    <row r="230" spans="3:4" x14ac:dyDescent="0.25">
      <c r="C230" s="95"/>
      <c r="D230" s="96"/>
    </row>
    <row r="231" spans="3:4" x14ac:dyDescent="0.25">
      <c r="C231" s="95"/>
      <c r="D231" s="96"/>
    </row>
    <row r="232" spans="3:4" x14ac:dyDescent="0.25">
      <c r="C232" s="95"/>
      <c r="D232" s="96"/>
    </row>
    <row r="233" spans="3:4" x14ac:dyDescent="0.25">
      <c r="C233" s="95"/>
      <c r="D233" s="96"/>
    </row>
    <row r="234" spans="3:4" x14ac:dyDescent="0.25">
      <c r="C234" s="95"/>
      <c r="D234" s="96"/>
    </row>
    <row r="235" spans="3:4" x14ac:dyDescent="0.25">
      <c r="C235" s="95"/>
      <c r="D235" s="96"/>
    </row>
    <row r="236" spans="3:4" x14ac:dyDescent="0.25">
      <c r="C236" s="95"/>
      <c r="D236" s="96"/>
    </row>
    <row r="237" spans="3:4" x14ac:dyDescent="0.25">
      <c r="C237" s="95"/>
      <c r="D237" s="96"/>
    </row>
    <row r="238" spans="3:4" x14ac:dyDescent="0.25">
      <c r="C238" s="95"/>
      <c r="D238" s="96"/>
    </row>
    <row r="239" spans="3:4" x14ac:dyDescent="0.25">
      <c r="C239" s="95"/>
      <c r="D239" s="96"/>
    </row>
    <row r="240" spans="3:4" x14ac:dyDescent="0.25">
      <c r="C240" s="95"/>
      <c r="D240" s="96"/>
    </row>
    <row r="241" spans="3:4" x14ac:dyDescent="0.25">
      <c r="C241" s="95"/>
      <c r="D241" s="96"/>
    </row>
    <row r="242" spans="3:4" x14ac:dyDescent="0.25">
      <c r="C242" s="95"/>
      <c r="D242" s="96"/>
    </row>
    <row r="243" spans="3:4" x14ac:dyDescent="0.25">
      <c r="C243" s="95"/>
      <c r="D243" s="96"/>
    </row>
    <row r="244" spans="3:4" x14ac:dyDescent="0.25">
      <c r="C244" s="95"/>
      <c r="D244" s="96"/>
    </row>
    <row r="245" spans="3:4" x14ac:dyDescent="0.25">
      <c r="C245" s="95"/>
      <c r="D245" s="96"/>
    </row>
    <row r="246" spans="3:4" x14ac:dyDescent="0.25">
      <c r="C246" s="95"/>
      <c r="D246" s="96"/>
    </row>
    <row r="247" spans="3:4" x14ac:dyDescent="0.25">
      <c r="C247" s="95"/>
      <c r="D247" s="96"/>
    </row>
    <row r="248" spans="3:4" x14ac:dyDescent="0.25">
      <c r="C248" s="95"/>
      <c r="D248" s="96"/>
    </row>
    <row r="249" spans="3:4" x14ac:dyDescent="0.25">
      <c r="C249" s="95"/>
      <c r="D249" s="96"/>
    </row>
    <row r="250" spans="3:4" x14ac:dyDescent="0.25">
      <c r="C250" s="95"/>
      <c r="D250" s="96"/>
    </row>
    <row r="251" spans="3:4" x14ac:dyDescent="0.25">
      <c r="C251" s="95"/>
      <c r="D251" s="96"/>
    </row>
    <row r="252" spans="3:4" x14ac:dyDescent="0.25">
      <c r="C252" s="95"/>
      <c r="D252" s="96"/>
    </row>
    <row r="253" spans="3:4" x14ac:dyDescent="0.25">
      <c r="C253" s="95"/>
      <c r="D253" s="96"/>
    </row>
    <row r="254" spans="3:4" x14ac:dyDescent="0.25">
      <c r="C254" s="95"/>
      <c r="D254" s="96"/>
    </row>
    <row r="255" spans="3:4" x14ac:dyDescent="0.25">
      <c r="C255" s="95"/>
      <c r="D255" s="96"/>
    </row>
    <row r="256" spans="3:4" x14ac:dyDescent="0.25">
      <c r="C256" s="95"/>
      <c r="D256" s="96"/>
    </row>
    <row r="257" spans="3:4" x14ac:dyDescent="0.25">
      <c r="C257" s="95"/>
      <c r="D257" s="96"/>
    </row>
    <row r="258" spans="3:4" x14ac:dyDescent="0.25">
      <c r="C258" s="95"/>
      <c r="D258" s="96"/>
    </row>
    <row r="259" spans="3:4" x14ac:dyDescent="0.25">
      <c r="C259" s="95"/>
      <c r="D259" s="96"/>
    </row>
    <row r="260" spans="3:4" x14ac:dyDescent="0.25">
      <c r="C260" s="95"/>
      <c r="D260" s="96"/>
    </row>
    <row r="261" spans="3:4" x14ac:dyDescent="0.25">
      <c r="C261" s="95"/>
      <c r="D261" s="96"/>
    </row>
    <row r="262" spans="3:4" x14ac:dyDescent="0.25">
      <c r="C262" s="95"/>
      <c r="D262" s="96"/>
    </row>
    <row r="263" spans="3:4" x14ac:dyDescent="0.25">
      <c r="C263" s="95"/>
      <c r="D263" s="96"/>
    </row>
    <row r="264" spans="3:4" x14ac:dyDescent="0.25">
      <c r="C264" s="95"/>
      <c r="D264" s="96"/>
    </row>
    <row r="265" spans="3:4" x14ac:dyDescent="0.25">
      <c r="C265" s="95"/>
      <c r="D265" s="96"/>
    </row>
    <row r="266" spans="3:4" x14ac:dyDescent="0.25">
      <c r="C266" s="95"/>
      <c r="D266" s="96"/>
    </row>
    <row r="267" spans="3:4" x14ac:dyDescent="0.25">
      <c r="C267" s="95"/>
      <c r="D267" s="96"/>
    </row>
    <row r="268" spans="3:4" x14ac:dyDescent="0.25">
      <c r="C268" s="95"/>
      <c r="D268" s="96"/>
    </row>
    <row r="269" spans="3:4" x14ac:dyDescent="0.25">
      <c r="C269" s="95"/>
      <c r="D269" s="96"/>
    </row>
    <row r="270" spans="3:4" x14ac:dyDescent="0.25">
      <c r="C270" s="95"/>
      <c r="D270" s="96"/>
    </row>
    <row r="271" spans="3:4" x14ac:dyDescent="0.25">
      <c r="C271" s="95"/>
      <c r="D271" s="96"/>
    </row>
    <row r="272" spans="3:4" x14ac:dyDescent="0.25">
      <c r="C272" s="95"/>
      <c r="D272" s="96"/>
    </row>
    <row r="273" spans="3:4" x14ac:dyDescent="0.25">
      <c r="C273" s="95"/>
      <c r="D273" s="96"/>
    </row>
    <row r="274" spans="3:4" x14ac:dyDescent="0.25">
      <c r="C274" s="95"/>
      <c r="D274" s="96"/>
    </row>
    <row r="275" spans="3:4" x14ac:dyDescent="0.25">
      <c r="C275" s="95"/>
      <c r="D275" s="96"/>
    </row>
    <row r="276" spans="3:4" x14ac:dyDescent="0.25">
      <c r="C276" s="95"/>
      <c r="D276" s="96"/>
    </row>
    <row r="277" spans="3:4" x14ac:dyDescent="0.25">
      <c r="C277" s="95"/>
      <c r="D277" s="96"/>
    </row>
    <row r="278" spans="3:4" x14ac:dyDescent="0.25">
      <c r="C278" s="95"/>
      <c r="D278" s="96"/>
    </row>
    <row r="279" spans="3:4" x14ac:dyDescent="0.25">
      <c r="C279" s="95"/>
      <c r="D279" s="96"/>
    </row>
    <row r="280" spans="3:4" x14ac:dyDescent="0.25">
      <c r="C280" s="95"/>
      <c r="D280" s="96"/>
    </row>
    <row r="281" spans="3:4" x14ac:dyDescent="0.25">
      <c r="C281" s="95"/>
      <c r="D281" s="96"/>
    </row>
    <row r="282" spans="3:4" x14ac:dyDescent="0.25">
      <c r="C282" s="95"/>
      <c r="D282" s="96"/>
    </row>
    <row r="283" spans="3:4" x14ac:dyDescent="0.25">
      <c r="C283" s="95"/>
      <c r="D283" s="96"/>
    </row>
    <row r="284" spans="3:4" x14ac:dyDescent="0.25">
      <c r="C284" s="95"/>
      <c r="D284" s="96"/>
    </row>
    <row r="285" spans="3:4" x14ac:dyDescent="0.25">
      <c r="C285" s="95"/>
      <c r="D285" s="96"/>
    </row>
    <row r="286" spans="3:4" x14ac:dyDescent="0.25">
      <c r="C286" s="95"/>
      <c r="D286" s="96"/>
    </row>
    <row r="287" spans="3:4" x14ac:dyDescent="0.25">
      <c r="C287" s="95"/>
      <c r="D287" s="96"/>
    </row>
    <row r="288" spans="3:4" x14ac:dyDescent="0.25">
      <c r="C288" s="95"/>
      <c r="D288" s="96"/>
    </row>
    <row r="289" spans="3:4" x14ac:dyDescent="0.25">
      <c r="C289" s="95"/>
      <c r="D289" s="96"/>
    </row>
    <row r="290" spans="3:4" x14ac:dyDescent="0.25">
      <c r="C290" s="95"/>
      <c r="D290" s="96"/>
    </row>
    <row r="291" spans="3:4" x14ac:dyDescent="0.25">
      <c r="C291" s="95"/>
      <c r="D291" s="96"/>
    </row>
    <row r="292" spans="3:4" x14ac:dyDescent="0.25">
      <c r="C292" s="95"/>
      <c r="D292" s="96"/>
    </row>
    <row r="293" spans="3:4" x14ac:dyDescent="0.25">
      <c r="C293" s="95"/>
      <c r="D293" s="96"/>
    </row>
    <row r="294" spans="3:4" x14ac:dyDescent="0.25">
      <c r="C294" s="95"/>
      <c r="D294" s="96"/>
    </row>
    <row r="295" spans="3:4" x14ac:dyDescent="0.25">
      <c r="C295" s="95"/>
      <c r="D295" s="96"/>
    </row>
    <row r="296" spans="3:4" x14ac:dyDescent="0.25">
      <c r="C296" s="95"/>
      <c r="D296" s="96"/>
    </row>
    <row r="297" spans="3:4" x14ac:dyDescent="0.25">
      <c r="C297" s="95"/>
      <c r="D297" s="96"/>
    </row>
    <row r="298" spans="3:4" x14ac:dyDescent="0.25">
      <c r="C298" s="95"/>
      <c r="D298" s="96"/>
    </row>
    <row r="299" spans="3:4" x14ac:dyDescent="0.25">
      <c r="C299" s="95"/>
      <c r="D299" s="96"/>
    </row>
    <row r="300" spans="3:4" x14ac:dyDescent="0.25">
      <c r="C300" s="95"/>
      <c r="D300" s="96"/>
    </row>
    <row r="301" spans="3:4" x14ac:dyDescent="0.25">
      <c r="C301" s="95"/>
      <c r="D301" s="96"/>
    </row>
    <row r="302" spans="3:4" x14ac:dyDescent="0.25">
      <c r="C302" s="95"/>
      <c r="D302" s="96"/>
    </row>
    <row r="303" spans="3:4" x14ac:dyDescent="0.25">
      <c r="C303" s="95"/>
      <c r="D303" s="96"/>
    </row>
    <row r="304" spans="3:4" x14ac:dyDescent="0.25">
      <c r="C304" s="95"/>
      <c r="D304" s="96"/>
    </row>
    <row r="305" spans="3:4" x14ac:dyDescent="0.25">
      <c r="C305" s="95"/>
      <c r="D305" s="96"/>
    </row>
    <row r="306" spans="3:4" x14ac:dyDescent="0.25">
      <c r="C306" s="95"/>
      <c r="D306" s="96"/>
    </row>
    <row r="307" spans="3:4" x14ac:dyDescent="0.25">
      <c r="C307" s="95"/>
      <c r="D307" s="96"/>
    </row>
    <row r="308" spans="3:4" x14ac:dyDescent="0.25">
      <c r="C308" s="95"/>
      <c r="D308" s="96"/>
    </row>
    <row r="309" spans="3:4" x14ac:dyDescent="0.25">
      <c r="C309" s="95"/>
      <c r="D309" s="96"/>
    </row>
    <row r="310" spans="3:4" x14ac:dyDescent="0.25">
      <c r="C310" s="95"/>
      <c r="D310" s="96"/>
    </row>
    <row r="311" spans="3:4" x14ac:dyDescent="0.25">
      <c r="C311" s="95"/>
      <c r="D311" s="96"/>
    </row>
    <row r="312" spans="3:4" x14ac:dyDescent="0.25">
      <c r="C312" s="95"/>
      <c r="D312" s="96"/>
    </row>
    <row r="313" spans="3:4" x14ac:dyDescent="0.25">
      <c r="C313" s="95"/>
      <c r="D313" s="96"/>
    </row>
    <row r="314" spans="3:4" x14ac:dyDescent="0.25">
      <c r="C314" s="95"/>
      <c r="D314" s="96"/>
    </row>
    <row r="315" spans="3:4" x14ac:dyDescent="0.25">
      <c r="C315" s="95"/>
      <c r="D315" s="96"/>
    </row>
    <row r="316" spans="3:4" x14ac:dyDescent="0.25">
      <c r="C316" s="95"/>
      <c r="D316" s="96"/>
    </row>
    <row r="317" spans="3:4" x14ac:dyDescent="0.25">
      <c r="C317" s="95"/>
      <c r="D317" s="96"/>
    </row>
    <row r="318" spans="3:4" x14ac:dyDescent="0.25">
      <c r="C318" s="95"/>
      <c r="D318" s="96"/>
    </row>
    <row r="319" spans="3:4" x14ac:dyDescent="0.25">
      <c r="C319" s="95"/>
      <c r="D319" s="96"/>
    </row>
    <row r="320" spans="3:4" x14ac:dyDescent="0.25">
      <c r="C320" s="95"/>
      <c r="D320" s="96"/>
    </row>
    <row r="321" spans="3:4" x14ac:dyDescent="0.25">
      <c r="C321" s="95"/>
      <c r="D321" s="96"/>
    </row>
    <row r="322" spans="3:4" x14ac:dyDescent="0.25">
      <c r="C322" s="95"/>
      <c r="D322" s="96"/>
    </row>
    <row r="323" spans="3:4" x14ac:dyDescent="0.25">
      <c r="C323" s="95"/>
      <c r="D323" s="96"/>
    </row>
    <row r="324" spans="3:4" x14ac:dyDescent="0.25">
      <c r="C324" s="95"/>
      <c r="D324" s="96"/>
    </row>
    <row r="325" spans="3:4" x14ac:dyDescent="0.25">
      <c r="C325" s="95"/>
      <c r="D325" s="96"/>
    </row>
    <row r="326" spans="3:4" x14ac:dyDescent="0.25">
      <c r="C326" s="95"/>
      <c r="D326" s="96"/>
    </row>
    <row r="327" spans="3:4" x14ac:dyDescent="0.25">
      <c r="C327" s="95"/>
      <c r="D327" s="96"/>
    </row>
    <row r="328" spans="3:4" x14ac:dyDescent="0.25">
      <c r="C328" s="95"/>
      <c r="D328" s="96"/>
    </row>
    <row r="329" spans="3:4" x14ac:dyDescent="0.25">
      <c r="C329" s="95"/>
      <c r="D329" s="96"/>
    </row>
    <row r="330" spans="3:4" x14ac:dyDescent="0.25">
      <c r="C330" s="95"/>
      <c r="D330" s="96"/>
    </row>
    <row r="331" spans="3:4" x14ac:dyDescent="0.25">
      <c r="C331" s="95"/>
      <c r="D331" s="96"/>
    </row>
    <row r="332" spans="3:4" x14ac:dyDescent="0.25">
      <c r="C332" s="95"/>
      <c r="D332" s="96"/>
    </row>
    <row r="333" spans="3:4" x14ac:dyDescent="0.25">
      <c r="C333" s="95"/>
      <c r="D333" s="96"/>
    </row>
    <row r="334" spans="3:4" x14ac:dyDescent="0.25">
      <c r="C334" s="95"/>
      <c r="D334" s="96"/>
    </row>
    <row r="335" spans="3:4" x14ac:dyDescent="0.25">
      <c r="C335" s="95"/>
      <c r="D335" s="96"/>
    </row>
    <row r="336" spans="3:4" x14ac:dyDescent="0.25">
      <c r="C336" s="95"/>
      <c r="D336" s="96"/>
    </row>
    <row r="337" spans="3:4" x14ac:dyDescent="0.25">
      <c r="C337" s="95"/>
      <c r="D337" s="96"/>
    </row>
    <row r="338" spans="3:4" x14ac:dyDescent="0.25">
      <c r="C338" s="95"/>
      <c r="D338" s="96"/>
    </row>
    <row r="339" spans="3:4" x14ac:dyDescent="0.25">
      <c r="C339" s="95"/>
      <c r="D339" s="96"/>
    </row>
    <row r="340" spans="3:4" x14ac:dyDescent="0.25">
      <c r="C340" s="95"/>
      <c r="D340" s="96"/>
    </row>
    <row r="341" spans="3:4" x14ac:dyDescent="0.25">
      <c r="C341" s="95"/>
      <c r="D341" s="96"/>
    </row>
    <row r="342" spans="3:4" x14ac:dyDescent="0.25">
      <c r="C342" s="95"/>
      <c r="D342" s="96"/>
    </row>
    <row r="343" spans="3:4" x14ac:dyDescent="0.25">
      <c r="C343" s="95"/>
      <c r="D343" s="96"/>
    </row>
    <row r="344" spans="3:4" x14ac:dyDescent="0.25">
      <c r="C344" s="95"/>
      <c r="D344" s="96"/>
    </row>
    <row r="345" spans="3:4" x14ac:dyDescent="0.25">
      <c r="C345" s="95"/>
      <c r="D345" s="96"/>
    </row>
    <row r="346" spans="3:4" x14ac:dyDescent="0.25">
      <c r="C346" s="95"/>
      <c r="D346" s="96"/>
    </row>
    <row r="347" spans="3:4" x14ac:dyDescent="0.25">
      <c r="C347" s="95"/>
      <c r="D347" s="96"/>
    </row>
    <row r="348" spans="3:4" x14ac:dyDescent="0.25">
      <c r="C348" s="95"/>
      <c r="D348" s="96"/>
    </row>
    <row r="349" spans="3:4" x14ac:dyDescent="0.25">
      <c r="C349" s="95"/>
      <c r="D349" s="96"/>
    </row>
    <row r="350" spans="3:4" x14ac:dyDescent="0.25">
      <c r="C350" s="95"/>
      <c r="D350" s="96"/>
    </row>
    <row r="351" spans="3:4" x14ac:dyDescent="0.25">
      <c r="C351" s="95"/>
      <c r="D351" s="96"/>
    </row>
    <row r="352" spans="3:4" x14ac:dyDescent="0.25">
      <c r="C352" s="95"/>
      <c r="D352" s="96"/>
    </row>
    <row r="353" spans="3:4" x14ac:dyDescent="0.25">
      <c r="C353" s="95"/>
      <c r="D353" s="96"/>
    </row>
    <row r="354" spans="3:4" x14ac:dyDescent="0.25">
      <c r="C354" s="95"/>
      <c r="D354" s="96"/>
    </row>
    <row r="355" spans="3:4" x14ac:dyDescent="0.25">
      <c r="C355" s="95"/>
      <c r="D355" s="96"/>
    </row>
    <row r="356" spans="3:4" x14ac:dyDescent="0.25">
      <c r="C356" s="95"/>
      <c r="D356" s="96"/>
    </row>
    <row r="357" spans="3:4" x14ac:dyDescent="0.25">
      <c r="C357" s="95"/>
      <c r="D357" s="96"/>
    </row>
    <row r="358" spans="3:4" x14ac:dyDescent="0.25">
      <c r="C358" s="95"/>
      <c r="D358" s="96"/>
    </row>
    <row r="359" spans="3:4" x14ac:dyDescent="0.25">
      <c r="C359" s="95"/>
      <c r="D359" s="96"/>
    </row>
    <row r="360" spans="3:4" x14ac:dyDescent="0.25">
      <c r="C360" s="95"/>
      <c r="D360" s="96"/>
    </row>
    <row r="361" spans="3:4" x14ac:dyDescent="0.25">
      <c r="C361" s="95"/>
      <c r="D361" s="96"/>
    </row>
    <row r="362" spans="3:4" x14ac:dyDescent="0.25">
      <c r="C362" s="95"/>
      <c r="D362" s="96"/>
    </row>
    <row r="363" spans="3:4" x14ac:dyDescent="0.25">
      <c r="C363" s="95"/>
      <c r="D363" s="96"/>
    </row>
    <row r="364" spans="3:4" x14ac:dyDescent="0.25">
      <c r="C364" s="95"/>
      <c r="D364" s="96"/>
    </row>
    <row r="365" spans="3:4" x14ac:dyDescent="0.25">
      <c r="C365" s="95"/>
      <c r="D365" s="96"/>
    </row>
    <row r="366" spans="3:4" x14ac:dyDescent="0.25">
      <c r="C366" s="95"/>
      <c r="D366" s="96"/>
    </row>
    <row r="367" spans="3:4" x14ac:dyDescent="0.25">
      <c r="C367" s="95"/>
      <c r="D367" s="96"/>
    </row>
    <row r="368" spans="3:4" x14ac:dyDescent="0.25">
      <c r="C368" s="95"/>
      <c r="D368" s="96"/>
    </row>
    <row r="369" spans="3:4" x14ac:dyDescent="0.25">
      <c r="C369" s="95"/>
      <c r="D369" s="96"/>
    </row>
    <row r="370" spans="3:4" x14ac:dyDescent="0.25">
      <c r="C370" s="95"/>
      <c r="D370" s="96"/>
    </row>
    <row r="371" spans="3:4" x14ac:dyDescent="0.25">
      <c r="C371" s="95"/>
      <c r="D371" s="96"/>
    </row>
    <row r="372" spans="3:4" x14ac:dyDescent="0.25">
      <c r="C372" s="95"/>
      <c r="D372" s="96"/>
    </row>
    <row r="373" spans="3:4" x14ac:dyDescent="0.25">
      <c r="C373" s="95"/>
      <c r="D373" s="96"/>
    </row>
    <row r="374" spans="3:4" x14ac:dyDescent="0.25">
      <c r="C374" s="95"/>
      <c r="D374" s="96"/>
    </row>
    <row r="375" spans="3:4" x14ac:dyDescent="0.25">
      <c r="C375" s="95"/>
      <c r="D375" s="96"/>
    </row>
    <row r="376" spans="3:4" x14ac:dyDescent="0.25">
      <c r="C376" s="95"/>
      <c r="D376" s="96"/>
    </row>
    <row r="377" spans="3:4" x14ac:dyDescent="0.25">
      <c r="C377" s="95"/>
      <c r="D377" s="96"/>
    </row>
    <row r="378" spans="3:4" x14ac:dyDescent="0.25">
      <c r="C378" s="95"/>
      <c r="D378" s="96"/>
    </row>
    <row r="379" spans="3:4" x14ac:dyDescent="0.25">
      <c r="C379" s="95"/>
      <c r="D379" s="96"/>
    </row>
    <row r="380" spans="3:4" x14ac:dyDescent="0.25">
      <c r="C380" s="95"/>
      <c r="D380" s="96"/>
    </row>
    <row r="381" spans="3:4" x14ac:dyDescent="0.25">
      <c r="C381" s="95"/>
      <c r="D381" s="96"/>
    </row>
    <row r="382" spans="3:4" x14ac:dyDescent="0.25">
      <c r="C382" s="95"/>
      <c r="D382" s="96"/>
    </row>
    <row r="383" spans="3:4" x14ac:dyDescent="0.25">
      <c r="C383" s="95"/>
      <c r="D383" s="96"/>
    </row>
    <row r="384" spans="3:4" x14ac:dyDescent="0.25">
      <c r="C384" s="95"/>
      <c r="D384" s="96"/>
    </row>
    <row r="385" spans="3:4" x14ac:dyDescent="0.25">
      <c r="C385" s="95"/>
      <c r="D385" s="96"/>
    </row>
    <row r="386" spans="3:4" x14ac:dyDescent="0.25">
      <c r="C386" s="95"/>
      <c r="D386" s="96"/>
    </row>
    <row r="387" spans="3:4" x14ac:dyDescent="0.25">
      <c r="C387" s="95"/>
      <c r="D387" s="96"/>
    </row>
    <row r="388" spans="3:4" x14ac:dyDescent="0.25">
      <c r="C388" s="95"/>
      <c r="D388" s="96"/>
    </row>
    <row r="389" spans="3:4" x14ac:dyDescent="0.25">
      <c r="C389" s="95"/>
      <c r="D389" s="96"/>
    </row>
    <row r="390" spans="3:4" x14ac:dyDescent="0.25">
      <c r="C390" s="95"/>
      <c r="D390" s="96"/>
    </row>
    <row r="391" spans="3:4" x14ac:dyDescent="0.25">
      <c r="C391" s="95"/>
      <c r="D391" s="96"/>
    </row>
    <row r="392" spans="3:4" x14ac:dyDescent="0.25">
      <c r="C392" s="95"/>
      <c r="D392" s="96"/>
    </row>
    <row r="393" spans="3:4" x14ac:dyDescent="0.25">
      <c r="C393" s="95"/>
      <c r="D393" s="96"/>
    </row>
    <row r="394" spans="3:4" x14ac:dyDescent="0.25">
      <c r="C394" s="95"/>
      <c r="D394" s="96"/>
    </row>
    <row r="395" spans="3:4" x14ac:dyDescent="0.25">
      <c r="C395" s="95"/>
      <c r="D395" s="96"/>
    </row>
    <row r="396" spans="3:4" x14ac:dyDescent="0.25">
      <c r="C396" s="95"/>
      <c r="D396" s="96"/>
    </row>
    <row r="397" spans="3:4" x14ac:dyDescent="0.25">
      <c r="C397" s="95"/>
      <c r="D397" s="96"/>
    </row>
    <row r="398" spans="3:4" x14ac:dyDescent="0.25">
      <c r="C398" s="95"/>
      <c r="D398" s="96"/>
    </row>
    <row r="399" spans="3:4" x14ac:dyDescent="0.25">
      <c r="C399" s="95"/>
      <c r="D399" s="96"/>
    </row>
    <row r="400" spans="3:4" x14ac:dyDescent="0.25">
      <c r="C400" s="95"/>
      <c r="D400" s="96"/>
    </row>
    <row r="401" spans="3:4" x14ac:dyDescent="0.25">
      <c r="C401" s="95"/>
      <c r="D401" s="96"/>
    </row>
    <row r="402" spans="3:4" x14ac:dyDescent="0.25">
      <c r="C402" s="95"/>
      <c r="D402" s="96"/>
    </row>
    <row r="403" spans="3:4" x14ac:dyDescent="0.25">
      <c r="C403" s="95"/>
      <c r="D403" s="96"/>
    </row>
    <row r="404" spans="3:4" x14ac:dyDescent="0.25">
      <c r="C404" s="95"/>
      <c r="D404" s="96"/>
    </row>
    <row r="405" spans="3:4" x14ac:dyDescent="0.25">
      <c r="C405" s="95"/>
      <c r="D405" s="96"/>
    </row>
    <row r="406" spans="3:4" x14ac:dyDescent="0.25">
      <c r="C406" s="95"/>
      <c r="D406" s="96"/>
    </row>
    <row r="407" spans="3:4" x14ac:dyDescent="0.25">
      <c r="C407" s="95"/>
      <c r="D407" s="96"/>
    </row>
    <row r="408" spans="3:4" x14ac:dyDescent="0.25">
      <c r="C408" s="95"/>
      <c r="D408" s="96"/>
    </row>
    <row r="409" spans="3:4" x14ac:dyDescent="0.25">
      <c r="C409" s="95"/>
      <c r="D409" s="96"/>
    </row>
    <row r="410" spans="3:4" x14ac:dyDescent="0.25">
      <c r="C410" s="95"/>
      <c r="D410" s="96"/>
    </row>
    <row r="411" spans="3:4" x14ac:dyDescent="0.25">
      <c r="C411" s="95"/>
      <c r="D411" s="96"/>
    </row>
    <row r="412" spans="3:4" x14ac:dyDescent="0.25">
      <c r="C412" s="95"/>
      <c r="D412" s="96"/>
    </row>
    <row r="413" spans="3:4" x14ac:dyDescent="0.25">
      <c r="C413" s="95"/>
      <c r="D413" s="96"/>
    </row>
    <row r="414" spans="3:4" x14ac:dyDescent="0.25">
      <c r="C414" s="95"/>
      <c r="D414" s="96"/>
    </row>
    <row r="415" spans="3:4" x14ac:dyDescent="0.25">
      <c r="C415" s="95"/>
      <c r="D415" s="96"/>
    </row>
    <row r="416" spans="3:4" x14ac:dyDescent="0.25">
      <c r="C416" s="95"/>
      <c r="D416" s="96"/>
    </row>
    <row r="417" spans="3:4" x14ac:dyDescent="0.25">
      <c r="C417" s="95"/>
      <c r="D417" s="96"/>
    </row>
    <row r="418" spans="3:4" x14ac:dyDescent="0.25">
      <c r="C418" s="95"/>
      <c r="D418" s="96"/>
    </row>
    <row r="419" spans="3:4" x14ac:dyDescent="0.25">
      <c r="C419" s="95"/>
      <c r="D419" s="96"/>
    </row>
    <row r="420" spans="3:4" x14ac:dyDescent="0.25">
      <c r="C420" s="95"/>
      <c r="D420" s="96"/>
    </row>
    <row r="421" spans="3:4" x14ac:dyDescent="0.25">
      <c r="C421" s="95"/>
      <c r="D421" s="96"/>
    </row>
    <row r="422" spans="3:4" x14ac:dyDescent="0.25">
      <c r="C422" s="95"/>
      <c r="D422" s="96"/>
    </row>
    <row r="423" spans="3:4" x14ac:dyDescent="0.25">
      <c r="C423" s="95"/>
      <c r="D423" s="96"/>
    </row>
    <row r="424" spans="3:4" x14ac:dyDescent="0.25">
      <c r="C424" s="95"/>
      <c r="D424" s="96"/>
    </row>
    <row r="425" spans="3:4" x14ac:dyDescent="0.25">
      <c r="C425" s="95"/>
      <c r="D425" s="96"/>
    </row>
    <row r="426" spans="3:4" x14ac:dyDescent="0.25">
      <c r="C426" s="95"/>
      <c r="D426" s="96"/>
    </row>
    <row r="427" spans="3:4" x14ac:dyDescent="0.25">
      <c r="C427" s="95"/>
      <c r="D427" s="96"/>
    </row>
    <row r="428" spans="3:4" x14ac:dyDescent="0.25">
      <c r="C428" s="95"/>
      <c r="D428" s="96"/>
    </row>
    <row r="429" spans="3:4" x14ac:dyDescent="0.25">
      <c r="C429" s="95"/>
      <c r="D429" s="96"/>
    </row>
    <row r="430" spans="3:4" x14ac:dyDescent="0.25">
      <c r="C430" s="95"/>
      <c r="D430" s="96"/>
    </row>
    <row r="431" spans="3:4" x14ac:dyDescent="0.25">
      <c r="C431" s="95"/>
      <c r="D431" s="96"/>
    </row>
    <row r="432" spans="3:4" x14ac:dyDescent="0.25">
      <c r="C432" s="95"/>
      <c r="D432" s="96"/>
    </row>
    <row r="433" spans="3:4" x14ac:dyDescent="0.25">
      <c r="C433" s="95"/>
      <c r="D433" s="96"/>
    </row>
    <row r="434" spans="3:4" x14ac:dyDescent="0.25">
      <c r="C434" s="95"/>
      <c r="D434" s="96"/>
    </row>
    <row r="435" spans="3:4" x14ac:dyDescent="0.25">
      <c r="C435" s="95"/>
      <c r="D435" s="96"/>
    </row>
    <row r="436" spans="3:4" x14ac:dyDescent="0.25">
      <c r="C436" s="95"/>
      <c r="D436" s="96"/>
    </row>
    <row r="437" spans="3:4" x14ac:dyDescent="0.25">
      <c r="C437" s="95"/>
      <c r="D437" s="96"/>
    </row>
    <row r="438" spans="3:4" x14ac:dyDescent="0.25">
      <c r="C438" s="95"/>
      <c r="D438" s="96"/>
    </row>
    <row r="439" spans="3:4" x14ac:dyDescent="0.25">
      <c r="C439" s="95"/>
      <c r="D439" s="96"/>
    </row>
    <row r="440" spans="3:4" x14ac:dyDescent="0.25">
      <c r="C440" s="95"/>
      <c r="D440" s="96"/>
    </row>
    <row r="441" spans="3:4" x14ac:dyDescent="0.25">
      <c r="C441" s="95"/>
      <c r="D441" s="96"/>
    </row>
    <row r="442" spans="3:4" x14ac:dyDescent="0.25">
      <c r="C442" s="95"/>
      <c r="D442" s="96"/>
    </row>
    <row r="443" spans="3:4" x14ac:dyDescent="0.25">
      <c r="C443" s="95"/>
      <c r="D443" s="96"/>
    </row>
    <row r="444" spans="3:4" x14ac:dyDescent="0.25">
      <c r="C444" s="95"/>
      <c r="D444" s="96"/>
    </row>
    <row r="445" spans="3:4" x14ac:dyDescent="0.25">
      <c r="C445" s="95"/>
      <c r="D445" s="96"/>
    </row>
    <row r="446" spans="3:4" x14ac:dyDescent="0.25">
      <c r="C446" s="95"/>
      <c r="D446" s="96"/>
    </row>
    <row r="447" spans="3:4" x14ac:dyDescent="0.25">
      <c r="C447" s="95"/>
      <c r="D447" s="96"/>
    </row>
    <row r="448" spans="3:4" x14ac:dyDescent="0.25">
      <c r="C448" s="95"/>
      <c r="D448" s="96"/>
    </row>
    <row r="449" spans="3:4" x14ac:dyDescent="0.25">
      <c r="C449" s="95"/>
      <c r="D449" s="96"/>
    </row>
    <row r="450" spans="3:4" x14ac:dyDescent="0.25">
      <c r="C450" s="95"/>
      <c r="D450" s="96"/>
    </row>
    <row r="451" spans="3:4" x14ac:dyDescent="0.25">
      <c r="C451" s="95"/>
      <c r="D451" s="96"/>
    </row>
    <row r="452" spans="3:4" x14ac:dyDescent="0.25">
      <c r="C452" s="95"/>
      <c r="D452" s="96"/>
    </row>
    <row r="453" spans="3:4" x14ac:dyDescent="0.25">
      <c r="C453" s="95"/>
      <c r="D453" s="96"/>
    </row>
    <row r="454" spans="3:4" x14ac:dyDescent="0.25">
      <c r="C454" s="95"/>
      <c r="D454" s="96"/>
    </row>
    <row r="455" spans="3:4" x14ac:dyDescent="0.25">
      <c r="C455" s="95"/>
      <c r="D455" s="96"/>
    </row>
    <row r="456" spans="3:4" x14ac:dyDescent="0.25">
      <c r="C456" s="95"/>
      <c r="D456" s="96"/>
    </row>
    <row r="457" spans="3:4" x14ac:dyDescent="0.25">
      <c r="C457" s="95"/>
      <c r="D457" s="96"/>
    </row>
    <row r="458" spans="3:4" x14ac:dyDescent="0.25">
      <c r="C458" s="95"/>
      <c r="D458" s="96"/>
    </row>
    <row r="459" spans="3:4" x14ac:dyDescent="0.25">
      <c r="C459" s="95"/>
      <c r="D459" s="96"/>
    </row>
    <row r="460" spans="3:4" x14ac:dyDescent="0.25">
      <c r="C460" s="95"/>
      <c r="D460" s="96"/>
    </row>
    <row r="461" spans="3:4" x14ac:dyDescent="0.25">
      <c r="C461" s="95"/>
      <c r="D461" s="96"/>
    </row>
    <row r="462" spans="3:4" x14ac:dyDescent="0.25">
      <c r="C462" s="95"/>
      <c r="D462" s="96"/>
    </row>
    <row r="463" spans="3:4" x14ac:dyDescent="0.25">
      <c r="C463" s="95"/>
      <c r="D463" s="96"/>
    </row>
    <row r="464" spans="3:4" x14ac:dyDescent="0.25">
      <c r="C464" s="95"/>
      <c r="D464" s="96"/>
    </row>
    <row r="465" spans="3:4" x14ac:dyDescent="0.25">
      <c r="C465" s="95"/>
      <c r="D465" s="96"/>
    </row>
    <row r="466" spans="3:4" x14ac:dyDescent="0.25">
      <c r="C466" s="95"/>
      <c r="D466" s="96"/>
    </row>
    <row r="467" spans="3:4" x14ac:dyDescent="0.25">
      <c r="C467" s="95"/>
      <c r="D467" s="96"/>
    </row>
    <row r="468" spans="3:4" x14ac:dyDescent="0.25">
      <c r="C468" s="95"/>
      <c r="D468" s="96"/>
    </row>
    <row r="469" spans="3:4" x14ac:dyDescent="0.25">
      <c r="C469" s="95"/>
      <c r="D469" s="96"/>
    </row>
    <row r="470" spans="3:4" x14ac:dyDescent="0.25">
      <c r="C470" s="95"/>
      <c r="D470" s="96"/>
    </row>
    <row r="471" spans="3:4" x14ac:dyDescent="0.25">
      <c r="C471" s="95"/>
      <c r="D471" s="96"/>
    </row>
    <row r="472" spans="3:4" x14ac:dyDescent="0.25">
      <c r="C472" s="95"/>
      <c r="D472" s="96"/>
    </row>
    <row r="473" spans="3:4" x14ac:dyDescent="0.25">
      <c r="C473" s="95"/>
      <c r="D473" s="96"/>
    </row>
    <row r="474" spans="3:4" x14ac:dyDescent="0.25">
      <c r="C474" s="95"/>
      <c r="D474" s="96"/>
    </row>
    <row r="475" spans="3:4" x14ac:dyDescent="0.25">
      <c r="C475" s="95"/>
      <c r="D475" s="96"/>
    </row>
    <row r="476" spans="3:4" x14ac:dyDescent="0.25">
      <c r="C476" s="95"/>
      <c r="D476" s="96"/>
    </row>
    <row r="477" spans="3:4" x14ac:dyDescent="0.25">
      <c r="C477" s="95"/>
      <c r="D477" s="96"/>
    </row>
    <row r="478" spans="3:4" x14ac:dyDescent="0.25">
      <c r="C478" s="95"/>
      <c r="D478" s="96"/>
    </row>
    <row r="479" spans="3:4" x14ac:dyDescent="0.25">
      <c r="C479" s="95"/>
      <c r="D479" s="96"/>
    </row>
    <row r="480" spans="3:4" x14ac:dyDescent="0.25">
      <c r="C480" s="95"/>
      <c r="D480" s="96"/>
    </row>
    <row r="481" spans="3:4" x14ac:dyDescent="0.25">
      <c r="C481" s="95"/>
      <c r="D481" s="96"/>
    </row>
    <row r="482" spans="3:4" x14ac:dyDescent="0.25">
      <c r="C482" s="95"/>
      <c r="D482" s="96"/>
    </row>
    <row r="483" spans="3:4" x14ac:dyDescent="0.25">
      <c r="C483" s="95"/>
      <c r="D483" s="96"/>
    </row>
    <row r="484" spans="3:4" x14ac:dyDescent="0.25">
      <c r="C484" s="95"/>
      <c r="D484" s="96"/>
    </row>
    <row r="485" spans="3:4" x14ac:dyDescent="0.25">
      <c r="C485" s="95"/>
      <c r="D485" s="96"/>
    </row>
    <row r="486" spans="3:4" x14ac:dyDescent="0.25">
      <c r="C486" s="95"/>
      <c r="D486" s="96"/>
    </row>
    <row r="487" spans="3:4" x14ac:dyDescent="0.25">
      <c r="C487" s="95"/>
      <c r="D487" s="96"/>
    </row>
    <row r="488" spans="3:4" x14ac:dyDescent="0.25">
      <c r="C488" s="95"/>
      <c r="D488" s="96"/>
    </row>
    <row r="489" spans="3:4" x14ac:dyDescent="0.25">
      <c r="C489" s="95"/>
      <c r="D489" s="96"/>
    </row>
    <row r="490" spans="3:4" x14ac:dyDescent="0.25">
      <c r="C490" s="95"/>
      <c r="D490" s="96"/>
    </row>
    <row r="491" spans="3:4" x14ac:dyDescent="0.25">
      <c r="C491" s="95"/>
      <c r="D491" s="96"/>
    </row>
    <row r="492" spans="3:4" x14ac:dyDescent="0.25">
      <c r="C492" s="95"/>
      <c r="D492" s="96"/>
    </row>
    <row r="493" spans="3:4" x14ac:dyDescent="0.25">
      <c r="C493" s="95"/>
      <c r="D493" s="96"/>
    </row>
    <row r="494" spans="3:4" x14ac:dyDescent="0.25">
      <c r="C494" s="95"/>
      <c r="D494" s="96"/>
    </row>
    <row r="495" spans="3:4" x14ac:dyDescent="0.25">
      <c r="C495" s="95"/>
      <c r="D495" s="96"/>
    </row>
    <row r="496" spans="3:4" x14ac:dyDescent="0.25">
      <c r="C496" s="95"/>
      <c r="D496" s="96"/>
    </row>
    <row r="497" spans="3:4" x14ac:dyDescent="0.25">
      <c r="C497" s="95"/>
      <c r="D497" s="96"/>
    </row>
    <row r="498" spans="3:4" x14ac:dyDescent="0.25">
      <c r="C498" s="95"/>
      <c r="D498" s="96"/>
    </row>
    <row r="499" spans="3:4" x14ac:dyDescent="0.25">
      <c r="C499" s="95"/>
      <c r="D499" s="96"/>
    </row>
    <row r="500" spans="3:4" x14ac:dyDescent="0.25">
      <c r="C500" s="95"/>
      <c r="D500" s="96"/>
    </row>
    <row r="501" spans="3:4" x14ac:dyDescent="0.25">
      <c r="C501" s="95"/>
      <c r="D501" s="96"/>
    </row>
    <row r="502" spans="3:4" x14ac:dyDescent="0.25">
      <c r="C502" s="95"/>
      <c r="D502" s="96"/>
    </row>
    <row r="503" spans="3:4" x14ac:dyDescent="0.25">
      <c r="C503" s="95"/>
      <c r="D503" s="96"/>
    </row>
    <row r="504" spans="3:4" x14ac:dyDescent="0.25">
      <c r="C504" s="95"/>
      <c r="D504" s="96"/>
    </row>
    <row r="505" spans="3:4" x14ac:dyDescent="0.25">
      <c r="C505" s="95"/>
      <c r="D505" s="96"/>
    </row>
    <row r="506" spans="3:4" x14ac:dyDescent="0.25">
      <c r="C506" s="95"/>
      <c r="D506" s="96"/>
    </row>
    <row r="507" spans="3:4" x14ac:dyDescent="0.25">
      <c r="C507" s="95"/>
      <c r="D507" s="96"/>
    </row>
    <row r="508" spans="3:4" x14ac:dyDescent="0.25">
      <c r="C508" s="95"/>
      <c r="D508" s="96"/>
    </row>
    <row r="509" spans="3:4" x14ac:dyDescent="0.25">
      <c r="C509" s="95"/>
      <c r="D509" s="96"/>
    </row>
    <row r="510" spans="3:4" x14ac:dyDescent="0.25">
      <c r="C510" s="95"/>
      <c r="D510" s="96"/>
    </row>
    <row r="511" spans="3:4" x14ac:dyDescent="0.25">
      <c r="C511" s="95"/>
      <c r="D511" s="96"/>
    </row>
    <row r="512" spans="3:4" x14ac:dyDescent="0.25">
      <c r="C512" s="95"/>
      <c r="D512" s="96"/>
    </row>
    <row r="513" spans="3:4" x14ac:dyDescent="0.25">
      <c r="C513" s="95"/>
      <c r="D513" s="96"/>
    </row>
    <row r="514" spans="3:4" x14ac:dyDescent="0.25">
      <c r="C514" s="95"/>
      <c r="D514" s="96"/>
    </row>
    <row r="515" spans="3:4" x14ac:dyDescent="0.25">
      <c r="C515" s="95"/>
      <c r="D515" s="96"/>
    </row>
    <row r="516" spans="3:4" x14ac:dyDescent="0.25">
      <c r="C516" s="95"/>
      <c r="D516" s="96"/>
    </row>
    <row r="517" spans="3:4" x14ac:dyDescent="0.25">
      <c r="C517" s="95"/>
      <c r="D517" s="96"/>
    </row>
    <row r="518" spans="3:4" x14ac:dyDescent="0.25">
      <c r="C518" s="95"/>
      <c r="D518" s="96"/>
    </row>
    <row r="519" spans="3:4" x14ac:dyDescent="0.25">
      <c r="C519" s="95"/>
      <c r="D519" s="96"/>
    </row>
    <row r="520" spans="3:4" x14ac:dyDescent="0.25">
      <c r="C520" s="95"/>
      <c r="D520" s="96"/>
    </row>
    <row r="521" spans="3:4" x14ac:dyDescent="0.25">
      <c r="C521" s="95"/>
      <c r="D521" s="96"/>
    </row>
    <row r="522" spans="3:4" x14ac:dyDescent="0.25">
      <c r="C522" s="95"/>
      <c r="D522" s="96"/>
    </row>
    <row r="523" spans="3:4" x14ac:dyDescent="0.25">
      <c r="C523" s="95"/>
      <c r="D523" s="96"/>
    </row>
    <row r="524" spans="3:4" x14ac:dyDescent="0.25">
      <c r="C524" s="95"/>
      <c r="D524" s="96"/>
    </row>
    <row r="525" spans="3:4" x14ac:dyDescent="0.25">
      <c r="C525" s="95"/>
      <c r="D525" s="96"/>
    </row>
    <row r="526" spans="3:4" x14ac:dyDescent="0.25">
      <c r="C526" s="95"/>
      <c r="D526" s="96"/>
    </row>
    <row r="527" spans="3:4" x14ac:dyDescent="0.25">
      <c r="C527" s="95"/>
      <c r="D527" s="96"/>
    </row>
    <row r="528" spans="3:4" x14ac:dyDescent="0.25">
      <c r="C528" s="95"/>
      <c r="D528" s="96"/>
    </row>
    <row r="529" spans="3:4" x14ac:dyDescent="0.25">
      <c r="C529" s="95"/>
      <c r="D529" s="96"/>
    </row>
    <row r="530" spans="3:4" x14ac:dyDescent="0.25">
      <c r="C530" s="95"/>
      <c r="D530" s="96"/>
    </row>
    <row r="531" spans="3:4" x14ac:dyDescent="0.25">
      <c r="C531" s="95"/>
      <c r="D531" s="96"/>
    </row>
    <row r="532" spans="3:4" x14ac:dyDescent="0.25">
      <c r="C532" s="95"/>
      <c r="D532" s="96"/>
    </row>
    <row r="533" spans="3:4" x14ac:dyDescent="0.25">
      <c r="C533" s="95"/>
      <c r="D533" s="96"/>
    </row>
    <row r="534" spans="3:4" x14ac:dyDescent="0.25">
      <c r="C534" s="95"/>
      <c r="D534" s="96"/>
    </row>
    <row r="535" spans="3:4" x14ac:dyDescent="0.25">
      <c r="C535" s="95"/>
      <c r="D535" s="96"/>
    </row>
    <row r="536" spans="3:4" x14ac:dyDescent="0.25">
      <c r="C536" s="95"/>
      <c r="D536" s="96"/>
    </row>
    <row r="537" spans="3:4" x14ac:dyDescent="0.25">
      <c r="C537" s="95"/>
      <c r="D537" s="96"/>
    </row>
    <row r="538" spans="3:4" x14ac:dyDescent="0.25">
      <c r="C538" s="95"/>
      <c r="D538" s="96"/>
    </row>
    <row r="539" spans="3:4" x14ac:dyDescent="0.25">
      <c r="C539" s="95"/>
      <c r="D539" s="96"/>
    </row>
    <row r="540" spans="3:4" x14ac:dyDescent="0.25">
      <c r="C540" s="95"/>
      <c r="D540" s="96"/>
    </row>
    <row r="541" spans="3:4" x14ac:dyDescent="0.25">
      <c r="C541" s="95"/>
      <c r="D541" s="96"/>
    </row>
    <row r="542" spans="3:4" x14ac:dyDescent="0.25">
      <c r="C542" s="95"/>
      <c r="D542" s="96"/>
    </row>
    <row r="543" spans="3:4" x14ac:dyDescent="0.25">
      <c r="C543" s="95"/>
      <c r="D543" s="96"/>
    </row>
    <row r="544" spans="3:4" x14ac:dyDescent="0.25">
      <c r="C544" s="95"/>
      <c r="D544" s="96"/>
    </row>
    <row r="545" spans="3:4" x14ac:dyDescent="0.25">
      <c r="C545" s="95"/>
      <c r="D545" s="96"/>
    </row>
    <row r="546" spans="3:4" x14ac:dyDescent="0.25">
      <c r="C546" s="95"/>
      <c r="D546" s="96"/>
    </row>
    <row r="547" spans="3:4" x14ac:dyDescent="0.25">
      <c r="C547" s="95"/>
      <c r="D547" s="96"/>
    </row>
    <row r="548" spans="3:4" x14ac:dyDescent="0.25">
      <c r="C548" s="95"/>
      <c r="D548" s="96"/>
    </row>
    <row r="549" spans="3:4" x14ac:dyDescent="0.25">
      <c r="C549" s="95"/>
      <c r="D549" s="96"/>
    </row>
    <row r="550" spans="3:4" x14ac:dyDescent="0.25">
      <c r="C550" s="95"/>
      <c r="D550" s="96"/>
    </row>
    <row r="551" spans="3:4" x14ac:dyDescent="0.25">
      <c r="C551" s="95"/>
      <c r="D551" s="96"/>
    </row>
    <row r="552" spans="3:4" x14ac:dyDescent="0.25">
      <c r="C552" s="95"/>
      <c r="D552" s="96"/>
    </row>
    <row r="553" spans="3:4" x14ac:dyDescent="0.25">
      <c r="C553" s="95"/>
      <c r="D553" s="96"/>
    </row>
    <row r="554" spans="3:4" x14ac:dyDescent="0.25">
      <c r="C554" s="95"/>
      <c r="D554" s="96"/>
    </row>
    <row r="555" spans="3:4" x14ac:dyDescent="0.25">
      <c r="C555" s="95"/>
      <c r="D555" s="96"/>
    </row>
    <row r="556" spans="3:4" x14ac:dyDescent="0.25">
      <c r="C556" s="95"/>
      <c r="D556" s="96"/>
    </row>
    <row r="557" spans="3:4" x14ac:dyDescent="0.25">
      <c r="C557" s="95"/>
      <c r="D557" s="96"/>
    </row>
    <row r="558" spans="3:4" x14ac:dyDescent="0.25">
      <c r="C558" s="95"/>
      <c r="D558" s="96"/>
    </row>
    <row r="559" spans="3:4" x14ac:dyDescent="0.25">
      <c r="C559" s="95"/>
      <c r="D559" s="96"/>
    </row>
    <row r="560" spans="3:4" x14ac:dyDescent="0.25">
      <c r="C560" s="95"/>
      <c r="D560" s="96"/>
    </row>
    <row r="561" spans="3:4" x14ac:dyDescent="0.25">
      <c r="C561" s="95"/>
      <c r="D561" s="96"/>
    </row>
    <row r="562" spans="3:4" x14ac:dyDescent="0.25">
      <c r="C562" s="95"/>
      <c r="D562" s="96"/>
    </row>
    <row r="563" spans="3:4" x14ac:dyDescent="0.25">
      <c r="C563" s="95"/>
      <c r="D563" s="96"/>
    </row>
    <row r="564" spans="3:4" x14ac:dyDescent="0.25">
      <c r="C564" s="95"/>
      <c r="D564" s="96"/>
    </row>
    <row r="565" spans="3:4" x14ac:dyDescent="0.25">
      <c r="C565" s="95"/>
      <c r="D565" s="96"/>
    </row>
    <row r="566" spans="3:4" x14ac:dyDescent="0.25">
      <c r="C566" s="95"/>
      <c r="D566" s="96"/>
    </row>
    <row r="567" spans="3:4" x14ac:dyDescent="0.25">
      <c r="C567" s="95"/>
      <c r="D567" s="96"/>
    </row>
    <row r="568" spans="3:4" x14ac:dyDescent="0.25">
      <c r="C568" s="95"/>
      <c r="D568" s="96"/>
    </row>
    <row r="569" spans="3:4" x14ac:dyDescent="0.25">
      <c r="C569" s="95"/>
      <c r="D569" s="96"/>
    </row>
    <row r="570" spans="3:4" x14ac:dyDescent="0.25">
      <c r="C570" s="95"/>
      <c r="D570" s="96"/>
    </row>
    <row r="571" spans="3:4" x14ac:dyDescent="0.25">
      <c r="C571" s="95"/>
      <c r="D571" s="96"/>
    </row>
    <row r="572" spans="3:4" x14ac:dyDescent="0.25">
      <c r="C572" s="95"/>
      <c r="D572" s="96"/>
    </row>
    <row r="573" spans="3:4" x14ac:dyDescent="0.25">
      <c r="C573" s="95"/>
      <c r="D573" s="96"/>
    </row>
    <row r="574" spans="3:4" x14ac:dyDescent="0.25">
      <c r="C574" s="95"/>
      <c r="D574" s="96"/>
    </row>
    <row r="575" spans="3:4" x14ac:dyDescent="0.25">
      <c r="C575" s="95"/>
      <c r="D575" s="96"/>
    </row>
    <row r="576" spans="3:4" x14ac:dyDescent="0.25">
      <c r="C576" s="95"/>
      <c r="D576" s="96"/>
    </row>
    <row r="577" spans="3:4" x14ac:dyDescent="0.25">
      <c r="C577" s="95"/>
      <c r="D577" s="96"/>
    </row>
    <row r="578" spans="3:4" x14ac:dyDescent="0.25">
      <c r="C578" s="95"/>
      <c r="D578" s="96"/>
    </row>
    <row r="579" spans="3:4" x14ac:dyDescent="0.25">
      <c r="C579" s="95"/>
      <c r="D579" s="96"/>
    </row>
    <row r="580" spans="3:4" x14ac:dyDescent="0.25">
      <c r="C580" s="95"/>
      <c r="D580" s="96"/>
    </row>
    <row r="581" spans="3:4" x14ac:dyDescent="0.25">
      <c r="C581" s="95"/>
      <c r="D581" s="96"/>
    </row>
    <row r="582" spans="3:4" x14ac:dyDescent="0.25">
      <c r="C582" s="95"/>
      <c r="D582" s="96"/>
    </row>
    <row r="583" spans="3:4" x14ac:dyDescent="0.25">
      <c r="C583" s="95"/>
      <c r="D583" s="96"/>
    </row>
    <row r="584" spans="3:4" x14ac:dyDescent="0.25">
      <c r="C584" s="95"/>
      <c r="D584" s="96"/>
    </row>
    <row r="585" spans="3:4" x14ac:dyDescent="0.25">
      <c r="C585" s="95"/>
      <c r="D585" s="96"/>
    </row>
    <row r="586" spans="3:4" x14ac:dyDescent="0.25">
      <c r="C586" s="95"/>
      <c r="D586" s="96"/>
    </row>
    <row r="587" spans="3:4" x14ac:dyDescent="0.25">
      <c r="C587" s="95"/>
      <c r="D587" s="96"/>
    </row>
    <row r="588" spans="3:4" x14ac:dyDescent="0.25">
      <c r="C588" s="95"/>
      <c r="D588" s="96"/>
    </row>
    <row r="589" spans="3:4" x14ac:dyDescent="0.25">
      <c r="C589" s="95"/>
      <c r="D589" s="96"/>
    </row>
    <row r="590" spans="3:4" x14ac:dyDescent="0.25">
      <c r="C590" s="95"/>
      <c r="D590" s="96"/>
    </row>
    <row r="591" spans="3:4" x14ac:dyDescent="0.25">
      <c r="C591" s="95"/>
      <c r="D591" s="96"/>
    </row>
    <row r="592" spans="3:4" x14ac:dyDescent="0.25">
      <c r="C592" s="95"/>
      <c r="D592" s="96"/>
    </row>
    <row r="593" spans="3:4" x14ac:dyDescent="0.25">
      <c r="C593" s="95"/>
      <c r="D593" s="96"/>
    </row>
    <row r="594" spans="3:4" x14ac:dyDescent="0.25">
      <c r="C594" s="95"/>
      <c r="D594" s="96"/>
    </row>
    <row r="595" spans="3:4" x14ac:dyDescent="0.25">
      <c r="C595" s="95"/>
      <c r="D595" s="96"/>
    </row>
    <row r="596" spans="3:4" x14ac:dyDescent="0.25">
      <c r="C596" s="95"/>
      <c r="D596" s="96"/>
    </row>
    <row r="597" spans="3:4" x14ac:dyDescent="0.25">
      <c r="C597" s="95"/>
      <c r="D597" s="96"/>
    </row>
    <row r="598" spans="3:4" x14ac:dyDescent="0.25">
      <c r="C598" s="95"/>
      <c r="D598" s="96"/>
    </row>
    <row r="599" spans="3:4" x14ac:dyDescent="0.25">
      <c r="C599" s="95"/>
      <c r="D599" s="96"/>
    </row>
    <row r="600" spans="3:4" x14ac:dyDescent="0.25">
      <c r="C600" s="95"/>
      <c r="D600" s="96"/>
    </row>
    <row r="601" spans="3:4" x14ac:dyDescent="0.25">
      <c r="C601" s="95"/>
      <c r="D601" s="96"/>
    </row>
    <row r="602" spans="3:4" x14ac:dyDescent="0.25">
      <c r="C602" s="95"/>
      <c r="D602" s="96"/>
    </row>
    <row r="603" spans="3:4" x14ac:dyDescent="0.25">
      <c r="C603" s="95"/>
      <c r="D603" s="96"/>
    </row>
    <row r="604" spans="3:4" x14ac:dyDescent="0.25">
      <c r="C604" s="95"/>
      <c r="D604" s="96"/>
    </row>
    <row r="605" spans="3:4" x14ac:dyDescent="0.25">
      <c r="C605" s="95"/>
      <c r="D605" s="96"/>
    </row>
    <row r="606" spans="3:4" x14ac:dyDescent="0.25">
      <c r="C606" s="95"/>
      <c r="D606" s="96"/>
    </row>
    <row r="607" spans="3:4" x14ac:dyDescent="0.25">
      <c r="C607" s="95"/>
      <c r="D607" s="96"/>
    </row>
    <row r="608" spans="3:4" x14ac:dyDescent="0.25">
      <c r="C608" s="95"/>
      <c r="D608" s="96"/>
    </row>
    <row r="609" spans="3:4" x14ac:dyDescent="0.25">
      <c r="C609" s="95"/>
      <c r="D609" s="96"/>
    </row>
    <row r="610" spans="3:4" x14ac:dyDescent="0.25">
      <c r="C610" s="95"/>
      <c r="D610" s="96"/>
    </row>
    <row r="611" spans="3:4" x14ac:dyDescent="0.25">
      <c r="C611" s="95"/>
      <c r="D611" s="96"/>
    </row>
    <row r="612" spans="3:4" x14ac:dyDescent="0.25">
      <c r="C612" s="95"/>
      <c r="D612" s="96"/>
    </row>
    <row r="613" spans="3:4" x14ac:dyDescent="0.25">
      <c r="C613" s="95"/>
      <c r="D613" s="96"/>
    </row>
    <row r="614" spans="3:4" x14ac:dyDescent="0.25">
      <c r="C614" s="95"/>
      <c r="D614" s="96"/>
    </row>
    <row r="615" spans="3:4" x14ac:dyDescent="0.25">
      <c r="C615" s="95"/>
      <c r="D615" s="96"/>
    </row>
    <row r="616" spans="3:4" x14ac:dyDescent="0.25">
      <c r="C616" s="95"/>
      <c r="D616" s="96"/>
    </row>
    <row r="617" spans="3:4" x14ac:dyDescent="0.25">
      <c r="C617" s="95"/>
      <c r="D617" s="96"/>
    </row>
    <row r="618" spans="3:4" x14ac:dyDescent="0.25">
      <c r="C618" s="95"/>
      <c r="D618" s="96"/>
    </row>
    <row r="619" spans="3:4" x14ac:dyDescent="0.25">
      <c r="C619" s="95"/>
      <c r="D619" s="96"/>
    </row>
    <row r="620" spans="3:4" x14ac:dyDescent="0.25">
      <c r="C620" s="95"/>
      <c r="D620" s="96"/>
    </row>
    <row r="621" spans="3:4" x14ac:dyDescent="0.25">
      <c r="C621" s="95"/>
      <c r="D621" s="96"/>
    </row>
    <row r="622" spans="3:4" x14ac:dyDescent="0.25">
      <c r="C622" s="95"/>
      <c r="D622" s="96"/>
    </row>
    <row r="623" spans="3:4" x14ac:dyDescent="0.25">
      <c r="C623" s="95"/>
      <c r="D623" s="96"/>
    </row>
    <row r="624" spans="3:4" x14ac:dyDescent="0.25">
      <c r="C624" s="95"/>
      <c r="D624" s="96"/>
    </row>
    <row r="625" spans="3:4" x14ac:dyDescent="0.25">
      <c r="C625" s="95"/>
      <c r="D625" s="96"/>
    </row>
    <row r="626" spans="3:4" x14ac:dyDescent="0.25">
      <c r="C626" s="95"/>
      <c r="D626" s="96"/>
    </row>
    <row r="627" spans="3:4" x14ac:dyDescent="0.25">
      <c r="C627" s="95"/>
      <c r="D627" s="96"/>
    </row>
    <row r="628" spans="3:4" x14ac:dyDescent="0.25">
      <c r="C628" s="95"/>
      <c r="D628" s="96"/>
    </row>
    <row r="629" spans="3:4" x14ac:dyDescent="0.25">
      <c r="C629" s="95"/>
      <c r="D629" s="96"/>
    </row>
    <row r="630" spans="3:4" x14ac:dyDescent="0.25">
      <c r="C630" s="95"/>
      <c r="D630" s="96"/>
    </row>
    <row r="631" spans="3:4" x14ac:dyDescent="0.25">
      <c r="C631" s="95"/>
      <c r="D631" s="96"/>
    </row>
    <row r="632" spans="3:4" x14ac:dyDescent="0.25">
      <c r="C632" s="95"/>
      <c r="D632" s="96"/>
    </row>
    <row r="633" spans="3:4" x14ac:dyDescent="0.25">
      <c r="C633" s="95"/>
      <c r="D633" s="96"/>
    </row>
    <row r="634" spans="3:4" x14ac:dyDescent="0.25">
      <c r="C634" s="95"/>
      <c r="D634" s="96"/>
    </row>
    <row r="635" spans="3:4" x14ac:dyDescent="0.25">
      <c r="C635" s="95"/>
      <c r="D635" s="96"/>
    </row>
    <row r="636" spans="3:4" x14ac:dyDescent="0.25">
      <c r="C636" s="95"/>
      <c r="D636" s="96"/>
    </row>
    <row r="637" spans="3:4" x14ac:dyDescent="0.25">
      <c r="C637" s="95"/>
      <c r="D637" s="96"/>
    </row>
    <row r="638" spans="3:4" x14ac:dyDescent="0.25">
      <c r="C638" s="95"/>
      <c r="D638" s="96"/>
    </row>
    <row r="639" spans="3:4" x14ac:dyDescent="0.25">
      <c r="C639" s="95"/>
      <c r="D639" s="96"/>
    </row>
    <row r="640" spans="3:4" x14ac:dyDescent="0.25">
      <c r="C640" s="95"/>
      <c r="D640" s="96"/>
    </row>
    <row r="641" spans="3:4" x14ac:dyDescent="0.25">
      <c r="C641" s="95"/>
      <c r="D641" s="96"/>
    </row>
    <row r="642" spans="3:4" x14ac:dyDescent="0.25">
      <c r="C642" s="95"/>
      <c r="D642" s="96"/>
    </row>
    <row r="643" spans="3:4" x14ac:dyDescent="0.25">
      <c r="C643" s="95"/>
      <c r="D643" s="96"/>
    </row>
    <row r="644" spans="3:4" x14ac:dyDescent="0.25">
      <c r="C644" s="95"/>
      <c r="D644" s="96"/>
    </row>
    <row r="645" spans="3:4" x14ac:dyDescent="0.25">
      <c r="C645" s="95"/>
      <c r="D645" s="96"/>
    </row>
    <row r="646" spans="3:4" x14ac:dyDescent="0.25">
      <c r="C646" s="95"/>
      <c r="D646" s="96"/>
    </row>
    <row r="647" spans="3:4" x14ac:dyDescent="0.25">
      <c r="C647" s="95"/>
      <c r="D647" s="96"/>
    </row>
    <row r="648" spans="3:4" x14ac:dyDescent="0.25">
      <c r="C648" s="95"/>
      <c r="D648" s="96"/>
    </row>
    <row r="649" spans="3:4" x14ac:dyDescent="0.25">
      <c r="C649" s="95"/>
      <c r="D649" s="96"/>
    </row>
    <row r="650" spans="3:4" x14ac:dyDescent="0.25">
      <c r="C650" s="95"/>
      <c r="D650" s="96"/>
    </row>
    <row r="651" spans="3:4" x14ac:dyDescent="0.25">
      <c r="C651" s="95"/>
      <c r="D651" s="96"/>
    </row>
    <row r="652" spans="3:4" x14ac:dyDescent="0.25">
      <c r="C652" s="95"/>
      <c r="D652" s="96"/>
    </row>
    <row r="653" spans="3:4" x14ac:dyDescent="0.25">
      <c r="C653" s="95"/>
      <c r="D653" s="96"/>
    </row>
    <row r="654" spans="3:4" x14ac:dyDescent="0.25">
      <c r="C654" s="95"/>
      <c r="D654" s="96"/>
    </row>
    <row r="655" spans="3:4" x14ac:dyDescent="0.25">
      <c r="C655" s="95"/>
      <c r="D655" s="96"/>
    </row>
    <row r="656" spans="3:4" x14ac:dyDescent="0.25">
      <c r="C656" s="95"/>
      <c r="D656" s="96"/>
    </row>
    <row r="657" spans="3:4" x14ac:dyDescent="0.25">
      <c r="C657" s="95"/>
      <c r="D657" s="96"/>
    </row>
    <row r="658" spans="3:4" x14ac:dyDescent="0.25">
      <c r="C658" s="95"/>
      <c r="D658" s="96"/>
    </row>
    <row r="659" spans="3:4" x14ac:dyDescent="0.25">
      <c r="C659" s="95"/>
      <c r="D659" s="96"/>
    </row>
    <row r="660" spans="3:4" x14ac:dyDescent="0.25">
      <c r="C660" s="95"/>
      <c r="D660" s="96"/>
    </row>
    <row r="661" spans="3:4" x14ac:dyDescent="0.25">
      <c r="C661" s="95"/>
      <c r="D661" s="96"/>
    </row>
    <row r="662" spans="3:4" x14ac:dyDescent="0.25">
      <c r="C662" s="95"/>
      <c r="D662" s="96"/>
    </row>
    <row r="663" spans="3:4" x14ac:dyDescent="0.25">
      <c r="C663" s="95"/>
      <c r="D663" s="96"/>
    </row>
    <row r="664" spans="3:4" x14ac:dyDescent="0.25">
      <c r="C664" s="95"/>
      <c r="D664" s="96"/>
    </row>
    <row r="665" spans="3:4" x14ac:dyDescent="0.25">
      <c r="C665" s="95"/>
      <c r="D665" s="96"/>
    </row>
    <row r="666" spans="3:4" x14ac:dyDescent="0.25">
      <c r="C666" s="95"/>
      <c r="D666" s="96"/>
    </row>
    <row r="667" spans="3:4" x14ac:dyDescent="0.25">
      <c r="C667" s="95"/>
      <c r="D667" s="96"/>
    </row>
    <row r="668" spans="3:4" x14ac:dyDescent="0.25">
      <c r="C668" s="95"/>
      <c r="D668" s="96"/>
    </row>
    <row r="669" spans="3:4" x14ac:dyDescent="0.25">
      <c r="C669" s="95"/>
      <c r="D669" s="96"/>
    </row>
    <row r="670" spans="3:4" x14ac:dyDescent="0.25">
      <c r="C670" s="95"/>
      <c r="D670" s="96"/>
    </row>
    <row r="671" spans="3:4" x14ac:dyDescent="0.25">
      <c r="C671" s="95"/>
      <c r="D671" s="96"/>
    </row>
    <row r="672" spans="3:4" x14ac:dyDescent="0.25">
      <c r="C672" s="95"/>
      <c r="D672" s="96"/>
    </row>
    <row r="673" spans="3:4" x14ac:dyDescent="0.25">
      <c r="C673" s="95"/>
      <c r="D673" s="96"/>
    </row>
    <row r="674" spans="3:4" x14ac:dyDescent="0.25">
      <c r="C674" s="95"/>
      <c r="D674" s="96"/>
    </row>
    <row r="675" spans="3:4" x14ac:dyDescent="0.25">
      <c r="C675" s="95"/>
      <c r="D675" s="96"/>
    </row>
    <row r="676" spans="3:4" x14ac:dyDescent="0.25">
      <c r="C676" s="95"/>
      <c r="D676" s="96"/>
    </row>
    <row r="677" spans="3:4" x14ac:dyDescent="0.25">
      <c r="C677" s="95"/>
      <c r="D677" s="96"/>
    </row>
    <row r="678" spans="3:4" x14ac:dyDescent="0.25">
      <c r="C678" s="95"/>
      <c r="D678" s="96"/>
    </row>
    <row r="679" spans="3:4" x14ac:dyDescent="0.25">
      <c r="C679" s="95"/>
      <c r="D679" s="96"/>
    </row>
    <row r="680" spans="3:4" x14ac:dyDescent="0.25">
      <c r="C680" s="95"/>
      <c r="D680" s="96"/>
    </row>
    <row r="681" spans="3:4" x14ac:dyDescent="0.25">
      <c r="C681" s="95"/>
      <c r="D681" s="96"/>
    </row>
    <row r="682" spans="3:4" x14ac:dyDescent="0.25">
      <c r="C682" s="95"/>
      <c r="D682" s="96"/>
    </row>
    <row r="683" spans="3:4" x14ac:dyDescent="0.25">
      <c r="C683" s="95"/>
      <c r="D683" s="96"/>
    </row>
    <row r="684" spans="3:4" x14ac:dyDescent="0.25">
      <c r="C684" s="95"/>
      <c r="D684" s="96"/>
    </row>
    <row r="685" spans="3:4" x14ac:dyDescent="0.25">
      <c r="C685" s="95"/>
      <c r="D685" s="96"/>
    </row>
    <row r="686" spans="3:4" x14ac:dyDescent="0.25">
      <c r="C686" s="95"/>
      <c r="D686" s="96"/>
    </row>
    <row r="687" spans="3:4" x14ac:dyDescent="0.25">
      <c r="C687" s="95"/>
      <c r="D687" s="96"/>
    </row>
    <row r="688" spans="3:4" x14ac:dyDescent="0.25">
      <c r="C688" s="95"/>
      <c r="D688" s="96"/>
    </row>
    <row r="689" spans="3:4" x14ac:dyDescent="0.25">
      <c r="C689" s="95"/>
      <c r="D689" s="96"/>
    </row>
    <row r="690" spans="3:4" x14ac:dyDescent="0.25">
      <c r="C690" s="95"/>
      <c r="D690" s="96"/>
    </row>
    <row r="691" spans="3:4" x14ac:dyDescent="0.25">
      <c r="C691" s="95"/>
      <c r="D691" s="96"/>
    </row>
    <row r="692" spans="3:4" x14ac:dyDescent="0.25">
      <c r="C692" s="95"/>
      <c r="D692" s="96"/>
    </row>
    <row r="693" spans="3:4" x14ac:dyDescent="0.25">
      <c r="C693" s="95"/>
      <c r="D693" s="96"/>
    </row>
    <row r="694" spans="3:4" x14ac:dyDescent="0.25">
      <c r="C694" s="95"/>
      <c r="D694" s="96"/>
    </row>
    <row r="695" spans="3:4" x14ac:dyDescent="0.25">
      <c r="C695" s="95"/>
      <c r="D695" s="96"/>
    </row>
    <row r="696" spans="3:4" x14ac:dyDescent="0.25">
      <c r="C696" s="95"/>
      <c r="D696" s="96"/>
    </row>
    <row r="697" spans="3:4" x14ac:dyDescent="0.25">
      <c r="C697" s="95"/>
      <c r="D697" s="96"/>
    </row>
    <row r="698" spans="3:4" x14ac:dyDescent="0.25">
      <c r="C698" s="95"/>
      <c r="D698" s="96"/>
    </row>
    <row r="699" spans="3:4" x14ac:dyDescent="0.25">
      <c r="C699" s="95"/>
      <c r="D699" s="96"/>
    </row>
    <row r="700" spans="3:4" x14ac:dyDescent="0.25">
      <c r="C700" s="95"/>
      <c r="D700" s="96"/>
    </row>
    <row r="701" spans="3:4" x14ac:dyDescent="0.25">
      <c r="C701" s="95"/>
      <c r="D701" s="96"/>
    </row>
    <row r="702" spans="3:4" x14ac:dyDescent="0.25">
      <c r="C702" s="95"/>
      <c r="D702" s="96"/>
    </row>
    <row r="703" spans="3:4" x14ac:dyDescent="0.25">
      <c r="C703" s="95"/>
      <c r="D703" s="96"/>
    </row>
    <row r="704" spans="3:4" x14ac:dyDescent="0.25">
      <c r="C704" s="95"/>
      <c r="D704" s="96"/>
    </row>
    <row r="705" spans="3:4" x14ac:dyDescent="0.25">
      <c r="C705" s="95"/>
      <c r="D705" s="96"/>
    </row>
    <row r="706" spans="3:4" x14ac:dyDescent="0.25">
      <c r="C706" s="95"/>
      <c r="D706" s="96"/>
    </row>
    <row r="707" spans="3:4" x14ac:dyDescent="0.25">
      <c r="C707" s="95"/>
      <c r="D707" s="96"/>
    </row>
    <row r="708" spans="3:4" x14ac:dyDescent="0.25">
      <c r="C708" s="95"/>
      <c r="D708" s="96"/>
    </row>
    <row r="709" spans="3:4" x14ac:dyDescent="0.25">
      <c r="C709" s="95"/>
      <c r="D709" s="96"/>
    </row>
    <row r="710" spans="3:4" x14ac:dyDescent="0.25">
      <c r="C710" s="95"/>
      <c r="D710" s="96"/>
    </row>
    <row r="711" spans="3:4" x14ac:dyDescent="0.25">
      <c r="C711" s="95"/>
      <c r="D711" s="96"/>
    </row>
    <row r="712" spans="3:4" x14ac:dyDescent="0.25">
      <c r="C712" s="95"/>
      <c r="D712" s="96"/>
    </row>
    <row r="713" spans="3:4" x14ac:dyDescent="0.25">
      <c r="C713" s="95"/>
      <c r="D713" s="96"/>
    </row>
    <row r="714" spans="3:4" x14ac:dyDescent="0.25">
      <c r="C714" s="95"/>
      <c r="D714" s="96"/>
    </row>
    <row r="715" spans="3:4" x14ac:dyDescent="0.25">
      <c r="C715" s="95"/>
      <c r="D715" s="96"/>
    </row>
    <row r="716" spans="3:4" x14ac:dyDescent="0.25">
      <c r="C716" s="95"/>
      <c r="D716" s="96"/>
    </row>
    <row r="717" spans="3:4" x14ac:dyDescent="0.25">
      <c r="C717" s="95"/>
      <c r="D717" s="96"/>
    </row>
    <row r="718" spans="3:4" x14ac:dyDescent="0.25">
      <c r="C718" s="95"/>
      <c r="D718" s="96"/>
    </row>
    <row r="719" spans="3:4" x14ac:dyDescent="0.25">
      <c r="C719" s="95"/>
      <c r="D719" s="96"/>
    </row>
    <row r="720" spans="3:4" x14ac:dyDescent="0.25">
      <c r="C720" s="95"/>
      <c r="D720" s="96"/>
    </row>
    <row r="721" spans="3:4" x14ac:dyDescent="0.25">
      <c r="C721" s="95"/>
      <c r="D721" s="96"/>
    </row>
    <row r="722" spans="3:4" x14ac:dyDescent="0.25">
      <c r="C722" s="95"/>
      <c r="D722" s="96"/>
    </row>
    <row r="723" spans="3:4" x14ac:dyDescent="0.25">
      <c r="C723" s="95"/>
      <c r="D723" s="96"/>
    </row>
    <row r="724" spans="3:4" x14ac:dyDescent="0.25">
      <c r="C724" s="95"/>
      <c r="D724" s="96"/>
    </row>
    <row r="725" spans="3:4" x14ac:dyDescent="0.25">
      <c r="C725" s="95"/>
      <c r="D725" s="96"/>
    </row>
    <row r="726" spans="3:4" x14ac:dyDescent="0.25">
      <c r="C726" s="95"/>
      <c r="D726" s="96"/>
    </row>
    <row r="727" spans="3:4" x14ac:dyDescent="0.25">
      <c r="C727" s="95"/>
      <c r="D727" s="96"/>
    </row>
    <row r="728" spans="3:4" x14ac:dyDescent="0.25">
      <c r="C728" s="95"/>
      <c r="D728" s="96"/>
    </row>
    <row r="729" spans="3:4" x14ac:dyDescent="0.25">
      <c r="C729" s="95"/>
      <c r="D729" s="96"/>
    </row>
    <row r="730" spans="3:4" x14ac:dyDescent="0.25">
      <c r="C730" s="95"/>
      <c r="D730" s="96"/>
    </row>
    <row r="731" spans="3:4" x14ac:dyDescent="0.25">
      <c r="C731" s="95"/>
      <c r="D731" s="96"/>
    </row>
    <row r="732" spans="3:4" x14ac:dyDescent="0.25">
      <c r="C732" s="95"/>
      <c r="D732" s="96"/>
    </row>
    <row r="733" spans="3:4" x14ac:dyDescent="0.25">
      <c r="C733" s="95"/>
      <c r="D733" s="96"/>
    </row>
    <row r="734" spans="3:4" x14ac:dyDescent="0.25">
      <c r="C734" s="95"/>
      <c r="D734" s="96"/>
    </row>
    <row r="735" spans="3:4" x14ac:dyDescent="0.25">
      <c r="C735" s="95"/>
      <c r="D735" s="96"/>
    </row>
    <row r="736" spans="3:4" x14ac:dyDescent="0.25">
      <c r="C736" s="95"/>
      <c r="D736" s="96"/>
    </row>
    <row r="737" spans="3:4" x14ac:dyDescent="0.25">
      <c r="C737" s="95"/>
      <c r="D737" s="96"/>
    </row>
    <row r="738" spans="3:4" x14ac:dyDescent="0.25">
      <c r="C738" s="95"/>
      <c r="D738" s="96"/>
    </row>
    <row r="739" spans="3:4" x14ac:dyDescent="0.25">
      <c r="C739" s="95"/>
      <c r="D739" s="96"/>
    </row>
    <row r="740" spans="3:4" x14ac:dyDescent="0.25">
      <c r="C740" s="95"/>
      <c r="D740" s="96"/>
    </row>
    <row r="741" spans="3:4" x14ac:dyDescent="0.25">
      <c r="C741" s="95"/>
      <c r="D741" s="96"/>
    </row>
    <row r="742" spans="3:4" x14ac:dyDescent="0.25">
      <c r="C742" s="95"/>
      <c r="D742" s="96"/>
    </row>
    <row r="743" spans="3:4" x14ac:dyDescent="0.25">
      <c r="C743" s="95"/>
      <c r="D743" s="96"/>
    </row>
    <row r="744" spans="3:4" x14ac:dyDescent="0.25">
      <c r="C744" s="95"/>
      <c r="D744" s="96"/>
    </row>
    <row r="745" spans="3:4" x14ac:dyDescent="0.25">
      <c r="C745" s="95"/>
      <c r="D745" s="96"/>
    </row>
    <row r="746" spans="3:4" x14ac:dyDescent="0.25">
      <c r="C746" s="95"/>
      <c r="D746" s="96"/>
    </row>
    <row r="747" spans="3:4" x14ac:dyDescent="0.25">
      <c r="C747" s="95"/>
      <c r="D747" s="96"/>
    </row>
    <row r="748" spans="3:4" x14ac:dyDescent="0.25">
      <c r="C748" s="95"/>
      <c r="D748" s="96"/>
    </row>
    <row r="749" spans="3:4" x14ac:dyDescent="0.25">
      <c r="C749" s="95"/>
      <c r="D749" s="96"/>
    </row>
    <row r="750" spans="3:4" x14ac:dyDescent="0.25">
      <c r="C750" s="95"/>
      <c r="D750" s="96"/>
    </row>
    <row r="751" spans="3:4" x14ac:dyDescent="0.25">
      <c r="C751" s="95"/>
      <c r="D751" s="96"/>
    </row>
    <row r="752" spans="3:4" x14ac:dyDescent="0.25">
      <c r="C752" s="95"/>
      <c r="D752" s="96"/>
    </row>
    <row r="753" spans="3:4" x14ac:dyDescent="0.25">
      <c r="C753" s="95"/>
      <c r="D753" s="96"/>
    </row>
    <row r="754" spans="3:4" x14ac:dyDescent="0.25">
      <c r="C754" s="95"/>
      <c r="D754" s="96"/>
    </row>
    <row r="755" spans="3:4" x14ac:dyDescent="0.25">
      <c r="C755" s="95"/>
      <c r="D755" s="96"/>
    </row>
    <row r="756" spans="3:4" x14ac:dyDescent="0.25">
      <c r="C756" s="95"/>
      <c r="D756" s="96"/>
    </row>
    <row r="757" spans="3:4" x14ac:dyDescent="0.25">
      <c r="C757" s="95"/>
      <c r="D757" s="96"/>
    </row>
    <row r="758" spans="3:4" x14ac:dyDescent="0.25">
      <c r="C758" s="95"/>
      <c r="D758" s="96"/>
    </row>
    <row r="759" spans="3:4" x14ac:dyDescent="0.25">
      <c r="C759" s="95"/>
      <c r="D759" s="96"/>
    </row>
    <row r="760" spans="3:4" x14ac:dyDescent="0.25">
      <c r="C760" s="95"/>
      <c r="D760" s="96"/>
    </row>
    <row r="761" spans="3:4" x14ac:dyDescent="0.25">
      <c r="C761" s="95"/>
      <c r="D761" s="96"/>
    </row>
    <row r="762" spans="3:4" x14ac:dyDescent="0.25">
      <c r="C762" s="95"/>
      <c r="D762" s="96"/>
    </row>
    <row r="763" spans="3:4" x14ac:dyDescent="0.25">
      <c r="C763" s="95"/>
      <c r="D763" s="96"/>
    </row>
    <row r="764" spans="3:4" x14ac:dyDescent="0.25">
      <c r="C764" s="95"/>
      <c r="D764" s="96"/>
    </row>
    <row r="765" spans="3:4" x14ac:dyDescent="0.25">
      <c r="C765" s="95"/>
      <c r="D765" s="96"/>
    </row>
    <row r="766" spans="3:4" x14ac:dyDescent="0.25">
      <c r="C766" s="95"/>
      <c r="D766" s="96"/>
    </row>
    <row r="767" spans="3:4" x14ac:dyDescent="0.25">
      <c r="C767" s="95"/>
      <c r="D767" s="96"/>
    </row>
    <row r="768" spans="3:4" x14ac:dyDescent="0.25">
      <c r="C768" s="95"/>
      <c r="D768" s="96"/>
    </row>
    <row r="769" spans="3:4" x14ac:dyDescent="0.25">
      <c r="C769" s="95"/>
      <c r="D769" s="96"/>
    </row>
    <row r="770" spans="3:4" x14ac:dyDescent="0.25">
      <c r="C770" s="95"/>
      <c r="D770" s="96"/>
    </row>
    <row r="771" spans="3:4" x14ac:dyDescent="0.25">
      <c r="C771" s="95"/>
      <c r="D771" s="96"/>
    </row>
    <row r="772" spans="3:4" x14ac:dyDescent="0.25">
      <c r="C772" s="95"/>
      <c r="D772" s="96"/>
    </row>
    <row r="773" spans="3:4" x14ac:dyDescent="0.25">
      <c r="C773" s="95"/>
      <c r="D773" s="96"/>
    </row>
    <row r="774" spans="3:4" x14ac:dyDescent="0.25">
      <c r="C774" s="95"/>
      <c r="D774" s="96"/>
    </row>
    <row r="775" spans="3:4" x14ac:dyDescent="0.25">
      <c r="C775" s="95"/>
      <c r="D775" s="96"/>
    </row>
    <row r="776" spans="3:4" x14ac:dyDescent="0.25">
      <c r="C776" s="95"/>
      <c r="D776" s="96"/>
    </row>
    <row r="777" spans="3:4" x14ac:dyDescent="0.25">
      <c r="C777" s="95"/>
      <c r="D777" s="96"/>
    </row>
    <row r="778" spans="3:4" x14ac:dyDescent="0.25">
      <c r="C778" s="95"/>
      <c r="D778" s="96"/>
    </row>
    <row r="779" spans="3:4" x14ac:dyDescent="0.25">
      <c r="C779" s="95"/>
      <c r="D779" s="96"/>
    </row>
    <row r="780" spans="3:4" x14ac:dyDescent="0.25">
      <c r="C780" s="95"/>
      <c r="D780" s="96"/>
    </row>
    <row r="781" spans="3:4" x14ac:dyDescent="0.25">
      <c r="C781" s="95"/>
      <c r="D781" s="96"/>
    </row>
    <row r="782" spans="3:4" x14ac:dyDescent="0.25">
      <c r="C782" s="95"/>
      <c r="D782" s="96"/>
    </row>
    <row r="783" spans="3:4" x14ac:dyDescent="0.25">
      <c r="C783" s="95"/>
      <c r="D783" s="96"/>
    </row>
    <row r="784" spans="3:4" x14ac:dyDescent="0.25">
      <c r="C784" s="95"/>
      <c r="D784" s="96"/>
    </row>
    <row r="785" spans="3:4" x14ac:dyDescent="0.25">
      <c r="C785" s="95"/>
      <c r="D785" s="96"/>
    </row>
    <row r="786" spans="3:4" x14ac:dyDescent="0.25">
      <c r="C786" s="95"/>
      <c r="D786" s="96"/>
    </row>
    <row r="787" spans="3:4" x14ac:dyDescent="0.25">
      <c r="C787" s="95"/>
      <c r="D787" s="96"/>
    </row>
    <row r="788" spans="3:4" x14ac:dyDescent="0.25">
      <c r="C788" s="95"/>
      <c r="D788" s="96"/>
    </row>
    <row r="789" spans="3:4" x14ac:dyDescent="0.25">
      <c r="C789" s="95"/>
      <c r="D789" s="96"/>
    </row>
    <row r="790" spans="3:4" x14ac:dyDescent="0.25">
      <c r="C790" s="95"/>
      <c r="D790" s="96"/>
    </row>
    <row r="791" spans="3:4" x14ac:dyDescent="0.25">
      <c r="C791" s="95"/>
      <c r="D791" s="96"/>
    </row>
    <row r="792" spans="3:4" x14ac:dyDescent="0.25">
      <c r="C792" s="95"/>
      <c r="D792" s="96"/>
    </row>
    <row r="793" spans="3:4" x14ac:dyDescent="0.25">
      <c r="C793" s="95"/>
      <c r="D793" s="96"/>
    </row>
    <row r="794" spans="3:4" x14ac:dyDescent="0.25">
      <c r="C794" s="95"/>
      <c r="D794" s="96"/>
    </row>
    <row r="795" spans="3:4" x14ac:dyDescent="0.25">
      <c r="C795" s="95"/>
      <c r="D795" s="96"/>
    </row>
    <row r="796" spans="3:4" x14ac:dyDescent="0.25">
      <c r="C796" s="95"/>
      <c r="D796" s="96"/>
    </row>
    <row r="797" spans="3:4" x14ac:dyDescent="0.25">
      <c r="C797" s="95"/>
      <c r="D797" s="96"/>
    </row>
    <row r="798" spans="3:4" x14ac:dyDescent="0.25">
      <c r="C798" s="95"/>
      <c r="D798" s="96"/>
    </row>
    <row r="799" spans="3:4" x14ac:dyDescent="0.25">
      <c r="C799" s="95"/>
      <c r="D799" s="96"/>
    </row>
    <row r="800" spans="3:4" x14ac:dyDescent="0.25">
      <c r="C800" s="95"/>
      <c r="D800" s="96"/>
    </row>
    <row r="801" spans="3:4" x14ac:dyDescent="0.25">
      <c r="C801" s="95"/>
      <c r="D801" s="96"/>
    </row>
    <row r="802" spans="3:4" x14ac:dyDescent="0.25">
      <c r="C802" s="95"/>
      <c r="D802" s="96"/>
    </row>
    <row r="803" spans="3:4" x14ac:dyDescent="0.25">
      <c r="C803" s="95"/>
      <c r="D803" s="96"/>
    </row>
    <row r="804" spans="3:4" x14ac:dyDescent="0.25">
      <c r="C804" s="95"/>
      <c r="D804" s="96"/>
    </row>
    <row r="805" spans="3:4" x14ac:dyDescent="0.25">
      <c r="C805" s="95"/>
      <c r="D805" s="96"/>
    </row>
    <row r="806" spans="3:4" x14ac:dyDescent="0.25">
      <c r="C806" s="95"/>
      <c r="D806" s="96"/>
    </row>
    <row r="807" spans="3:4" x14ac:dyDescent="0.25">
      <c r="C807" s="95"/>
      <c r="D807" s="96"/>
    </row>
    <row r="808" spans="3:4" x14ac:dyDescent="0.25">
      <c r="C808" s="95"/>
      <c r="D808" s="96"/>
    </row>
    <row r="809" spans="3:4" x14ac:dyDescent="0.25">
      <c r="C809" s="95"/>
      <c r="D809" s="96"/>
    </row>
    <row r="810" spans="3:4" x14ac:dyDescent="0.25">
      <c r="C810" s="95"/>
      <c r="D810" s="96"/>
    </row>
    <row r="811" spans="3:4" x14ac:dyDescent="0.25">
      <c r="C811" s="95"/>
      <c r="D811" s="96"/>
    </row>
    <row r="812" spans="3:4" x14ac:dyDescent="0.25">
      <c r="C812" s="95"/>
      <c r="D812" s="96"/>
    </row>
    <row r="813" spans="3:4" x14ac:dyDescent="0.25">
      <c r="C813" s="95"/>
      <c r="D813" s="96"/>
    </row>
    <row r="814" spans="3:4" x14ac:dyDescent="0.25">
      <c r="C814" s="95"/>
      <c r="D814" s="96"/>
    </row>
    <row r="815" spans="3:4" x14ac:dyDescent="0.25">
      <c r="C815" s="95"/>
      <c r="D815" s="96"/>
    </row>
    <row r="816" spans="3:4" x14ac:dyDescent="0.25">
      <c r="C816" s="95"/>
      <c r="D816" s="96"/>
    </row>
    <row r="817" spans="3:4" x14ac:dyDescent="0.25">
      <c r="C817" s="95"/>
      <c r="D817" s="96"/>
    </row>
    <row r="818" spans="3:4" x14ac:dyDescent="0.25">
      <c r="C818" s="95"/>
      <c r="D818" s="96"/>
    </row>
    <row r="819" spans="3:4" x14ac:dyDescent="0.25">
      <c r="C819" s="95"/>
      <c r="D819" s="96"/>
    </row>
    <row r="820" spans="3:4" x14ac:dyDescent="0.25">
      <c r="C820" s="95"/>
      <c r="D820" s="96"/>
    </row>
    <row r="821" spans="3:4" x14ac:dyDescent="0.25">
      <c r="C821" s="95"/>
      <c r="D821" s="96"/>
    </row>
    <row r="822" spans="3:4" x14ac:dyDescent="0.25">
      <c r="C822" s="95"/>
      <c r="D822" s="96"/>
    </row>
    <row r="823" spans="3:4" x14ac:dyDescent="0.25">
      <c r="C823" s="95"/>
      <c r="D823" s="96"/>
    </row>
    <row r="824" spans="3:4" x14ac:dyDescent="0.25">
      <c r="C824" s="95"/>
      <c r="D824" s="96"/>
    </row>
    <row r="825" spans="3:4" x14ac:dyDescent="0.25">
      <c r="C825" s="95"/>
      <c r="D825" s="96"/>
    </row>
    <row r="826" spans="3:4" x14ac:dyDescent="0.25">
      <c r="C826" s="95"/>
      <c r="D826" s="96"/>
    </row>
    <row r="827" spans="3:4" x14ac:dyDescent="0.25">
      <c r="C827" s="95"/>
      <c r="D827" s="96"/>
    </row>
    <row r="828" spans="3:4" x14ac:dyDescent="0.25">
      <c r="C828" s="95"/>
      <c r="D828" s="96"/>
    </row>
    <row r="829" spans="3:4" x14ac:dyDescent="0.25">
      <c r="C829" s="95"/>
      <c r="D829" s="96"/>
    </row>
    <row r="830" spans="3:4" x14ac:dyDescent="0.25">
      <c r="C830" s="95"/>
      <c r="D830" s="96"/>
    </row>
    <row r="831" spans="3:4" x14ac:dyDescent="0.25">
      <c r="C831" s="95"/>
      <c r="D831" s="96"/>
    </row>
    <row r="832" spans="3:4" x14ac:dyDescent="0.25">
      <c r="C832" s="95"/>
      <c r="D832" s="96"/>
    </row>
    <row r="833" spans="3:4" x14ac:dyDescent="0.25">
      <c r="C833" s="95"/>
      <c r="D833" s="96"/>
    </row>
    <row r="834" spans="3:4" x14ac:dyDescent="0.25">
      <c r="C834" s="95"/>
      <c r="D834" s="96"/>
    </row>
    <row r="835" spans="3:4" x14ac:dyDescent="0.25">
      <c r="C835" s="95"/>
      <c r="D835" s="96"/>
    </row>
    <row r="836" spans="3:4" x14ac:dyDescent="0.25">
      <c r="C836" s="95"/>
      <c r="D836" s="96"/>
    </row>
    <row r="837" spans="3:4" x14ac:dyDescent="0.25">
      <c r="C837" s="95"/>
      <c r="D837" s="96"/>
    </row>
    <row r="838" spans="3:4" x14ac:dyDescent="0.25">
      <c r="C838" s="95"/>
      <c r="D838" s="96"/>
    </row>
    <row r="839" spans="3:4" x14ac:dyDescent="0.25">
      <c r="C839" s="95"/>
      <c r="D839" s="96"/>
    </row>
    <row r="840" spans="3:4" x14ac:dyDescent="0.25">
      <c r="C840" s="95"/>
      <c r="D840" s="96"/>
    </row>
    <row r="841" spans="3:4" x14ac:dyDescent="0.25">
      <c r="C841" s="95"/>
      <c r="D841" s="96"/>
    </row>
    <row r="842" spans="3:4" x14ac:dyDescent="0.25">
      <c r="C842" s="95"/>
      <c r="D842" s="96"/>
    </row>
    <row r="843" spans="3:4" x14ac:dyDescent="0.25">
      <c r="C843" s="95"/>
      <c r="D843" s="96"/>
    </row>
    <row r="844" spans="3:4" x14ac:dyDescent="0.25">
      <c r="C844" s="95"/>
      <c r="D844" s="96"/>
    </row>
  </sheetData>
  <mergeCells count="3">
    <mergeCell ref="C16:D16"/>
    <mergeCell ref="C15:D15"/>
    <mergeCell ref="C17:D17"/>
  </mergeCells>
  <conditionalFormatting sqref="C18:C1048576 C11:C16 C1:C9">
    <cfRule type="duplicateValues" dxfId="3" priority="1"/>
  </conditionalFormatting>
  <dataValidations count="4">
    <dataValidation type="list" allowBlank="1" showInputMessage="1" showErrorMessage="1" sqref="D7 D11" xr:uid="{188F02F7-1932-45C9-AD5D-6820774DD7F5}">
      <formula1>" SIM,NÃO"</formula1>
    </dataValidation>
    <dataValidation type="list" allowBlank="1" showInputMessage="1" showErrorMessage="1" sqref="D4" xr:uid="{918DEB03-8D7F-4495-A3CA-351DE6C7578B}">
      <formula1>"TODAS,1,2,3"</formula1>
    </dataValidation>
    <dataValidation type="list" allowBlank="1" showInputMessage="1" showErrorMessage="1" sqref="D8" xr:uid="{D9D0EF0D-E688-4FD2-A7E1-2A21F71BD511}">
      <formula1>"SIM,NÃO"</formula1>
    </dataValidation>
    <dataValidation type="list" allowBlank="1" showInputMessage="1" showErrorMessage="1" sqref="D9" xr:uid="{B3668C96-BD3A-4B02-9E38-47E03AE189B5}">
      <formula1>"INCENTIVO FISCAL,FNC"</formula1>
    </dataValidation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2E864D7B-3FB6-4E69-BC65-16967FF85AEE}">
          <x14:formula1>
            <xm:f>CONFIGURAÇÃO!$B$2:$B$10</xm:f>
          </x14:formula1>
          <xm:sqref>D2</xm:sqref>
        </x14:dataValidation>
        <x14:dataValidation type="list" allowBlank="1" showInputMessage="1" showErrorMessage="1" xr:uid="{65531518-2236-40AA-963A-130F80333EE6}">
          <x14:formula1>
            <xm:f>CONFIGURAÇÃO!$A$2:$A$3</xm:f>
          </x14:formula1>
          <xm:sqref>D13</xm:sqref>
        </x14:dataValidation>
        <x14:dataValidation type="list" allowBlank="1" showInputMessage="1" showErrorMessage="1" xr:uid="{AD4FBBC2-5724-4A41-8361-694AD29A68D1}">
          <x14:formula1>
            <xm:f>CONFIGURAÇÃO!$C$2:$C$13</xm:f>
          </x14:formula1>
          <xm:sqref>D3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33E469-C9A7-4D33-A2A8-7E1BAB4D310F}">
  <sheetPr codeName="Planilha10"/>
  <dimension ref="A2:CU41"/>
  <sheetViews>
    <sheetView topLeftCell="X1" zoomScale="85" zoomScaleNormal="85" workbookViewId="0">
      <selection activeCell="CC8" sqref="CC8"/>
    </sheetView>
  </sheetViews>
  <sheetFormatPr defaultColWidth="9.140625" defaultRowHeight="15.75" x14ac:dyDescent="0.25"/>
  <cols>
    <col min="1" max="1" width="4.7109375" style="149" customWidth="1"/>
    <col min="2" max="2" width="13" style="149" customWidth="1"/>
    <col min="3" max="4" width="9.140625" style="149"/>
    <col min="5" max="5" width="12.42578125" style="149" customWidth="1"/>
    <col min="6" max="6" width="32.140625" style="149" customWidth="1"/>
    <col min="7" max="7" width="3.7109375" style="152" customWidth="1"/>
    <col min="8" max="8" width="3.7109375" style="155" customWidth="1"/>
    <col min="9" max="9" width="35.7109375" style="152" customWidth="1"/>
    <col min="10" max="10" width="3.7109375" style="152" customWidth="1"/>
    <col min="11" max="11" width="3.7109375" style="155" customWidth="1"/>
    <col min="12" max="12" width="35.7109375" style="152" customWidth="1"/>
    <col min="13" max="13" width="3.7109375" style="152" customWidth="1"/>
    <col min="14" max="14" width="3.7109375" style="155" customWidth="1"/>
    <col min="15" max="15" width="35.7109375" style="152" customWidth="1"/>
    <col min="16" max="16" width="3.7109375" style="152" customWidth="1"/>
    <col min="17" max="17" width="3.7109375" style="155" customWidth="1"/>
    <col min="18" max="18" width="35.7109375" style="152" customWidth="1"/>
    <col min="19" max="19" width="3.7109375" style="152" customWidth="1"/>
    <col min="20" max="20" width="3.7109375" style="155" customWidth="1"/>
    <col min="21" max="21" width="35.7109375" style="152" customWidth="1"/>
    <col min="22" max="22" width="3.7109375" style="152" customWidth="1"/>
    <col min="23" max="23" width="3.7109375" style="155" customWidth="1"/>
    <col min="24" max="24" width="35.7109375" style="152" customWidth="1"/>
    <col min="25" max="25" width="3.7109375" style="152" customWidth="1"/>
    <col min="26" max="26" width="3.7109375" style="155" customWidth="1"/>
    <col min="27" max="27" width="35.7109375" style="152" customWidth="1"/>
    <col min="28" max="28" width="3.7109375" style="152" customWidth="1"/>
    <col min="29" max="29" width="3.7109375" style="155" customWidth="1"/>
    <col min="30" max="30" width="35.7109375" style="152" customWidth="1"/>
    <col min="31" max="31" width="3.7109375" style="152" customWidth="1"/>
    <col min="32" max="32" width="3.7109375" style="155" customWidth="1"/>
    <col min="33" max="33" width="35.7109375" style="152" customWidth="1"/>
    <col min="34" max="34" width="3.7109375" style="152" customWidth="1"/>
    <col min="35" max="35" width="3.7109375" style="155" customWidth="1"/>
    <col min="36" max="36" width="35.7109375" style="152" customWidth="1"/>
    <col min="37" max="37" width="3.7109375" style="152" customWidth="1"/>
    <col min="38" max="38" width="3.7109375" style="155" customWidth="1"/>
    <col min="39" max="39" width="35.7109375" style="152" customWidth="1"/>
    <col min="40" max="40" width="3.7109375" style="152" customWidth="1"/>
    <col min="41" max="41" width="3.7109375" style="155" customWidth="1"/>
    <col min="42" max="42" width="35.7109375" style="152" customWidth="1"/>
    <col min="43" max="43" width="3.7109375" style="152" customWidth="1"/>
    <col min="44" max="44" width="3.7109375" style="155" customWidth="1"/>
    <col min="45" max="45" width="35.7109375" style="152" customWidth="1"/>
    <col min="46" max="46" width="3.7109375" style="152" customWidth="1"/>
    <col min="47" max="47" width="3.7109375" style="155" customWidth="1"/>
    <col min="48" max="48" width="35.7109375" style="152" customWidth="1"/>
    <col min="49" max="49" width="3.7109375" style="152" customWidth="1"/>
    <col min="50" max="50" width="3.7109375" style="155" customWidth="1"/>
    <col min="51" max="51" width="35.7109375" style="152" customWidth="1"/>
    <col min="52" max="52" width="3.7109375" style="152" customWidth="1"/>
    <col min="53" max="53" width="3.7109375" style="155" customWidth="1"/>
    <col min="54" max="54" width="35.7109375" style="152" customWidth="1"/>
    <col min="55" max="55" width="3.7109375" style="152" customWidth="1"/>
    <col min="56" max="56" width="3.7109375" style="155" customWidth="1"/>
    <col min="57" max="57" width="35.7109375" style="152" customWidth="1"/>
    <col min="58" max="58" width="3.7109375" style="152" customWidth="1"/>
    <col min="59" max="59" width="3.7109375" style="155" customWidth="1"/>
    <col min="60" max="60" width="35.7109375" style="152" customWidth="1"/>
    <col min="61" max="61" width="3.7109375" style="152" customWidth="1"/>
    <col min="62" max="62" width="3.7109375" style="155" customWidth="1"/>
    <col min="63" max="63" width="35.7109375" style="152" customWidth="1"/>
    <col min="64" max="64" width="3.7109375" style="152" customWidth="1"/>
    <col min="65" max="65" width="3.7109375" style="155" customWidth="1"/>
    <col min="66" max="66" width="35.7109375" style="152" customWidth="1"/>
    <col min="67" max="67" width="3.7109375" style="149" customWidth="1"/>
    <col min="68" max="68" width="3.7109375" style="150" customWidth="1"/>
    <col min="69" max="69" width="35.7109375" style="149" customWidth="1"/>
    <col min="70" max="70" width="3.7109375" style="149" customWidth="1"/>
    <col min="71" max="71" width="3.7109375" style="150" customWidth="1"/>
    <col min="72" max="72" width="35.7109375" style="149" customWidth="1"/>
    <col min="73" max="73" width="3.7109375" style="149" customWidth="1"/>
    <col min="74" max="74" width="3.7109375" style="150" customWidth="1"/>
    <col min="75" max="75" width="35.7109375" style="149" customWidth="1"/>
    <col min="76" max="76" width="3.7109375" style="149" customWidth="1"/>
    <col min="77" max="77" width="3.7109375" style="150" customWidth="1"/>
    <col min="78" max="78" width="35.7109375" style="149" customWidth="1"/>
    <col min="79" max="79" width="3.7109375" style="149" customWidth="1"/>
    <col min="80" max="80" width="3.7109375" style="150" customWidth="1"/>
    <col min="81" max="81" width="35.7109375" style="149" customWidth="1"/>
    <col min="82" max="82" width="3.7109375" style="149" customWidth="1"/>
    <col min="83" max="83" width="3.7109375" style="150" customWidth="1"/>
    <col min="84" max="84" width="35.7109375" style="149" customWidth="1"/>
    <col min="85" max="85" width="3.7109375" style="149" customWidth="1"/>
    <col min="86" max="86" width="3.7109375" style="150" customWidth="1"/>
    <col min="87" max="87" width="35.7109375" style="149" customWidth="1"/>
    <col min="88" max="88" width="3.7109375" style="149" customWidth="1"/>
    <col min="89" max="89" width="3.7109375" style="150" customWidth="1"/>
    <col min="90" max="90" width="35.7109375" style="149" customWidth="1"/>
    <col min="91" max="91" width="3.7109375" style="149" customWidth="1"/>
    <col min="92" max="92" width="3.7109375" style="150" customWidth="1"/>
    <col min="93" max="93" width="35.7109375" style="149" customWidth="1"/>
    <col min="94" max="94" width="3.7109375" style="149" customWidth="1"/>
    <col min="95" max="95" width="3.7109375" style="150" customWidth="1"/>
    <col min="96" max="96" width="35.7109375" style="149" customWidth="1"/>
    <col min="97" max="97" width="3.7109375" style="149" customWidth="1"/>
    <col min="98" max="98" width="4.7109375" style="150" customWidth="1"/>
    <col min="99" max="99" width="78.5703125" style="149" customWidth="1"/>
    <col min="100" max="16384" width="9.140625" style="149"/>
  </cols>
  <sheetData>
    <row r="2" spans="1:99" s="156" customFormat="1" ht="41.25" customHeight="1" x14ac:dyDescent="0.4">
      <c r="H2" s="348" t="s">
        <v>4604</v>
      </c>
      <c r="I2" s="348"/>
      <c r="J2" s="348"/>
      <c r="K2" s="348"/>
      <c r="L2" s="348"/>
      <c r="N2" s="348" t="s">
        <v>4604</v>
      </c>
      <c r="O2" s="348"/>
      <c r="P2" s="348"/>
      <c r="Q2" s="348"/>
      <c r="R2" s="348"/>
      <c r="T2" s="348" t="s">
        <v>4604</v>
      </c>
      <c r="U2" s="348"/>
      <c r="V2" s="348"/>
      <c r="W2" s="348"/>
      <c r="X2" s="348"/>
      <c r="Z2" s="348" t="s">
        <v>4604</v>
      </c>
      <c r="AA2" s="348"/>
      <c r="AB2" s="348"/>
      <c r="AC2" s="348"/>
      <c r="AD2" s="348"/>
      <c r="AF2" s="348" t="s">
        <v>4604</v>
      </c>
      <c r="AG2" s="348"/>
      <c r="AH2" s="348"/>
      <c r="AI2" s="348"/>
      <c r="AJ2" s="348"/>
      <c r="AL2" s="348" t="s">
        <v>4604</v>
      </c>
      <c r="AM2" s="348"/>
      <c r="AN2" s="348"/>
      <c r="AO2" s="348"/>
      <c r="AP2" s="348"/>
      <c r="AR2" s="348" t="s">
        <v>4604</v>
      </c>
      <c r="AS2" s="348"/>
      <c r="AT2" s="348"/>
      <c r="AU2" s="348"/>
      <c r="AV2" s="348"/>
      <c r="AX2" s="348" t="s">
        <v>4604</v>
      </c>
      <c r="AY2" s="348"/>
      <c r="AZ2" s="348"/>
      <c r="BA2" s="348"/>
      <c r="BB2" s="348"/>
      <c r="BD2" s="348" t="s">
        <v>4604</v>
      </c>
      <c r="BE2" s="348"/>
      <c r="BF2" s="348"/>
      <c r="BG2" s="348"/>
      <c r="BH2" s="348"/>
      <c r="BJ2" s="348" t="s">
        <v>4604</v>
      </c>
      <c r="BK2" s="348"/>
      <c r="BL2" s="348"/>
      <c r="BM2" s="348"/>
      <c r="BN2" s="348"/>
      <c r="BP2" s="348" t="s">
        <v>4604</v>
      </c>
      <c r="BQ2" s="348"/>
      <c r="BR2" s="348"/>
      <c r="BS2" s="348"/>
      <c r="BT2" s="348"/>
      <c r="BV2" s="348" t="s">
        <v>4604</v>
      </c>
      <c r="BW2" s="348"/>
      <c r="BX2" s="348"/>
      <c r="BY2" s="348"/>
      <c r="BZ2" s="348"/>
      <c r="CB2" s="348" t="s">
        <v>4604</v>
      </c>
      <c r="CC2" s="348"/>
      <c r="CD2" s="348"/>
      <c r="CE2" s="348"/>
      <c r="CF2" s="348"/>
      <c r="CH2" s="348" t="s">
        <v>4604</v>
      </c>
      <c r="CI2" s="348"/>
      <c r="CJ2" s="348"/>
      <c r="CK2" s="348"/>
      <c r="CL2" s="348"/>
      <c r="CN2" s="348" t="s">
        <v>4604</v>
      </c>
      <c r="CO2" s="348"/>
      <c r="CP2" s="348"/>
      <c r="CQ2" s="348"/>
      <c r="CR2" s="348"/>
      <c r="CT2" s="348" t="s">
        <v>4602</v>
      </c>
      <c r="CU2" s="348"/>
    </row>
    <row r="3" spans="1:99" ht="15.75" customHeight="1" thickBot="1" x14ac:dyDescent="0.3">
      <c r="G3" s="149"/>
      <c r="H3" s="150"/>
      <c r="I3" s="149"/>
      <c r="J3" s="149"/>
      <c r="K3" s="150"/>
      <c r="L3" s="149"/>
      <c r="M3" s="149"/>
      <c r="N3" s="150"/>
      <c r="O3" s="149"/>
      <c r="P3" s="149"/>
      <c r="Q3" s="150"/>
      <c r="R3" s="149"/>
      <c r="S3" s="149"/>
      <c r="T3" s="150"/>
      <c r="U3" s="149"/>
      <c r="V3" s="149"/>
      <c r="W3" s="150"/>
      <c r="X3" s="149"/>
      <c r="Y3" s="149"/>
      <c r="Z3" s="150"/>
      <c r="AA3" s="149"/>
      <c r="AB3" s="149"/>
      <c r="AC3" s="150"/>
      <c r="AD3" s="149"/>
      <c r="AE3" s="149"/>
      <c r="AF3" s="150"/>
      <c r="AG3" s="149"/>
      <c r="AH3" s="149"/>
      <c r="AI3" s="150"/>
      <c r="AJ3" s="149"/>
      <c r="AK3" s="149"/>
      <c r="AL3" s="150"/>
      <c r="AM3" s="149"/>
      <c r="AN3" s="149"/>
      <c r="AO3" s="150"/>
      <c r="AP3" s="149"/>
      <c r="AQ3" s="149"/>
      <c r="AR3" s="150"/>
      <c r="AS3" s="149"/>
      <c r="AT3" s="149"/>
      <c r="AU3" s="150"/>
      <c r="AV3" s="149"/>
      <c r="AW3" s="149"/>
      <c r="AX3" s="150"/>
      <c r="AY3" s="149"/>
      <c r="AZ3" s="149"/>
      <c r="BA3" s="150"/>
      <c r="BB3" s="149"/>
      <c r="BC3" s="149"/>
      <c r="BD3" s="150"/>
      <c r="BE3" s="149"/>
      <c r="BF3" s="149"/>
      <c r="BG3" s="150"/>
      <c r="BH3" s="149"/>
      <c r="BI3" s="149"/>
      <c r="BJ3" s="150"/>
      <c r="BK3" s="149"/>
      <c r="BL3" s="149"/>
      <c r="BM3" s="150"/>
      <c r="BN3" s="149"/>
    </row>
    <row r="4" spans="1:99" s="143" customFormat="1" x14ac:dyDescent="0.25">
      <c r="A4" s="149"/>
      <c r="B4" s="149"/>
      <c r="C4" s="149"/>
      <c r="D4" s="149"/>
      <c r="E4" s="149"/>
      <c r="F4" s="149"/>
      <c r="G4" s="152"/>
      <c r="H4" s="344" t="s">
        <v>3356</v>
      </c>
      <c r="I4" s="345"/>
      <c r="J4" s="151"/>
      <c r="K4" s="344" t="s">
        <v>3356</v>
      </c>
      <c r="L4" s="345"/>
      <c r="M4" s="151"/>
      <c r="N4" s="344" t="s">
        <v>3356</v>
      </c>
      <c r="O4" s="345"/>
      <c r="P4" s="151"/>
      <c r="Q4" s="344" t="s">
        <v>3356</v>
      </c>
      <c r="R4" s="345"/>
      <c r="S4" s="151"/>
      <c r="T4" s="344" t="s">
        <v>3371</v>
      </c>
      <c r="U4" s="345"/>
      <c r="V4" s="151"/>
      <c r="W4" s="344" t="s">
        <v>3361</v>
      </c>
      <c r="X4" s="345"/>
      <c r="Y4" s="151"/>
      <c r="Z4" s="344" t="s">
        <v>3361</v>
      </c>
      <c r="AA4" s="345"/>
      <c r="AB4" s="151"/>
      <c r="AC4" s="344" t="s">
        <v>3361</v>
      </c>
      <c r="AD4" s="345"/>
      <c r="AE4" s="151"/>
      <c r="AF4" s="344" t="s">
        <v>3361</v>
      </c>
      <c r="AG4" s="345"/>
      <c r="AH4" s="151"/>
      <c r="AI4" s="344" t="s">
        <v>3380</v>
      </c>
      <c r="AJ4" s="345"/>
      <c r="AK4" s="151"/>
      <c r="AL4" s="344" t="s">
        <v>3380</v>
      </c>
      <c r="AM4" s="345"/>
      <c r="AN4" s="151"/>
      <c r="AO4" s="344" t="s">
        <v>3380</v>
      </c>
      <c r="AP4" s="345"/>
      <c r="AQ4" s="151"/>
      <c r="AR4" s="344" t="s">
        <v>3380</v>
      </c>
      <c r="AS4" s="345"/>
      <c r="AT4" s="151"/>
      <c r="AU4" s="344" t="s">
        <v>3389</v>
      </c>
      <c r="AV4" s="345"/>
      <c r="AW4" s="151"/>
      <c r="AX4" s="344" t="s">
        <v>3389</v>
      </c>
      <c r="AY4" s="345"/>
      <c r="AZ4" s="151"/>
      <c r="BA4" s="344" t="s">
        <v>3389</v>
      </c>
      <c r="BB4" s="345"/>
      <c r="BC4" s="151"/>
      <c r="BD4" s="344" t="s">
        <v>3389</v>
      </c>
      <c r="BE4" s="345"/>
      <c r="BF4" s="151"/>
      <c r="BG4" s="344" t="s">
        <v>3389</v>
      </c>
      <c r="BH4" s="345"/>
      <c r="BI4" s="151"/>
      <c r="BJ4" s="344" t="s">
        <v>3389</v>
      </c>
      <c r="BK4" s="345"/>
      <c r="BL4" s="151"/>
      <c r="BM4" s="344" t="s">
        <v>3389</v>
      </c>
      <c r="BN4" s="345"/>
      <c r="BP4" s="344" t="s">
        <v>3389</v>
      </c>
      <c r="BQ4" s="345"/>
      <c r="BS4" s="344" t="s">
        <v>3389</v>
      </c>
      <c r="BT4" s="345"/>
      <c r="BV4" s="344" t="s">
        <v>3389</v>
      </c>
      <c r="BW4" s="345"/>
      <c r="BY4" s="344" t="s">
        <v>3408</v>
      </c>
      <c r="BZ4" s="345"/>
      <c r="CB4" s="344" t="s">
        <v>3408</v>
      </c>
      <c r="CC4" s="345"/>
      <c r="CE4" s="344" t="s">
        <v>3413</v>
      </c>
      <c r="CF4" s="345"/>
      <c r="CH4" s="344" t="s">
        <v>3413</v>
      </c>
      <c r="CI4" s="345"/>
      <c r="CK4" s="344" t="s">
        <v>3413</v>
      </c>
      <c r="CL4" s="345"/>
      <c r="CN4" s="344" t="s">
        <v>3432</v>
      </c>
      <c r="CO4" s="345"/>
      <c r="CQ4" s="344" t="s">
        <v>3432</v>
      </c>
      <c r="CR4" s="345"/>
      <c r="CT4" s="344" t="s">
        <v>4946</v>
      </c>
      <c r="CU4" s="345"/>
    </row>
    <row r="5" spans="1:99" s="143" customFormat="1" ht="16.5" customHeight="1" x14ac:dyDescent="0.25">
      <c r="A5" s="149"/>
      <c r="B5" s="149"/>
      <c r="C5" s="149"/>
      <c r="D5" s="149"/>
      <c r="E5" s="149"/>
      <c r="F5" s="149"/>
      <c r="G5" s="152"/>
      <c r="H5" s="346" t="s">
        <v>4934</v>
      </c>
      <c r="I5" s="347"/>
      <c r="J5" s="151"/>
      <c r="K5" s="346" t="s">
        <v>4935</v>
      </c>
      <c r="L5" s="347"/>
      <c r="M5" s="151"/>
      <c r="N5" s="346" t="s">
        <v>4936</v>
      </c>
      <c r="O5" s="347"/>
      <c r="P5" s="151"/>
      <c r="Q5" s="346" t="s">
        <v>4937</v>
      </c>
      <c r="R5" s="347"/>
      <c r="S5" s="151"/>
      <c r="T5" s="346" t="s">
        <v>4938</v>
      </c>
      <c r="U5" s="347"/>
      <c r="V5" s="151"/>
      <c r="W5" s="346" t="s">
        <v>4934</v>
      </c>
      <c r="X5" s="347"/>
      <c r="Y5" s="151"/>
      <c r="Z5" s="346" t="s">
        <v>4935</v>
      </c>
      <c r="AA5" s="347"/>
      <c r="AB5" s="151"/>
      <c r="AC5" s="346" t="s">
        <v>4936</v>
      </c>
      <c r="AD5" s="347"/>
      <c r="AE5" s="151"/>
      <c r="AF5" s="346" t="s">
        <v>4937</v>
      </c>
      <c r="AG5" s="347"/>
      <c r="AH5" s="151"/>
      <c r="AI5" s="346" t="s">
        <v>4934</v>
      </c>
      <c r="AJ5" s="347"/>
      <c r="AK5" s="151"/>
      <c r="AL5" s="346" t="s">
        <v>4935</v>
      </c>
      <c r="AM5" s="347"/>
      <c r="AN5" s="151"/>
      <c r="AO5" s="346" t="s">
        <v>4936</v>
      </c>
      <c r="AP5" s="347"/>
      <c r="AQ5" s="151"/>
      <c r="AR5" s="346" t="s">
        <v>4937</v>
      </c>
      <c r="AS5" s="347"/>
      <c r="AT5" s="151"/>
      <c r="AU5" s="346" t="s">
        <v>4934</v>
      </c>
      <c r="AV5" s="347"/>
      <c r="AW5" s="151"/>
      <c r="AX5" s="346" t="s">
        <v>4935</v>
      </c>
      <c r="AY5" s="347"/>
      <c r="AZ5" s="151"/>
      <c r="BA5" s="346" t="s">
        <v>4936</v>
      </c>
      <c r="BB5" s="347"/>
      <c r="BC5" s="151"/>
      <c r="BD5" s="346" t="s">
        <v>4937</v>
      </c>
      <c r="BE5" s="347"/>
      <c r="BF5" s="151"/>
      <c r="BG5" s="346" t="s">
        <v>4939</v>
      </c>
      <c r="BH5" s="347"/>
      <c r="BI5" s="151"/>
      <c r="BJ5" s="346" t="s">
        <v>4940</v>
      </c>
      <c r="BK5" s="347"/>
      <c r="BL5" s="151"/>
      <c r="BM5" s="346" t="s">
        <v>4941</v>
      </c>
      <c r="BN5" s="347"/>
      <c r="BP5" s="346" t="s">
        <v>4942</v>
      </c>
      <c r="BQ5" s="347"/>
      <c r="BS5" s="346" t="s">
        <v>4943</v>
      </c>
      <c r="BT5" s="347"/>
      <c r="BV5" s="346" t="s">
        <v>4944</v>
      </c>
      <c r="BW5" s="347"/>
      <c r="BY5" s="346" t="s">
        <v>4934</v>
      </c>
      <c r="BZ5" s="347"/>
      <c r="CB5" s="346" t="s">
        <v>4935</v>
      </c>
      <c r="CC5" s="347"/>
      <c r="CE5" s="346" t="s">
        <v>4934</v>
      </c>
      <c r="CF5" s="347"/>
      <c r="CH5" s="346" t="s">
        <v>4935</v>
      </c>
      <c r="CI5" s="347"/>
      <c r="CK5" s="346" t="s">
        <v>4937</v>
      </c>
      <c r="CL5" s="347"/>
      <c r="CN5" s="346" t="s">
        <v>4934</v>
      </c>
      <c r="CO5" s="347"/>
      <c r="CQ5" s="346" t="s">
        <v>4935</v>
      </c>
      <c r="CR5" s="347"/>
      <c r="CT5" s="346" t="s">
        <v>4945</v>
      </c>
      <c r="CU5" s="347"/>
    </row>
    <row r="6" spans="1:99" s="317" customFormat="1" ht="65.25" customHeight="1" x14ac:dyDescent="0.25">
      <c r="A6" s="314"/>
      <c r="B6" s="314"/>
      <c r="C6" s="314"/>
      <c r="D6" s="314"/>
      <c r="E6" s="314"/>
      <c r="F6" s="314"/>
      <c r="G6" s="315"/>
      <c r="H6" s="349" t="str">
        <f>IFERROR(INDEX('SEGMENTOS IMPRIMIR'!D:D,MATCH("ARTES CÊNICAS-A",'SEGMENTOS IMPRIMIR'!C:C,0)),"")</f>
        <v>CIRCO</v>
      </c>
      <c r="I6" s="350"/>
      <c r="J6" s="316"/>
      <c r="K6" s="349" t="str">
        <f>IFERROR(INDEX('SEGMENTOS IMPRIMIR'!D:D,MATCH("ARTES CÊNICAS-B",'SEGMENTOS IMPRIMIR'!C:C,0)),"")</f>
        <v>DANÇA</v>
      </c>
      <c r="L6" s="350" t="str">
        <f>IFERROR(INDEX('SEGMENTOS IMPRIMIR'!D:D,MATCH("ARTES CÊNICAS-B",'SEGMENTOS IMPRIMIR'!C:C,0)),"")</f>
        <v>DANÇA</v>
      </c>
      <c r="M6" s="316"/>
      <c r="N6" s="349" t="str">
        <f>IFERROR(INDEX('SEGMENTOS IMPRIMIR'!D:D,MATCH("ARTES CÊNICAS-C",'SEGMENTOS IMPRIMIR'!C:C,0)),"")</f>
        <v>TEATRO</v>
      </c>
      <c r="O6" s="350" t="str">
        <f>IFERROR(INDEX('SEGMENTOS IMPRIMIR'!D:D,MATCH("ARTES CÊNICAS-C",'SEGMENTOS IMPRIMIR'!C:C,0)),"")</f>
        <v>TEATRO</v>
      </c>
      <c r="P6" s="316"/>
      <c r="Q6" s="349" t="str">
        <f>IFERROR(INDEX('SEGMENTOS IMPRIMIR'!D:D,MATCH("ARTES CÊNICAS-D",'SEGMENTOS IMPRIMIR'!C:C,0)),"")</f>
        <v>MANIFESTAÇÕES POPULARES E/OU FESTIVIDADES REGIONAIS DE CARÁTER CÊNICO E MUSICAL</v>
      </c>
      <c r="R6" s="350" t="str">
        <f>IFERROR(INDEX('SEGMENTOS IMPRIMIR'!D:D,MATCH("ARTES CÊNICAS-D",'SEGMENTOS IMPRIMIR'!C:C,0)),"")</f>
        <v>MANIFESTAÇÕES POPULARES E/OU FESTIVIDADES REGIONAIS DE CARÁTER CÊNICO E MUSICAL</v>
      </c>
      <c r="S6" s="316"/>
      <c r="T6" s="349" t="str">
        <f>IFERROR(INDEX('SEGMENTOS IMPRIMIR'!D:D,MATCH("ARTES VISUAIS-A",'SEGMENTOS IMPRIMIR'!C:C,0)),"")</f>
        <v>(a. Criação, curadoria, produção de obras e montagens de exposição em quaisquer suportes: pintura, desenho, gravura, fotografia, escultura, objeto, arquitetura, grafite, instalação, performances, moda, videoarte, artes digitais, arte eletrônica, arte cibernética, artes gráficas, design e artesanato; b. Feiras, mostras, circuitos artísticos no campo das artes visuais; c. Formação: desenvolvimento de projetos pedagógicos, cursos, seminários, oficinas e palestras, dentre outras ações educativas; d. Pesquisa e publicações da área; e. Curadoria ou gestão de galerias, ateliês, escolas de artes visuais, dentre outros espaços).</v>
      </c>
      <c r="U6" s="350"/>
      <c r="V6" s="316"/>
      <c r="W6" s="349" t="str">
        <f>IFERROR(INDEX('SEGMENTOS IMPRIMIR'!D:D,MATCH("AUDIOVISUAL-A",'SEGMENTOS IMPRIMIR'!C:C,0)),"")</f>
        <v xml:space="preserve">a) Produção de conteúdo audiovisual de curta e média metragem, incluindo rádios e TVs educativas e culturais; Produção televisiva não seriada de caráter não comercial; Produção de web série; Produção radiofônica de caráter não comercial (inclusive ações de capacitação e treinamento de pessoal, e Ações Educ-Cult/Capacitação/Treinamento de pessoal).  </v>
      </c>
      <c r="X6" s="350"/>
      <c r="Y6" s="316"/>
      <c r="Z6" s="349" t="str">
        <f>IFERROR(INDEX('SEGMENTOS IMPRIMIR'!D:D,MATCH("AUDIOVISUAL-B",'SEGMENTOS IMPRIMIR'!C:C,0)),"")</f>
        <v>b) Difusão de acervo e conteúdo
audiovisual nos diversos meios e suportes (inclusive ações de capacitação e treinamento de pessoal, e empreendedorismo cultural).</v>
      </c>
      <c r="AA6" s="350"/>
      <c r="AB6" s="316"/>
      <c r="AC6" s="349" t="str">
        <f>IFERROR(INDEX('SEGMENTOS IMPRIMIR'!D:D,MATCH("AUDIOVISUAL-C",'SEGMENTOS IMPRIMIR'!C:C,0)),"")</f>
        <v>c) Restauração e preservação de acervos
audiovisuais; Aquisição de equipamentos para manutenção de acervos audiovisuais públicos e cinematecas; Doação de acervos audiovisuais para cinematecas (inclusive ações de capacitação e treinamento de pessoal, e empreendedorismo cultural).
d) Jogos eletrônicos de caráter educativo e cultural; Projetos audiovisuais Trans midiáticos (inclusive ações de capacitação e treinamento de pessoal, e empreendedorismo cultural).</v>
      </c>
      <c r="AD6" s="350"/>
      <c r="AE6" s="316"/>
      <c r="AF6" s="349" t="str">
        <f>IFERROR(INDEX('SEGMENTOS IMPRIMIR'!D:D,MATCH("AUDIOVISUAL-D",'SEGMENTOS IMPRIMIR'!C:C,0)),"")</f>
        <v>d) Jogos eletrônicos de caráter educativo e cultural; Projetos audiovisuais Trans midiáticos (inclusive ações de capacitação e treinamento de pessoal, e empreendedorismo cultural).</v>
      </c>
      <c r="AG6" s="350"/>
      <c r="AH6" s="316"/>
      <c r="AI6" s="349" t="str">
        <f>IFERROR(INDEX('SEGMENTOS IMPRIMIR'!D:D,MATCH("HUMANIDADES-A",'SEGMENTOS IMPRIMIR'!C:C,0)),"")</f>
        <v>a) Livros, periódicos, publicações e obras de referência (impressos ou eletrônicos, de valor artístico, literário, humanístico ou de filologia).</v>
      </c>
      <c r="AJ6" s="350"/>
      <c r="AK6" s="316"/>
      <c r="AL6" s="349" t="str">
        <f>IFERROR(INDEX('SEGMENTOS IMPRIMIR'!D:D,MATCH("HUMANIDADES-B",'SEGMENTOS IMPRIMIR'!C:C,0)),"")</f>
        <v>b) Manutenção, preservação, restauração de acervos bibliográficos e arquivísticos (compreendidos por livros e outras tipologias documentais, impressos ou eletrônicos, de valor artístico, literário, humanístico ou de filologia).</v>
      </c>
      <c r="AM6" s="350"/>
      <c r="AN6" s="316"/>
      <c r="AO6" s="349" t="str">
        <f>IFERROR(INDEX('SEGMENTOS IMPRIMIR'!D:D,MATCH("HUMANIDADES-C",'SEGMENTOS IMPRIMIR'!C:C,0)),"")</f>
        <v>c) Eventos e festivais literários, ações educativo-culturais, de formação e capacitação, voltados para o empreendedorismo cultural, a promoção do livro e da criação literária, e para o incentivo à leitura.</v>
      </c>
      <c r="AP6" s="350"/>
      <c r="AQ6" s="316"/>
      <c r="AR6" s="349" t="str">
        <f>IFERROR(INDEX('SEGMENTOS IMPRIMIR'!D:D,MATCH("HUMANIDADES-D",'SEGMENTOS IMPRIMIR'!C:C,0)),"")</f>
        <v xml:space="preserve">d) Empreendedorismo cultural e ações de capacitação, treinamento de pessoal, oficinas e aquisição de equipamentos, doação e aquisição de acervos que tenham como finalidade a manutenção de acervos de bibliotecas públicas, museus, arquivos públicos e cinematecas. </v>
      </c>
      <c r="AS6" s="350"/>
      <c r="AT6" s="316"/>
      <c r="AU6" s="349" t="str">
        <f>IFERROR(INDEX('SEGMENTOS IMPRIMIR'!D:D,MATCH("MUSEU E MEMÓRIA-A",'SEGMENTOS IMPRIMIR'!C:C,0)),"")</f>
        <v>a) Doação ou aquisição de acervos para museus e instituições de preservação da memória.</v>
      </c>
      <c r="AV6" s="350"/>
      <c r="AW6" s="316"/>
      <c r="AX6" s="349" t="str">
        <f>IFERROR(INDEX('SEGMENTOS IMPRIMIR'!D:D,MATCH("MUSEU E MEMÓRIA-B",'SEGMENTOS IMPRIMIR'!C:C,0)),"")</f>
        <v>b) Preservação, restauração, conservação, identificação, registro e promoção.</v>
      </c>
      <c r="AY6" s="350"/>
      <c r="AZ6" s="316"/>
      <c r="BA6" s="349" t="str">
        <f>IFERROR(INDEX('SEGMENTOS IMPRIMIR'!D:D,MATCH("MUSEU E MEMÓRIA-C",'SEGMENTOS IMPRIMIR'!C:C,0)),"")</f>
        <v>c) Documentação e digitalização de acervos; Sistemas de informações.</v>
      </c>
      <c r="BB6" s="350"/>
      <c r="BC6" s="316"/>
      <c r="BD6" s="349" t="str">
        <f>IFERROR(INDEX('SEGMENTOS IMPRIMIR'!D:D,MATCH("MUSEU E MEMÓRIA-D",'SEGMENTOS IMPRIMIR'!C:C,0)),"")</f>
        <v>d) Ações de segurança para preservação de acervos.</v>
      </c>
      <c r="BE6" s="350"/>
      <c r="BF6" s="316"/>
      <c r="BG6" s="349" t="str">
        <f>IFERROR(INDEX('SEGMENTOS IMPRIMIR'!D:D,MATCH("MUSEU E MEMÓRIA-E",'SEGMENTOS IMPRIMIR'!C:C,0)),"")</f>
        <v>e) Planos anuais de atividades e elaboração de planos museológicos.</v>
      </c>
      <c r="BH6" s="350"/>
      <c r="BI6" s="316"/>
      <c r="BJ6" s="349" t="str">
        <f>IFERROR(INDEX('SEGMENTOS IMPRIMIR'!D:D,MATCH("MUSEU E MEMÓRIA-F",'SEGMENTOS IMPRIMIR'!C:C,0)),"")</f>
        <v>f) Exposições realizadas em museus, exposições organizadas com acervos de
museus e museografia.</v>
      </c>
      <c r="BK6" s="350"/>
      <c r="BL6" s="316"/>
      <c r="BM6" s="349" t="str">
        <f>IFERROR(INDEX('SEGMENTOS IMPRIMIR'!D:D,MATCH("MUSEU E MEMÓRIA-G",'SEGMENTOS IMPRIMIR'!C:C,0)),"")</f>
        <v>g) Pesquisa; Sistematização de informações.</v>
      </c>
      <c r="BN6" s="350"/>
      <c r="BP6" s="349" t="str">
        <f>IFERROR(INDEX('SEGMENTOS IMPRIMIR'!D:D,MATCH("MUSEU E MEMÓRIA-H",'SEGMENTOS IMPRIMIR'!C:C,0)),"")</f>
        <v>h) Ação educativo-cultural, inclusive seminários, congressos e palestras.</v>
      </c>
      <c r="BQ6" s="350"/>
      <c r="BS6" s="349" t="str">
        <f>IFERROR(INDEX('SEGMENTOS IMPRIMIR'!D:D,MATCH("MUSEU E MEMÓRIA-I",'SEGMENTOS IMPRIMIR'!C:C,0)),"")</f>
        <v>i) Ações de capacitação e treinamento de pessoal.</v>
      </c>
      <c r="BT6" s="350"/>
      <c r="BV6" s="349" t="str">
        <f>IFERROR(INDEX('SEGMENTOS IMPRIMIR'!D:D,MATCH("MUSEU E MEMÓRIA-J",'SEGMENTOS IMPRIMIR'!C:C,0)),"")</f>
        <v>j) Aquisição de equipamentos para a preservação e manutenção de acervos.</v>
      </c>
      <c r="BW6" s="350"/>
      <c r="BY6" s="349" t="str">
        <f>IFERROR(INDEX('SEGMENTOS IMPRIMIR'!D:D,MATCH("MÚSICA-A",'SEGMENTOS IMPRIMIR'!C:C,0)),"")</f>
        <v>A) MÚSICA DE CONCERTO (a. Composição, arranjo e execução de obra musical para orquestra, bandas, grupos de câmara, dentre outras formações musicais; b. Produção, registro e difusão musical em diversos meios e suportes físicos e digitais; c. Pesquisa, memória e publicação na área; d. Formação: desenvolvimento de projetos pedagógicos, cursos, oficinas, residências, intercâmbios, dentre outras ações educativas. E. Difusão: mostras, festivais e circuitos de shows; f. Gestão e manutenção de bandas e grupos musicais; g. Gestão e manutenção de estúdios e demais espaços musicais).</v>
      </c>
      <c r="BZ6" s="350"/>
      <c r="CB6" s="349" t="str">
        <f>IFERROR(INDEX('SEGMENTOS IMPRIMIR'!D:D,MATCH("MÚSICA-B",'SEGMENTOS IMPRIMIR'!C:C,0)),"")</f>
        <v>B) MÚSICA POPULAR (a. Composição, arranjo e execução de obra musical para orquestras, bandas, grupos de câmara, dentre outras formações musicais; b. Produção, registro e difusão musical em diversos meios e suportes físicos e digitais; c. Pesquisa, memória e publicação na área; d. Formação: desenvolvimento de projetos pedagógicos, cursos, oficinas, residências, intercâmbios, dentre outras ações educativas. E. Difusão: mostras, festivais e circuitos de shows; f. Gestão e manutenção de bandas e grupos musicais; g. Gestão e manutenção de estúdios e demais espaços musicais; h. Música regional).</v>
      </c>
      <c r="CC6" s="350"/>
      <c r="CE6" s="349" t="str">
        <f>IFERROR(INDEX('SEGMENTOS IMPRIMIR'!D:D,MATCH("PATRIMÔNIO CULTURAL-A",'SEGMENTOS IMPRIMIR'!C:C,0)),"")</f>
        <v>a) ações de educação patrimonial</v>
      </c>
      <c r="CF6" s="350"/>
      <c r="CH6" s="349" t="str">
        <f>IFERROR(INDEX('SEGMENTOS IMPRIMIR'!D:D,MATCH("PATRIMÔNIO CULTURAL-B",'SEGMENTOS IMPRIMIR'!C:C,0)),"")</f>
        <v>b) elaboração de projetos executivos de conservação e restauro de bens imóveis tombados ou protegidos por outras formas de acautelamento</v>
      </c>
      <c r="CI6" s="350"/>
      <c r="CK6" s="349" t="str">
        <f>IFERROR(INDEX('SEGMENTOS IMPRIMIR'!D:D,MATCH("PATRIMÔNIO CULTURAL-D",'SEGMENTOS IMPRIMIR'!C:C,0)),"")</f>
        <v>d) intervenções de conservação, restauro de bens imóveis tombados ou protegidos por outras formas de acautelamento</v>
      </c>
      <c r="CL6" s="350"/>
      <c r="CN6" s="349" t="str">
        <f>IFERROR(INDEX('SEGMENTOS IMPRIMIR'!D:D,MATCH("CONSTRUÇÃO, REFORMA, ADEQUAÇÃO OU MANUTENÇÃO DE EQUIPAMENTOS CULTURAIS-A",'SEGMENTOS IMPRIMIR'!C:C,0)),"")</f>
        <v>a) elaboração de projetos executivos de construção, reforma ou adequação de equipamentos culturais de valor arquitetônico não tombados</v>
      </c>
      <c r="CO6" s="350"/>
      <c r="CQ6" s="349" t="str">
        <f>IFERROR(INDEX('SEGMENTOS IMPRIMIR'!D:D,MATCH("CONSTRUÇÃO, REFORMA, ADEQUAÇÃO OU MANUTENÇÃO DE EQUIPAMENTOS CULTURAIS-B",'SEGMENTOS IMPRIMIR'!C:C,0)),"")</f>
        <v>b) construção, reforma, adequação ou manutenção de equipamentos culturais</v>
      </c>
      <c r="CR6" s="350"/>
      <c r="CT6" s="349"/>
      <c r="CU6" s="350"/>
    </row>
    <row r="7" spans="1:99" x14ac:dyDescent="0.25">
      <c r="H7" s="153">
        <v>1</v>
      </c>
      <c r="I7" s="154" t="str" cm="1">
        <f t="array" ref="I7:I14">_xlfn._xlws.FILTER('LISTAS DE PARTICIPANTES'!B2:B1501, 'LISTAS DE PARTICIPANTES'!U2:U1501 = "ARTES CÊNICAS-A","")</f>
        <v>ALLAN MOSCON ZAMPERINI</v>
      </c>
      <c r="K7" s="153">
        <v>1</v>
      </c>
      <c r="L7" s="154" t="str" cm="1">
        <f t="array" ref="L7:L16">_xlfn._xlws.FILTER('LISTAS DE PARTICIPANTES'!B2:B1501, 'LISTAS DE PARTICIPANTES'!U2:U1501 = "ARTES CÊNICAS-B","")</f>
        <v>ANA CAROLINE DO ESPIRITO SANTO CHAVES</v>
      </c>
      <c r="N7" s="153">
        <v>1</v>
      </c>
      <c r="O7" s="154" t="str" cm="1">
        <f t="array" ref="O7:O38">_xlfn._xlws.FILTER('LISTAS DE PARTICIPANTES'!B2:B1501, 'LISTAS DE PARTICIPANTES'!U2:U1501 = "ARTES CÊNICAS-C","")</f>
        <v>ADRIANA DE SOUZA RODRIGUES</v>
      </c>
      <c r="Q7" s="153">
        <v>1</v>
      </c>
      <c r="R7" s="154" t="str" cm="1">
        <f t="array" ref="R7:R14">_xlfn._xlws.FILTER('LISTAS DE PARTICIPANTES'!B2:B1501, 'LISTAS DE PARTICIPANTES'!U2:U1501 = "ARTES CÊNICAS-D","")</f>
        <v>ANAMARIA MUHLENBERG DA SILVA</v>
      </c>
      <c r="T7" s="153">
        <v>1</v>
      </c>
      <c r="U7" s="154" t="str" cm="1">
        <f t="array" ref="U7:U23">_xlfn._xlws.FILTER('LISTAS DE PARTICIPANTES'!B2:B1501, 'LISTAS DE PARTICIPANTES'!U2:U1501 = "ARTES VISUAIS-A","")</f>
        <v>ADAUANY PIEVE ZIMOVSKI</v>
      </c>
      <c r="W7" s="153">
        <v>1</v>
      </c>
      <c r="X7" s="154" t="str" cm="1">
        <f t="array" ref="X7:X16">_xlfn._xlws.FILTER('LISTAS DE PARTICIPANTES'!B2:B1501, 'LISTAS DE PARTICIPANTES'!U2:U1501 = "AUDIOVISUAL-A","")</f>
        <v>ALANA TEIXEIRA MENK</v>
      </c>
      <c r="Z7" s="153">
        <v>1</v>
      </c>
      <c r="AA7" s="154" t="str" cm="1">
        <f t="array" ref="AA7:AA15">_xlfn._xlws.FILTER('LISTAS DE PARTICIPANTES'!B2:B1501, 'LISTAS DE PARTICIPANTES'!U2:U1501 = "AUDIOVISUAL-B","")</f>
        <v>ALEX SANTOS BARBOSA</v>
      </c>
      <c r="AC7" s="153">
        <v>1</v>
      </c>
      <c r="AD7" s="154" t="str" cm="1">
        <f t="array" ref="AD7:AD10">_xlfn._xlws.FILTER('LISTAS DE PARTICIPANTES'!B2:B1501, 'LISTAS DE PARTICIPANTES'!U2:U1501 = "AUDIOVISUAL-C","")</f>
        <v>ADRIANA CARNEIRO DE SOUZA</v>
      </c>
      <c r="AF7" s="153">
        <v>1</v>
      </c>
      <c r="AG7" s="154" t="str" cm="1">
        <f t="array" ref="AG7:AG11">_xlfn._xlws.FILTER('LISTAS DE PARTICIPANTES'!B2:B1501, 'LISTAS DE PARTICIPANTES'!U2:U1501 = "AUDIOVISUAL-D","")</f>
        <v>ARMANDO BULCÃO</v>
      </c>
      <c r="AI7" s="153">
        <v>1</v>
      </c>
      <c r="AJ7" s="154" t="str" cm="1">
        <f t="array" ref="AJ7:AJ14">_xlfn._xlws.FILTER('LISTAS DE PARTICIPANTES'!B2:B1501, 'LISTAS DE PARTICIPANTES'!U2:U1501 = "HUMANIDADES-A","")</f>
        <v>ALESSANDRA PIRRONCELLO BUCHOLDZ</v>
      </c>
      <c r="AL7" s="153">
        <v>1</v>
      </c>
      <c r="AM7" s="154" t="str" cm="1">
        <f t="array" ref="AM7:AM14">_xlfn._xlws.FILTER('LISTAS DE PARTICIPANTES'!B2:B1501, 'LISTAS DE PARTICIPANTES'!U2:U1501 = "HUMANIDADES-B","")</f>
        <v>ANA BEATRIS BATISTA DA SILVA</v>
      </c>
      <c r="AO7" s="153">
        <v>1</v>
      </c>
      <c r="AP7" s="154" t="str" cm="1">
        <f t="array" ref="AP7:AP13">_xlfn._xlws.FILTER('LISTAS DE PARTICIPANTES'!B2:B1501, 'LISTAS DE PARTICIPANTES'!U2:U1501 = "HUMANIDADES-C","")</f>
        <v>ALINNE ANDRADE DE ARAÚJO</v>
      </c>
      <c r="AR7" s="153">
        <v>1</v>
      </c>
      <c r="AS7" s="154" t="str" cm="1">
        <f t="array" ref="AS7:AS14">_xlfn._xlws.FILTER('LISTAS DE PARTICIPANTES'!B2:B1501, 'LISTAS DE PARTICIPANTES'!U2:U1501 = "HUMANIDADES-D","")</f>
        <v>ANA PAULA MACIEL SOUKEF MENDES</v>
      </c>
      <c r="AU7" s="153">
        <v>1</v>
      </c>
      <c r="AV7" s="154" t="str" cm="1">
        <f t="array" ref="AV7:AV8">_xlfn._xlws.FILTER('LISTAS DE PARTICIPANTES'!B2:B1501, 'LISTAS DE PARTICIPANTES'!U2:U1501 = "MUSEU E MEMÓRIA-A","")</f>
        <v>IDALINA SOUZA RIBEIRO DA SILVA</v>
      </c>
      <c r="AX7" s="153">
        <v>1</v>
      </c>
      <c r="AY7" s="154" t="str" cm="1">
        <f t="array" ref="AY7:AY8">_xlfn._xlws.FILTER('LISTAS DE PARTICIPANTES'!B2:B1501, 'LISTAS DE PARTICIPANTES'!U2:U1501 = "MUSEU E MEMÓRIA-B","")</f>
        <v>ANDRÉ ALEXANDRE MENDES FREITAS</v>
      </c>
      <c r="BA7" s="153">
        <v>1</v>
      </c>
      <c r="BB7" s="154" t="str" cm="1">
        <f t="array" ref="BB7:BB8">_xlfn._xlws.FILTER('LISTAS DE PARTICIPANTES'!B2:B1501, 'LISTAS DE PARTICIPANTES'!U2:U1501 = "MUSEU E MEMÓRIA-C","")</f>
        <v>MARIA EDUARDA VIEIRA WENDHAUSEN</v>
      </c>
      <c r="BD7" s="153">
        <v>1</v>
      </c>
      <c r="BE7" s="154" t="str" cm="1">
        <f t="array" ref="BE7:BE8">_xlfn._xlws.FILTER('LISTAS DE PARTICIPANTES'!B2:B1501, 'LISTAS DE PARTICIPANTES'!U2:U1501 = "MUSEU E MEMÓRIA-D","")</f>
        <v>ANA PAULA FERREIRA DE BRITO</v>
      </c>
      <c r="BG7" s="153">
        <v>1</v>
      </c>
      <c r="BH7" s="154" t="str" cm="1">
        <f t="array" ref="BH7:BH11">_xlfn._xlws.FILTER('LISTAS DE PARTICIPANTES'!B2:B1501, 'LISTAS DE PARTICIPANTES'!U2:U1501 = "MUSEU E MEMÓRIA-E","")</f>
        <v>BÁRBARA LUNA DE ARAÚJO</v>
      </c>
      <c r="BJ7" s="153">
        <v>1</v>
      </c>
      <c r="BK7" s="154" t="str" cm="1">
        <f t="array" ref="BK7:BK8">_xlfn._xlws.FILTER('LISTAS DE PARTICIPANTES'!B2:B1501, 'LISTAS DE PARTICIPANTES'!U2:U1501 = "MUSEU E MEMÓRIA-F","")</f>
        <v>MICHELE BETE PETRY</v>
      </c>
      <c r="BM7" s="153">
        <v>1</v>
      </c>
      <c r="BN7" s="154" t="str" cm="1">
        <f t="array" ref="BN7:BN8">_xlfn._xlws.FILTER('LISTAS DE PARTICIPANTES'!B2:B1501, 'LISTAS DE PARTICIPANTES'!U2:U1501 = "MUSEU E MEMÓRIA-G","")</f>
        <v>ANDERSON LUIZ DA SILVA DE OLIVEIRA</v>
      </c>
      <c r="BP7" s="153">
        <v>1</v>
      </c>
      <c r="BQ7" s="154" t="str" cm="1">
        <f t="array" ref="BQ7:BQ8">_xlfn._xlws.FILTER('LISTAS DE PARTICIPANTES'!B2:B1501, 'LISTAS DE PARTICIPANTES'!U2:U1501 = "MUSEU E MEMÓRIA-H","")</f>
        <v>AUANA LAMEIRAS DINIZ</v>
      </c>
      <c r="BS7" s="153">
        <v>1</v>
      </c>
      <c r="BT7" s="154" t="str" cm="1">
        <f t="array" ref="BT7:BT8">_xlfn._xlws.FILTER('LISTAS DE PARTICIPANTES'!B2:B1501, 'LISTAS DE PARTICIPANTES'!U2:U1501 = "MUSEU E MEMÓRIA-I","")</f>
        <v>FELÍNIO DE SOUSA FREITAS</v>
      </c>
      <c r="BV7" s="153">
        <v>1</v>
      </c>
      <c r="BW7" s="154" t="str" cm="1">
        <f t="array" ref="BW7:BW9">_xlfn._xlws.FILTER('LISTAS DE PARTICIPANTES'!B2:B1501, 'LISTAS DE PARTICIPANTES'!U2:U1501 = "MUSEU E MEMÓRIA-J","")</f>
        <v>EDUARDO FERREIRA MOURA</v>
      </c>
      <c r="BY7" s="153">
        <v>1</v>
      </c>
      <c r="BZ7" s="154" t="str" cm="1">
        <f t="array" ref="BZ7:BZ31">_xlfn._xlws.FILTER('LISTAS DE PARTICIPANTES'!B2:B1501, 'LISTAS DE PARTICIPANTES'!U2:U1501 = "MÚSICA-A","")</f>
        <v>BARBARA MANUELA SILVA DOS SANTOS</v>
      </c>
      <c r="CB7" s="153">
        <v>1</v>
      </c>
      <c r="CC7" s="154" t="str" cm="1">
        <f t="array" ref="CC7:CC31">_xlfn._xlws.FILTER('LISTAS DE PARTICIPANTES'!B2:B1501, 'LISTAS DE PARTICIPANTES'!U2:U1501 = "MÚSICA-B","")</f>
        <v>ALCIDÉIA MARGARETH ROCHA TRANCOSO</v>
      </c>
      <c r="CE7" s="153" cm="1">
        <f t="array" ref="CE7:CE41">_xlfn.SEQUENCE(35)</f>
        <v>1</v>
      </c>
      <c r="CF7" s="154" t="str" cm="1">
        <f t="array" ref="CF7:CF12">_xlfn._xlws.FILTER('LISTAS DE PARTICIPANTES'!B2:B1501, 'LISTAS DE PARTICIPANTES'!U2:U1501 = "PATRIMÔNIO CULTURAL-A","")</f>
        <v>ALEXANDRA JACKLINE VASCONCELOS SANTOS</v>
      </c>
      <c r="CH7" s="153" cm="1">
        <f t="array" ref="CH7:CH41">_xlfn.SEQUENCE(35)</f>
        <v>1</v>
      </c>
      <c r="CI7" s="154" t="str" cm="1">
        <f t="array" ref="CI7:CI8">_xlfn._xlws.FILTER('LISTAS DE PARTICIPANTES'!B2:B1501, 'LISTAS DE PARTICIPANTES'!U2:U1501 = "PATRIMÔNIO CULTURAL-B","")</f>
        <v>GUADALUPE DO NASCIMENTO CAMPOS</v>
      </c>
      <c r="CK7" s="153" cm="1">
        <f t="array" ref="CK7:CK41">_xlfn.SEQUENCE(35)</f>
        <v>1</v>
      </c>
      <c r="CL7" s="154" t="str" cm="1">
        <f t="array" ref="CL7:CL9">_xlfn._xlws.FILTER('LISTAS DE PARTICIPANTES'!B2:B1501, 'LISTAS DE PARTICIPANTES'!U2:U1501 = "PATRIMÔNIO CULTURAL-D","")</f>
        <v>ALINE FIGUEIREDO</v>
      </c>
      <c r="CN7" s="153" cm="1">
        <f t="array" ref="CN7:CN41">_xlfn.SEQUENCE(35)</f>
        <v>1</v>
      </c>
      <c r="CO7" s="154" t="str" cm="1">
        <f t="array" ref="CO7:CO9">_xlfn._xlws.FILTER('LISTAS DE PARTICIPANTES'!B2:B1501, 'LISTAS DE PARTICIPANTES'!U2:U1501 = "CONSTRUÇÃO, REFORMA, ADEQUAÇÃO OU MANUTENÇÃO DE EQUIPAMENTOS CULTURAIS-A","")</f>
        <v>MARCELINO EPAMINONDAS PORTO</v>
      </c>
      <c r="CQ7" s="153" cm="1">
        <f t="array" ref="CQ7:CQ41">_xlfn.SEQUENCE(35)</f>
        <v>1</v>
      </c>
      <c r="CR7" s="154" t="str" cm="1">
        <f t="array" ref="CR7:CR13">_xlfn._xlws.FILTER('LISTAS DE PARTICIPANTES'!B2:B1501, 'LISTAS DE PARTICIPANTES'!U2:U1501 = "CONSTRUÇÃO, REFORMA, ADEQUAÇÃO OU MANUTENÇÃO DE EQUIPAMENTOS CULTURAIS-B","")</f>
        <v>ADILON MARQUES DOS SANTOS</v>
      </c>
      <c r="CT7" s="153" cm="1">
        <f t="array" ref="CT7:CT41">_xlfn.SEQUENCE(35)</f>
        <v>1</v>
      </c>
      <c r="CU7" s="154" t="str" cm="1">
        <f t="array" ref="CU7:CU26">_xlfn._xlws.FILTER('LISTAS DE PARTICIPANTES'!B2:B1501, 'LISTAS DE PARTICIPANTES'!U2:U1501 = "FNC","")</f>
        <v>ADRIANA VELOSO MEIRELES</v>
      </c>
    </row>
    <row r="8" spans="1:99" x14ac:dyDescent="0.25">
      <c r="H8" s="153">
        <v>2</v>
      </c>
      <c r="I8" s="154" t="str">
        <v>ANANDA STUCKER</v>
      </c>
      <c r="K8" s="153">
        <v>2</v>
      </c>
      <c r="L8" s="154" t="str">
        <v>ANDRÉIA OLIVEIRA ARAÚJO DA SILVA</v>
      </c>
      <c r="N8" s="153">
        <v>2</v>
      </c>
      <c r="O8" s="154" t="str">
        <v>AMILTON MONTEIRO DE OLIVEIRA FILHO</v>
      </c>
      <c r="Q8" s="153">
        <v>2</v>
      </c>
      <c r="R8" s="154" t="str">
        <v>CARLOS DE BARROS SUGAWARA</v>
      </c>
      <c r="T8" s="153">
        <v>2</v>
      </c>
      <c r="U8" s="154" t="str">
        <v>ARESSA EGLY RIOS DA SILVEIRA</v>
      </c>
      <c r="W8" s="153">
        <v>2</v>
      </c>
      <c r="X8" s="154" t="str">
        <v>CLARA ANTUNES DE FARIA</v>
      </c>
      <c r="Z8" s="153">
        <v>2</v>
      </c>
      <c r="AA8" s="154" t="str">
        <v>ANA PAULA GONÇALVES NOGUEIRA</v>
      </c>
      <c r="AC8" s="153">
        <v>2</v>
      </c>
      <c r="AD8" s="154" t="str">
        <v>ALDRIN VIANNA DE SANTANA</v>
      </c>
      <c r="AF8" s="153">
        <v>2</v>
      </c>
      <c r="AG8" s="154" t="str">
        <v>CARLOS EDUARDO TSUDA</v>
      </c>
      <c r="AI8" s="153">
        <v>2</v>
      </c>
      <c r="AJ8" s="154" t="str">
        <v>ANNA DE CARVALHO CAVALCANTI</v>
      </c>
      <c r="AL8" s="153">
        <v>2</v>
      </c>
      <c r="AM8" s="154" t="str">
        <v>DIOCELIO ADELINO DOS SANTOS</v>
      </c>
      <c r="AO8" s="153">
        <v>2</v>
      </c>
      <c r="AP8" s="154" t="str">
        <v>CATERINA GABRIELLA GALIOTTO PILOTO</v>
      </c>
      <c r="AR8" s="153">
        <v>2</v>
      </c>
      <c r="AS8" s="154" t="str">
        <v>EMERSON DE PAULA SILVA</v>
      </c>
      <c r="AU8" s="153">
        <v>2</v>
      </c>
      <c r="AV8" s="154" t="str">
        <v>SARA MORENO ROCHA</v>
      </c>
      <c r="AX8" s="153">
        <v>2</v>
      </c>
      <c r="AY8" s="154" t="str">
        <v>REBECA DEBORA FINGUERMANN</v>
      </c>
      <c r="BA8" s="153">
        <v>2</v>
      </c>
      <c r="BB8" s="154" t="str">
        <v>PATRÍCIA PAULA LIMA</v>
      </c>
      <c r="BD8" s="153">
        <v>2</v>
      </c>
      <c r="BE8" s="154" t="str">
        <v>NATÁLIA CRISTINA BATISTA</v>
      </c>
      <c r="BG8" s="153">
        <v>2</v>
      </c>
      <c r="BH8" s="154" t="str">
        <v>CRISTINA PEREIRA NUNES</v>
      </c>
      <c r="BJ8" s="153">
        <v>2</v>
      </c>
      <c r="BK8" s="154" t="str">
        <v>PATRÍCIA PIZZIGATTI KLEIN</v>
      </c>
      <c r="BM8" s="153">
        <v>2</v>
      </c>
      <c r="BN8" s="154" t="str">
        <v>RUBEN RYAN GOMES DE OLIVEIRA</v>
      </c>
      <c r="BP8" s="153">
        <v>2</v>
      </c>
      <c r="BQ8" s="154" t="str">
        <v>JACQUELINE CUSTÓDIO</v>
      </c>
      <c r="BS8" s="153">
        <v>2</v>
      </c>
      <c r="BT8" s="154" t="str">
        <v>MURILLO PEREIRA DE JESUS</v>
      </c>
      <c r="BV8" s="153">
        <v>2</v>
      </c>
      <c r="BW8" s="154" t="str">
        <v>LUCIANA JUSTINIANI HEES</v>
      </c>
      <c r="BY8" s="153">
        <v>2</v>
      </c>
      <c r="BZ8" s="154" t="str">
        <v>BRUNO ROSA DO NASCIMENTO</v>
      </c>
      <c r="CB8" s="153">
        <v>2</v>
      </c>
      <c r="CC8" s="154" t="str">
        <v>ALESSANDRA DA SILVA DOS SANTOS</v>
      </c>
      <c r="CE8" s="153">
        <v>2</v>
      </c>
      <c r="CF8" s="154" t="str">
        <v>LENNON MARTINS SOUSA</v>
      </c>
      <c r="CH8" s="153">
        <v>2</v>
      </c>
      <c r="CI8" s="154" t="str">
        <v>VIRGINIA GOMES DE LUCA</v>
      </c>
      <c r="CK8" s="153">
        <v>2</v>
      </c>
      <c r="CL8" s="154" t="str">
        <v>FABIULA DOMINGUES</v>
      </c>
      <c r="CN8" s="153">
        <v>2</v>
      </c>
      <c r="CO8" s="154" t="str">
        <v>TATIANA DE CARVALHO COSTA</v>
      </c>
      <c r="CQ8" s="153">
        <v>2</v>
      </c>
      <c r="CR8" s="154" t="str">
        <v>BRUNA PEREIRA MAGALHÃES</v>
      </c>
      <c r="CT8" s="153">
        <v>2</v>
      </c>
      <c r="CU8" s="154" t="str">
        <v>ANA LÚCIA VASCONCELLOS QUEIROZ</v>
      </c>
    </row>
    <row r="9" spans="1:99" x14ac:dyDescent="0.25">
      <c r="H9" s="153">
        <v>3</v>
      </c>
      <c r="I9" s="154" t="str">
        <v>BERNARDO STUMPF RODRIGUES</v>
      </c>
      <c r="K9" s="153">
        <v>3</v>
      </c>
      <c r="L9" s="154" t="str">
        <v>CLAUDIO AUGUSTO LOBO DA SILVA</v>
      </c>
      <c r="N9" s="153">
        <v>3</v>
      </c>
      <c r="O9" s="154" t="str">
        <v>ANA CAROLINA STRAPAÇÃO GUEDES VIANNA</v>
      </c>
      <c r="Q9" s="153">
        <v>3</v>
      </c>
      <c r="R9" s="154" t="str">
        <v>CAROLINA DOS SANTOS BARBOSA</v>
      </c>
      <c r="T9" s="153">
        <v>3</v>
      </c>
      <c r="U9" s="154" t="str">
        <v>BRENO NASCIMENTO NUNES GONÇALVES</v>
      </c>
      <c r="W9" s="153">
        <v>3</v>
      </c>
      <c r="X9" s="154" t="str">
        <v>DANILO DAHER ALVARENGA</v>
      </c>
      <c r="Z9" s="153">
        <v>3</v>
      </c>
      <c r="AA9" s="154" t="str">
        <v>BRUNO EMILIANO CAMPOLINA DE ARAÚJO</v>
      </c>
      <c r="AC9" s="153">
        <v>3</v>
      </c>
      <c r="AD9" s="154" t="str">
        <v>EDSAMY DANTAS DA SILVA</v>
      </c>
      <c r="AF9" s="153">
        <v>3</v>
      </c>
      <c r="AG9" s="154" t="str">
        <v>CAROLINA MARQUES HENRIQUES FICHEIRA</v>
      </c>
      <c r="AI9" s="153">
        <v>3</v>
      </c>
      <c r="AJ9" s="154" t="str">
        <v>CLEILSON QUEIROZ LOPES</v>
      </c>
      <c r="AL9" s="153">
        <v>3</v>
      </c>
      <c r="AM9" s="154" t="str">
        <v>EBILLA DREID SANTOS DE CARVALHO</v>
      </c>
      <c r="AO9" s="153">
        <v>3</v>
      </c>
      <c r="AP9" s="154" t="str">
        <v>LEANDRO EUSTÁQUIO GOMES</v>
      </c>
      <c r="AR9" s="153">
        <v>3</v>
      </c>
      <c r="AS9" s="154" t="str">
        <v>JOSSIER SALES BOLEÃO</v>
      </c>
      <c r="AU9" s="153">
        <v>3</v>
      </c>
      <c r="AV9" s="154"/>
      <c r="AX9" s="153">
        <v>3</v>
      </c>
      <c r="AY9" s="154"/>
      <c r="BA9" s="153">
        <v>3</v>
      </c>
      <c r="BB9" s="154"/>
      <c r="BD9" s="153">
        <v>3</v>
      </c>
      <c r="BE9" s="154"/>
      <c r="BG9" s="153">
        <v>3</v>
      </c>
      <c r="BH9" s="154" t="str">
        <v>DÉBORA REGINA BRUNO</v>
      </c>
      <c r="BJ9" s="153">
        <v>3</v>
      </c>
      <c r="BK9" s="154"/>
      <c r="BM9" s="153">
        <v>3</v>
      </c>
      <c r="BN9" s="154"/>
      <c r="BP9" s="153">
        <v>3</v>
      </c>
      <c r="BQ9" s="154"/>
      <c r="BS9" s="153">
        <v>3</v>
      </c>
      <c r="BT9" s="154"/>
      <c r="BV9" s="153">
        <v>3</v>
      </c>
      <c r="BW9" s="154" t="str">
        <v>VERA LÚCIA CARDIM DE CERQUEIRA</v>
      </c>
      <c r="BY9" s="153">
        <v>3</v>
      </c>
      <c r="BZ9" s="154" t="str">
        <v>CARLOS CÉSAR DA COSTA BELÉM</v>
      </c>
      <c r="CB9" s="153">
        <v>3</v>
      </c>
      <c r="CC9" s="154" t="str">
        <v>ÁLVARO SANTI</v>
      </c>
      <c r="CE9" s="153">
        <v>3</v>
      </c>
      <c r="CF9" s="154" t="str">
        <v>LUCINETE APARECIDA DE MORAIS</v>
      </c>
      <c r="CH9" s="153">
        <v>3</v>
      </c>
      <c r="CI9" s="154"/>
      <c r="CK9" s="153">
        <v>3</v>
      </c>
      <c r="CL9" s="154" t="str">
        <v>THIAGO SANTOS MATHIAS DA FONSECA</v>
      </c>
      <c r="CN9" s="153">
        <v>3</v>
      </c>
      <c r="CO9" s="154" t="str">
        <v>VITOR HALFEN MOREIRA</v>
      </c>
      <c r="CQ9" s="153">
        <v>3</v>
      </c>
      <c r="CR9" s="154" t="str">
        <v>DANIELA MONTEIRO LIMA VIANA DANTAS</v>
      </c>
      <c r="CT9" s="153">
        <v>3</v>
      </c>
      <c r="CU9" s="154" t="str">
        <v>AUGUSTO ZEISER</v>
      </c>
    </row>
    <row r="10" spans="1:99" x14ac:dyDescent="0.25">
      <c r="H10" s="153">
        <v>4</v>
      </c>
      <c r="I10" s="154" t="str">
        <v>CARLOS RENATO DOS SANTOS</v>
      </c>
      <c r="K10" s="153">
        <v>4</v>
      </c>
      <c r="L10" s="154" t="str">
        <v>JUSSARA BELCHIOR SANTOS</v>
      </c>
      <c r="N10" s="153">
        <v>4</v>
      </c>
      <c r="O10" s="154" t="str">
        <v>ANDRÉ GRACINDO GOMES</v>
      </c>
      <c r="Q10" s="153">
        <v>4</v>
      </c>
      <c r="R10" s="154" t="str">
        <v>GRAZIELLE ALVES SILVA COUTINHO</v>
      </c>
      <c r="T10" s="153">
        <v>4</v>
      </c>
      <c r="U10" s="154" t="str">
        <v>BRUNO SAITER ZORZAL</v>
      </c>
      <c r="W10" s="153">
        <v>4</v>
      </c>
      <c r="X10" s="154" t="str">
        <v>DIEGO DA SILVA TAVARES</v>
      </c>
      <c r="Z10" s="153">
        <v>4</v>
      </c>
      <c r="AA10" s="154" t="str">
        <v>DANIEL PAIVA DE MACÊDO JÚNIOR</v>
      </c>
      <c r="AC10" s="153">
        <v>4</v>
      </c>
      <c r="AD10" s="154" t="str">
        <v>FABRICIO DE ALBUQUERQUE SORTICA</v>
      </c>
      <c r="AF10" s="153">
        <v>4</v>
      </c>
      <c r="AG10" s="154" t="str">
        <v>DULCE ELIANE RIBEIRO MALTEZ</v>
      </c>
      <c r="AI10" s="153">
        <v>4</v>
      </c>
      <c r="AJ10" s="154" t="str">
        <v>DARNES DA SILVA PORTO</v>
      </c>
      <c r="AL10" s="153">
        <v>4</v>
      </c>
      <c r="AM10" s="154" t="str">
        <v>ISABEL CRISTINA ALVES</v>
      </c>
      <c r="AO10" s="153">
        <v>4</v>
      </c>
      <c r="AP10" s="154" t="str">
        <v>LUCAS DINIZ DE MELO VIEIRA</v>
      </c>
      <c r="AR10" s="153">
        <v>4</v>
      </c>
      <c r="AS10" s="154" t="str">
        <v>JULIANA DE SOUSA MARTINS PEREIRA</v>
      </c>
      <c r="AU10" s="153">
        <v>4</v>
      </c>
      <c r="AV10" s="154"/>
      <c r="AX10" s="153">
        <v>4</v>
      </c>
      <c r="AY10" s="154"/>
      <c r="BA10" s="153">
        <v>4</v>
      </c>
      <c r="BB10" s="154"/>
      <c r="BD10" s="153">
        <v>4</v>
      </c>
      <c r="BE10" s="154"/>
      <c r="BG10" s="153">
        <v>4</v>
      </c>
      <c r="BH10" s="154" t="str">
        <v>DENISE ADRIANA ARGENTA</v>
      </c>
      <c r="BJ10" s="153">
        <v>4</v>
      </c>
      <c r="BK10" s="154"/>
      <c r="BM10" s="153">
        <v>4</v>
      </c>
      <c r="BN10" s="154"/>
      <c r="BP10" s="153">
        <v>4</v>
      </c>
      <c r="BQ10" s="154"/>
      <c r="BS10" s="153">
        <v>4</v>
      </c>
      <c r="BT10" s="154"/>
      <c r="BV10" s="153">
        <v>4</v>
      </c>
      <c r="BW10" s="154"/>
      <c r="BY10" s="153">
        <v>4</v>
      </c>
      <c r="BZ10" s="154" t="str">
        <v>CLÁUDIA CAVALIERE DMUTTI</v>
      </c>
      <c r="CB10" s="153">
        <v>4</v>
      </c>
      <c r="CC10" s="154" t="str">
        <v>ANNA ROSINA POPP TORRES</v>
      </c>
      <c r="CE10" s="153">
        <v>4</v>
      </c>
      <c r="CF10" s="154" t="str">
        <v>MARCELA CRISTINA BETTEGA</v>
      </c>
      <c r="CH10" s="153">
        <v>4</v>
      </c>
      <c r="CI10" s="154"/>
      <c r="CK10" s="153">
        <v>4</v>
      </c>
      <c r="CL10" s="154"/>
      <c r="CN10" s="153">
        <v>4</v>
      </c>
      <c r="CO10" s="154"/>
      <c r="CQ10" s="153">
        <v>4</v>
      </c>
      <c r="CR10" s="154" t="str">
        <v>JOÃO PEDRO DE SOUSA CORDEIRO</v>
      </c>
      <c r="CT10" s="153">
        <v>4</v>
      </c>
      <c r="CU10" s="154" t="str">
        <v>CRISTINA GOMES</v>
      </c>
    </row>
    <row r="11" spans="1:99" x14ac:dyDescent="0.25">
      <c r="H11" s="153">
        <v>5</v>
      </c>
      <c r="I11" s="154" t="str">
        <v>LUCIANA SCHWINDEN</v>
      </c>
      <c r="K11" s="153">
        <v>5</v>
      </c>
      <c r="L11" s="154" t="str">
        <v>LIDUÍNA MOREIRA LINS</v>
      </c>
      <c r="N11" s="153">
        <v>5</v>
      </c>
      <c r="O11" s="154" t="str">
        <v>ANDRÉA MARTINS DE CARVALHO</v>
      </c>
      <c r="Q11" s="153">
        <v>5</v>
      </c>
      <c r="R11" s="154" t="str">
        <v>LAURA INÊS SADA HADDAD</v>
      </c>
      <c r="T11" s="153">
        <v>5</v>
      </c>
      <c r="U11" s="154" t="str">
        <v>CRISTINEIDE LIMA GUIMARÃES</v>
      </c>
      <c r="W11" s="153">
        <v>5</v>
      </c>
      <c r="X11" s="154" t="str">
        <v>FRANK ANDREI GONÇALVES MORA</v>
      </c>
      <c r="Z11" s="153">
        <v>5</v>
      </c>
      <c r="AA11" s="154" t="str">
        <v>DENISE MARIA FREIRIA DA MATTA</v>
      </c>
      <c r="AC11" s="153">
        <v>5</v>
      </c>
      <c r="AD11" s="154"/>
      <c r="AF11" s="153">
        <v>5</v>
      </c>
      <c r="AG11" s="154" t="str">
        <v>VICTOR LUIZ CASAGRANDE MALEZON</v>
      </c>
      <c r="AI11" s="153">
        <v>5</v>
      </c>
      <c r="AJ11" s="154" t="str">
        <v>FABIOLA BASTOS NOTARI</v>
      </c>
      <c r="AL11" s="153">
        <v>5</v>
      </c>
      <c r="AM11" s="154" t="str">
        <v>LUANA TEIXEIRA</v>
      </c>
      <c r="AO11" s="153">
        <v>5</v>
      </c>
      <c r="AP11" s="154" t="str">
        <v>LUIZ GUSTAVO DALLA DÉA</v>
      </c>
      <c r="AR11" s="153">
        <v>5</v>
      </c>
      <c r="AS11" s="154" t="str">
        <v>KARLA DANIELLE SANTOS DE OLIVEIRA</v>
      </c>
      <c r="AU11" s="153">
        <v>5</v>
      </c>
      <c r="AV11" s="154"/>
      <c r="AX11" s="153">
        <v>5</v>
      </c>
      <c r="AY11" s="154"/>
      <c r="BA11" s="153">
        <v>5</v>
      </c>
      <c r="BB11" s="154"/>
      <c r="BD11" s="153">
        <v>5</v>
      </c>
      <c r="BE11" s="154"/>
      <c r="BG11" s="153">
        <v>5</v>
      </c>
      <c r="BH11" s="154" t="str">
        <v>HELENA TAVARES GONÇALVES</v>
      </c>
      <c r="BJ11" s="153">
        <v>5</v>
      </c>
      <c r="BK11" s="154"/>
      <c r="BM11" s="153">
        <v>5</v>
      </c>
      <c r="BN11" s="154"/>
      <c r="BP11" s="153">
        <v>5</v>
      </c>
      <c r="BQ11" s="154"/>
      <c r="BS11" s="153">
        <v>5</v>
      </c>
      <c r="BT11" s="154"/>
      <c r="BV11" s="153">
        <v>5</v>
      </c>
      <c r="BW11" s="154"/>
      <c r="BY11" s="153">
        <v>5</v>
      </c>
      <c r="BZ11" s="154" t="str">
        <v>DANIEL BENDER LUDWIG</v>
      </c>
      <c r="CB11" s="153">
        <v>5</v>
      </c>
      <c r="CC11" s="154" t="str">
        <v>BEATRIZ DE SOUZA BESSA</v>
      </c>
      <c r="CE11" s="153">
        <v>5</v>
      </c>
      <c r="CF11" s="154" t="str">
        <v>MARIA BÁRBARA VIEIRA FALCÓN</v>
      </c>
      <c r="CH11" s="153">
        <v>5</v>
      </c>
      <c r="CI11" s="154"/>
      <c r="CK11" s="153">
        <v>5</v>
      </c>
      <c r="CL11" s="154"/>
      <c r="CN11" s="153">
        <v>5</v>
      </c>
      <c r="CO11" s="154"/>
      <c r="CQ11" s="153">
        <v>5</v>
      </c>
      <c r="CR11" s="154" t="str">
        <v>JOYCE DE ARAUJO MENDONÇA</v>
      </c>
      <c r="CT11" s="153">
        <v>5</v>
      </c>
      <c r="CU11" s="154" t="str">
        <v>DANIEL FERNANDO MASIÁ HERRERA</v>
      </c>
    </row>
    <row r="12" spans="1:99" x14ac:dyDescent="0.25">
      <c r="H12" s="153">
        <v>6</v>
      </c>
      <c r="I12" s="154" t="str">
        <v>MARIANA CARAMORE FAVA</v>
      </c>
      <c r="K12" s="153">
        <v>6</v>
      </c>
      <c r="L12" s="154" t="str">
        <v>MAURO CESAR ALVES</v>
      </c>
      <c r="N12" s="153">
        <v>6</v>
      </c>
      <c r="O12" s="154" t="str">
        <v>ANDRESSA CHRISTINY DO CARMO BATISTA</v>
      </c>
      <c r="Q12" s="153">
        <v>6</v>
      </c>
      <c r="R12" s="154" t="str">
        <v>MARIA EMILIA FAGANELLO</v>
      </c>
      <c r="T12" s="153">
        <v>6</v>
      </c>
      <c r="U12" s="154" t="str">
        <v>DÉBORA LADISLAU DE MEDEIROS</v>
      </c>
      <c r="W12" s="153">
        <v>6</v>
      </c>
      <c r="X12" s="154" t="str">
        <v>GABRIELA ALBUQUERQUE SABOYA</v>
      </c>
      <c r="Z12" s="153">
        <v>6</v>
      </c>
      <c r="AA12" s="154" t="str">
        <v>LUÍS FELIPE DUARTE FLORES</v>
      </c>
      <c r="AC12" s="153">
        <v>6</v>
      </c>
      <c r="AD12" s="154"/>
      <c r="AF12" s="153">
        <v>6</v>
      </c>
      <c r="AG12" s="154"/>
      <c r="AI12" s="153">
        <v>6</v>
      </c>
      <c r="AJ12" s="154" t="str">
        <v>MARIA DAS GRAÇAS SILVA MONTEIRO</v>
      </c>
      <c r="AL12" s="153">
        <v>6</v>
      </c>
      <c r="AM12" s="154" t="str">
        <v>MARCELO DE TRÓI</v>
      </c>
      <c r="AO12" s="153">
        <v>6</v>
      </c>
      <c r="AP12" s="154" t="str">
        <v>MAYANE BATISTA LIMA</v>
      </c>
      <c r="AR12" s="153">
        <v>6</v>
      </c>
      <c r="AS12" s="154" t="str">
        <v>MARCELO JUCHEM</v>
      </c>
      <c r="AU12" s="153">
        <v>6</v>
      </c>
      <c r="AV12" s="154"/>
      <c r="AX12" s="153">
        <v>6</v>
      </c>
      <c r="AY12" s="154"/>
      <c r="BA12" s="153">
        <v>6</v>
      </c>
      <c r="BB12" s="154"/>
      <c r="BD12" s="153">
        <v>6</v>
      </c>
      <c r="BE12" s="154"/>
      <c r="BG12" s="153">
        <v>6</v>
      </c>
      <c r="BH12" s="154"/>
      <c r="BJ12" s="153">
        <v>6</v>
      </c>
      <c r="BK12" s="154"/>
      <c r="BM12" s="153">
        <v>6</v>
      </c>
      <c r="BN12" s="154"/>
      <c r="BP12" s="153">
        <v>6</v>
      </c>
      <c r="BQ12" s="154"/>
      <c r="BS12" s="153">
        <v>6</v>
      </c>
      <c r="BT12" s="154"/>
      <c r="BV12" s="153">
        <v>6</v>
      </c>
      <c r="BW12" s="154"/>
      <c r="BY12" s="153">
        <v>6</v>
      </c>
      <c r="BZ12" s="154" t="str">
        <v>DIEGO LUIS DA SILVA MOZER</v>
      </c>
      <c r="CB12" s="153">
        <v>6</v>
      </c>
      <c r="CC12" s="154" t="str">
        <v>BIANCA BARROSO CALCAGNI</v>
      </c>
      <c r="CE12" s="153">
        <v>6</v>
      </c>
      <c r="CF12" s="154" t="str">
        <v>VÂNIA CRISTINA FEITOSA</v>
      </c>
      <c r="CH12" s="153">
        <v>6</v>
      </c>
      <c r="CI12" s="154"/>
      <c r="CK12" s="153">
        <v>6</v>
      </c>
      <c r="CL12" s="154"/>
      <c r="CN12" s="153">
        <v>6</v>
      </c>
      <c r="CO12" s="154"/>
      <c r="CQ12" s="153">
        <v>6</v>
      </c>
      <c r="CR12" s="154" t="str">
        <v>MARIA ENEIDA AMARAL</v>
      </c>
      <c r="CT12" s="153">
        <v>6</v>
      </c>
      <c r="CU12" s="154" t="str">
        <v>ERIK DUANE FONSECA HEWITT</v>
      </c>
    </row>
    <row r="13" spans="1:99" x14ac:dyDescent="0.25">
      <c r="H13" s="153">
        <v>7</v>
      </c>
      <c r="I13" s="154" t="str">
        <v>THAYSE LUCAS GUEDES DE SOUZA</v>
      </c>
      <c r="K13" s="153">
        <v>7</v>
      </c>
      <c r="L13" s="154" t="str">
        <v>NATHÁLIA MASSA LOURENÇO ALVES</v>
      </c>
      <c r="N13" s="153">
        <v>7</v>
      </c>
      <c r="O13" s="154" t="str">
        <v>ANNA CAROLINA GONÇALVES MAGALHÃES</v>
      </c>
      <c r="Q13" s="153">
        <v>7</v>
      </c>
      <c r="R13" s="154" t="str">
        <v>MARINA VIEIRA DE SOUZA</v>
      </c>
      <c r="T13" s="153">
        <v>7</v>
      </c>
      <c r="U13" s="154" t="str">
        <v>ELAINE REGINA STANKIWICH</v>
      </c>
      <c r="W13" s="153">
        <v>7</v>
      </c>
      <c r="X13" s="154" t="str">
        <v>JOÃO DANIEL RAMOS</v>
      </c>
      <c r="Z13" s="153">
        <v>7</v>
      </c>
      <c r="AA13" s="154" t="str">
        <v>SIDNEI DE CARVALHO PEREIRA JUNIOR</v>
      </c>
      <c r="AC13" s="153">
        <v>7</v>
      </c>
      <c r="AD13" s="154"/>
      <c r="AF13" s="153">
        <v>7</v>
      </c>
      <c r="AG13" s="154"/>
      <c r="AI13" s="153">
        <v>7</v>
      </c>
      <c r="AJ13" s="154" t="str">
        <v>MARIA FERNANDA SILVA AZEVEDO</v>
      </c>
      <c r="AL13" s="153">
        <v>7</v>
      </c>
      <c r="AM13" s="154" t="str">
        <v>PAULA PFLUGER ZANARDI</v>
      </c>
      <c r="AO13" s="153">
        <v>7</v>
      </c>
      <c r="AP13" s="154" t="str">
        <v>VALSINEIRE BUENO DE CASTRO</v>
      </c>
      <c r="AR13" s="153">
        <v>7</v>
      </c>
      <c r="AS13" s="154" t="str">
        <v>REBECCA LÚCIA CRUZ DE MENEZES</v>
      </c>
      <c r="AU13" s="153">
        <v>7</v>
      </c>
      <c r="AV13" s="154"/>
      <c r="AX13" s="153">
        <v>7</v>
      </c>
      <c r="AY13" s="154"/>
      <c r="BA13" s="153">
        <v>7</v>
      </c>
      <c r="BB13" s="154"/>
      <c r="BD13" s="153">
        <v>7</v>
      </c>
      <c r="BE13" s="154"/>
      <c r="BG13" s="153">
        <v>7</v>
      </c>
      <c r="BH13" s="154"/>
      <c r="BJ13" s="153">
        <v>7</v>
      </c>
      <c r="BK13" s="154"/>
      <c r="BM13" s="153">
        <v>7</v>
      </c>
      <c r="BN13" s="154"/>
      <c r="BP13" s="153">
        <v>7</v>
      </c>
      <c r="BQ13" s="154"/>
      <c r="BS13" s="153">
        <v>7</v>
      </c>
      <c r="BT13" s="154"/>
      <c r="BV13" s="153">
        <v>7</v>
      </c>
      <c r="BW13" s="154"/>
      <c r="BY13" s="153">
        <v>7</v>
      </c>
      <c r="BZ13" s="154" t="str">
        <v>EDUARDO CRUZ LEAL</v>
      </c>
      <c r="CB13" s="153">
        <v>7</v>
      </c>
      <c r="CC13" s="154" t="str">
        <v>CARLOS GOMES DE OLIVEIRA FILHO</v>
      </c>
      <c r="CE13" s="153">
        <v>7</v>
      </c>
      <c r="CF13" s="154"/>
      <c r="CH13" s="153">
        <v>7</v>
      </c>
      <c r="CI13" s="154"/>
      <c r="CK13" s="153">
        <v>7</v>
      </c>
      <c r="CL13" s="154"/>
      <c r="CN13" s="153">
        <v>7</v>
      </c>
      <c r="CO13" s="154"/>
      <c r="CQ13" s="153">
        <v>7</v>
      </c>
      <c r="CR13" s="154" t="str">
        <v>RICARDO BRAUDES COELHO</v>
      </c>
      <c r="CT13" s="153">
        <v>7</v>
      </c>
      <c r="CU13" s="154" t="str">
        <v>FABIANA NOGUEIRA GUZMAN</v>
      </c>
    </row>
    <row r="14" spans="1:99" x14ac:dyDescent="0.25">
      <c r="H14" s="153">
        <v>8</v>
      </c>
      <c r="I14" s="154" t="str">
        <v>ZULEICA DE ALENCAR ARARIPE PINHEIRO ALVES</v>
      </c>
      <c r="K14" s="153">
        <v>8</v>
      </c>
      <c r="L14" s="154" t="str">
        <v>ROBERTO JERÔNIMO DA SILVA</v>
      </c>
      <c r="N14" s="153">
        <v>8</v>
      </c>
      <c r="O14" s="154" t="str">
        <v>CARLOS HENRIQUE PIMENTEL LUIZ</v>
      </c>
      <c r="Q14" s="153">
        <v>8</v>
      </c>
      <c r="R14" s="154" t="str">
        <v>RICARDO ANDRÉ SANTANA BESSA</v>
      </c>
      <c r="T14" s="153">
        <v>8</v>
      </c>
      <c r="U14" s="154" t="str">
        <v>ELINALDO JOSÉ RODRIGUES</v>
      </c>
      <c r="W14" s="153">
        <v>8</v>
      </c>
      <c r="X14" s="154" t="str">
        <v>LEANDRO AFONSO GUIMARÃES</v>
      </c>
      <c r="Z14" s="153">
        <v>8</v>
      </c>
      <c r="AA14" s="154" t="str">
        <v>TATIANA MARTINELLI LOUREIRO</v>
      </c>
      <c r="AC14" s="153">
        <v>8</v>
      </c>
      <c r="AD14" s="154"/>
      <c r="AF14" s="153">
        <v>8</v>
      </c>
      <c r="AG14" s="154"/>
      <c r="AI14" s="153">
        <v>8</v>
      </c>
      <c r="AJ14" s="154" t="str">
        <v>MORGANA MARIA PESSOA SOARES</v>
      </c>
      <c r="AL14" s="153">
        <v>8</v>
      </c>
      <c r="AM14" s="154" t="str">
        <v>RAVEL ANDRADE DE SOUSA</v>
      </c>
      <c r="AO14" s="153">
        <v>8</v>
      </c>
      <c r="AP14" s="154"/>
      <c r="AR14" s="153">
        <v>8</v>
      </c>
      <c r="AS14" s="154" t="str">
        <v>TÂNIA MARIA SEABRA ROCHA DA SILVEIRA</v>
      </c>
      <c r="AU14" s="153">
        <v>8</v>
      </c>
      <c r="AV14" s="154"/>
      <c r="AX14" s="153">
        <v>8</v>
      </c>
      <c r="AY14" s="154"/>
      <c r="BA14" s="153">
        <v>8</v>
      </c>
      <c r="BB14" s="154"/>
      <c r="BD14" s="153">
        <v>8</v>
      </c>
      <c r="BE14" s="154"/>
      <c r="BG14" s="153">
        <v>8</v>
      </c>
      <c r="BH14" s="154"/>
      <c r="BJ14" s="153">
        <v>8</v>
      </c>
      <c r="BK14" s="154"/>
      <c r="BM14" s="153">
        <v>8</v>
      </c>
      <c r="BN14" s="154"/>
      <c r="BP14" s="153">
        <v>8</v>
      </c>
      <c r="BQ14" s="154"/>
      <c r="BS14" s="153">
        <v>8</v>
      </c>
      <c r="BT14" s="154"/>
      <c r="BV14" s="153">
        <v>8</v>
      </c>
      <c r="BW14" s="154"/>
      <c r="BY14" s="153">
        <v>8</v>
      </c>
      <c r="BZ14" s="154" t="str">
        <v>EMANUEL MAURÍCIO DE MENESES</v>
      </c>
      <c r="CB14" s="153">
        <v>8</v>
      </c>
      <c r="CC14" s="154" t="str">
        <v>FÁBIO MENDES DA SILVA</v>
      </c>
      <c r="CE14" s="153">
        <v>8</v>
      </c>
      <c r="CF14" s="154"/>
      <c r="CH14" s="153">
        <v>8</v>
      </c>
      <c r="CI14" s="154"/>
      <c r="CK14" s="153">
        <v>8</v>
      </c>
      <c r="CL14" s="154"/>
      <c r="CN14" s="153">
        <v>8</v>
      </c>
      <c r="CO14" s="154"/>
      <c r="CQ14" s="153">
        <v>8</v>
      </c>
      <c r="CR14" s="154"/>
      <c r="CT14" s="153">
        <v>8</v>
      </c>
      <c r="CU14" s="154" t="str">
        <v>JAIME ABRAM LERNER</v>
      </c>
    </row>
    <row r="15" spans="1:99" x14ac:dyDescent="0.25">
      <c r="H15" s="153">
        <v>9</v>
      </c>
      <c r="I15" s="154"/>
      <c r="K15" s="153">
        <v>9</v>
      </c>
      <c r="L15" s="154" t="str">
        <v>TATYANA ELIZABETTE DA SILVA VERISSIMO</v>
      </c>
      <c r="N15" s="153">
        <v>9</v>
      </c>
      <c r="O15" s="154" t="str">
        <v>CAROLINE DAIANE ARAÚJO DE OLIVEIRA DEVIDES</v>
      </c>
      <c r="Q15" s="153">
        <v>9</v>
      </c>
      <c r="R15" s="154"/>
      <c r="T15" s="153">
        <v>9</v>
      </c>
      <c r="U15" s="154" t="str">
        <v>JAQUELINE FONTES BELTRAME</v>
      </c>
      <c r="W15" s="153">
        <v>9</v>
      </c>
      <c r="X15" s="154" t="str">
        <v>SANTIAGO MACHADO DELLAPE</v>
      </c>
      <c r="Z15" s="153">
        <v>9</v>
      </c>
      <c r="AA15" s="154" t="str">
        <v>THEO COSTA DUARTE</v>
      </c>
      <c r="AC15" s="153">
        <v>9</v>
      </c>
      <c r="AD15" s="154"/>
      <c r="AF15" s="153">
        <v>9</v>
      </c>
      <c r="AG15" s="154"/>
      <c r="AI15" s="153">
        <v>9</v>
      </c>
      <c r="AJ15" s="154"/>
      <c r="AL15" s="153">
        <v>9</v>
      </c>
      <c r="AM15" s="154"/>
      <c r="AO15" s="153">
        <v>9</v>
      </c>
      <c r="AP15" s="154"/>
      <c r="AR15" s="153">
        <v>9</v>
      </c>
      <c r="AS15" s="154"/>
      <c r="AU15" s="153">
        <v>9</v>
      </c>
      <c r="AV15" s="154"/>
      <c r="AX15" s="153">
        <v>9</v>
      </c>
      <c r="AY15" s="154"/>
      <c r="BA15" s="153">
        <v>9</v>
      </c>
      <c r="BB15" s="154"/>
      <c r="BD15" s="153">
        <v>9</v>
      </c>
      <c r="BE15" s="154"/>
      <c r="BG15" s="153">
        <v>9</v>
      </c>
      <c r="BH15" s="154"/>
      <c r="BJ15" s="153">
        <v>9</v>
      </c>
      <c r="BK15" s="154"/>
      <c r="BM15" s="153">
        <v>9</v>
      </c>
      <c r="BN15" s="154"/>
      <c r="BP15" s="153">
        <v>9</v>
      </c>
      <c r="BQ15" s="154"/>
      <c r="BS15" s="153">
        <v>9</v>
      </c>
      <c r="BT15" s="154"/>
      <c r="BV15" s="153">
        <v>9</v>
      </c>
      <c r="BW15" s="154"/>
      <c r="BY15" s="153">
        <v>9</v>
      </c>
      <c r="BZ15" s="154" t="str">
        <v>ERICKINSON BEZERRA DE LIMA</v>
      </c>
      <c r="CB15" s="153">
        <v>9</v>
      </c>
      <c r="CC15" s="154" t="str">
        <v>FABIO PEREIRA BARROS</v>
      </c>
      <c r="CE15" s="153">
        <v>9</v>
      </c>
      <c r="CF15" s="154"/>
      <c r="CH15" s="153">
        <v>9</v>
      </c>
      <c r="CI15" s="154"/>
      <c r="CK15" s="153">
        <v>9</v>
      </c>
      <c r="CL15" s="154"/>
      <c r="CN15" s="153">
        <v>9</v>
      </c>
      <c r="CO15" s="154"/>
      <c r="CQ15" s="153">
        <v>9</v>
      </c>
      <c r="CR15" s="154"/>
      <c r="CT15" s="153">
        <v>9</v>
      </c>
      <c r="CU15" s="154" t="str">
        <v>JOANA DOS SANTOS MARTINS</v>
      </c>
    </row>
    <row r="16" spans="1:99" x14ac:dyDescent="0.25">
      <c r="H16" s="153">
        <v>10</v>
      </c>
      <c r="I16" s="154"/>
      <c r="K16" s="153">
        <v>10</v>
      </c>
      <c r="L16" s="154" t="str">
        <v>VANIA CRISTINA RIBEIRO</v>
      </c>
      <c r="N16" s="153">
        <v>10</v>
      </c>
      <c r="O16" s="154" t="str">
        <v>CLAUDIO DE TOLEDO FONTANA</v>
      </c>
      <c r="Q16" s="153">
        <v>10</v>
      </c>
      <c r="R16" s="154"/>
      <c r="T16" s="153">
        <v>10</v>
      </c>
      <c r="U16" s="154" t="str">
        <v>KARLA ROSSANA FRANCELINO RIBEIRO NORONHA</v>
      </c>
      <c r="W16" s="153">
        <v>10</v>
      </c>
      <c r="X16" s="154" t="str">
        <v>TATHIANNE CARLA ALMEIDA QUESADO</v>
      </c>
      <c r="Z16" s="153">
        <v>10</v>
      </c>
      <c r="AA16" s="154"/>
      <c r="AC16" s="153">
        <v>10</v>
      </c>
      <c r="AD16" s="154"/>
      <c r="AF16" s="153">
        <v>10</v>
      </c>
      <c r="AG16" s="154"/>
      <c r="AI16" s="153">
        <v>10</v>
      </c>
      <c r="AJ16" s="154"/>
      <c r="AL16" s="153">
        <v>10</v>
      </c>
      <c r="AM16" s="154"/>
      <c r="AO16" s="153">
        <v>10</v>
      </c>
      <c r="AP16" s="154"/>
      <c r="AR16" s="153">
        <v>10</v>
      </c>
      <c r="AS16" s="154"/>
      <c r="AU16" s="153">
        <v>10</v>
      </c>
      <c r="AV16" s="154"/>
      <c r="AX16" s="153">
        <v>10</v>
      </c>
      <c r="AY16" s="154"/>
      <c r="BA16" s="153">
        <v>10</v>
      </c>
      <c r="BB16" s="154"/>
      <c r="BD16" s="153">
        <v>10</v>
      </c>
      <c r="BE16" s="154"/>
      <c r="BG16" s="153">
        <v>10</v>
      </c>
      <c r="BH16" s="154"/>
      <c r="BJ16" s="153">
        <v>10</v>
      </c>
      <c r="BK16" s="154"/>
      <c r="BM16" s="153">
        <v>10</v>
      </c>
      <c r="BN16" s="154"/>
      <c r="BP16" s="153">
        <v>10</v>
      </c>
      <c r="BQ16" s="154"/>
      <c r="BS16" s="153">
        <v>10</v>
      </c>
      <c r="BT16" s="154"/>
      <c r="BV16" s="153">
        <v>10</v>
      </c>
      <c r="BW16" s="154"/>
      <c r="BY16" s="153">
        <v>10</v>
      </c>
      <c r="BZ16" s="154" t="str">
        <v>FABIO LUIZ CARNEIRO MOURILHE SILVA</v>
      </c>
      <c r="CB16" s="153">
        <v>10</v>
      </c>
      <c r="CC16" s="154" t="str">
        <v>FABÍULA KAREN PARREIRA DE SOUZA E SILVA</v>
      </c>
      <c r="CE16" s="153">
        <v>10</v>
      </c>
      <c r="CF16" s="154"/>
      <c r="CH16" s="153">
        <v>10</v>
      </c>
      <c r="CI16" s="154"/>
      <c r="CK16" s="153">
        <v>10</v>
      </c>
      <c r="CL16" s="154"/>
      <c r="CN16" s="153">
        <v>10</v>
      </c>
      <c r="CO16" s="154"/>
      <c r="CQ16" s="153">
        <v>10</v>
      </c>
      <c r="CR16" s="154"/>
      <c r="CT16" s="153">
        <v>10</v>
      </c>
      <c r="CU16" s="154" t="str">
        <v>JOSÉ CLÁUDIO MARCONCINE</v>
      </c>
    </row>
    <row r="17" spans="1:99" x14ac:dyDescent="0.25">
      <c r="H17" s="153">
        <v>11</v>
      </c>
      <c r="I17" s="154"/>
      <c r="K17" s="153">
        <v>11</v>
      </c>
      <c r="L17" s="154"/>
      <c r="N17" s="153">
        <v>11</v>
      </c>
      <c r="O17" s="154" t="str">
        <v>DANIELLE MARTINS DE FARIAS</v>
      </c>
      <c r="Q17" s="153">
        <v>11</v>
      </c>
      <c r="R17" s="154"/>
      <c r="T17" s="153">
        <v>11</v>
      </c>
      <c r="U17" s="154" t="str">
        <v>KELLY FERREIRA DE LIMA</v>
      </c>
      <c r="W17" s="153">
        <v>11</v>
      </c>
      <c r="X17" s="154"/>
      <c r="Z17" s="153">
        <v>11</v>
      </c>
      <c r="AA17" s="154"/>
      <c r="AC17" s="153">
        <v>11</v>
      </c>
      <c r="AD17" s="154"/>
      <c r="AF17" s="153">
        <v>11</v>
      </c>
      <c r="AG17" s="154"/>
      <c r="AI17" s="153">
        <v>11</v>
      </c>
      <c r="AJ17" s="154"/>
      <c r="AL17" s="153">
        <v>11</v>
      </c>
      <c r="AM17" s="154"/>
      <c r="AO17" s="153">
        <v>11</v>
      </c>
      <c r="AP17" s="154"/>
      <c r="AR17" s="153">
        <v>11</v>
      </c>
      <c r="AS17" s="154"/>
      <c r="AU17" s="153">
        <v>11</v>
      </c>
      <c r="AV17" s="154"/>
      <c r="AX17" s="153">
        <v>11</v>
      </c>
      <c r="AY17" s="154"/>
      <c r="BA17" s="153">
        <v>11</v>
      </c>
      <c r="BB17" s="154"/>
      <c r="BD17" s="153">
        <v>11</v>
      </c>
      <c r="BE17" s="154"/>
      <c r="BG17" s="153">
        <v>11</v>
      </c>
      <c r="BH17" s="154"/>
      <c r="BJ17" s="153">
        <v>11</v>
      </c>
      <c r="BK17" s="154"/>
      <c r="BM17" s="153">
        <v>11</v>
      </c>
      <c r="BN17" s="154"/>
      <c r="BP17" s="153">
        <v>11</v>
      </c>
      <c r="BQ17" s="154"/>
      <c r="BS17" s="153">
        <v>11</v>
      </c>
      <c r="BT17" s="154"/>
      <c r="BV17" s="153">
        <v>11</v>
      </c>
      <c r="BW17" s="154"/>
      <c r="BY17" s="153">
        <v>11</v>
      </c>
      <c r="BZ17" s="154" t="str">
        <v>FELIPE VALLE DA CUNHA</v>
      </c>
      <c r="CB17" s="153">
        <v>11</v>
      </c>
      <c r="CC17" s="154" t="str">
        <v>FERNANDO ANTONIO DE ALBERGARIA LOMARDO</v>
      </c>
      <c r="CE17" s="153">
        <v>11</v>
      </c>
      <c r="CF17" s="154"/>
      <c r="CH17" s="153">
        <v>11</v>
      </c>
      <c r="CI17" s="154"/>
      <c r="CK17" s="153">
        <v>11</v>
      </c>
      <c r="CL17" s="154"/>
      <c r="CN17" s="153">
        <v>11</v>
      </c>
      <c r="CO17" s="154"/>
      <c r="CQ17" s="153">
        <v>11</v>
      </c>
      <c r="CR17" s="154"/>
      <c r="CT17" s="153">
        <v>11</v>
      </c>
      <c r="CU17" s="154" t="str">
        <v>JULIANA CUNHA PASSOS</v>
      </c>
    </row>
    <row r="18" spans="1:99" x14ac:dyDescent="0.25">
      <c r="H18" s="153">
        <v>12</v>
      </c>
      <c r="I18" s="154"/>
      <c r="K18" s="153">
        <v>12</v>
      </c>
      <c r="L18" s="154"/>
      <c r="N18" s="153">
        <v>12</v>
      </c>
      <c r="O18" s="154" t="str">
        <v>DENISE IVONE MOREIRA</v>
      </c>
      <c r="Q18" s="153">
        <v>12</v>
      </c>
      <c r="R18" s="154"/>
      <c r="T18" s="153">
        <v>12</v>
      </c>
      <c r="U18" s="154" t="str">
        <v>MARIA SÍLVIA BIGARELI DE MENEZES</v>
      </c>
      <c r="W18" s="153">
        <v>12</v>
      </c>
      <c r="X18" s="154"/>
      <c r="Z18" s="153">
        <v>12</v>
      </c>
      <c r="AA18" s="154"/>
      <c r="AC18" s="153">
        <v>12</v>
      </c>
      <c r="AD18" s="154"/>
      <c r="AF18" s="153">
        <v>12</v>
      </c>
      <c r="AG18" s="154"/>
      <c r="AI18" s="153">
        <v>12</v>
      </c>
      <c r="AJ18" s="154"/>
      <c r="AL18" s="153">
        <v>12</v>
      </c>
      <c r="AM18" s="154"/>
      <c r="AO18" s="153">
        <v>12</v>
      </c>
      <c r="AP18" s="154"/>
      <c r="AR18" s="153">
        <v>12</v>
      </c>
      <c r="AS18" s="154"/>
      <c r="AU18" s="153">
        <v>12</v>
      </c>
      <c r="AV18" s="154"/>
      <c r="AX18" s="153">
        <v>12</v>
      </c>
      <c r="AY18" s="154"/>
      <c r="BA18" s="153">
        <v>12</v>
      </c>
      <c r="BB18" s="154"/>
      <c r="BD18" s="153">
        <v>12</v>
      </c>
      <c r="BE18" s="154"/>
      <c r="BG18" s="153">
        <v>12</v>
      </c>
      <c r="BH18" s="154"/>
      <c r="BJ18" s="153">
        <v>12</v>
      </c>
      <c r="BK18" s="154"/>
      <c r="BM18" s="153">
        <v>12</v>
      </c>
      <c r="BN18" s="154"/>
      <c r="BP18" s="153">
        <v>12</v>
      </c>
      <c r="BQ18" s="154"/>
      <c r="BS18" s="153">
        <v>12</v>
      </c>
      <c r="BT18" s="154"/>
      <c r="BV18" s="153">
        <v>12</v>
      </c>
      <c r="BW18" s="154"/>
      <c r="BY18" s="153">
        <v>12</v>
      </c>
      <c r="BZ18" s="154" t="str">
        <v>GABRIELA SOARES DE ARAUJO GÓES</v>
      </c>
      <c r="CB18" s="153">
        <v>12</v>
      </c>
      <c r="CC18" s="154" t="str">
        <v>FREDERICO AUGUSTO VIANNA DE ASSIS PESSOA</v>
      </c>
      <c r="CE18" s="153">
        <v>12</v>
      </c>
      <c r="CF18" s="154"/>
      <c r="CH18" s="153">
        <v>12</v>
      </c>
      <c r="CI18" s="154"/>
      <c r="CK18" s="153">
        <v>12</v>
      </c>
      <c r="CL18" s="154"/>
      <c r="CN18" s="153">
        <v>12</v>
      </c>
      <c r="CO18" s="154"/>
      <c r="CQ18" s="153">
        <v>12</v>
      </c>
      <c r="CR18" s="154"/>
      <c r="CT18" s="153">
        <v>12</v>
      </c>
      <c r="CU18" s="154" t="str">
        <v>JULIANA SOARES ROCHA</v>
      </c>
    </row>
    <row r="19" spans="1:99" x14ac:dyDescent="0.25">
      <c r="H19" s="153">
        <v>13</v>
      </c>
      <c r="I19" s="154"/>
      <c r="K19" s="153">
        <v>13</v>
      </c>
      <c r="L19" s="154"/>
      <c r="N19" s="153">
        <v>13</v>
      </c>
      <c r="O19" s="154" t="str">
        <v>FERNANDA TEIXEIRA GAMA</v>
      </c>
      <c r="Q19" s="153">
        <v>13</v>
      </c>
      <c r="R19" s="154"/>
      <c r="T19" s="153">
        <v>13</v>
      </c>
      <c r="U19" s="154" t="str">
        <v>RENATO VIEIRA DE LIMA</v>
      </c>
      <c r="W19" s="153">
        <v>13</v>
      </c>
      <c r="X19" s="154"/>
      <c r="Z19" s="153">
        <v>13</v>
      </c>
      <c r="AA19" s="154"/>
      <c r="AC19" s="153">
        <v>13</v>
      </c>
      <c r="AD19" s="154"/>
      <c r="AF19" s="153">
        <v>13</v>
      </c>
      <c r="AG19" s="154"/>
      <c r="AI19" s="153">
        <v>13</v>
      </c>
      <c r="AJ19" s="154"/>
      <c r="AL19" s="153">
        <v>13</v>
      </c>
      <c r="AM19" s="154"/>
      <c r="AO19" s="153">
        <v>13</v>
      </c>
      <c r="AP19" s="154"/>
      <c r="AR19" s="153">
        <v>13</v>
      </c>
      <c r="AS19" s="154"/>
      <c r="AU19" s="153">
        <v>13</v>
      </c>
      <c r="AV19" s="154"/>
      <c r="AX19" s="153">
        <v>13</v>
      </c>
      <c r="AY19" s="154"/>
      <c r="BA19" s="153">
        <v>13</v>
      </c>
      <c r="BB19" s="154"/>
      <c r="BD19" s="153">
        <v>13</v>
      </c>
      <c r="BE19" s="154"/>
      <c r="BG19" s="153">
        <v>13</v>
      </c>
      <c r="BH19" s="154"/>
      <c r="BJ19" s="153">
        <v>13</v>
      </c>
      <c r="BK19" s="154"/>
      <c r="BM19" s="153">
        <v>13</v>
      </c>
      <c r="BN19" s="154"/>
      <c r="BP19" s="153">
        <v>13</v>
      </c>
      <c r="BQ19" s="154"/>
      <c r="BS19" s="153">
        <v>13</v>
      </c>
      <c r="BT19" s="154"/>
      <c r="BV19" s="153">
        <v>13</v>
      </c>
      <c r="BW19" s="154"/>
      <c r="BY19" s="153">
        <v>13</v>
      </c>
      <c r="BZ19" s="154" t="str">
        <v>GILBERTO LIMA DE PAIVA JUNIOR</v>
      </c>
      <c r="CB19" s="153">
        <v>13</v>
      </c>
      <c r="CC19" s="154" t="str">
        <v>GISELE ANDRÉIA DILLY DE SÁ MAGRISSO</v>
      </c>
      <c r="CE19" s="153">
        <v>13</v>
      </c>
      <c r="CF19" s="154"/>
      <c r="CH19" s="153">
        <v>13</v>
      </c>
      <c r="CI19" s="154"/>
      <c r="CK19" s="153">
        <v>13</v>
      </c>
      <c r="CL19" s="154"/>
      <c r="CN19" s="153">
        <v>13</v>
      </c>
      <c r="CO19" s="154"/>
      <c r="CQ19" s="153">
        <v>13</v>
      </c>
      <c r="CR19" s="154"/>
      <c r="CT19" s="153">
        <v>13</v>
      </c>
      <c r="CU19" s="154" t="str">
        <v>LÍGIA MARINA DE ALMEIDA</v>
      </c>
    </row>
    <row r="20" spans="1:99" x14ac:dyDescent="0.25">
      <c r="H20" s="153">
        <v>14</v>
      </c>
      <c r="I20" s="154"/>
      <c r="K20" s="153">
        <v>14</v>
      </c>
      <c r="L20" s="154"/>
      <c r="N20" s="153">
        <v>14</v>
      </c>
      <c r="O20" s="154" t="str">
        <v>FERNANDO CÉSAR KINAS</v>
      </c>
      <c r="Q20" s="153">
        <v>14</v>
      </c>
      <c r="R20" s="154"/>
      <c r="T20" s="153">
        <v>14</v>
      </c>
      <c r="U20" s="154" t="str">
        <v>RICARDO JOSÉ PERES</v>
      </c>
      <c r="W20" s="153">
        <v>14</v>
      </c>
      <c r="X20" s="154"/>
      <c r="Z20" s="153">
        <v>14</v>
      </c>
      <c r="AA20" s="154"/>
      <c r="AC20" s="153">
        <v>14</v>
      </c>
      <c r="AD20" s="154"/>
      <c r="AF20" s="153">
        <v>14</v>
      </c>
      <c r="AG20" s="154"/>
      <c r="AI20" s="153">
        <v>14</v>
      </c>
      <c r="AJ20" s="154"/>
      <c r="AL20" s="153">
        <v>14</v>
      </c>
      <c r="AM20" s="154"/>
      <c r="AO20" s="153">
        <v>14</v>
      </c>
      <c r="AP20" s="154"/>
      <c r="AR20" s="153">
        <v>14</v>
      </c>
      <c r="AS20" s="154"/>
      <c r="AU20" s="153">
        <v>14</v>
      </c>
      <c r="AV20" s="154"/>
      <c r="AX20" s="153">
        <v>14</v>
      </c>
      <c r="AY20" s="154"/>
      <c r="BA20" s="153">
        <v>14</v>
      </c>
      <c r="BB20" s="154"/>
      <c r="BD20" s="153">
        <v>14</v>
      </c>
      <c r="BE20" s="154"/>
      <c r="BG20" s="153">
        <v>14</v>
      </c>
      <c r="BH20" s="154"/>
      <c r="BJ20" s="153">
        <v>14</v>
      </c>
      <c r="BK20" s="154"/>
      <c r="BM20" s="153">
        <v>14</v>
      </c>
      <c r="BN20" s="154"/>
      <c r="BP20" s="153">
        <v>14</v>
      </c>
      <c r="BQ20" s="154"/>
      <c r="BS20" s="153">
        <v>14</v>
      </c>
      <c r="BT20" s="154"/>
      <c r="BV20" s="153">
        <v>14</v>
      </c>
      <c r="BW20" s="154"/>
      <c r="BY20" s="153">
        <v>14</v>
      </c>
      <c r="BZ20" s="154" t="str">
        <v>GILBERTO RODRIGUES FIGUEIREDO</v>
      </c>
      <c r="CB20" s="153">
        <v>14</v>
      </c>
      <c r="CC20" s="154" t="str">
        <v>GUILHERME LAUREANO COELHO DE MOURA</v>
      </c>
      <c r="CE20" s="153">
        <v>14</v>
      </c>
      <c r="CF20" s="154"/>
      <c r="CH20" s="153">
        <v>14</v>
      </c>
      <c r="CI20" s="154"/>
      <c r="CK20" s="153">
        <v>14</v>
      </c>
      <c r="CL20" s="154"/>
      <c r="CN20" s="153">
        <v>14</v>
      </c>
      <c r="CO20" s="154"/>
      <c r="CQ20" s="153">
        <v>14</v>
      </c>
      <c r="CR20" s="154"/>
      <c r="CT20" s="153">
        <v>14</v>
      </c>
      <c r="CU20" s="154" t="str">
        <v>LÍVIA MARCELA DA SILVA UCHÔA</v>
      </c>
    </row>
    <row r="21" spans="1:99" x14ac:dyDescent="0.25">
      <c r="H21" s="153">
        <v>15</v>
      </c>
      <c r="I21" s="154"/>
      <c r="K21" s="153">
        <v>15</v>
      </c>
      <c r="L21" s="154"/>
      <c r="N21" s="153">
        <v>15</v>
      </c>
      <c r="O21" s="154" t="str">
        <v>FRANCIELE MACHADO DE AGUIAR</v>
      </c>
      <c r="Q21" s="153">
        <v>15</v>
      </c>
      <c r="R21" s="154"/>
      <c r="T21" s="153">
        <v>15</v>
      </c>
      <c r="U21" s="154" t="str">
        <v>RODRIGO LOURENÇO KAMINSKI</v>
      </c>
      <c r="W21" s="153">
        <v>15</v>
      </c>
      <c r="X21" s="154"/>
      <c r="Z21" s="153">
        <v>15</v>
      </c>
      <c r="AA21" s="154"/>
      <c r="AC21" s="153">
        <v>15</v>
      </c>
      <c r="AD21" s="154"/>
      <c r="AF21" s="153">
        <v>15</v>
      </c>
      <c r="AG21" s="154"/>
      <c r="AI21" s="153">
        <v>15</v>
      </c>
      <c r="AJ21" s="154"/>
      <c r="AL21" s="153">
        <v>15</v>
      </c>
      <c r="AM21" s="154"/>
      <c r="AO21" s="153">
        <v>15</v>
      </c>
      <c r="AP21" s="154"/>
      <c r="AR21" s="153">
        <v>15</v>
      </c>
      <c r="AS21" s="154"/>
      <c r="AU21" s="153">
        <v>15</v>
      </c>
      <c r="AV21" s="154"/>
      <c r="AX21" s="153">
        <v>15</v>
      </c>
      <c r="AY21" s="154"/>
      <c r="BA21" s="153">
        <v>15</v>
      </c>
      <c r="BB21" s="154"/>
      <c r="BD21" s="153">
        <v>15</v>
      </c>
      <c r="BE21" s="154"/>
      <c r="BG21" s="153">
        <v>15</v>
      </c>
      <c r="BH21" s="154"/>
      <c r="BJ21" s="153">
        <v>15</v>
      </c>
      <c r="BK21" s="154"/>
      <c r="BM21" s="153">
        <v>15</v>
      </c>
      <c r="BN21" s="154"/>
      <c r="BP21" s="153">
        <v>15</v>
      </c>
      <c r="BQ21" s="154"/>
      <c r="BS21" s="153">
        <v>15</v>
      </c>
      <c r="BT21" s="154"/>
      <c r="BV21" s="153">
        <v>15</v>
      </c>
      <c r="BW21" s="154"/>
      <c r="BY21" s="153">
        <v>15</v>
      </c>
      <c r="BZ21" s="154" t="str">
        <v>GLACIMERE BRITTO DE OLIVEIRA PIMENTA</v>
      </c>
      <c r="CB21" s="153">
        <v>15</v>
      </c>
      <c r="CC21" s="154" t="str">
        <v>KARINA PEREIRA DE FIGUEIREDO SOUZA PETRACCA</v>
      </c>
      <c r="CE21" s="153">
        <v>15</v>
      </c>
      <c r="CF21" s="154"/>
      <c r="CH21" s="153">
        <v>15</v>
      </c>
      <c r="CI21" s="154"/>
      <c r="CK21" s="153">
        <v>15</v>
      </c>
      <c r="CL21" s="154"/>
      <c r="CN21" s="153">
        <v>15</v>
      </c>
      <c r="CO21" s="154"/>
      <c r="CQ21" s="153">
        <v>15</v>
      </c>
      <c r="CR21" s="154"/>
      <c r="CT21" s="153">
        <v>15</v>
      </c>
      <c r="CU21" s="154" t="str">
        <v>LUCAS MARTINS NÉIA</v>
      </c>
    </row>
    <row r="22" spans="1:99" x14ac:dyDescent="0.25">
      <c r="B22" s="313"/>
      <c r="C22" s="313"/>
      <c r="D22" s="313"/>
      <c r="E22" s="313"/>
      <c r="H22" s="153">
        <v>16</v>
      </c>
      <c r="I22" s="154"/>
      <c r="K22" s="153">
        <v>16</v>
      </c>
      <c r="L22" s="154"/>
      <c r="N22" s="153">
        <v>16</v>
      </c>
      <c r="O22" s="154" t="str">
        <v>GIOVANNA MOMENTÉ ARAUJO QUEIROZ</v>
      </c>
      <c r="Q22" s="153">
        <v>16</v>
      </c>
      <c r="R22" s="154"/>
      <c r="T22" s="153">
        <v>16</v>
      </c>
      <c r="U22" s="154" t="str">
        <v>TARSILA GUEDES RAPASSI</v>
      </c>
      <c r="W22" s="153">
        <v>16</v>
      </c>
      <c r="X22" s="154"/>
      <c r="Z22" s="153">
        <v>16</v>
      </c>
      <c r="AA22" s="154"/>
      <c r="AC22" s="153">
        <v>16</v>
      </c>
      <c r="AD22" s="154"/>
      <c r="AF22" s="153">
        <v>16</v>
      </c>
      <c r="AG22" s="154"/>
      <c r="AI22" s="153">
        <v>16</v>
      </c>
      <c r="AJ22" s="154"/>
      <c r="AL22" s="153">
        <v>16</v>
      </c>
      <c r="AM22" s="154"/>
      <c r="AO22" s="153">
        <v>16</v>
      </c>
      <c r="AP22" s="154"/>
      <c r="AR22" s="153">
        <v>16</v>
      </c>
      <c r="AS22" s="154"/>
      <c r="AU22" s="153">
        <v>16</v>
      </c>
      <c r="AV22" s="154"/>
      <c r="AX22" s="153">
        <v>16</v>
      </c>
      <c r="AY22" s="154"/>
      <c r="BA22" s="153">
        <v>16</v>
      </c>
      <c r="BB22" s="154"/>
      <c r="BD22" s="153">
        <v>16</v>
      </c>
      <c r="BE22" s="154"/>
      <c r="BG22" s="153">
        <v>16</v>
      </c>
      <c r="BH22" s="154"/>
      <c r="BJ22" s="153">
        <v>16</v>
      </c>
      <c r="BK22" s="154"/>
      <c r="BM22" s="153">
        <v>16</v>
      </c>
      <c r="BN22" s="154"/>
      <c r="BP22" s="153">
        <v>16</v>
      </c>
      <c r="BQ22" s="154"/>
      <c r="BS22" s="153">
        <v>16</v>
      </c>
      <c r="BT22" s="154"/>
      <c r="BV22" s="153">
        <v>16</v>
      </c>
      <c r="BW22" s="154"/>
      <c r="BY22" s="153">
        <v>16</v>
      </c>
      <c r="BZ22" s="154" t="str">
        <v>GUILHERME AUGUSTO DE ÁVILA</v>
      </c>
      <c r="CB22" s="153">
        <v>16</v>
      </c>
      <c r="CC22" s="154" t="str">
        <v>KARINE LEGRAND</v>
      </c>
      <c r="CE22" s="153">
        <v>16</v>
      </c>
      <c r="CF22" s="154"/>
      <c r="CH22" s="153">
        <v>16</v>
      </c>
      <c r="CI22" s="154"/>
      <c r="CK22" s="153">
        <v>16</v>
      </c>
      <c r="CL22" s="154"/>
      <c r="CN22" s="153">
        <v>16</v>
      </c>
      <c r="CO22" s="154"/>
      <c r="CQ22" s="153">
        <v>16</v>
      </c>
      <c r="CR22" s="154"/>
      <c r="CT22" s="153">
        <v>16</v>
      </c>
      <c r="CU22" s="154" t="str">
        <v>MARTA ALARCON CHAMARELLI</v>
      </c>
    </row>
    <row r="23" spans="1:99" x14ac:dyDescent="0.25">
      <c r="B23" s="313"/>
      <c r="C23" s="313"/>
      <c r="D23" s="313"/>
      <c r="E23" s="313"/>
      <c r="H23" s="153">
        <v>17</v>
      </c>
      <c r="I23" s="154"/>
      <c r="K23" s="153">
        <v>17</v>
      </c>
      <c r="L23" s="154"/>
      <c r="N23" s="153">
        <v>17</v>
      </c>
      <c r="O23" s="154" t="str">
        <v>GIZELA MASCARENHAS DE CARVALHO</v>
      </c>
      <c r="Q23" s="153">
        <v>17</v>
      </c>
      <c r="R23" s="154"/>
      <c r="T23" s="153">
        <v>17</v>
      </c>
      <c r="U23" s="154" t="str">
        <v>THAÍS FERREIRA DE SALES</v>
      </c>
      <c r="W23" s="153">
        <v>17</v>
      </c>
      <c r="X23" s="154"/>
      <c r="Z23" s="153">
        <v>17</v>
      </c>
      <c r="AA23" s="154"/>
      <c r="AC23" s="153">
        <v>17</v>
      </c>
      <c r="AD23" s="154"/>
      <c r="AF23" s="153">
        <v>17</v>
      </c>
      <c r="AG23" s="154"/>
      <c r="AI23" s="153">
        <v>17</v>
      </c>
      <c r="AJ23" s="154"/>
      <c r="AL23" s="153">
        <v>17</v>
      </c>
      <c r="AM23" s="154"/>
      <c r="AO23" s="153">
        <v>17</v>
      </c>
      <c r="AP23" s="154"/>
      <c r="AR23" s="153">
        <v>17</v>
      </c>
      <c r="AS23" s="154"/>
      <c r="AU23" s="153">
        <v>17</v>
      </c>
      <c r="AV23" s="154"/>
      <c r="AX23" s="153">
        <v>17</v>
      </c>
      <c r="AY23" s="154"/>
      <c r="BA23" s="153">
        <v>17</v>
      </c>
      <c r="BB23" s="154"/>
      <c r="BD23" s="153">
        <v>17</v>
      </c>
      <c r="BE23" s="154"/>
      <c r="BG23" s="153">
        <v>17</v>
      </c>
      <c r="BH23" s="154"/>
      <c r="BJ23" s="153">
        <v>17</v>
      </c>
      <c r="BK23" s="154"/>
      <c r="BM23" s="153">
        <v>17</v>
      </c>
      <c r="BN23" s="154"/>
      <c r="BP23" s="153">
        <v>17</v>
      </c>
      <c r="BQ23" s="154"/>
      <c r="BS23" s="153">
        <v>17</v>
      </c>
      <c r="BT23" s="154"/>
      <c r="BV23" s="153">
        <v>17</v>
      </c>
      <c r="BW23" s="154"/>
      <c r="BY23" s="153">
        <v>17</v>
      </c>
      <c r="BZ23" s="154" t="str">
        <v>JOÃO PEDRO DE QUEIROZ MORALES</v>
      </c>
      <c r="CB23" s="153">
        <v>17</v>
      </c>
      <c r="CC23" s="154" t="str">
        <v>KLEUBER DIVINO GARCEZ</v>
      </c>
      <c r="CE23" s="153">
        <v>17</v>
      </c>
      <c r="CF23" s="154"/>
      <c r="CH23" s="153">
        <v>17</v>
      </c>
      <c r="CI23" s="154"/>
      <c r="CK23" s="153">
        <v>17</v>
      </c>
      <c r="CL23" s="154"/>
      <c r="CN23" s="153">
        <v>17</v>
      </c>
      <c r="CO23" s="154"/>
      <c r="CQ23" s="153">
        <v>17</v>
      </c>
      <c r="CR23" s="154"/>
      <c r="CT23" s="153">
        <v>17</v>
      </c>
      <c r="CU23" s="154" t="str">
        <v>PAULA ALVES NETTO</v>
      </c>
    </row>
    <row r="24" spans="1:99" x14ac:dyDescent="0.25">
      <c r="B24" s="313"/>
      <c r="C24" s="313"/>
      <c r="D24" s="313"/>
      <c r="E24" s="313"/>
      <c r="H24" s="153">
        <v>18</v>
      </c>
      <c r="I24" s="154"/>
      <c r="K24" s="153">
        <v>18</v>
      </c>
      <c r="L24" s="154"/>
      <c r="N24" s="153">
        <v>18</v>
      </c>
      <c r="O24" s="154" t="str">
        <v>JÉSSICA CRUZ FERREIRA</v>
      </c>
      <c r="Q24" s="153">
        <v>18</v>
      </c>
      <c r="R24" s="154"/>
      <c r="T24" s="153">
        <v>18</v>
      </c>
      <c r="U24" s="154"/>
      <c r="W24" s="153">
        <v>18</v>
      </c>
      <c r="X24" s="154"/>
      <c r="Z24" s="153">
        <v>18</v>
      </c>
      <c r="AA24" s="154"/>
      <c r="AC24" s="153">
        <v>18</v>
      </c>
      <c r="AD24" s="154"/>
      <c r="AF24" s="153">
        <v>18</v>
      </c>
      <c r="AG24" s="154"/>
      <c r="AI24" s="153">
        <v>18</v>
      </c>
      <c r="AJ24" s="154"/>
      <c r="AL24" s="153">
        <v>18</v>
      </c>
      <c r="AM24" s="154"/>
      <c r="AO24" s="153">
        <v>18</v>
      </c>
      <c r="AP24" s="154"/>
      <c r="AR24" s="153">
        <v>18</v>
      </c>
      <c r="AS24" s="154"/>
      <c r="AU24" s="153">
        <v>18</v>
      </c>
      <c r="AV24" s="154"/>
      <c r="AX24" s="153">
        <v>18</v>
      </c>
      <c r="AY24" s="154"/>
      <c r="BA24" s="153">
        <v>18</v>
      </c>
      <c r="BB24" s="154"/>
      <c r="BD24" s="153">
        <v>18</v>
      </c>
      <c r="BE24" s="154"/>
      <c r="BG24" s="153">
        <v>18</v>
      </c>
      <c r="BH24" s="154"/>
      <c r="BJ24" s="153">
        <v>18</v>
      </c>
      <c r="BK24" s="154"/>
      <c r="BM24" s="153">
        <v>18</v>
      </c>
      <c r="BN24" s="154"/>
      <c r="BP24" s="153">
        <v>18</v>
      </c>
      <c r="BQ24" s="154"/>
      <c r="BS24" s="153">
        <v>18</v>
      </c>
      <c r="BT24" s="154"/>
      <c r="BV24" s="153">
        <v>18</v>
      </c>
      <c r="BW24" s="154"/>
      <c r="BY24" s="153">
        <v>18</v>
      </c>
      <c r="BZ24" s="154" t="str">
        <v>JULIO CHAGAS PITTHAN</v>
      </c>
      <c r="CB24" s="153">
        <v>18</v>
      </c>
      <c r="CC24" s="154" t="str">
        <v>PHILIPE DE CASTRO PASSOS</v>
      </c>
      <c r="CE24" s="153">
        <v>18</v>
      </c>
      <c r="CF24" s="154"/>
      <c r="CH24" s="153">
        <v>18</v>
      </c>
      <c r="CI24" s="154"/>
      <c r="CK24" s="153">
        <v>18</v>
      </c>
      <c r="CL24" s="154"/>
      <c r="CN24" s="153">
        <v>18</v>
      </c>
      <c r="CO24" s="154"/>
      <c r="CQ24" s="153">
        <v>18</v>
      </c>
      <c r="CR24" s="154"/>
      <c r="CT24" s="153">
        <v>18</v>
      </c>
      <c r="CU24" s="154" t="str">
        <v>PAULA BELCHIOR DE LIMA BISPO</v>
      </c>
    </row>
    <row r="25" spans="1:99" x14ac:dyDescent="0.25">
      <c r="A25" s="174"/>
      <c r="B25" s="145" t="s">
        <v>3497</v>
      </c>
      <c r="C25" s="174">
        <f>COUNTIF('LISTAS DE PARTICIPANTES'!U:U, RESULTADO!B25&amp;"-A")+
COUNTIF('LISTAS DE PARTICIPANTES'!U:U, RESULTADO!B25&amp;"-B")+
COUNTIF('LISTAS DE PARTICIPANTES'!U:U, RESULTADO!B25&amp;"-C")+
COUNTIF('LISTAS DE PARTICIPANTES'!U:U, RESULTADO!B25&amp;"-D")+
COUNTIF('LISTAS DE PARTICIPANTES'!U:U, RESULTADO!B25&amp;"-E")+
COUNTIF('LISTAS DE PARTICIPANTES'!U:U, RESULTADO!B25&amp;"-F")+
COUNTIF('LISTAS DE PARTICIPANTES'!U:U, RESULTADO!B25&amp;"-G")+
COUNTIF('LISTAS DE PARTICIPANTES'!U:U, RESULTADO!B25&amp;"-H")+
COUNTIF('LISTAS DE PARTICIPANTES'!U:U, RESULTADO!B25&amp;"-I")+
COUNTIF('LISTAS DE PARTICIPANTES'!U:U, RESULTADO!B25&amp;"-J")+
COUNTIF('LISTAS DE PARTICIPANTES'!U:U, RESULTADO!B25&amp;"-K")+
COUNTIF('LISTAS DE PARTICIPANTES'!U:U, RESULTADO!B25&amp;"-L")</f>
        <v>58</v>
      </c>
      <c r="D25" s="174"/>
      <c r="E25" s="313"/>
      <c r="H25" s="153">
        <v>19</v>
      </c>
      <c r="I25" s="154"/>
      <c r="K25" s="153">
        <v>19</v>
      </c>
      <c r="L25" s="154"/>
      <c r="N25" s="153">
        <v>19</v>
      </c>
      <c r="O25" s="154" t="str">
        <v>JORDAN MAIA DA SILVA PADILHA</v>
      </c>
      <c r="Q25" s="153">
        <v>19</v>
      </c>
      <c r="R25" s="154"/>
      <c r="T25" s="153">
        <v>19</v>
      </c>
      <c r="U25" s="154"/>
      <c r="W25" s="153">
        <v>19</v>
      </c>
      <c r="X25" s="154"/>
      <c r="Z25" s="153">
        <v>19</v>
      </c>
      <c r="AA25" s="154"/>
      <c r="AC25" s="153">
        <v>19</v>
      </c>
      <c r="AD25" s="154"/>
      <c r="AF25" s="153">
        <v>19</v>
      </c>
      <c r="AG25" s="154"/>
      <c r="AI25" s="153">
        <v>19</v>
      </c>
      <c r="AJ25" s="154"/>
      <c r="AL25" s="153">
        <v>19</v>
      </c>
      <c r="AM25" s="154"/>
      <c r="AO25" s="153">
        <v>19</v>
      </c>
      <c r="AP25" s="154"/>
      <c r="AR25" s="153">
        <v>19</v>
      </c>
      <c r="AS25" s="154"/>
      <c r="AU25" s="153">
        <v>19</v>
      </c>
      <c r="AV25" s="154"/>
      <c r="AX25" s="153">
        <v>19</v>
      </c>
      <c r="AY25" s="154"/>
      <c r="BA25" s="153">
        <v>19</v>
      </c>
      <c r="BB25" s="154"/>
      <c r="BD25" s="153">
        <v>19</v>
      </c>
      <c r="BE25" s="154"/>
      <c r="BG25" s="153">
        <v>19</v>
      </c>
      <c r="BH25" s="154"/>
      <c r="BJ25" s="153">
        <v>19</v>
      </c>
      <c r="BK25" s="154"/>
      <c r="BM25" s="153">
        <v>19</v>
      </c>
      <c r="BN25" s="154"/>
      <c r="BP25" s="153">
        <v>19</v>
      </c>
      <c r="BQ25" s="154"/>
      <c r="BS25" s="153">
        <v>19</v>
      </c>
      <c r="BT25" s="154"/>
      <c r="BV25" s="153">
        <v>19</v>
      </c>
      <c r="BW25" s="154"/>
      <c r="BY25" s="153">
        <v>19</v>
      </c>
      <c r="BZ25" s="154" t="str">
        <v>LÍGIA VERÔNICA FERREIRA DA SILVA</v>
      </c>
      <c r="CB25" s="153">
        <v>19</v>
      </c>
      <c r="CC25" s="154" t="str">
        <v>RAMÓN BRITO LACERDA</v>
      </c>
      <c r="CE25" s="153">
        <v>19</v>
      </c>
      <c r="CF25" s="154"/>
      <c r="CH25" s="153">
        <v>19</v>
      </c>
      <c r="CI25" s="154"/>
      <c r="CK25" s="153">
        <v>19</v>
      </c>
      <c r="CL25" s="154"/>
      <c r="CN25" s="153">
        <v>19</v>
      </c>
      <c r="CO25" s="154"/>
      <c r="CQ25" s="153">
        <v>19</v>
      </c>
      <c r="CR25" s="154"/>
      <c r="CT25" s="153">
        <v>19</v>
      </c>
      <c r="CU25" s="154" t="str">
        <v>RODRIGO GOMES WANDERLEY</v>
      </c>
    </row>
    <row r="26" spans="1:99" x14ac:dyDescent="0.25">
      <c r="A26" s="174"/>
      <c r="B26" s="145" t="s">
        <v>3371</v>
      </c>
      <c r="C26" s="174">
        <f>COUNTIF('LISTAS DE PARTICIPANTES'!U:U, RESULTADO!B26&amp;"-A")+
COUNTIF('LISTAS DE PARTICIPANTES'!U:U, RESULTADO!B26&amp;"-B")+
COUNTIF('LISTAS DE PARTICIPANTES'!U:U, RESULTADO!B26&amp;"-C")+
COUNTIF('LISTAS DE PARTICIPANTES'!U:U, RESULTADO!B26&amp;"-D")+
COUNTIF('LISTAS DE PARTICIPANTES'!U:U, RESULTADO!B26&amp;"-E")+
COUNTIF('LISTAS DE PARTICIPANTES'!U:U, RESULTADO!B26&amp;"-F")+
COUNTIF('LISTAS DE PARTICIPANTES'!U:U, RESULTADO!B26&amp;"-G")+
COUNTIF('LISTAS DE PARTICIPANTES'!U:U, RESULTADO!B26&amp;"-H")+
COUNTIF('LISTAS DE PARTICIPANTES'!U:U, RESULTADO!B26&amp;"-I")+
COUNTIF('LISTAS DE PARTICIPANTES'!U:U, RESULTADO!B26&amp;"-J")+
COUNTIF('LISTAS DE PARTICIPANTES'!U:U, RESULTADO!B26&amp;"-K")+
COUNTIF('LISTAS DE PARTICIPANTES'!U:U, RESULTADO!B26&amp;"-L")</f>
        <v>17</v>
      </c>
      <c r="D26" s="174"/>
      <c r="E26" s="313"/>
      <c r="H26" s="153">
        <v>20</v>
      </c>
      <c r="I26" s="154"/>
      <c r="K26" s="153">
        <v>20</v>
      </c>
      <c r="L26" s="154"/>
      <c r="N26" s="153">
        <v>20</v>
      </c>
      <c r="O26" s="154" t="str">
        <v>JOSÉ RICARDO GOULART</v>
      </c>
      <c r="Q26" s="153">
        <v>20</v>
      </c>
      <c r="R26" s="154"/>
      <c r="T26" s="153">
        <v>20</v>
      </c>
      <c r="U26" s="154"/>
      <c r="W26" s="153">
        <v>20</v>
      </c>
      <c r="X26" s="154"/>
      <c r="Z26" s="153">
        <v>20</v>
      </c>
      <c r="AA26" s="154"/>
      <c r="AC26" s="153">
        <v>20</v>
      </c>
      <c r="AD26" s="154"/>
      <c r="AF26" s="153">
        <v>20</v>
      </c>
      <c r="AG26" s="154"/>
      <c r="AI26" s="153">
        <v>20</v>
      </c>
      <c r="AJ26" s="154"/>
      <c r="AL26" s="153">
        <v>20</v>
      </c>
      <c r="AM26" s="154"/>
      <c r="AO26" s="153">
        <v>20</v>
      </c>
      <c r="AP26" s="154"/>
      <c r="AR26" s="153">
        <v>20</v>
      </c>
      <c r="AS26" s="154"/>
      <c r="AU26" s="153">
        <v>20</v>
      </c>
      <c r="AV26" s="154"/>
      <c r="AX26" s="153">
        <v>20</v>
      </c>
      <c r="AY26" s="154"/>
      <c r="BA26" s="153">
        <v>20</v>
      </c>
      <c r="BB26" s="154"/>
      <c r="BD26" s="153">
        <v>20</v>
      </c>
      <c r="BE26" s="154"/>
      <c r="BG26" s="153">
        <v>20</v>
      </c>
      <c r="BH26" s="154"/>
      <c r="BJ26" s="153">
        <v>20</v>
      </c>
      <c r="BK26" s="154"/>
      <c r="BM26" s="153">
        <v>20</v>
      </c>
      <c r="BN26" s="154"/>
      <c r="BP26" s="153">
        <v>20</v>
      </c>
      <c r="BQ26" s="154"/>
      <c r="BS26" s="153">
        <v>20</v>
      </c>
      <c r="BT26" s="154"/>
      <c r="BV26" s="153">
        <v>20</v>
      </c>
      <c r="BW26" s="154"/>
      <c r="BY26" s="153">
        <v>20</v>
      </c>
      <c r="BZ26" s="154" t="str">
        <v>LUARA MARINHO MACIEL</v>
      </c>
      <c r="CB26" s="153">
        <v>20</v>
      </c>
      <c r="CC26" s="154" t="str">
        <v>RODRIGO NOLTE MARTINS</v>
      </c>
      <c r="CE26" s="153">
        <v>20</v>
      </c>
      <c r="CF26" s="154"/>
      <c r="CH26" s="153">
        <v>20</v>
      </c>
      <c r="CI26" s="154"/>
      <c r="CK26" s="153">
        <v>20</v>
      </c>
      <c r="CL26" s="154"/>
      <c r="CN26" s="153">
        <v>20</v>
      </c>
      <c r="CO26" s="154"/>
      <c r="CQ26" s="153">
        <v>20</v>
      </c>
      <c r="CR26" s="154"/>
      <c r="CT26" s="153">
        <v>20</v>
      </c>
      <c r="CU26" s="154" t="str">
        <v>SANDRA REGINA FABIANO DO ROSARIO VIEIRA</v>
      </c>
    </row>
    <row r="27" spans="1:99" x14ac:dyDescent="0.25">
      <c r="A27" s="174"/>
      <c r="B27" s="145" t="s">
        <v>3361</v>
      </c>
      <c r="C27" s="174">
        <f>COUNTIF('LISTAS DE PARTICIPANTES'!U:U, RESULTADO!B27&amp;"-A")+
COUNTIF('LISTAS DE PARTICIPANTES'!U:U, RESULTADO!B27&amp;"-B")+
COUNTIF('LISTAS DE PARTICIPANTES'!U:U, RESULTADO!B27&amp;"-C")+
COUNTIF('LISTAS DE PARTICIPANTES'!U:U, RESULTADO!B27&amp;"-D")+
COUNTIF('LISTAS DE PARTICIPANTES'!U:U, RESULTADO!B27&amp;"-E")+
COUNTIF('LISTAS DE PARTICIPANTES'!U:U, RESULTADO!B27&amp;"-F")+
COUNTIF('LISTAS DE PARTICIPANTES'!U:U, RESULTADO!B27&amp;"-G")+
COUNTIF('LISTAS DE PARTICIPANTES'!U:U, RESULTADO!B27&amp;"-H")+
COUNTIF('LISTAS DE PARTICIPANTES'!U:U, RESULTADO!B27&amp;"-I")+
COUNTIF('LISTAS DE PARTICIPANTES'!U:U, RESULTADO!B27&amp;"-J")+
COUNTIF('LISTAS DE PARTICIPANTES'!U:U, RESULTADO!B27&amp;"-K")+
COUNTIF('LISTAS DE PARTICIPANTES'!U:U, RESULTADO!B27&amp;"-L")</f>
        <v>28</v>
      </c>
      <c r="D27" s="174"/>
      <c r="E27" s="313"/>
      <c r="H27" s="153">
        <v>21</v>
      </c>
      <c r="I27" s="154"/>
      <c r="K27" s="153">
        <v>21</v>
      </c>
      <c r="L27" s="154"/>
      <c r="N27" s="153">
        <v>21</v>
      </c>
      <c r="O27" s="154" t="str">
        <v>KARINA MAIA DICK</v>
      </c>
      <c r="Q27" s="153">
        <v>21</v>
      </c>
      <c r="R27" s="154"/>
      <c r="T27" s="153">
        <v>21</v>
      </c>
      <c r="U27" s="154"/>
      <c r="W27" s="153">
        <v>21</v>
      </c>
      <c r="X27" s="154"/>
      <c r="Z27" s="153">
        <v>21</v>
      </c>
      <c r="AA27" s="154"/>
      <c r="AC27" s="153">
        <v>21</v>
      </c>
      <c r="AD27" s="154"/>
      <c r="AF27" s="153">
        <v>21</v>
      </c>
      <c r="AG27" s="154"/>
      <c r="AI27" s="153">
        <v>21</v>
      </c>
      <c r="AJ27" s="154"/>
      <c r="AL27" s="153">
        <v>21</v>
      </c>
      <c r="AM27" s="154"/>
      <c r="AO27" s="153">
        <v>21</v>
      </c>
      <c r="AP27" s="154"/>
      <c r="AR27" s="153">
        <v>21</v>
      </c>
      <c r="AS27" s="154"/>
      <c r="AU27" s="153">
        <v>21</v>
      </c>
      <c r="AV27" s="154"/>
      <c r="AX27" s="153">
        <v>21</v>
      </c>
      <c r="AY27" s="154"/>
      <c r="BA27" s="153">
        <v>21</v>
      </c>
      <c r="BB27" s="154"/>
      <c r="BD27" s="153">
        <v>21</v>
      </c>
      <c r="BE27" s="154"/>
      <c r="BG27" s="153">
        <v>21</v>
      </c>
      <c r="BH27" s="154"/>
      <c r="BJ27" s="153">
        <v>21</v>
      </c>
      <c r="BK27" s="154"/>
      <c r="BM27" s="153">
        <v>21</v>
      </c>
      <c r="BN27" s="154"/>
      <c r="BP27" s="153">
        <v>21</v>
      </c>
      <c r="BQ27" s="154"/>
      <c r="BS27" s="153">
        <v>21</v>
      </c>
      <c r="BT27" s="154"/>
      <c r="BV27" s="153">
        <v>21</v>
      </c>
      <c r="BW27" s="154"/>
      <c r="BY27" s="153">
        <v>21</v>
      </c>
      <c r="BZ27" s="154" t="str">
        <v>MAURO DI DOMENICO LEITE</v>
      </c>
      <c r="CB27" s="153">
        <v>21</v>
      </c>
      <c r="CC27" s="154" t="str">
        <v>RODRIGO VIELLAS RODRIGUES</v>
      </c>
      <c r="CE27" s="153">
        <v>21</v>
      </c>
      <c r="CF27" s="154"/>
      <c r="CH27" s="153">
        <v>21</v>
      </c>
      <c r="CI27" s="154"/>
      <c r="CK27" s="153">
        <v>21</v>
      </c>
      <c r="CL27" s="154"/>
      <c r="CN27" s="153">
        <v>21</v>
      </c>
      <c r="CO27" s="154"/>
      <c r="CQ27" s="153">
        <v>21</v>
      </c>
      <c r="CR27" s="154"/>
      <c r="CT27" s="153">
        <v>21</v>
      </c>
      <c r="CU27" s="154"/>
    </row>
    <row r="28" spans="1:99" x14ac:dyDescent="0.25">
      <c r="A28" s="174"/>
      <c r="B28" s="145" t="s">
        <v>3432</v>
      </c>
      <c r="C28" s="174">
        <f>COUNTIF('LISTAS DE PARTICIPANTES'!U:U, RESULTADO!B28&amp;"-A")+
COUNTIF('LISTAS DE PARTICIPANTES'!U:U, RESULTADO!B28&amp;"-B")+
COUNTIF('LISTAS DE PARTICIPANTES'!U:U, RESULTADO!B28&amp;"-C")+
COUNTIF('LISTAS DE PARTICIPANTES'!U:U, RESULTADO!B28&amp;"-D")+
COUNTIF('LISTAS DE PARTICIPANTES'!U:U, RESULTADO!B28&amp;"-E")+
COUNTIF('LISTAS DE PARTICIPANTES'!U:U, RESULTADO!B28&amp;"-F")+
COUNTIF('LISTAS DE PARTICIPANTES'!U:U, RESULTADO!B28&amp;"-G")+
COUNTIF('LISTAS DE PARTICIPANTES'!U:U, RESULTADO!B28&amp;"-H")+
COUNTIF('LISTAS DE PARTICIPANTES'!U:U, RESULTADO!B28&amp;"-I")+
COUNTIF('LISTAS DE PARTICIPANTES'!U:U, RESULTADO!B28&amp;"-J")+
COUNTIF('LISTAS DE PARTICIPANTES'!U:U, RESULTADO!B28&amp;"-K")+
COUNTIF('LISTAS DE PARTICIPANTES'!U:U, RESULTADO!B28&amp;"-L")</f>
        <v>10</v>
      </c>
      <c r="D28" s="174"/>
      <c r="E28" s="313"/>
      <c r="H28" s="153">
        <v>22</v>
      </c>
      <c r="I28" s="154"/>
      <c r="K28" s="153">
        <v>22</v>
      </c>
      <c r="L28" s="154"/>
      <c r="N28" s="153">
        <v>22</v>
      </c>
      <c r="O28" s="154" t="str">
        <v>LAURA LOPES VICENTE</v>
      </c>
      <c r="Q28" s="153">
        <v>22</v>
      </c>
      <c r="R28" s="154"/>
      <c r="T28" s="153">
        <v>22</v>
      </c>
      <c r="U28" s="154"/>
      <c r="W28" s="153">
        <v>22</v>
      </c>
      <c r="X28" s="154"/>
      <c r="Z28" s="153">
        <v>22</v>
      </c>
      <c r="AA28" s="154"/>
      <c r="AC28" s="153">
        <v>22</v>
      </c>
      <c r="AD28" s="154"/>
      <c r="AF28" s="153">
        <v>22</v>
      </c>
      <c r="AG28" s="154"/>
      <c r="AI28" s="153">
        <v>22</v>
      </c>
      <c r="AJ28" s="154"/>
      <c r="AL28" s="153">
        <v>22</v>
      </c>
      <c r="AM28" s="154"/>
      <c r="AO28" s="153">
        <v>22</v>
      </c>
      <c r="AP28" s="154"/>
      <c r="AR28" s="153">
        <v>22</v>
      </c>
      <c r="AS28" s="154"/>
      <c r="AU28" s="153">
        <v>22</v>
      </c>
      <c r="AV28" s="154"/>
      <c r="AX28" s="153">
        <v>22</v>
      </c>
      <c r="AY28" s="154"/>
      <c r="BA28" s="153">
        <v>22</v>
      </c>
      <c r="BB28" s="154"/>
      <c r="BD28" s="153">
        <v>22</v>
      </c>
      <c r="BE28" s="154"/>
      <c r="BG28" s="153">
        <v>22</v>
      </c>
      <c r="BH28" s="154"/>
      <c r="BJ28" s="153">
        <v>22</v>
      </c>
      <c r="BK28" s="154"/>
      <c r="BM28" s="153">
        <v>22</v>
      </c>
      <c r="BN28" s="154"/>
      <c r="BP28" s="153">
        <v>22</v>
      </c>
      <c r="BQ28" s="154"/>
      <c r="BS28" s="153">
        <v>22</v>
      </c>
      <c r="BT28" s="154"/>
      <c r="BV28" s="153">
        <v>22</v>
      </c>
      <c r="BW28" s="154"/>
      <c r="BY28" s="153">
        <v>22</v>
      </c>
      <c r="BZ28" s="154" t="str">
        <v>NILSON GONÇALVES DE OLIVEIRA</v>
      </c>
      <c r="CB28" s="153">
        <v>22</v>
      </c>
      <c r="CC28" s="154" t="str">
        <v>ROMÉRIO HUMBERTO ZEFERINO NASICIMENTO</v>
      </c>
      <c r="CE28" s="153">
        <v>22</v>
      </c>
      <c r="CF28" s="154"/>
      <c r="CH28" s="153">
        <v>22</v>
      </c>
      <c r="CI28" s="154"/>
      <c r="CK28" s="153">
        <v>22</v>
      </c>
      <c r="CL28" s="154"/>
      <c r="CN28" s="153">
        <v>22</v>
      </c>
      <c r="CO28" s="154"/>
      <c r="CQ28" s="153">
        <v>22</v>
      </c>
      <c r="CR28" s="154"/>
      <c r="CT28" s="153">
        <v>22</v>
      </c>
      <c r="CU28" s="154"/>
    </row>
    <row r="29" spans="1:99" x14ac:dyDescent="0.25">
      <c r="A29" s="174"/>
      <c r="B29" s="145" t="s">
        <v>3380</v>
      </c>
      <c r="C29" s="174">
        <f>COUNTIF('LISTAS DE PARTICIPANTES'!U:U, RESULTADO!B29&amp;"-A")+
COUNTIF('LISTAS DE PARTICIPANTES'!U:U, RESULTADO!B29&amp;"-B")+
COUNTIF('LISTAS DE PARTICIPANTES'!U:U, RESULTADO!B29&amp;"-C")+
COUNTIF('LISTAS DE PARTICIPANTES'!U:U, RESULTADO!B29&amp;"-D")+
COUNTIF('LISTAS DE PARTICIPANTES'!U:U, RESULTADO!B29&amp;"-E")+
COUNTIF('LISTAS DE PARTICIPANTES'!U:U, RESULTADO!B29&amp;"-F")+
COUNTIF('LISTAS DE PARTICIPANTES'!U:U, RESULTADO!B29&amp;"-G")+
COUNTIF('LISTAS DE PARTICIPANTES'!U:U, RESULTADO!B29&amp;"-H")+
COUNTIF('LISTAS DE PARTICIPANTES'!U:U, RESULTADO!B29&amp;"-I")+
COUNTIF('LISTAS DE PARTICIPANTES'!U:U, RESULTADO!B29&amp;"-J")+
COUNTIF('LISTAS DE PARTICIPANTES'!U:U, RESULTADO!B29&amp;"-K")+
COUNTIF('LISTAS DE PARTICIPANTES'!U:U, RESULTADO!B29&amp;"-L")</f>
        <v>31</v>
      </c>
      <c r="D29" s="174"/>
      <c r="E29" s="313"/>
      <c r="H29" s="153">
        <v>23</v>
      </c>
      <c r="I29" s="154"/>
      <c r="K29" s="153">
        <v>23</v>
      </c>
      <c r="L29" s="154"/>
      <c r="N29" s="153">
        <v>23</v>
      </c>
      <c r="O29" s="154" t="str">
        <v>MARCOS VINÍCIUS SIQUEIRA FERREIRA</v>
      </c>
      <c r="Q29" s="153">
        <v>23</v>
      </c>
      <c r="R29" s="154"/>
      <c r="T29" s="153">
        <v>23</v>
      </c>
      <c r="U29" s="154"/>
      <c r="W29" s="153">
        <v>23</v>
      </c>
      <c r="X29" s="154"/>
      <c r="Z29" s="153">
        <v>23</v>
      </c>
      <c r="AA29" s="154"/>
      <c r="AC29" s="153">
        <v>23</v>
      </c>
      <c r="AD29" s="154"/>
      <c r="AF29" s="153">
        <v>23</v>
      </c>
      <c r="AG29" s="154"/>
      <c r="AI29" s="153">
        <v>23</v>
      </c>
      <c r="AJ29" s="154"/>
      <c r="AL29" s="153">
        <v>23</v>
      </c>
      <c r="AM29" s="154"/>
      <c r="AO29" s="153">
        <v>23</v>
      </c>
      <c r="AP29" s="154"/>
      <c r="AR29" s="153">
        <v>23</v>
      </c>
      <c r="AS29" s="154"/>
      <c r="AU29" s="153">
        <v>23</v>
      </c>
      <c r="AV29" s="154"/>
      <c r="AX29" s="153">
        <v>23</v>
      </c>
      <c r="AY29" s="154"/>
      <c r="BA29" s="153">
        <v>23</v>
      </c>
      <c r="BB29" s="154"/>
      <c r="BD29" s="153">
        <v>23</v>
      </c>
      <c r="BE29" s="154"/>
      <c r="BG29" s="153">
        <v>23</v>
      </c>
      <c r="BH29" s="154"/>
      <c r="BJ29" s="153">
        <v>23</v>
      </c>
      <c r="BK29" s="154"/>
      <c r="BM29" s="153">
        <v>23</v>
      </c>
      <c r="BN29" s="154"/>
      <c r="BP29" s="153">
        <v>23</v>
      </c>
      <c r="BQ29" s="154"/>
      <c r="BS29" s="153">
        <v>23</v>
      </c>
      <c r="BT29" s="154"/>
      <c r="BV29" s="153">
        <v>23</v>
      </c>
      <c r="BW29" s="154"/>
      <c r="BY29" s="153">
        <v>23</v>
      </c>
      <c r="BZ29" s="154" t="str">
        <v>RAFAEL CARLOS SANTOS BEZERRA</v>
      </c>
      <c r="CB29" s="153">
        <v>23</v>
      </c>
      <c r="CC29" s="154" t="str">
        <v>SANDRO JULIATI</v>
      </c>
      <c r="CE29" s="153">
        <v>23</v>
      </c>
      <c r="CF29" s="154"/>
      <c r="CH29" s="153">
        <v>23</v>
      </c>
      <c r="CI29" s="154"/>
      <c r="CK29" s="153">
        <v>23</v>
      </c>
      <c r="CL29" s="154"/>
      <c r="CN29" s="153">
        <v>23</v>
      </c>
      <c r="CO29" s="154"/>
      <c r="CQ29" s="153">
        <v>23</v>
      </c>
      <c r="CR29" s="154"/>
      <c r="CT29" s="153">
        <v>23</v>
      </c>
      <c r="CU29" s="154"/>
    </row>
    <row r="30" spans="1:99" x14ac:dyDescent="0.25">
      <c r="A30" s="174"/>
      <c r="B30" s="145" t="s">
        <v>3389</v>
      </c>
      <c r="C30" s="174">
        <f>COUNTIF('LISTAS DE PARTICIPANTES'!U:U, RESULTADO!B30&amp;"-A")+
COUNTIF('LISTAS DE PARTICIPANTES'!U:U, RESULTADO!B30&amp;"-B")+
COUNTIF('LISTAS DE PARTICIPANTES'!U:U, RESULTADO!B30&amp;"-C")+
COUNTIF('LISTAS DE PARTICIPANTES'!U:U, RESULTADO!B30&amp;"-D")+
COUNTIF('LISTAS DE PARTICIPANTES'!U:U, RESULTADO!B30&amp;"-E")+
COUNTIF('LISTAS DE PARTICIPANTES'!U:U, RESULTADO!B30&amp;"-F")+
COUNTIF('LISTAS DE PARTICIPANTES'!U:U, RESULTADO!B30&amp;"-G")+
COUNTIF('LISTAS DE PARTICIPANTES'!U:U, RESULTADO!B30&amp;"-H")+
COUNTIF('LISTAS DE PARTICIPANTES'!U:U, RESULTADO!B30&amp;"-I")+
COUNTIF('LISTAS DE PARTICIPANTES'!U:U, RESULTADO!B30&amp;"-J")+
COUNTIF('LISTAS DE PARTICIPANTES'!U:U, RESULTADO!B30&amp;"-K")+
COUNTIF('LISTAS DE PARTICIPANTES'!U:U, RESULTADO!B30&amp;"-L")</f>
        <v>24</v>
      </c>
      <c r="D30" s="174"/>
      <c r="E30" s="313"/>
      <c r="H30" s="153">
        <v>24</v>
      </c>
      <c r="I30" s="154"/>
      <c r="K30" s="153">
        <v>24</v>
      </c>
      <c r="L30" s="154"/>
      <c r="N30" s="153">
        <v>24</v>
      </c>
      <c r="O30" s="154" t="str">
        <v>MARIANE MILAN GUTIERREZ</v>
      </c>
      <c r="Q30" s="153">
        <v>24</v>
      </c>
      <c r="R30" s="154"/>
      <c r="T30" s="153">
        <v>24</v>
      </c>
      <c r="U30" s="154"/>
      <c r="W30" s="153">
        <v>24</v>
      </c>
      <c r="X30" s="154"/>
      <c r="Z30" s="153">
        <v>24</v>
      </c>
      <c r="AA30" s="154"/>
      <c r="AC30" s="153">
        <v>24</v>
      </c>
      <c r="AD30" s="154"/>
      <c r="AF30" s="153">
        <v>24</v>
      </c>
      <c r="AG30" s="154"/>
      <c r="AI30" s="153">
        <v>24</v>
      </c>
      <c r="AJ30" s="154"/>
      <c r="AL30" s="153">
        <v>24</v>
      </c>
      <c r="AM30" s="154"/>
      <c r="AO30" s="153">
        <v>24</v>
      </c>
      <c r="AP30" s="154"/>
      <c r="AR30" s="153">
        <v>24</v>
      </c>
      <c r="AS30" s="154"/>
      <c r="AU30" s="153">
        <v>24</v>
      </c>
      <c r="AV30" s="154"/>
      <c r="AX30" s="153">
        <v>24</v>
      </c>
      <c r="AY30" s="154"/>
      <c r="BA30" s="153">
        <v>24</v>
      </c>
      <c r="BB30" s="154"/>
      <c r="BD30" s="153">
        <v>24</v>
      </c>
      <c r="BE30" s="154"/>
      <c r="BG30" s="153">
        <v>24</v>
      </c>
      <c r="BH30" s="154"/>
      <c r="BJ30" s="153">
        <v>24</v>
      </c>
      <c r="BK30" s="154"/>
      <c r="BM30" s="153">
        <v>24</v>
      </c>
      <c r="BN30" s="154"/>
      <c r="BP30" s="153">
        <v>24</v>
      </c>
      <c r="BQ30" s="154"/>
      <c r="BS30" s="153">
        <v>24</v>
      </c>
      <c r="BT30" s="154"/>
      <c r="BV30" s="153">
        <v>24</v>
      </c>
      <c r="BW30" s="154"/>
      <c r="BY30" s="153">
        <v>24</v>
      </c>
      <c r="BZ30" s="154" t="str">
        <v>RAMON DA SILVA MORAES</v>
      </c>
      <c r="CB30" s="153">
        <v>24</v>
      </c>
      <c r="CC30" s="154" t="str">
        <v>TACIANA ENES PEIXOTO GUIMARÃES</v>
      </c>
      <c r="CE30" s="153">
        <v>24</v>
      </c>
      <c r="CF30" s="154"/>
      <c r="CH30" s="153">
        <v>24</v>
      </c>
      <c r="CI30" s="154"/>
      <c r="CK30" s="153">
        <v>24</v>
      </c>
      <c r="CL30" s="154"/>
      <c r="CN30" s="153">
        <v>24</v>
      </c>
      <c r="CO30" s="154"/>
      <c r="CQ30" s="153">
        <v>24</v>
      </c>
      <c r="CR30" s="154"/>
      <c r="CT30" s="153">
        <v>24</v>
      </c>
      <c r="CU30" s="154"/>
    </row>
    <row r="31" spans="1:99" x14ac:dyDescent="0.25">
      <c r="A31" s="174"/>
      <c r="B31" s="145" t="s">
        <v>3408</v>
      </c>
      <c r="C31" s="174">
        <f>COUNTIF('LISTAS DE PARTICIPANTES'!U:U, RESULTADO!B31&amp;"-A")+
COUNTIF('LISTAS DE PARTICIPANTES'!U:U, RESULTADO!B31&amp;"-B")+
COUNTIF('LISTAS DE PARTICIPANTES'!U:U, RESULTADO!B31&amp;"-C")+
COUNTIF('LISTAS DE PARTICIPANTES'!U:U, RESULTADO!B31&amp;"-D")+
COUNTIF('LISTAS DE PARTICIPANTES'!U:U, RESULTADO!B31&amp;"-E")+
COUNTIF('LISTAS DE PARTICIPANTES'!U:U, RESULTADO!B31&amp;"-F")+
COUNTIF('LISTAS DE PARTICIPANTES'!U:U, RESULTADO!B31&amp;"-G")+
COUNTIF('LISTAS DE PARTICIPANTES'!U:U, RESULTADO!B31&amp;"-H")+
COUNTIF('LISTAS DE PARTICIPANTES'!U:U, RESULTADO!B31&amp;"-I")+
COUNTIF('LISTAS DE PARTICIPANTES'!U:U, RESULTADO!B31&amp;"-J")+
COUNTIF('LISTAS DE PARTICIPANTES'!U:U, RESULTADO!B31&amp;"-K")+
COUNTIF('LISTAS DE PARTICIPANTES'!U:U, RESULTADO!B31&amp;"-L")</f>
        <v>50</v>
      </c>
      <c r="D31" s="174"/>
      <c r="E31" s="313"/>
      <c r="H31" s="153">
        <v>25</v>
      </c>
      <c r="I31" s="154"/>
      <c r="K31" s="153">
        <v>25</v>
      </c>
      <c r="L31" s="154"/>
      <c r="N31" s="153">
        <v>25</v>
      </c>
      <c r="O31" s="154" t="str">
        <v>MATILDE WRUBLEVSKI PEREIRA</v>
      </c>
      <c r="Q31" s="153">
        <v>25</v>
      </c>
      <c r="R31" s="154"/>
      <c r="T31" s="153">
        <v>25</v>
      </c>
      <c r="U31" s="154"/>
      <c r="W31" s="153">
        <v>25</v>
      </c>
      <c r="X31" s="154"/>
      <c r="Z31" s="153">
        <v>25</v>
      </c>
      <c r="AA31" s="154"/>
      <c r="AC31" s="153">
        <v>25</v>
      </c>
      <c r="AD31" s="154"/>
      <c r="AF31" s="153">
        <v>25</v>
      </c>
      <c r="AG31" s="154"/>
      <c r="AI31" s="153">
        <v>25</v>
      </c>
      <c r="AJ31" s="154"/>
      <c r="AL31" s="153">
        <v>25</v>
      </c>
      <c r="AM31" s="154"/>
      <c r="AO31" s="153">
        <v>25</v>
      </c>
      <c r="AP31" s="154"/>
      <c r="AR31" s="153">
        <v>25</v>
      </c>
      <c r="AS31" s="154"/>
      <c r="AU31" s="153">
        <v>25</v>
      </c>
      <c r="AV31" s="154"/>
      <c r="AX31" s="153">
        <v>25</v>
      </c>
      <c r="AY31" s="154"/>
      <c r="BA31" s="153">
        <v>25</v>
      </c>
      <c r="BB31" s="154"/>
      <c r="BD31" s="153">
        <v>25</v>
      </c>
      <c r="BE31" s="154"/>
      <c r="BG31" s="153">
        <v>25</v>
      </c>
      <c r="BH31" s="154"/>
      <c r="BJ31" s="153">
        <v>25</v>
      </c>
      <c r="BK31" s="154"/>
      <c r="BM31" s="153">
        <v>25</v>
      </c>
      <c r="BN31" s="154"/>
      <c r="BP31" s="153">
        <v>25</v>
      </c>
      <c r="BQ31" s="154"/>
      <c r="BS31" s="153">
        <v>25</v>
      </c>
      <c r="BT31" s="154"/>
      <c r="BV31" s="153">
        <v>25</v>
      </c>
      <c r="BW31" s="154"/>
      <c r="BY31" s="153">
        <v>25</v>
      </c>
      <c r="BZ31" s="154" t="str">
        <v>RENATA MARIA GONÇALVES MORA</v>
      </c>
      <c r="CB31" s="153">
        <v>25</v>
      </c>
      <c r="CC31" s="154" t="str">
        <v>VANESSA LONGONI</v>
      </c>
      <c r="CE31" s="153">
        <v>25</v>
      </c>
      <c r="CF31" s="154"/>
      <c r="CH31" s="153">
        <v>25</v>
      </c>
      <c r="CI31" s="154"/>
      <c r="CK31" s="153">
        <v>25</v>
      </c>
      <c r="CL31" s="154"/>
      <c r="CN31" s="153">
        <v>25</v>
      </c>
      <c r="CO31" s="154"/>
      <c r="CQ31" s="153">
        <v>25</v>
      </c>
      <c r="CR31" s="154"/>
      <c r="CT31" s="153">
        <v>25</v>
      </c>
      <c r="CU31" s="154"/>
    </row>
    <row r="32" spans="1:99" x14ac:dyDescent="0.25">
      <c r="A32" s="174"/>
      <c r="B32" s="145" t="s">
        <v>3413</v>
      </c>
      <c r="C32" s="174">
        <f>COUNTIF('LISTAS DE PARTICIPANTES'!U:U, RESULTADO!B32&amp;"-A")+
COUNTIF('LISTAS DE PARTICIPANTES'!U:U, RESULTADO!B32&amp;"-B")+
COUNTIF('LISTAS DE PARTICIPANTES'!U:U, RESULTADO!B32&amp;"-C")+
COUNTIF('LISTAS DE PARTICIPANTES'!U:U, RESULTADO!B32&amp;"-D")+
COUNTIF('LISTAS DE PARTICIPANTES'!U:U, RESULTADO!B32&amp;"-E")+
COUNTIF('LISTAS DE PARTICIPANTES'!U:U, RESULTADO!B32&amp;"-F")+
COUNTIF('LISTAS DE PARTICIPANTES'!U:U, RESULTADO!B32&amp;"-G")+
COUNTIF('LISTAS DE PARTICIPANTES'!U:U, RESULTADO!B32&amp;"-H")+
COUNTIF('LISTAS DE PARTICIPANTES'!U:U, RESULTADO!B32&amp;"-I")+
COUNTIF('LISTAS DE PARTICIPANTES'!U:U, RESULTADO!B32&amp;"-J")+
COUNTIF('LISTAS DE PARTICIPANTES'!U:U, RESULTADO!B32&amp;"-K")+
COUNTIF('LISTAS DE PARTICIPANTES'!U:U, RESULTADO!B32&amp;"-L")</f>
        <v>11</v>
      </c>
      <c r="D32" s="174"/>
      <c r="E32" s="313"/>
      <c r="H32" s="153">
        <v>26</v>
      </c>
      <c r="I32" s="154"/>
      <c r="K32" s="153">
        <v>26</v>
      </c>
      <c r="L32" s="154"/>
      <c r="N32" s="153">
        <v>26</v>
      </c>
      <c r="O32" s="154" t="str">
        <v>MAURO ARAUJO DOS SANTOS</v>
      </c>
      <c r="Q32" s="153">
        <v>26</v>
      </c>
      <c r="R32" s="154"/>
      <c r="T32" s="153">
        <v>26</v>
      </c>
      <c r="U32" s="154"/>
      <c r="W32" s="153">
        <v>26</v>
      </c>
      <c r="X32" s="154"/>
      <c r="Z32" s="153">
        <v>26</v>
      </c>
      <c r="AA32" s="154"/>
      <c r="AC32" s="153">
        <v>26</v>
      </c>
      <c r="AD32" s="154"/>
      <c r="AF32" s="153">
        <v>26</v>
      </c>
      <c r="AG32" s="154"/>
      <c r="AI32" s="153">
        <v>26</v>
      </c>
      <c r="AJ32" s="154"/>
      <c r="AL32" s="153">
        <v>26</v>
      </c>
      <c r="AM32" s="154"/>
      <c r="AO32" s="153">
        <v>26</v>
      </c>
      <c r="AP32" s="154"/>
      <c r="AR32" s="153">
        <v>26</v>
      </c>
      <c r="AS32" s="154"/>
      <c r="AU32" s="153">
        <v>26</v>
      </c>
      <c r="AV32" s="154"/>
      <c r="AX32" s="153">
        <v>26</v>
      </c>
      <c r="AY32" s="154"/>
      <c r="BA32" s="153">
        <v>26</v>
      </c>
      <c r="BB32" s="154"/>
      <c r="BD32" s="153">
        <v>26</v>
      </c>
      <c r="BE32" s="154"/>
      <c r="BG32" s="153">
        <v>26</v>
      </c>
      <c r="BH32" s="154"/>
      <c r="BJ32" s="153">
        <v>26</v>
      </c>
      <c r="BK32" s="154"/>
      <c r="BM32" s="153">
        <v>26</v>
      </c>
      <c r="BN32" s="154"/>
      <c r="BP32" s="153">
        <v>26</v>
      </c>
      <c r="BQ32" s="154"/>
      <c r="BS32" s="153">
        <v>26</v>
      </c>
      <c r="BT32" s="154"/>
      <c r="BV32" s="153">
        <v>26</v>
      </c>
      <c r="BW32" s="154"/>
      <c r="BY32" s="153">
        <v>26</v>
      </c>
      <c r="BZ32" s="154"/>
      <c r="CB32" s="153">
        <v>26</v>
      </c>
      <c r="CC32" s="154"/>
      <c r="CE32" s="153">
        <v>26</v>
      </c>
      <c r="CF32" s="154"/>
      <c r="CH32" s="153">
        <v>26</v>
      </c>
      <c r="CI32" s="154"/>
      <c r="CK32" s="153">
        <v>26</v>
      </c>
      <c r="CL32" s="154"/>
      <c r="CN32" s="153">
        <v>26</v>
      </c>
      <c r="CO32" s="154"/>
      <c r="CQ32" s="153">
        <v>26</v>
      </c>
      <c r="CR32" s="154"/>
      <c r="CT32" s="153">
        <v>26</v>
      </c>
      <c r="CU32" s="154"/>
    </row>
    <row r="33" spans="1:99" x14ac:dyDescent="0.25">
      <c r="A33" s="174"/>
      <c r="B33" s="145" t="s">
        <v>4602</v>
      </c>
      <c r="C33" s="174">
        <f>COUNTIF('LISTAS DE PARTICIPANTES'!U:U, "FNC")</f>
        <v>20</v>
      </c>
      <c r="D33" s="174"/>
      <c r="E33" s="313"/>
      <c r="H33" s="153">
        <v>27</v>
      </c>
      <c r="I33" s="154"/>
      <c r="K33" s="153">
        <v>27</v>
      </c>
      <c r="L33" s="154"/>
      <c r="N33" s="153">
        <v>27</v>
      </c>
      <c r="O33" s="154" t="str">
        <v>MÔNICA CRISTINA MOREIRA BERNARDES</v>
      </c>
      <c r="Q33" s="153">
        <v>27</v>
      </c>
      <c r="R33" s="154"/>
      <c r="T33" s="153">
        <v>27</v>
      </c>
      <c r="U33" s="154"/>
      <c r="W33" s="153">
        <v>27</v>
      </c>
      <c r="X33" s="154"/>
      <c r="Z33" s="153">
        <v>27</v>
      </c>
      <c r="AA33" s="154"/>
      <c r="AC33" s="153">
        <v>27</v>
      </c>
      <c r="AD33" s="154"/>
      <c r="AF33" s="153">
        <v>27</v>
      </c>
      <c r="AG33" s="154"/>
      <c r="AI33" s="153">
        <v>27</v>
      </c>
      <c r="AJ33" s="154"/>
      <c r="AL33" s="153">
        <v>27</v>
      </c>
      <c r="AM33" s="154"/>
      <c r="AO33" s="153">
        <v>27</v>
      </c>
      <c r="AP33" s="154"/>
      <c r="AR33" s="153">
        <v>27</v>
      </c>
      <c r="AS33" s="154"/>
      <c r="AU33" s="153">
        <v>27</v>
      </c>
      <c r="AV33" s="154"/>
      <c r="AX33" s="153">
        <v>27</v>
      </c>
      <c r="AY33" s="154"/>
      <c r="BA33" s="153">
        <v>27</v>
      </c>
      <c r="BB33" s="154"/>
      <c r="BD33" s="153">
        <v>27</v>
      </c>
      <c r="BE33" s="154"/>
      <c r="BG33" s="153">
        <v>27</v>
      </c>
      <c r="BH33" s="154"/>
      <c r="BJ33" s="153">
        <v>27</v>
      </c>
      <c r="BK33" s="154"/>
      <c r="BM33" s="153">
        <v>27</v>
      </c>
      <c r="BN33" s="154"/>
      <c r="BP33" s="153">
        <v>27</v>
      </c>
      <c r="BQ33" s="154"/>
      <c r="BS33" s="153">
        <v>27</v>
      </c>
      <c r="BT33" s="154"/>
      <c r="BV33" s="153">
        <v>27</v>
      </c>
      <c r="BW33" s="154"/>
      <c r="BY33" s="153">
        <v>27</v>
      </c>
      <c r="BZ33" s="154"/>
      <c r="CB33" s="153">
        <v>27</v>
      </c>
      <c r="CC33" s="154"/>
      <c r="CE33" s="153">
        <v>27</v>
      </c>
      <c r="CF33" s="154"/>
      <c r="CH33" s="153">
        <v>27</v>
      </c>
      <c r="CI33" s="154"/>
      <c r="CK33" s="153">
        <v>27</v>
      </c>
      <c r="CL33" s="154"/>
      <c r="CN33" s="153">
        <v>27</v>
      </c>
      <c r="CO33" s="154"/>
      <c r="CQ33" s="153">
        <v>27</v>
      </c>
      <c r="CR33" s="154"/>
      <c r="CT33" s="153">
        <v>27</v>
      </c>
      <c r="CU33" s="154"/>
    </row>
    <row r="34" spans="1:99" x14ac:dyDescent="0.25">
      <c r="A34" s="174"/>
      <c r="B34" s="174" t="s">
        <v>5055</v>
      </c>
      <c r="C34" s="174">
        <f>SUM(C25:C33)</f>
        <v>249</v>
      </c>
      <c r="D34" s="174"/>
      <c r="E34" s="313"/>
      <c r="H34" s="153">
        <v>28</v>
      </c>
      <c r="I34" s="154"/>
      <c r="K34" s="153">
        <v>28</v>
      </c>
      <c r="L34" s="154"/>
      <c r="N34" s="153">
        <v>28</v>
      </c>
      <c r="O34" s="154" t="str">
        <v>PAULA DE RENOR</v>
      </c>
      <c r="Q34" s="153">
        <v>28</v>
      </c>
      <c r="R34" s="154"/>
      <c r="T34" s="153">
        <v>28</v>
      </c>
      <c r="U34" s="154"/>
      <c r="W34" s="153">
        <v>28</v>
      </c>
      <c r="X34" s="154"/>
      <c r="Z34" s="153">
        <v>28</v>
      </c>
      <c r="AA34" s="154"/>
      <c r="AC34" s="153">
        <v>28</v>
      </c>
      <c r="AD34" s="154"/>
      <c r="AF34" s="153">
        <v>28</v>
      </c>
      <c r="AG34" s="154"/>
      <c r="AI34" s="153">
        <v>28</v>
      </c>
      <c r="AJ34" s="154"/>
      <c r="AL34" s="153">
        <v>28</v>
      </c>
      <c r="AM34" s="154"/>
      <c r="AO34" s="153">
        <v>28</v>
      </c>
      <c r="AP34" s="154"/>
      <c r="AR34" s="153">
        <v>28</v>
      </c>
      <c r="AS34" s="154"/>
      <c r="AU34" s="153">
        <v>28</v>
      </c>
      <c r="AV34" s="154"/>
      <c r="AX34" s="153">
        <v>28</v>
      </c>
      <c r="AY34" s="154"/>
      <c r="BA34" s="153">
        <v>28</v>
      </c>
      <c r="BB34" s="154"/>
      <c r="BD34" s="153">
        <v>28</v>
      </c>
      <c r="BE34" s="154"/>
      <c r="BG34" s="153">
        <v>28</v>
      </c>
      <c r="BH34" s="154"/>
      <c r="BJ34" s="153">
        <v>28</v>
      </c>
      <c r="BK34" s="154"/>
      <c r="BM34" s="153">
        <v>28</v>
      </c>
      <c r="BN34" s="154"/>
      <c r="BP34" s="153">
        <v>28</v>
      </c>
      <c r="BQ34" s="154"/>
      <c r="BS34" s="153">
        <v>28</v>
      </c>
      <c r="BT34" s="154"/>
      <c r="BV34" s="153">
        <v>28</v>
      </c>
      <c r="BW34" s="154"/>
      <c r="BY34" s="153">
        <v>28</v>
      </c>
      <c r="BZ34" s="154"/>
      <c r="CB34" s="153">
        <v>28</v>
      </c>
      <c r="CC34" s="154"/>
      <c r="CE34" s="153">
        <v>28</v>
      </c>
      <c r="CF34" s="154"/>
      <c r="CH34" s="153">
        <v>28</v>
      </c>
      <c r="CI34" s="154"/>
      <c r="CK34" s="153">
        <v>28</v>
      </c>
      <c r="CL34" s="154"/>
      <c r="CN34" s="153">
        <v>28</v>
      </c>
      <c r="CO34" s="154"/>
      <c r="CQ34" s="153">
        <v>28</v>
      </c>
      <c r="CR34" s="154"/>
      <c r="CT34" s="153">
        <v>28</v>
      </c>
      <c r="CU34" s="154"/>
    </row>
    <row r="35" spans="1:99" x14ac:dyDescent="0.25">
      <c r="A35" s="174"/>
      <c r="B35" s="174" t="s">
        <v>5092</v>
      </c>
      <c r="C35" s="174" cm="1">
        <f t="array" ref="C35">COUNTA(_xlfn.UNIQUE(_xlfn._xlws.FILTER('LISTAS DE PARTICIPANTES'!B2:B1401,('LISTAS DE PARTICIPANTES'!B2:B1401&lt;&gt;"") * ('LISTAS DE PARTICIPANTES'!Z2:Z1401="SIM"))))</f>
        <v>675</v>
      </c>
      <c r="D35" s="174"/>
      <c r="E35" s="313"/>
      <c r="H35" s="153">
        <v>29</v>
      </c>
      <c r="I35" s="154"/>
      <c r="K35" s="153">
        <v>29</v>
      </c>
      <c r="L35" s="154"/>
      <c r="N35" s="153">
        <v>29</v>
      </c>
      <c r="O35" s="154" t="str">
        <v>RAFAELE DA SILVA COSTA</v>
      </c>
      <c r="Q35" s="153">
        <v>29</v>
      </c>
      <c r="R35" s="154"/>
      <c r="T35" s="153">
        <v>29</v>
      </c>
      <c r="U35" s="154"/>
      <c r="W35" s="153">
        <v>29</v>
      </c>
      <c r="X35" s="154"/>
      <c r="Z35" s="153">
        <v>29</v>
      </c>
      <c r="AA35" s="154"/>
      <c r="AC35" s="153">
        <v>29</v>
      </c>
      <c r="AD35" s="154"/>
      <c r="AF35" s="153">
        <v>29</v>
      </c>
      <c r="AG35" s="154"/>
      <c r="AI35" s="153">
        <v>29</v>
      </c>
      <c r="AJ35" s="154"/>
      <c r="AL35" s="153">
        <v>29</v>
      </c>
      <c r="AM35" s="154"/>
      <c r="AO35" s="153">
        <v>29</v>
      </c>
      <c r="AP35" s="154"/>
      <c r="AR35" s="153">
        <v>29</v>
      </c>
      <c r="AS35" s="154"/>
      <c r="AU35" s="153">
        <v>29</v>
      </c>
      <c r="AV35" s="154"/>
      <c r="AX35" s="153">
        <v>29</v>
      </c>
      <c r="AY35" s="154"/>
      <c r="BA35" s="153">
        <v>29</v>
      </c>
      <c r="BB35" s="154"/>
      <c r="BD35" s="153">
        <v>29</v>
      </c>
      <c r="BE35" s="154"/>
      <c r="BG35" s="153">
        <v>29</v>
      </c>
      <c r="BH35" s="154"/>
      <c r="BJ35" s="153">
        <v>29</v>
      </c>
      <c r="BK35" s="154"/>
      <c r="BM35" s="153">
        <v>29</v>
      </c>
      <c r="BN35" s="154"/>
      <c r="BP35" s="153">
        <v>29</v>
      </c>
      <c r="BQ35" s="154"/>
      <c r="BS35" s="153">
        <v>29</v>
      </c>
      <c r="BT35" s="154"/>
      <c r="BV35" s="153">
        <v>29</v>
      </c>
      <c r="BW35" s="154"/>
      <c r="BY35" s="153">
        <v>29</v>
      </c>
      <c r="BZ35" s="154"/>
      <c r="CB35" s="153">
        <v>29</v>
      </c>
      <c r="CC35" s="154"/>
      <c r="CE35" s="153">
        <v>29</v>
      </c>
      <c r="CF35" s="154"/>
      <c r="CH35" s="153">
        <v>29</v>
      </c>
      <c r="CI35" s="154"/>
      <c r="CK35" s="153">
        <v>29</v>
      </c>
      <c r="CL35" s="154"/>
      <c r="CN35" s="153">
        <v>29</v>
      </c>
      <c r="CO35" s="154"/>
      <c r="CQ35" s="153">
        <v>29</v>
      </c>
      <c r="CR35" s="154"/>
      <c r="CT35" s="153">
        <v>29</v>
      </c>
      <c r="CU35" s="154"/>
    </row>
    <row r="36" spans="1:99" x14ac:dyDescent="0.25">
      <c r="A36" s="174"/>
      <c r="B36" s="313"/>
      <c r="C36" s="313"/>
      <c r="D36" s="313"/>
      <c r="E36" s="313"/>
      <c r="H36" s="153">
        <v>30</v>
      </c>
      <c r="I36" s="154"/>
      <c r="K36" s="153">
        <v>30</v>
      </c>
      <c r="L36" s="154"/>
      <c r="N36" s="153">
        <v>30</v>
      </c>
      <c r="O36" s="154" t="str">
        <v>RONALDO UEDA KOIKE</v>
      </c>
      <c r="Q36" s="153">
        <v>30</v>
      </c>
      <c r="R36" s="154"/>
      <c r="T36" s="153">
        <v>30</v>
      </c>
      <c r="U36" s="154"/>
      <c r="W36" s="153">
        <v>30</v>
      </c>
      <c r="X36" s="154"/>
      <c r="Z36" s="153">
        <v>30</v>
      </c>
      <c r="AA36" s="154"/>
      <c r="AC36" s="153">
        <v>30</v>
      </c>
      <c r="AD36" s="154"/>
      <c r="AF36" s="153">
        <v>30</v>
      </c>
      <c r="AG36" s="154"/>
      <c r="AI36" s="153">
        <v>30</v>
      </c>
      <c r="AJ36" s="154"/>
      <c r="AL36" s="153">
        <v>30</v>
      </c>
      <c r="AM36" s="154"/>
      <c r="AO36" s="153">
        <v>30</v>
      </c>
      <c r="AP36" s="154"/>
      <c r="AR36" s="153">
        <v>30</v>
      </c>
      <c r="AS36" s="154"/>
      <c r="AU36" s="153">
        <v>30</v>
      </c>
      <c r="AV36" s="154"/>
      <c r="AX36" s="153">
        <v>30</v>
      </c>
      <c r="AY36" s="154"/>
      <c r="BA36" s="153">
        <v>30</v>
      </c>
      <c r="BB36" s="154"/>
      <c r="BD36" s="153">
        <v>30</v>
      </c>
      <c r="BE36" s="154"/>
      <c r="BG36" s="153">
        <v>30</v>
      </c>
      <c r="BH36" s="154"/>
      <c r="BJ36" s="153">
        <v>30</v>
      </c>
      <c r="BK36" s="154"/>
      <c r="BM36" s="153">
        <v>30</v>
      </c>
      <c r="BN36" s="154"/>
      <c r="BP36" s="153">
        <v>30</v>
      </c>
      <c r="BQ36" s="154"/>
      <c r="BS36" s="153">
        <v>30</v>
      </c>
      <c r="BT36" s="154"/>
      <c r="BV36" s="153">
        <v>30</v>
      </c>
      <c r="BW36" s="154"/>
      <c r="BY36" s="153">
        <v>30</v>
      </c>
      <c r="BZ36" s="154"/>
      <c r="CB36" s="153">
        <v>30</v>
      </c>
      <c r="CC36" s="154"/>
      <c r="CE36" s="153">
        <v>30</v>
      </c>
      <c r="CF36" s="154"/>
      <c r="CH36" s="153">
        <v>30</v>
      </c>
      <c r="CI36" s="154"/>
      <c r="CK36" s="153">
        <v>30</v>
      </c>
      <c r="CL36" s="154"/>
      <c r="CN36" s="153">
        <v>30</v>
      </c>
      <c r="CO36" s="154"/>
      <c r="CQ36" s="153">
        <v>30</v>
      </c>
      <c r="CR36" s="154"/>
      <c r="CT36" s="153">
        <v>30</v>
      </c>
      <c r="CU36" s="154"/>
    </row>
    <row r="37" spans="1:99" x14ac:dyDescent="0.25">
      <c r="B37" s="313"/>
      <c r="C37" s="313"/>
      <c r="D37" s="313"/>
      <c r="E37" s="313"/>
      <c r="H37" s="153">
        <v>31</v>
      </c>
      <c r="I37" s="154"/>
      <c r="K37" s="153">
        <v>31</v>
      </c>
      <c r="L37" s="154"/>
      <c r="N37" s="153">
        <v>31</v>
      </c>
      <c r="O37" s="154" t="str">
        <v>SANDRA HELENA GONZAGA PEDROSO</v>
      </c>
      <c r="Q37" s="153">
        <v>31</v>
      </c>
      <c r="R37" s="154"/>
      <c r="T37" s="153">
        <v>31</v>
      </c>
      <c r="U37" s="154"/>
      <c r="W37" s="153">
        <v>31</v>
      </c>
      <c r="X37" s="154"/>
      <c r="Z37" s="153">
        <v>31</v>
      </c>
      <c r="AA37" s="154"/>
      <c r="AC37" s="153">
        <v>31</v>
      </c>
      <c r="AD37" s="154"/>
      <c r="AF37" s="153">
        <v>31</v>
      </c>
      <c r="AG37" s="154"/>
      <c r="AI37" s="153">
        <v>31</v>
      </c>
      <c r="AJ37" s="154"/>
      <c r="AL37" s="153">
        <v>31</v>
      </c>
      <c r="AM37" s="154"/>
      <c r="AO37" s="153">
        <v>31</v>
      </c>
      <c r="AP37" s="154"/>
      <c r="AR37" s="153">
        <v>31</v>
      </c>
      <c r="AS37" s="154"/>
      <c r="AU37" s="153">
        <v>31</v>
      </c>
      <c r="AV37" s="154"/>
      <c r="AX37" s="153">
        <v>31</v>
      </c>
      <c r="AY37" s="154"/>
      <c r="BA37" s="153">
        <v>31</v>
      </c>
      <c r="BB37" s="154"/>
      <c r="BD37" s="153">
        <v>31</v>
      </c>
      <c r="BE37" s="154"/>
      <c r="BG37" s="153">
        <v>31</v>
      </c>
      <c r="BH37" s="154"/>
      <c r="BJ37" s="153">
        <v>31</v>
      </c>
      <c r="BK37" s="154"/>
      <c r="BM37" s="153">
        <v>31</v>
      </c>
      <c r="BN37" s="154"/>
      <c r="BP37" s="153">
        <v>31</v>
      </c>
      <c r="BQ37" s="154"/>
      <c r="BS37" s="153">
        <v>31</v>
      </c>
      <c r="BT37" s="154"/>
      <c r="BV37" s="153">
        <v>31</v>
      </c>
      <c r="BW37" s="154"/>
      <c r="BY37" s="153">
        <v>31</v>
      </c>
      <c r="BZ37" s="154"/>
      <c r="CB37" s="153">
        <v>31</v>
      </c>
      <c r="CC37" s="154"/>
      <c r="CE37" s="153">
        <v>31</v>
      </c>
      <c r="CF37" s="154"/>
      <c r="CH37" s="153">
        <v>31</v>
      </c>
      <c r="CI37" s="154"/>
      <c r="CK37" s="153">
        <v>31</v>
      </c>
      <c r="CL37" s="154"/>
      <c r="CN37" s="153">
        <v>31</v>
      </c>
      <c r="CO37" s="154"/>
      <c r="CQ37" s="153">
        <v>31</v>
      </c>
      <c r="CR37" s="154"/>
      <c r="CT37" s="153">
        <v>31</v>
      </c>
      <c r="CU37" s="154"/>
    </row>
    <row r="38" spans="1:99" x14ac:dyDescent="0.25">
      <c r="B38" s="313"/>
      <c r="C38" s="313"/>
      <c r="D38" s="313"/>
      <c r="E38" s="313"/>
      <c r="H38" s="153">
        <v>32</v>
      </c>
      <c r="I38" s="154"/>
      <c r="K38" s="153">
        <v>32</v>
      </c>
      <c r="L38" s="154"/>
      <c r="N38" s="153">
        <v>32</v>
      </c>
      <c r="O38" s="154" t="str">
        <v>VIVIANE SAMBINELLI MORI</v>
      </c>
      <c r="Q38" s="153">
        <v>32</v>
      </c>
      <c r="R38" s="154"/>
      <c r="T38" s="153">
        <v>32</v>
      </c>
      <c r="U38" s="154"/>
      <c r="W38" s="153">
        <v>32</v>
      </c>
      <c r="X38" s="154"/>
      <c r="Z38" s="153">
        <v>32</v>
      </c>
      <c r="AA38" s="154"/>
      <c r="AC38" s="153">
        <v>32</v>
      </c>
      <c r="AD38" s="154"/>
      <c r="AF38" s="153">
        <v>32</v>
      </c>
      <c r="AG38" s="154"/>
      <c r="AI38" s="153">
        <v>32</v>
      </c>
      <c r="AJ38" s="154"/>
      <c r="AL38" s="153">
        <v>32</v>
      </c>
      <c r="AM38" s="154"/>
      <c r="AO38" s="153">
        <v>32</v>
      </c>
      <c r="AP38" s="154"/>
      <c r="AR38" s="153">
        <v>32</v>
      </c>
      <c r="AS38" s="154"/>
      <c r="AU38" s="153">
        <v>32</v>
      </c>
      <c r="AV38" s="154"/>
      <c r="AX38" s="153">
        <v>32</v>
      </c>
      <c r="AY38" s="154"/>
      <c r="BA38" s="153">
        <v>32</v>
      </c>
      <c r="BB38" s="154"/>
      <c r="BD38" s="153">
        <v>32</v>
      </c>
      <c r="BE38" s="154"/>
      <c r="BG38" s="153">
        <v>32</v>
      </c>
      <c r="BH38" s="154"/>
      <c r="BJ38" s="153">
        <v>32</v>
      </c>
      <c r="BK38" s="154"/>
      <c r="BM38" s="153">
        <v>32</v>
      </c>
      <c r="BN38" s="154"/>
      <c r="BP38" s="153">
        <v>32</v>
      </c>
      <c r="BQ38" s="154"/>
      <c r="BS38" s="153">
        <v>32</v>
      </c>
      <c r="BT38" s="154"/>
      <c r="BV38" s="153">
        <v>32</v>
      </c>
      <c r="BW38" s="154"/>
      <c r="BY38" s="153">
        <v>32</v>
      </c>
      <c r="BZ38" s="154"/>
      <c r="CB38" s="153">
        <v>32</v>
      </c>
      <c r="CC38" s="154"/>
      <c r="CE38" s="153">
        <v>32</v>
      </c>
      <c r="CF38" s="154"/>
      <c r="CH38" s="153">
        <v>32</v>
      </c>
      <c r="CI38" s="154"/>
      <c r="CK38" s="153">
        <v>32</v>
      </c>
      <c r="CL38" s="154"/>
      <c r="CN38" s="153">
        <v>32</v>
      </c>
      <c r="CO38" s="154"/>
      <c r="CQ38" s="153">
        <v>32</v>
      </c>
      <c r="CR38" s="154"/>
      <c r="CT38" s="153">
        <v>32</v>
      </c>
      <c r="CU38" s="154"/>
    </row>
    <row r="39" spans="1:99" x14ac:dyDescent="0.25">
      <c r="B39" s="313"/>
      <c r="C39" s="313"/>
      <c r="D39" s="313"/>
      <c r="E39" s="313"/>
      <c r="H39" s="153">
        <v>33</v>
      </c>
      <c r="I39" s="154"/>
      <c r="K39" s="153">
        <v>33</v>
      </c>
      <c r="L39" s="154"/>
      <c r="N39" s="153">
        <v>33</v>
      </c>
      <c r="O39" s="154"/>
      <c r="Q39" s="153">
        <v>33</v>
      </c>
      <c r="R39" s="154"/>
      <c r="T39" s="153">
        <v>33</v>
      </c>
      <c r="U39" s="154"/>
      <c r="W39" s="153">
        <v>33</v>
      </c>
      <c r="X39" s="154"/>
      <c r="Z39" s="153">
        <v>33</v>
      </c>
      <c r="AA39" s="154"/>
      <c r="AC39" s="153">
        <v>33</v>
      </c>
      <c r="AD39" s="154"/>
      <c r="AF39" s="153">
        <v>33</v>
      </c>
      <c r="AG39" s="154"/>
      <c r="AI39" s="153">
        <v>33</v>
      </c>
      <c r="AJ39" s="154"/>
      <c r="AL39" s="153">
        <v>33</v>
      </c>
      <c r="AM39" s="154"/>
      <c r="AO39" s="153">
        <v>33</v>
      </c>
      <c r="AP39" s="154"/>
      <c r="AR39" s="153">
        <v>33</v>
      </c>
      <c r="AS39" s="154"/>
      <c r="AU39" s="153">
        <v>33</v>
      </c>
      <c r="AV39" s="154"/>
      <c r="AX39" s="153">
        <v>33</v>
      </c>
      <c r="AY39" s="154"/>
      <c r="BA39" s="153">
        <v>33</v>
      </c>
      <c r="BB39" s="154"/>
      <c r="BD39" s="153">
        <v>33</v>
      </c>
      <c r="BE39" s="154"/>
      <c r="BG39" s="153">
        <v>33</v>
      </c>
      <c r="BH39" s="154"/>
      <c r="BJ39" s="153">
        <v>33</v>
      </c>
      <c r="BK39" s="154"/>
      <c r="BM39" s="153">
        <v>33</v>
      </c>
      <c r="BN39" s="154"/>
      <c r="BP39" s="153">
        <v>33</v>
      </c>
      <c r="BQ39" s="154"/>
      <c r="BS39" s="153">
        <v>33</v>
      </c>
      <c r="BT39" s="154"/>
      <c r="BV39" s="153">
        <v>33</v>
      </c>
      <c r="BW39" s="154"/>
      <c r="BY39" s="153">
        <v>33</v>
      </c>
      <c r="BZ39" s="154"/>
      <c r="CB39" s="153">
        <v>33</v>
      </c>
      <c r="CC39" s="154"/>
      <c r="CE39" s="153">
        <v>33</v>
      </c>
      <c r="CF39" s="154"/>
      <c r="CH39" s="153">
        <v>33</v>
      </c>
      <c r="CI39" s="154"/>
      <c r="CK39" s="153">
        <v>33</v>
      </c>
      <c r="CL39" s="154"/>
      <c r="CN39" s="153">
        <v>33</v>
      </c>
      <c r="CO39" s="154"/>
      <c r="CQ39" s="153">
        <v>33</v>
      </c>
      <c r="CR39" s="154"/>
      <c r="CT39" s="153">
        <v>33</v>
      </c>
      <c r="CU39" s="154"/>
    </row>
    <row r="40" spans="1:99" x14ac:dyDescent="0.25">
      <c r="H40" s="153">
        <v>34</v>
      </c>
      <c r="I40" s="154"/>
      <c r="K40" s="153">
        <v>34</v>
      </c>
      <c r="L40" s="154"/>
      <c r="N40" s="153">
        <v>34</v>
      </c>
      <c r="O40" s="154"/>
      <c r="Q40" s="153">
        <v>34</v>
      </c>
      <c r="R40" s="154"/>
      <c r="T40" s="153">
        <v>34</v>
      </c>
      <c r="U40" s="154"/>
      <c r="W40" s="153">
        <v>34</v>
      </c>
      <c r="X40" s="154"/>
      <c r="Z40" s="153">
        <v>34</v>
      </c>
      <c r="AA40" s="154"/>
      <c r="AC40" s="153">
        <v>34</v>
      </c>
      <c r="AD40" s="154"/>
      <c r="AF40" s="153">
        <v>34</v>
      </c>
      <c r="AG40" s="154"/>
      <c r="AI40" s="153">
        <v>34</v>
      </c>
      <c r="AJ40" s="154"/>
      <c r="AL40" s="153">
        <v>34</v>
      </c>
      <c r="AM40" s="154"/>
      <c r="AO40" s="153">
        <v>34</v>
      </c>
      <c r="AP40" s="154"/>
      <c r="AR40" s="153">
        <v>34</v>
      </c>
      <c r="AS40" s="154"/>
      <c r="AU40" s="153">
        <v>34</v>
      </c>
      <c r="AV40" s="154"/>
      <c r="AX40" s="153">
        <v>34</v>
      </c>
      <c r="AY40" s="154"/>
      <c r="BA40" s="153">
        <v>34</v>
      </c>
      <c r="BB40" s="154"/>
      <c r="BD40" s="153">
        <v>34</v>
      </c>
      <c r="BE40" s="154"/>
      <c r="BG40" s="153">
        <v>34</v>
      </c>
      <c r="BH40" s="154"/>
      <c r="BJ40" s="153">
        <v>34</v>
      </c>
      <c r="BK40" s="154"/>
      <c r="BM40" s="153">
        <v>34</v>
      </c>
      <c r="BN40" s="154"/>
      <c r="BP40" s="153">
        <v>34</v>
      </c>
      <c r="BQ40" s="154"/>
      <c r="BS40" s="153">
        <v>34</v>
      </c>
      <c r="BT40" s="154"/>
      <c r="BV40" s="153">
        <v>34</v>
      </c>
      <c r="BW40" s="154"/>
      <c r="BY40" s="153">
        <v>34</v>
      </c>
      <c r="BZ40" s="154"/>
      <c r="CB40" s="153">
        <v>34</v>
      </c>
      <c r="CC40" s="154"/>
      <c r="CE40" s="153">
        <v>34</v>
      </c>
      <c r="CF40" s="154"/>
      <c r="CH40" s="153">
        <v>34</v>
      </c>
      <c r="CI40" s="154"/>
      <c r="CK40" s="153">
        <v>34</v>
      </c>
      <c r="CL40" s="154"/>
      <c r="CN40" s="153">
        <v>34</v>
      </c>
      <c r="CO40" s="154"/>
      <c r="CQ40" s="153">
        <v>34</v>
      </c>
      <c r="CR40" s="154"/>
      <c r="CT40" s="153">
        <v>34</v>
      </c>
      <c r="CU40" s="154"/>
    </row>
    <row r="41" spans="1:99" x14ac:dyDescent="0.25">
      <c r="H41" s="153">
        <v>35</v>
      </c>
      <c r="I41" s="154"/>
      <c r="K41" s="153">
        <v>35</v>
      </c>
      <c r="L41" s="154"/>
      <c r="N41" s="153">
        <v>35</v>
      </c>
      <c r="O41" s="154"/>
      <c r="Q41" s="153">
        <v>35</v>
      </c>
      <c r="R41" s="154"/>
      <c r="T41" s="153">
        <v>35</v>
      </c>
      <c r="U41" s="154"/>
      <c r="W41" s="153">
        <v>35</v>
      </c>
      <c r="X41" s="154"/>
      <c r="Z41" s="153">
        <v>35</v>
      </c>
      <c r="AA41" s="154"/>
      <c r="AC41" s="153">
        <v>35</v>
      </c>
      <c r="AD41" s="154"/>
      <c r="AF41" s="153">
        <v>35</v>
      </c>
      <c r="AG41" s="154"/>
      <c r="AI41" s="153">
        <v>35</v>
      </c>
      <c r="AJ41" s="154"/>
      <c r="AL41" s="153">
        <v>35</v>
      </c>
      <c r="AM41" s="154"/>
      <c r="AO41" s="153">
        <v>35</v>
      </c>
      <c r="AP41" s="154"/>
      <c r="AR41" s="153">
        <v>35</v>
      </c>
      <c r="AS41" s="154"/>
      <c r="AU41" s="153">
        <v>35</v>
      </c>
      <c r="AV41" s="154"/>
      <c r="AX41" s="153">
        <v>35</v>
      </c>
      <c r="AY41" s="154"/>
      <c r="BA41" s="153">
        <v>35</v>
      </c>
      <c r="BB41" s="154"/>
      <c r="BD41" s="153">
        <v>35</v>
      </c>
      <c r="BE41" s="154"/>
      <c r="BG41" s="153">
        <v>35</v>
      </c>
      <c r="BH41" s="154"/>
      <c r="BJ41" s="153">
        <v>35</v>
      </c>
      <c r="BK41" s="154"/>
      <c r="BM41" s="153">
        <v>35</v>
      </c>
      <c r="BN41" s="154"/>
      <c r="BP41" s="153">
        <v>35</v>
      </c>
      <c r="BQ41" s="154"/>
      <c r="BS41" s="153">
        <v>35</v>
      </c>
      <c r="BT41" s="154"/>
      <c r="BV41" s="153">
        <v>35</v>
      </c>
      <c r="BW41" s="154"/>
      <c r="BY41" s="153">
        <v>35</v>
      </c>
      <c r="BZ41" s="154"/>
      <c r="CB41" s="153">
        <v>35</v>
      </c>
      <c r="CC41" s="154"/>
      <c r="CE41" s="153">
        <v>35</v>
      </c>
      <c r="CF41" s="154"/>
      <c r="CH41" s="153">
        <v>35</v>
      </c>
      <c r="CI41" s="154"/>
      <c r="CK41" s="153">
        <v>35</v>
      </c>
      <c r="CL41" s="154"/>
      <c r="CN41" s="153">
        <v>35</v>
      </c>
      <c r="CO41" s="154"/>
      <c r="CQ41" s="153">
        <v>35</v>
      </c>
      <c r="CR41" s="154"/>
      <c r="CT41" s="153">
        <v>35</v>
      </c>
      <c r="CU41" s="154"/>
    </row>
  </sheetData>
  <mergeCells count="109">
    <mergeCell ref="CT6:CU6"/>
    <mergeCell ref="CE6:CF6"/>
    <mergeCell ref="CH6:CI6"/>
    <mergeCell ref="CK6:CL6"/>
    <mergeCell ref="CN6:CO6"/>
    <mergeCell ref="CQ6:CR6"/>
    <mergeCell ref="BP6:BQ6"/>
    <mergeCell ref="BS6:BT6"/>
    <mergeCell ref="BV6:BW6"/>
    <mergeCell ref="BY6:BZ6"/>
    <mergeCell ref="CB6:CC6"/>
    <mergeCell ref="BA6:BB6"/>
    <mergeCell ref="BD6:BE6"/>
    <mergeCell ref="BG6:BH6"/>
    <mergeCell ref="BJ6:BK6"/>
    <mergeCell ref="BM6:BN6"/>
    <mergeCell ref="AL6:AM6"/>
    <mergeCell ref="AO6:AP6"/>
    <mergeCell ref="AR6:AS6"/>
    <mergeCell ref="AU6:AV6"/>
    <mergeCell ref="AX6:AY6"/>
    <mergeCell ref="W6:X6"/>
    <mergeCell ref="Z6:AA6"/>
    <mergeCell ref="AC6:AD6"/>
    <mergeCell ref="AF6:AG6"/>
    <mergeCell ref="AI6:AJ6"/>
    <mergeCell ref="H6:I6"/>
    <mergeCell ref="K6:L6"/>
    <mergeCell ref="N6:O6"/>
    <mergeCell ref="Q6:R6"/>
    <mergeCell ref="T6:U6"/>
    <mergeCell ref="CT4:CU4"/>
    <mergeCell ref="CT5:CU5"/>
    <mergeCell ref="BP2:BT2"/>
    <mergeCell ref="BV2:BZ2"/>
    <mergeCell ref="CB2:CF2"/>
    <mergeCell ref="CH2:CL2"/>
    <mergeCell ref="CN2:CR2"/>
    <mergeCell ref="CT2:CU2"/>
    <mergeCell ref="CB5:CC5"/>
    <mergeCell ref="CE5:CF5"/>
    <mergeCell ref="CH5:CI5"/>
    <mergeCell ref="CK5:CL5"/>
    <mergeCell ref="CN5:CO5"/>
    <mergeCell ref="CQ5:CR5"/>
    <mergeCell ref="BP5:BQ5"/>
    <mergeCell ref="BS5:BT5"/>
    <mergeCell ref="BV5:BW5"/>
    <mergeCell ref="BY5:BZ5"/>
    <mergeCell ref="BP4:BQ4"/>
    <mergeCell ref="BS4:BT4"/>
    <mergeCell ref="BV4:BW4"/>
    <mergeCell ref="BY4:BZ4"/>
    <mergeCell ref="CB4:CC4"/>
    <mergeCell ref="CE4:CF4"/>
    <mergeCell ref="AF2:AJ2"/>
    <mergeCell ref="AL2:AP2"/>
    <mergeCell ref="AR2:AV2"/>
    <mergeCell ref="AX2:BB2"/>
    <mergeCell ref="BD2:BH2"/>
    <mergeCell ref="BJ2:BN2"/>
    <mergeCell ref="H4:I4"/>
    <mergeCell ref="H5:I5"/>
    <mergeCell ref="H2:L2"/>
    <mergeCell ref="N2:R2"/>
    <mergeCell ref="T2:X2"/>
    <mergeCell ref="Z2:AD2"/>
    <mergeCell ref="BJ5:BK5"/>
    <mergeCell ref="BM5:BN5"/>
    <mergeCell ref="Z5:AA5"/>
    <mergeCell ref="AC5:AD5"/>
    <mergeCell ref="AF5:AG5"/>
    <mergeCell ref="AI5:AJ5"/>
    <mergeCell ref="AL5:AM5"/>
    <mergeCell ref="AO5:AP5"/>
    <mergeCell ref="K5:L5"/>
    <mergeCell ref="AR5:AS5"/>
    <mergeCell ref="AU5:AV5"/>
    <mergeCell ref="AX5:AY5"/>
    <mergeCell ref="CH4:CI4"/>
    <mergeCell ref="CK4:CL4"/>
    <mergeCell ref="CN4:CO4"/>
    <mergeCell ref="CQ4:CR4"/>
    <mergeCell ref="N5:O5"/>
    <mergeCell ref="Q5:R5"/>
    <mergeCell ref="T5:U5"/>
    <mergeCell ref="W5:X5"/>
    <mergeCell ref="BM4:BN4"/>
    <mergeCell ref="AU4:AV4"/>
    <mergeCell ref="AX4:AY4"/>
    <mergeCell ref="BA4:BB4"/>
    <mergeCell ref="BD4:BE4"/>
    <mergeCell ref="BG4:BH4"/>
    <mergeCell ref="BJ4:BK4"/>
    <mergeCell ref="AC4:AD4"/>
    <mergeCell ref="AF4:AG4"/>
    <mergeCell ref="AI4:AJ4"/>
    <mergeCell ref="AL4:AM4"/>
    <mergeCell ref="AO4:AP4"/>
    <mergeCell ref="AR4:AS4"/>
    <mergeCell ref="K4:L4"/>
    <mergeCell ref="N4:O4"/>
    <mergeCell ref="Q4:R4"/>
    <mergeCell ref="T4:U4"/>
    <mergeCell ref="W4:X4"/>
    <mergeCell ref="Z4:AA4"/>
    <mergeCell ref="BA5:BB5"/>
    <mergeCell ref="BD5:BE5"/>
    <mergeCell ref="BG5:BH5"/>
  </mergeCells>
  <conditionalFormatting sqref="H2:L2 L7:L41 O7:O41 R7:R41 U7:U41 X7:X41 AA7:AA41 AD7:AD41 AG7:AG41 AJ7:AJ41 AM7:AM41 AP7:AP41 AS7:AS41 AV7:AV41 AY7:AY41 BB7:BB41 BE7:BE41 BH7:BH41 BK7:BK41 BN7:BN41 BQ7:BQ41 BT7:BT41 BW7:BW41 BZ7:BZ41 CC7:CC41 CF7:CF41 CI7:CI41 CL7:CL41 CO7:CO41 CR7:CR41 CU7:CU41 I7:I41">
    <cfRule type="duplicateValues" dxfId="2" priority="4"/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84B87-F6F4-41C3-A8B2-8E76CD459E01}">
  <sheetPr codeName="Planilha1"/>
  <dimension ref="A1:AB1364"/>
  <sheetViews>
    <sheetView tabSelected="1" zoomScale="70" zoomScaleNormal="70" workbookViewId="0">
      <pane ySplit="1" topLeftCell="A1216" activePane="bottomLeft" state="frozen"/>
      <selection activeCell="CO6" sqref="CO6:CO24"/>
      <selection pane="bottomLeft" activeCell="T1365" sqref="T1365"/>
    </sheetView>
  </sheetViews>
  <sheetFormatPr defaultColWidth="9.140625" defaultRowHeight="15.75" x14ac:dyDescent="0.25"/>
  <cols>
    <col min="1" max="1" width="6.85546875" style="78" customWidth="1"/>
    <col min="2" max="2" width="58.28515625" style="49" customWidth="1"/>
    <col min="3" max="3" width="21.85546875" style="49" hidden="1" customWidth="1"/>
    <col min="4" max="4" width="24.140625" style="93" hidden="1" customWidth="1"/>
    <col min="5" max="5" width="15.5703125" style="49" customWidth="1"/>
    <col min="6" max="6" width="25.7109375" style="49" customWidth="1"/>
    <col min="7" max="7" width="21.85546875" style="49" customWidth="1"/>
    <col min="8" max="19" width="4.7109375" style="94" customWidth="1"/>
    <col min="20" max="20" width="22.5703125" style="49" customWidth="1"/>
    <col min="21" max="21" width="25.85546875" style="49" customWidth="1"/>
    <col min="22" max="22" width="18.28515625" style="49" customWidth="1"/>
    <col min="23" max="23" width="15.5703125" style="49" customWidth="1"/>
    <col min="24" max="24" width="24.42578125" style="49" customWidth="1"/>
    <col min="25" max="25" width="16.28515625" style="49" customWidth="1"/>
    <col min="26" max="26" width="16.85546875" style="49" customWidth="1"/>
    <col min="27" max="27" width="15.28515625" style="49" customWidth="1"/>
    <col min="28" max="28" width="19" style="49" customWidth="1"/>
    <col min="29" max="16384" width="9.140625" style="49"/>
  </cols>
  <sheetData>
    <row r="1" spans="1:28" s="1" customFormat="1" ht="46.5" customHeight="1" x14ac:dyDescent="0.25">
      <c r="A1" s="74" t="s">
        <v>4572</v>
      </c>
      <c r="B1" s="75" t="s">
        <v>4573</v>
      </c>
      <c r="C1" s="76" t="s">
        <v>4574</v>
      </c>
      <c r="D1" s="76" t="s">
        <v>4575</v>
      </c>
      <c r="E1" s="76" t="s">
        <v>4576</v>
      </c>
      <c r="F1" s="76" t="s">
        <v>4577</v>
      </c>
      <c r="G1" s="76" t="s">
        <v>4578</v>
      </c>
      <c r="H1" s="125" t="s">
        <v>4579</v>
      </c>
      <c r="I1" s="126" t="s">
        <v>4580</v>
      </c>
      <c r="J1" s="126" t="s">
        <v>4581</v>
      </c>
      <c r="K1" s="126" t="s">
        <v>4582</v>
      </c>
      <c r="L1" s="126" t="s">
        <v>4583</v>
      </c>
      <c r="M1" s="126" t="s">
        <v>4584</v>
      </c>
      <c r="N1" s="126" t="s">
        <v>4585</v>
      </c>
      <c r="O1" s="126" t="s">
        <v>4586</v>
      </c>
      <c r="P1" s="126" t="s">
        <v>4587</v>
      </c>
      <c r="Q1" s="126" t="s">
        <v>4588</v>
      </c>
      <c r="R1" s="126" t="s">
        <v>4589</v>
      </c>
      <c r="S1" s="127" t="s">
        <v>4590</v>
      </c>
      <c r="T1" s="130" t="s">
        <v>4591</v>
      </c>
      <c r="U1" s="133" t="s">
        <v>4596</v>
      </c>
      <c r="V1" s="131" t="s">
        <v>4985</v>
      </c>
      <c r="W1" s="131" t="s">
        <v>5024</v>
      </c>
      <c r="X1" s="132" t="s">
        <v>4592</v>
      </c>
      <c r="Y1" s="132" t="s">
        <v>4593</v>
      </c>
      <c r="Z1" s="141" t="s">
        <v>4594</v>
      </c>
      <c r="AA1" s="138" t="s">
        <v>4601</v>
      </c>
      <c r="AB1" s="138" t="s">
        <v>4598</v>
      </c>
    </row>
    <row r="2" spans="1:28" ht="20.25" customHeight="1" x14ac:dyDescent="0.25">
      <c r="A2" s="62">
        <v>1</v>
      </c>
      <c r="B2" s="208" t="s">
        <v>12</v>
      </c>
      <c r="C2" s="80" t="s">
        <v>19</v>
      </c>
      <c r="D2" s="47" t="s">
        <v>28</v>
      </c>
      <c r="E2" s="48" t="s">
        <v>26</v>
      </c>
      <c r="F2" s="46" t="s">
        <v>27</v>
      </c>
      <c r="G2" s="46" t="s">
        <v>13</v>
      </c>
      <c r="H2" s="62" t="s">
        <v>9</v>
      </c>
      <c r="I2" s="62" t="s">
        <v>9</v>
      </c>
      <c r="J2" s="62"/>
      <c r="K2" s="62"/>
      <c r="L2" s="62"/>
      <c r="M2" s="62"/>
      <c r="N2" s="62"/>
      <c r="O2" s="62"/>
      <c r="P2" s="62"/>
      <c r="Q2" s="62"/>
      <c r="R2" s="62"/>
      <c r="S2" s="62"/>
      <c r="T2" s="128"/>
      <c r="U2" s="128"/>
      <c r="V2" s="128"/>
      <c r="W2" s="128"/>
      <c r="X2" s="128" t="s">
        <v>3408</v>
      </c>
      <c r="Y2" s="128">
        <v>1</v>
      </c>
      <c r="Z2" s="128" t="str">
        <f>IF(ISNA(MATCH(C2,FORMULÁRIO!L:L, 0)),"NÃO","SIM")</f>
        <v>SIM</v>
      </c>
      <c r="AA2" s="62" t="s">
        <v>3502</v>
      </c>
      <c r="AB2" s="128" t="s">
        <v>3503</v>
      </c>
    </row>
    <row r="3" spans="1:28" ht="22.5" customHeight="1" x14ac:dyDescent="0.25">
      <c r="A3" s="62">
        <v>2</v>
      </c>
      <c r="B3" s="208" t="s">
        <v>14</v>
      </c>
      <c r="C3" s="80" t="s">
        <v>20</v>
      </c>
      <c r="D3" s="47" t="s">
        <v>31</v>
      </c>
      <c r="E3" s="48" t="s">
        <v>43</v>
      </c>
      <c r="F3" s="46" t="s">
        <v>32</v>
      </c>
      <c r="G3" s="46" t="s">
        <v>15</v>
      </c>
      <c r="H3" s="62" t="s">
        <v>9</v>
      </c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 t="s">
        <v>3371</v>
      </c>
      <c r="Y3" s="62">
        <v>1</v>
      </c>
      <c r="Z3" s="62" t="str">
        <f>IF(ISNA(MATCH(C3,FORMULÁRIO!L:L, 0)),"NÃO","SIM")</f>
        <v>SIM</v>
      </c>
      <c r="AA3" s="62" t="s">
        <v>3502</v>
      </c>
      <c r="AB3" s="62" t="s">
        <v>3502</v>
      </c>
    </row>
    <row r="4" spans="1:28" ht="20.25" customHeight="1" x14ac:dyDescent="0.25">
      <c r="A4" s="62">
        <v>2</v>
      </c>
      <c r="B4" s="208" t="s">
        <v>14</v>
      </c>
      <c r="C4" s="80" t="s">
        <v>20</v>
      </c>
      <c r="D4" s="47" t="s">
        <v>31</v>
      </c>
      <c r="E4" s="48" t="s">
        <v>43</v>
      </c>
      <c r="F4" s="46" t="s">
        <v>32</v>
      </c>
      <c r="G4" s="46" t="s">
        <v>33</v>
      </c>
      <c r="H4" s="62"/>
      <c r="I4" s="62"/>
      <c r="J4" s="62"/>
      <c r="K4" s="62"/>
      <c r="L4" s="62"/>
      <c r="M4" s="62" t="s">
        <v>9</v>
      </c>
      <c r="N4" s="62"/>
      <c r="O4" s="62"/>
      <c r="P4" s="62"/>
      <c r="Q4" s="62"/>
      <c r="R4" s="62"/>
      <c r="S4" s="62"/>
      <c r="T4" s="62"/>
      <c r="U4" s="62"/>
      <c r="V4" s="62"/>
      <c r="W4" s="62"/>
      <c r="X4" s="62" t="s">
        <v>3389</v>
      </c>
      <c r="Y4" s="62">
        <v>2</v>
      </c>
      <c r="Z4" s="62" t="str">
        <f>IF(ISNA(MATCH(C4,FORMULÁRIO!L:L, 0)),"NÃO","SIM")</f>
        <v>SIM</v>
      </c>
      <c r="AA4" s="62" t="s">
        <v>3502</v>
      </c>
      <c r="AB4" s="62" t="s">
        <v>3502</v>
      </c>
    </row>
    <row r="5" spans="1:28" x14ac:dyDescent="0.25">
      <c r="A5" s="62">
        <v>2</v>
      </c>
      <c r="B5" s="208" t="s">
        <v>14</v>
      </c>
      <c r="C5" s="80" t="s">
        <v>20</v>
      </c>
      <c r="D5" s="47" t="s">
        <v>31</v>
      </c>
      <c r="E5" s="48" t="s">
        <v>43</v>
      </c>
      <c r="F5" s="46" t="s">
        <v>32</v>
      </c>
      <c r="G5" s="46" t="s">
        <v>25</v>
      </c>
      <c r="H5" s="62"/>
      <c r="I5" s="62"/>
      <c r="J5" s="62" t="s">
        <v>9</v>
      </c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 t="s">
        <v>3380</v>
      </c>
      <c r="Y5" s="62">
        <v>3</v>
      </c>
      <c r="Z5" s="62" t="str">
        <f>IF(ISNA(MATCH(C5,FORMULÁRIO!L:L, 0)),"NÃO","SIM")</f>
        <v>SIM</v>
      </c>
      <c r="AA5" s="62" t="s">
        <v>3502</v>
      </c>
      <c r="AB5" s="62" t="s">
        <v>3502</v>
      </c>
    </row>
    <row r="6" spans="1:28" x14ac:dyDescent="0.25">
      <c r="A6" s="62">
        <v>3</v>
      </c>
      <c r="B6" s="208" t="s">
        <v>16</v>
      </c>
      <c r="C6" s="80" t="s">
        <v>21</v>
      </c>
      <c r="D6" s="47" t="s">
        <v>34</v>
      </c>
      <c r="E6" s="48" t="s">
        <v>43</v>
      </c>
      <c r="F6" s="46" t="s">
        <v>35</v>
      </c>
      <c r="G6" s="46" t="s">
        <v>15</v>
      </c>
      <c r="H6" s="62" t="s">
        <v>9</v>
      </c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 t="s">
        <v>5051</v>
      </c>
      <c r="V6" s="62" t="s">
        <v>3506</v>
      </c>
      <c r="W6" s="62"/>
      <c r="X6" s="62" t="s">
        <v>3371</v>
      </c>
      <c r="Y6" s="62">
        <v>1</v>
      </c>
      <c r="Z6" s="62" t="str">
        <f>IF(ISNA(MATCH(C6,FORMULÁRIO!L:L, 0)),"NÃO","SIM")</f>
        <v>SIM</v>
      </c>
      <c r="AA6" s="62" t="s">
        <v>3502</v>
      </c>
      <c r="AB6" s="62" t="s">
        <v>3502</v>
      </c>
    </row>
    <row r="7" spans="1:28" x14ac:dyDescent="0.25">
      <c r="A7" s="62">
        <v>4</v>
      </c>
      <c r="B7" s="79" t="s">
        <v>22</v>
      </c>
      <c r="C7" s="80" t="s">
        <v>23</v>
      </c>
      <c r="D7" s="47" t="s">
        <v>36</v>
      </c>
      <c r="E7" s="48" t="s">
        <v>43</v>
      </c>
      <c r="F7" s="46" t="s">
        <v>37</v>
      </c>
      <c r="G7" s="46" t="s">
        <v>10</v>
      </c>
      <c r="H7" s="62"/>
      <c r="I7" s="62"/>
      <c r="J7" s="62" t="s">
        <v>9</v>
      </c>
      <c r="K7" s="62" t="s">
        <v>9</v>
      </c>
      <c r="L7" s="62"/>
      <c r="M7" s="62"/>
      <c r="N7" s="62"/>
      <c r="O7" s="62"/>
      <c r="P7" s="62"/>
      <c r="Q7" s="62"/>
      <c r="R7" s="62"/>
      <c r="S7" s="62"/>
      <c r="T7" s="62"/>
      <c r="U7" s="62"/>
      <c r="V7" s="62"/>
      <c r="W7" s="62"/>
      <c r="X7" s="62" t="s">
        <v>3497</v>
      </c>
      <c r="Y7" s="62">
        <v>1</v>
      </c>
      <c r="Z7" s="62" t="str">
        <f>IF(ISNA(MATCH(C7,FORMULÁRIO!L:L, 0)),"NÃO","SIM")</f>
        <v>NÃO</v>
      </c>
      <c r="AA7" s="62" t="s">
        <v>3502</v>
      </c>
      <c r="AB7" s="62" t="s">
        <v>3502</v>
      </c>
    </row>
    <row r="8" spans="1:28" x14ac:dyDescent="0.25">
      <c r="A8" s="62">
        <v>4</v>
      </c>
      <c r="B8" s="79" t="s">
        <v>22</v>
      </c>
      <c r="C8" s="80" t="s">
        <v>23</v>
      </c>
      <c r="D8" s="47" t="s">
        <v>36</v>
      </c>
      <c r="E8" s="48" t="s">
        <v>43</v>
      </c>
      <c r="F8" s="46" t="s">
        <v>37</v>
      </c>
      <c r="G8" s="46" t="s">
        <v>17</v>
      </c>
      <c r="H8" s="62" t="s">
        <v>9</v>
      </c>
      <c r="I8" s="62"/>
      <c r="J8" s="62" t="s">
        <v>9</v>
      </c>
      <c r="K8" s="62" t="s">
        <v>9</v>
      </c>
      <c r="L8" s="62"/>
      <c r="M8" s="62"/>
      <c r="N8" s="62"/>
      <c r="O8" s="62"/>
      <c r="P8" s="62"/>
      <c r="Q8" s="62"/>
      <c r="R8" s="62"/>
      <c r="S8" s="62"/>
      <c r="T8" s="62"/>
      <c r="U8" s="62"/>
      <c r="V8" s="62"/>
      <c r="W8" s="62"/>
      <c r="X8" s="62" t="s">
        <v>3380</v>
      </c>
      <c r="Y8" s="62">
        <v>2</v>
      </c>
      <c r="Z8" s="62" t="str">
        <f>IF(ISNA(MATCH(C8,FORMULÁRIO!L:L, 0)),"NÃO","SIM")</f>
        <v>NÃO</v>
      </c>
      <c r="AA8" s="62" t="s">
        <v>3502</v>
      </c>
      <c r="AB8" s="62" t="s">
        <v>3502</v>
      </c>
    </row>
    <row r="9" spans="1:28" x14ac:dyDescent="0.25">
      <c r="A9" s="62">
        <v>5</v>
      </c>
      <c r="B9" s="208" t="s">
        <v>38</v>
      </c>
      <c r="C9" s="46" t="s">
        <v>39</v>
      </c>
      <c r="D9" s="47" t="s">
        <v>40</v>
      </c>
      <c r="E9" s="48" t="s">
        <v>26</v>
      </c>
      <c r="F9" s="46" t="s">
        <v>41</v>
      </c>
      <c r="G9" s="46" t="s">
        <v>42</v>
      </c>
      <c r="H9" s="62" t="s">
        <v>9</v>
      </c>
      <c r="I9" s="62" t="s">
        <v>9</v>
      </c>
      <c r="J9" s="62"/>
      <c r="K9" s="62"/>
      <c r="L9" s="62"/>
      <c r="M9" s="62"/>
      <c r="N9" s="62"/>
      <c r="O9" s="62"/>
      <c r="P9" s="62"/>
      <c r="Q9" s="62"/>
      <c r="R9" s="62"/>
      <c r="S9" s="62"/>
      <c r="T9" s="62"/>
      <c r="U9" s="62" t="s">
        <v>5028</v>
      </c>
      <c r="V9" s="62" t="s">
        <v>3506</v>
      </c>
      <c r="W9" s="62"/>
      <c r="X9" s="62" t="s">
        <v>3432</v>
      </c>
      <c r="Y9" s="62">
        <v>1</v>
      </c>
      <c r="Z9" s="62" t="str">
        <f>IF(ISNA(MATCH(C9,FORMULÁRIO!L:L, 0)),"NÃO","SIM")</f>
        <v>SIM</v>
      </c>
      <c r="AA9" s="62" t="s">
        <v>3502</v>
      </c>
      <c r="AB9" s="62" t="s">
        <v>3503</v>
      </c>
    </row>
    <row r="10" spans="1:28" x14ac:dyDescent="0.25">
      <c r="A10" s="62">
        <v>5</v>
      </c>
      <c r="B10" s="208" t="s">
        <v>38</v>
      </c>
      <c r="C10" s="46" t="s">
        <v>39</v>
      </c>
      <c r="D10" s="47" t="s">
        <v>40</v>
      </c>
      <c r="E10" s="48" t="s">
        <v>26</v>
      </c>
      <c r="F10" s="46" t="s">
        <v>41</v>
      </c>
      <c r="G10" s="46" t="s">
        <v>63</v>
      </c>
      <c r="H10" s="62"/>
      <c r="I10" s="62" t="s">
        <v>9</v>
      </c>
      <c r="J10" s="62" t="s">
        <v>9</v>
      </c>
      <c r="K10" s="62" t="s">
        <v>9</v>
      </c>
      <c r="L10" s="62"/>
      <c r="M10" s="62"/>
      <c r="N10" s="62"/>
      <c r="O10" s="62"/>
      <c r="P10" s="62"/>
      <c r="Q10" s="62"/>
      <c r="R10" s="62"/>
      <c r="S10" s="62"/>
      <c r="T10" s="62"/>
      <c r="U10" s="62"/>
      <c r="V10" s="62" t="s">
        <v>3506</v>
      </c>
      <c r="W10" s="62"/>
      <c r="X10" s="62" t="s">
        <v>3413</v>
      </c>
      <c r="Y10" s="62">
        <v>2</v>
      </c>
      <c r="Z10" s="62" t="str">
        <f>IF(ISNA(MATCH(C10,FORMULÁRIO!L:L, 0)),"NÃO","SIM")</f>
        <v>SIM</v>
      </c>
      <c r="AA10" s="62" t="s">
        <v>3502</v>
      </c>
      <c r="AB10" s="62" t="s">
        <v>3503</v>
      </c>
    </row>
    <row r="11" spans="1:28" x14ac:dyDescent="0.25">
      <c r="A11" s="62">
        <v>5</v>
      </c>
      <c r="B11" s="208" t="s">
        <v>38</v>
      </c>
      <c r="C11" s="46" t="s">
        <v>39</v>
      </c>
      <c r="D11" s="47" t="s">
        <v>40</v>
      </c>
      <c r="E11" s="48" t="s">
        <v>26</v>
      </c>
      <c r="F11" s="46" t="s">
        <v>41</v>
      </c>
      <c r="G11" s="46" t="s">
        <v>69</v>
      </c>
      <c r="H11" s="62"/>
      <c r="I11" s="62" t="s">
        <v>9</v>
      </c>
      <c r="J11" s="62"/>
      <c r="K11" s="62"/>
      <c r="L11" s="62" t="s">
        <v>9</v>
      </c>
      <c r="M11" s="62"/>
      <c r="N11" s="62"/>
      <c r="O11" s="62" t="s">
        <v>9</v>
      </c>
      <c r="P11" s="62"/>
      <c r="Q11" s="62"/>
      <c r="R11" s="62"/>
      <c r="S11" s="62"/>
      <c r="T11" s="62"/>
      <c r="U11" s="62"/>
      <c r="V11" s="62" t="s">
        <v>3506</v>
      </c>
      <c r="W11" s="62"/>
      <c r="X11" s="62" t="s">
        <v>3389</v>
      </c>
      <c r="Y11" s="62">
        <v>3</v>
      </c>
      <c r="Z11" s="62" t="str">
        <f>IF(ISNA(MATCH(C11,FORMULÁRIO!L:L, 0)),"NÃO","SIM")</f>
        <v>SIM</v>
      </c>
      <c r="AA11" s="62" t="s">
        <v>3502</v>
      </c>
      <c r="AB11" s="62" t="s">
        <v>3503</v>
      </c>
    </row>
    <row r="12" spans="1:28" x14ac:dyDescent="0.25">
      <c r="A12" s="62">
        <v>6</v>
      </c>
      <c r="B12" s="208" t="s">
        <v>44</v>
      </c>
      <c r="C12" s="46" t="s">
        <v>45</v>
      </c>
      <c r="D12" s="47" t="s">
        <v>46</v>
      </c>
      <c r="E12" s="48" t="s">
        <v>43</v>
      </c>
      <c r="F12" s="46" t="s">
        <v>47</v>
      </c>
      <c r="G12" s="46" t="s">
        <v>48</v>
      </c>
      <c r="H12" s="62" t="s">
        <v>9</v>
      </c>
      <c r="I12" s="62" t="s">
        <v>9</v>
      </c>
      <c r="J12" s="62" t="s">
        <v>9</v>
      </c>
      <c r="K12" s="62"/>
      <c r="L12" s="62"/>
      <c r="M12" s="62"/>
      <c r="N12" s="62"/>
      <c r="O12" s="62"/>
      <c r="P12" s="62"/>
      <c r="Q12" s="62"/>
      <c r="R12" s="62"/>
      <c r="S12" s="62"/>
      <c r="T12" s="62"/>
      <c r="U12" s="62" t="s">
        <v>5032</v>
      </c>
      <c r="V12" s="62" t="s">
        <v>3506</v>
      </c>
      <c r="W12" s="62"/>
      <c r="X12" s="62" t="s">
        <v>3361</v>
      </c>
      <c r="Y12" s="62">
        <v>1</v>
      </c>
      <c r="Z12" s="62" t="str">
        <f>IF(ISNA(MATCH(C12,FORMULÁRIO!L:L, 0)),"NÃO","SIM")</f>
        <v>SIM</v>
      </c>
      <c r="AA12" s="62" t="s">
        <v>3502</v>
      </c>
      <c r="AB12" s="62" t="s">
        <v>3502</v>
      </c>
    </row>
    <row r="13" spans="1:28" x14ac:dyDescent="0.25">
      <c r="A13" s="62">
        <v>7</v>
      </c>
      <c r="B13" s="208" t="s">
        <v>49</v>
      </c>
      <c r="C13" s="46" t="s">
        <v>50</v>
      </c>
      <c r="D13" s="47" t="s">
        <v>51</v>
      </c>
      <c r="E13" s="48" t="s">
        <v>43</v>
      </c>
      <c r="F13" s="46" t="s">
        <v>52</v>
      </c>
      <c r="G13" s="46" t="s">
        <v>10</v>
      </c>
      <c r="H13" s="62"/>
      <c r="I13" s="62"/>
      <c r="J13" s="62" t="s">
        <v>9</v>
      </c>
      <c r="K13" s="62"/>
      <c r="L13" s="62"/>
      <c r="M13" s="62"/>
      <c r="N13" s="62"/>
      <c r="O13" s="62"/>
      <c r="P13" s="62"/>
      <c r="Q13" s="62"/>
      <c r="R13" s="62"/>
      <c r="S13" s="62"/>
      <c r="T13" s="62"/>
      <c r="U13" s="62" t="s">
        <v>5053</v>
      </c>
      <c r="V13" s="62" t="s">
        <v>3506</v>
      </c>
      <c r="W13" s="62"/>
      <c r="X13" s="62" t="s">
        <v>3497</v>
      </c>
      <c r="Y13" s="62">
        <v>1</v>
      </c>
      <c r="Z13" s="62" t="str">
        <f>IF(ISNA(MATCH(C13,FORMULÁRIO!L:L, 0)),"NÃO","SIM")</f>
        <v>SIM</v>
      </c>
      <c r="AA13" s="62" t="s">
        <v>3502</v>
      </c>
      <c r="AB13" s="62" t="s">
        <v>3502</v>
      </c>
    </row>
    <row r="14" spans="1:28" x14ac:dyDescent="0.25">
      <c r="A14" s="62">
        <v>8</v>
      </c>
      <c r="B14" s="208" t="s">
        <v>53</v>
      </c>
      <c r="C14" s="46" t="s">
        <v>54</v>
      </c>
      <c r="D14" s="47" t="s">
        <v>55</v>
      </c>
      <c r="E14" s="48" t="s">
        <v>43</v>
      </c>
      <c r="F14" s="46" t="s">
        <v>56</v>
      </c>
      <c r="G14" s="46" t="s">
        <v>48</v>
      </c>
      <c r="H14" s="62"/>
      <c r="I14" s="62"/>
      <c r="J14" s="62"/>
      <c r="K14" s="62"/>
      <c r="L14" s="62"/>
      <c r="M14" s="62"/>
      <c r="N14" s="62"/>
      <c r="O14" s="62"/>
      <c r="P14" s="62"/>
      <c r="Q14" s="62"/>
      <c r="R14" s="62"/>
      <c r="S14" s="62"/>
      <c r="T14" s="62"/>
      <c r="U14" s="62"/>
      <c r="V14" s="62"/>
      <c r="W14" s="62"/>
      <c r="X14" s="62" t="s">
        <v>3361</v>
      </c>
      <c r="Y14" s="62">
        <v>1</v>
      </c>
      <c r="Z14" s="62" t="str">
        <f>IF(ISNA(MATCH(C14,FORMULÁRIO!L:L, 0)),"NÃO","SIM")</f>
        <v>SIM</v>
      </c>
      <c r="AA14" s="62" t="s">
        <v>3502</v>
      </c>
      <c r="AB14" s="62" t="s">
        <v>3502</v>
      </c>
    </row>
    <row r="15" spans="1:28" x14ac:dyDescent="0.25">
      <c r="A15" s="62">
        <v>9</v>
      </c>
      <c r="B15" s="208" t="s">
        <v>58</v>
      </c>
      <c r="C15" s="46" t="s">
        <v>59</v>
      </c>
      <c r="D15" s="47" t="s">
        <v>60</v>
      </c>
      <c r="E15" s="48" t="s">
        <v>26</v>
      </c>
      <c r="F15" s="46" t="s">
        <v>61</v>
      </c>
      <c r="G15" s="46" t="s">
        <v>15</v>
      </c>
      <c r="H15" s="62" t="s">
        <v>9</v>
      </c>
      <c r="I15" s="62"/>
      <c r="J15" s="62"/>
      <c r="K15" s="62"/>
      <c r="L15" s="62"/>
      <c r="M15" s="62"/>
      <c r="N15" s="62"/>
      <c r="O15" s="62"/>
      <c r="P15" s="62"/>
      <c r="Q15" s="62"/>
      <c r="R15" s="62"/>
      <c r="S15" s="62"/>
      <c r="T15" s="62"/>
      <c r="U15" s="62"/>
      <c r="V15" s="62"/>
      <c r="W15" s="62"/>
      <c r="X15" s="62" t="s">
        <v>3371</v>
      </c>
      <c r="Y15" s="62">
        <v>1</v>
      </c>
      <c r="Z15" s="62" t="str">
        <f>IF(ISNA(MATCH(C15,FORMULÁRIO!L:L, 0)),"NÃO","SIM")</f>
        <v>SIM</v>
      </c>
      <c r="AA15" s="62" t="s">
        <v>3502</v>
      </c>
      <c r="AB15" s="62" t="s">
        <v>3503</v>
      </c>
    </row>
    <row r="16" spans="1:28" x14ac:dyDescent="0.25">
      <c r="A16" s="62">
        <v>9</v>
      </c>
      <c r="B16" s="208" t="s">
        <v>58</v>
      </c>
      <c r="C16" s="46" t="s">
        <v>59</v>
      </c>
      <c r="D16" s="47" t="s">
        <v>60</v>
      </c>
      <c r="E16" s="48" t="s">
        <v>26</v>
      </c>
      <c r="F16" s="46" t="s">
        <v>61</v>
      </c>
      <c r="G16" s="46" t="s">
        <v>33</v>
      </c>
      <c r="H16" s="62"/>
      <c r="I16" s="210" t="s">
        <v>9</v>
      </c>
      <c r="J16" s="62"/>
      <c r="K16" s="82"/>
      <c r="L16" s="62"/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62" t="s">
        <v>3389</v>
      </c>
      <c r="Y16" s="62">
        <v>2</v>
      </c>
      <c r="Z16" s="62" t="str">
        <f>IF(ISNA(MATCH(C16,FORMULÁRIO!L:L, 0)),"NÃO","SIM")</f>
        <v>SIM</v>
      </c>
      <c r="AA16" s="62" t="s">
        <v>3502</v>
      </c>
      <c r="AB16" s="62" t="s">
        <v>3503</v>
      </c>
    </row>
    <row r="17" spans="1:28" x14ac:dyDescent="0.25">
      <c r="A17" s="62">
        <v>10</v>
      </c>
      <c r="B17" s="208" t="s">
        <v>64</v>
      </c>
      <c r="C17" s="46" t="s">
        <v>65</v>
      </c>
      <c r="D17" s="47" t="s">
        <v>66</v>
      </c>
      <c r="E17" s="48" t="s">
        <v>3470</v>
      </c>
      <c r="F17" s="46" t="s">
        <v>67</v>
      </c>
      <c r="G17" s="46" t="s">
        <v>13</v>
      </c>
      <c r="H17" s="62" t="s">
        <v>9</v>
      </c>
      <c r="I17" s="62" t="s">
        <v>9</v>
      </c>
      <c r="J17" s="62"/>
      <c r="K17" s="62"/>
      <c r="L17" s="62"/>
      <c r="M17" s="62"/>
      <c r="N17" s="62"/>
      <c r="O17" s="62"/>
      <c r="P17" s="62"/>
      <c r="Q17" s="62"/>
      <c r="R17" s="62"/>
      <c r="S17" s="62"/>
      <c r="T17" s="62"/>
      <c r="U17" s="62"/>
      <c r="V17" s="62"/>
      <c r="W17" s="62"/>
      <c r="X17" s="62" t="s">
        <v>3408</v>
      </c>
      <c r="Y17" s="62">
        <v>1</v>
      </c>
      <c r="Z17" s="62" t="str">
        <f>IF(ISNA(MATCH(C17,FORMULÁRIO!L:L, 0)),"NÃO","SIM")</f>
        <v>SIM</v>
      </c>
      <c r="AA17" s="62" t="s">
        <v>3503</v>
      </c>
      <c r="AB17" s="62" t="s">
        <v>3503</v>
      </c>
    </row>
    <row r="18" spans="1:28" x14ac:dyDescent="0.25">
      <c r="A18" s="62">
        <v>10</v>
      </c>
      <c r="B18" s="208" t="s">
        <v>64</v>
      </c>
      <c r="C18" s="46" t="s">
        <v>65</v>
      </c>
      <c r="D18" s="47" t="s">
        <v>66</v>
      </c>
      <c r="E18" s="48" t="s">
        <v>3470</v>
      </c>
      <c r="F18" s="46" t="s">
        <v>67</v>
      </c>
      <c r="G18" s="46" t="s">
        <v>68</v>
      </c>
      <c r="H18" s="62"/>
      <c r="I18" s="62"/>
      <c r="J18" s="62" t="s">
        <v>9</v>
      </c>
      <c r="K18" s="62"/>
      <c r="L18" s="62"/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 t="s">
        <v>3497</v>
      </c>
      <c r="Y18" s="62">
        <v>2</v>
      </c>
      <c r="Z18" s="62" t="str">
        <f>IF(ISNA(MATCH(C18,FORMULÁRIO!L:L, 0)),"NÃO","SIM")</f>
        <v>SIM</v>
      </c>
      <c r="AA18" s="62" t="s">
        <v>3503</v>
      </c>
      <c r="AB18" s="62" t="s">
        <v>3503</v>
      </c>
    </row>
    <row r="19" spans="1:28" ht="47.25" x14ac:dyDescent="0.25">
      <c r="A19" s="62">
        <v>11</v>
      </c>
      <c r="B19" s="79" t="s">
        <v>70</v>
      </c>
      <c r="C19" s="46" t="s">
        <v>71</v>
      </c>
      <c r="D19" s="81" t="s">
        <v>72</v>
      </c>
      <c r="E19" s="48" t="s">
        <v>3470</v>
      </c>
      <c r="F19" s="46" t="s">
        <v>73</v>
      </c>
      <c r="G19" s="46" t="s">
        <v>10</v>
      </c>
      <c r="H19" s="62" t="s">
        <v>9</v>
      </c>
      <c r="I19" s="62" t="s">
        <v>9</v>
      </c>
      <c r="J19" s="62" t="s">
        <v>9</v>
      </c>
      <c r="K19" s="62" t="s">
        <v>9</v>
      </c>
      <c r="L19" s="62"/>
      <c r="M19" s="62"/>
      <c r="N19" s="62"/>
      <c r="O19" s="62"/>
      <c r="P19" s="62"/>
      <c r="Q19" s="62"/>
      <c r="R19" s="62"/>
      <c r="S19" s="62"/>
      <c r="T19" s="62"/>
      <c r="U19" s="62"/>
      <c r="V19" s="62"/>
      <c r="W19" s="62"/>
      <c r="X19" s="62" t="s">
        <v>3497</v>
      </c>
      <c r="Y19" s="62">
        <v>1</v>
      </c>
      <c r="Z19" s="62" t="str">
        <f>IF(ISNA(MATCH(C19,FORMULÁRIO!L:L, 0)),"NÃO","SIM")</f>
        <v>NÃO</v>
      </c>
      <c r="AA19" s="62" t="s">
        <v>3503</v>
      </c>
      <c r="AB19" s="62" t="s">
        <v>3503</v>
      </c>
    </row>
    <row r="20" spans="1:28" ht="47.25" x14ac:dyDescent="0.25">
      <c r="A20" s="62">
        <v>11</v>
      </c>
      <c r="B20" s="79" t="s">
        <v>70</v>
      </c>
      <c r="C20" s="46" t="s">
        <v>71</v>
      </c>
      <c r="D20" s="81" t="s">
        <v>72</v>
      </c>
      <c r="E20" s="48" t="s">
        <v>3470</v>
      </c>
      <c r="F20" s="46" t="s">
        <v>73</v>
      </c>
      <c r="G20" s="46" t="s">
        <v>17</v>
      </c>
      <c r="H20" s="62" t="s">
        <v>9</v>
      </c>
      <c r="I20" s="62"/>
      <c r="J20" s="62"/>
      <c r="K20" s="62"/>
      <c r="L20" s="62"/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 t="s">
        <v>3380</v>
      </c>
      <c r="Y20" s="62">
        <v>2</v>
      </c>
      <c r="Z20" s="62" t="str">
        <f>IF(ISNA(MATCH(C20,FORMULÁRIO!L:L, 0)),"NÃO","SIM")</f>
        <v>NÃO</v>
      </c>
      <c r="AA20" s="62" t="s">
        <v>3503</v>
      </c>
      <c r="AB20" s="62" t="s">
        <v>3503</v>
      </c>
    </row>
    <row r="21" spans="1:28" s="85" customFormat="1" ht="30" x14ac:dyDescent="0.25">
      <c r="A21" s="82">
        <v>12</v>
      </c>
      <c r="B21" s="83" t="s">
        <v>74</v>
      </c>
      <c r="C21" s="83" t="s">
        <v>75</v>
      </c>
      <c r="D21" s="88" t="s">
        <v>76</v>
      </c>
      <c r="E21" s="84" t="s">
        <v>3470</v>
      </c>
      <c r="F21" s="83" t="s">
        <v>77</v>
      </c>
      <c r="G21" s="83" t="s">
        <v>48</v>
      </c>
      <c r="H21" s="62" t="s">
        <v>9</v>
      </c>
      <c r="I21" s="82"/>
      <c r="J21" s="62" t="s">
        <v>9</v>
      </c>
      <c r="K21" s="62" t="s">
        <v>9</v>
      </c>
      <c r="L21" s="82"/>
      <c r="M21" s="82"/>
      <c r="N21" s="82"/>
      <c r="O21" s="82"/>
      <c r="P21" s="82"/>
      <c r="Q21" s="82"/>
      <c r="R21" s="82"/>
      <c r="S21" s="82"/>
      <c r="T21" s="62" t="s">
        <v>3469</v>
      </c>
      <c r="U21" s="62"/>
      <c r="V21" s="62"/>
      <c r="W21" s="62"/>
      <c r="X21" s="62" t="s">
        <v>3361</v>
      </c>
      <c r="Y21" s="62">
        <v>1</v>
      </c>
      <c r="Z21" s="62" t="str">
        <f>IF(ISNA(MATCH(C21,FORMULÁRIO!L:L, 0)),"NÃO","SIM")</f>
        <v>NÃO</v>
      </c>
      <c r="AA21" s="62" t="s">
        <v>3503</v>
      </c>
      <c r="AB21" s="62" t="s">
        <v>3503</v>
      </c>
    </row>
    <row r="22" spans="1:28" x14ac:dyDescent="0.25">
      <c r="A22" s="62">
        <v>13</v>
      </c>
      <c r="B22" s="208" t="s">
        <v>78</v>
      </c>
      <c r="C22" s="46" t="s">
        <v>79</v>
      </c>
      <c r="D22" s="81" t="s">
        <v>80</v>
      </c>
      <c r="E22" s="48" t="s">
        <v>43</v>
      </c>
      <c r="F22" s="46" t="s">
        <v>81</v>
      </c>
      <c r="G22" s="46" t="s">
        <v>15</v>
      </c>
      <c r="H22" s="62" t="s">
        <v>9</v>
      </c>
      <c r="I22" s="62"/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62"/>
      <c r="U22" s="62" t="s">
        <v>4602</v>
      </c>
      <c r="V22" s="62" t="s">
        <v>3506</v>
      </c>
      <c r="W22" s="62"/>
      <c r="X22" s="62" t="s">
        <v>3371</v>
      </c>
      <c r="Y22" s="62">
        <v>1</v>
      </c>
      <c r="Z22" s="62" t="str">
        <f>IF(ISNA(MATCH(C22,FORMULÁRIO!L:L, 0)),"NÃO","SIM")</f>
        <v>SIM</v>
      </c>
      <c r="AA22" s="62" t="s">
        <v>3502</v>
      </c>
      <c r="AB22" s="62" t="s">
        <v>3502</v>
      </c>
    </row>
    <row r="23" spans="1:28" ht="31.5" x14ac:dyDescent="0.25">
      <c r="A23" s="62">
        <v>14</v>
      </c>
      <c r="B23" s="208" t="s">
        <v>82</v>
      </c>
      <c r="C23" s="46" t="s">
        <v>83</v>
      </c>
      <c r="D23" s="81" t="s">
        <v>84</v>
      </c>
      <c r="E23" s="48" t="s">
        <v>3470</v>
      </c>
      <c r="F23" s="46" t="s">
        <v>85</v>
      </c>
      <c r="G23" s="46" t="s">
        <v>15</v>
      </c>
      <c r="H23" s="62" t="s">
        <v>9</v>
      </c>
      <c r="I23" s="62"/>
      <c r="J23" s="62"/>
      <c r="K23" s="62"/>
      <c r="L23" s="62"/>
      <c r="M23" s="62"/>
      <c r="N23" s="62"/>
      <c r="O23" s="86"/>
      <c r="P23" s="48"/>
      <c r="Q23" s="87"/>
      <c r="R23" s="62"/>
      <c r="S23" s="62"/>
      <c r="T23" s="62"/>
      <c r="U23" s="62"/>
      <c r="V23" s="62"/>
      <c r="W23" s="62"/>
      <c r="X23" s="62" t="s">
        <v>3371</v>
      </c>
      <c r="Y23" s="62">
        <v>1</v>
      </c>
      <c r="Z23" s="62" t="str">
        <f>IF(ISNA(MATCH(C23,FORMULÁRIO!L:L, 0)),"NÃO","SIM")</f>
        <v>SIM</v>
      </c>
      <c r="AA23" s="62" t="s">
        <v>3503</v>
      </c>
      <c r="AB23" s="62" t="s">
        <v>3503</v>
      </c>
    </row>
    <row r="24" spans="1:28" ht="31.5" x14ac:dyDescent="0.25">
      <c r="A24" s="62">
        <v>15</v>
      </c>
      <c r="B24" s="208" t="s">
        <v>86</v>
      </c>
      <c r="C24" s="46" t="s">
        <v>87</v>
      </c>
      <c r="D24" s="81" t="s">
        <v>88</v>
      </c>
      <c r="E24" s="48" t="s">
        <v>89</v>
      </c>
      <c r="F24" s="46" t="s">
        <v>90</v>
      </c>
      <c r="G24" s="46" t="s">
        <v>10</v>
      </c>
      <c r="H24" s="62"/>
      <c r="I24" s="62"/>
      <c r="J24" s="62" t="s">
        <v>9</v>
      </c>
      <c r="K24" s="62"/>
      <c r="L24" s="62"/>
      <c r="M24" s="62"/>
      <c r="N24" s="62"/>
      <c r="O24" s="86"/>
      <c r="P24" s="48"/>
      <c r="Q24" s="87"/>
      <c r="R24" s="62"/>
      <c r="S24" s="62"/>
      <c r="T24" s="62"/>
      <c r="U24" s="62"/>
      <c r="V24" s="62"/>
      <c r="W24" s="62"/>
      <c r="X24" s="62" t="s">
        <v>3497</v>
      </c>
      <c r="Y24" s="62">
        <v>1</v>
      </c>
      <c r="Z24" s="62" t="str">
        <f>IF(ISNA(MATCH(C24,FORMULÁRIO!L:L, 0)),"NÃO","SIM")</f>
        <v>SIM</v>
      </c>
      <c r="AA24" s="62" t="s">
        <v>3502</v>
      </c>
      <c r="AB24" s="62" t="s">
        <v>3503</v>
      </c>
    </row>
    <row r="25" spans="1:28" ht="30" x14ac:dyDescent="0.25">
      <c r="A25" s="62">
        <v>16</v>
      </c>
      <c r="B25" s="208" t="s">
        <v>91</v>
      </c>
      <c r="C25" s="46" t="s">
        <v>92</v>
      </c>
      <c r="D25" s="88" t="s">
        <v>93</v>
      </c>
      <c r="E25" s="48" t="s">
        <v>89</v>
      </c>
      <c r="F25" s="46" t="s">
        <v>94</v>
      </c>
      <c r="G25" s="46" t="s">
        <v>10</v>
      </c>
      <c r="H25" s="62"/>
      <c r="I25" s="62"/>
      <c r="J25" s="62" t="s">
        <v>9</v>
      </c>
      <c r="K25" s="62"/>
      <c r="L25" s="62"/>
      <c r="M25" s="62"/>
      <c r="N25" s="62"/>
      <c r="O25" s="86"/>
      <c r="P25" s="48"/>
      <c r="Q25" s="87"/>
      <c r="R25" s="62"/>
      <c r="S25" s="62"/>
      <c r="T25" s="62"/>
      <c r="U25" s="62"/>
      <c r="V25" s="62"/>
      <c r="W25" s="62"/>
      <c r="X25" s="62" t="s">
        <v>3497</v>
      </c>
      <c r="Y25" s="62">
        <v>1</v>
      </c>
      <c r="Z25" s="62" t="str">
        <f>IF(ISNA(MATCH(C25,FORMULÁRIO!L:L, 0)),"NÃO","SIM")</f>
        <v>SIM</v>
      </c>
      <c r="AA25" s="62" t="s">
        <v>3502</v>
      </c>
      <c r="AB25" s="62" t="s">
        <v>3503</v>
      </c>
    </row>
    <row r="26" spans="1:28" x14ac:dyDescent="0.25">
      <c r="A26" s="62">
        <v>16</v>
      </c>
      <c r="B26" s="208" t="s">
        <v>91</v>
      </c>
      <c r="C26" s="46" t="s">
        <v>92</v>
      </c>
      <c r="D26" s="47" t="s">
        <v>93</v>
      </c>
      <c r="E26" s="48" t="s">
        <v>89</v>
      </c>
      <c r="F26" s="46" t="s">
        <v>94</v>
      </c>
      <c r="G26" s="46" t="s">
        <v>17</v>
      </c>
      <c r="H26" s="62" t="s">
        <v>9</v>
      </c>
      <c r="I26" s="62"/>
      <c r="J26" s="62" t="s">
        <v>9</v>
      </c>
      <c r="K26" s="62"/>
      <c r="L26" s="62"/>
      <c r="M26" s="62"/>
      <c r="N26" s="62"/>
      <c r="O26" s="86"/>
      <c r="P26" s="48"/>
      <c r="Q26" s="87"/>
      <c r="R26" s="62"/>
      <c r="S26" s="62"/>
      <c r="T26" s="62"/>
      <c r="U26" s="62"/>
      <c r="V26" s="62"/>
      <c r="W26" s="62"/>
      <c r="X26" s="62" t="s">
        <v>3380</v>
      </c>
      <c r="Y26" s="62">
        <v>2</v>
      </c>
      <c r="Z26" s="62" t="str">
        <f>IF(ISNA(MATCH(C26,FORMULÁRIO!L:L, 0)),"NÃO","SIM")</f>
        <v>SIM</v>
      </c>
      <c r="AA26" s="62" t="s">
        <v>3502</v>
      </c>
      <c r="AB26" s="62" t="s">
        <v>3503</v>
      </c>
    </row>
    <row r="27" spans="1:28" x14ac:dyDescent="0.25">
      <c r="A27" s="62">
        <v>17</v>
      </c>
      <c r="B27" s="208" t="s">
        <v>95</v>
      </c>
      <c r="C27" s="46" t="s">
        <v>96</v>
      </c>
      <c r="D27" s="47" t="s">
        <v>97</v>
      </c>
      <c r="E27" s="48" t="s">
        <v>43</v>
      </c>
      <c r="F27" s="46" t="s">
        <v>98</v>
      </c>
      <c r="G27" s="46" t="s">
        <v>15</v>
      </c>
      <c r="H27" s="62" t="s">
        <v>9</v>
      </c>
      <c r="I27" s="62"/>
      <c r="J27" s="62"/>
      <c r="K27" s="62"/>
      <c r="L27" s="62"/>
      <c r="M27" s="62"/>
      <c r="N27" s="62"/>
      <c r="O27" s="86"/>
      <c r="P27" s="48"/>
      <c r="Q27" s="87"/>
      <c r="R27" s="62"/>
      <c r="S27" s="62"/>
      <c r="T27" s="62"/>
      <c r="U27" s="62"/>
      <c r="V27" s="62"/>
      <c r="W27" s="62"/>
      <c r="X27" s="62" t="s">
        <v>3371</v>
      </c>
      <c r="Y27" s="62">
        <v>1</v>
      </c>
      <c r="Z27" s="62" t="str">
        <f>IF(ISNA(MATCH(C27,FORMULÁRIO!L:L, 0)),"NÃO","SIM")</f>
        <v>SIM</v>
      </c>
      <c r="AA27" s="62" t="s">
        <v>3502</v>
      </c>
      <c r="AB27" s="62" t="s">
        <v>3502</v>
      </c>
    </row>
    <row r="28" spans="1:28" x14ac:dyDescent="0.25">
      <c r="A28" s="62">
        <v>18</v>
      </c>
      <c r="B28" s="208" t="s">
        <v>99</v>
      </c>
      <c r="C28" s="46" t="s">
        <v>100</v>
      </c>
      <c r="D28" s="47" t="s">
        <v>101</v>
      </c>
      <c r="E28" s="48" t="s">
        <v>43</v>
      </c>
      <c r="F28" s="46" t="s">
        <v>102</v>
      </c>
      <c r="G28" s="46" t="s">
        <v>10</v>
      </c>
      <c r="H28" s="62"/>
      <c r="I28" s="62" t="s">
        <v>9</v>
      </c>
      <c r="J28" s="62"/>
      <c r="K28" s="62"/>
      <c r="L28" s="62"/>
      <c r="M28" s="62"/>
      <c r="N28" s="62"/>
      <c r="O28" s="86"/>
      <c r="P28" s="48"/>
      <c r="Q28" s="87"/>
      <c r="R28" s="62"/>
      <c r="S28" s="62"/>
      <c r="T28" s="62"/>
      <c r="U28" s="62"/>
      <c r="V28" s="62" t="s">
        <v>3506</v>
      </c>
      <c r="W28" s="62"/>
      <c r="X28" s="62" t="s">
        <v>3497</v>
      </c>
      <c r="Y28" s="62">
        <v>1</v>
      </c>
      <c r="Z28" s="62" t="str">
        <f>IF(ISNA(MATCH(C28,FORMULÁRIO!L:L, 0)),"NÃO","SIM")</f>
        <v>SIM</v>
      </c>
      <c r="AA28" s="62" t="s">
        <v>3502</v>
      </c>
      <c r="AB28" s="62" t="s">
        <v>3502</v>
      </c>
    </row>
    <row r="29" spans="1:28" x14ac:dyDescent="0.25">
      <c r="A29" s="62">
        <v>18</v>
      </c>
      <c r="B29" s="208" t="s">
        <v>99</v>
      </c>
      <c r="C29" s="46" t="s">
        <v>100</v>
      </c>
      <c r="D29" s="47" t="s">
        <v>101</v>
      </c>
      <c r="E29" s="48" t="s">
        <v>43</v>
      </c>
      <c r="F29" s="46" t="s">
        <v>102</v>
      </c>
      <c r="G29" s="46" t="s">
        <v>103</v>
      </c>
      <c r="H29" s="62" t="s">
        <v>9</v>
      </c>
      <c r="I29" s="62"/>
      <c r="J29" s="62"/>
      <c r="K29" s="62"/>
      <c r="L29" s="62"/>
      <c r="M29" s="62"/>
      <c r="N29" s="62"/>
      <c r="O29" s="86"/>
      <c r="P29" s="48"/>
      <c r="Q29" s="87"/>
      <c r="R29" s="62"/>
      <c r="S29" s="62"/>
      <c r="T29" s="62"/>
      <c r="U29" s="62" t="s">
        <v>5054</v>
      </c>
      <c r="V29" s="62" t="s">
        <v>3506</v>
      </c>
      <c r="W29" s="62"/>
      <c r="X29" s="62" t="s">
        <v>3361</v>
      </c>
      <c r="Y29" s="62">
        <v>2</v>
      </c>
      <c r="Z29" s="62" t="str">
        <f>IF(ISNA(MATCH(C29,FORMULÁRIO!L:L, 0)),"NÃO","SIM")</f>
        <v>SIM</v>
      </c>
      <c r="AA29" s="62" t="s">
        <v>3502</v>
      </c>
      <c r="AB29" s="62" t="s">
        <v>3502</v>
      </c>
    </row>
    <row r="30" spans="1:28" x14ac:dyDescent="0.25">
      <c r="A30" s="62">
        <v>18</v>
      </c>
      <c r="B30" s="208" t="s">
        <v>99</v>
      </c>
      <c r="C30" s="46" t="s">
        <v>100</v>
      </c>
      <c r="D30" s="47" t="s">
        <v>101</v>
      </c>
      <c r="E30" s="48" t="s">
        <v>43</v>
      </c>
      <c r="F30" s="46" t="s">
        <v>102</v>
      </c>
      <c r="G30" s="46" t="s">
        <v>25</v>
      </c>
      <c r="H30" s="62" t="s">
        <v>9</v>
      </c>
      <c r="I30" s="62"/>
      <c r="J30" s="62"/>
      <c r="K30" s="62"/>
      <c r="L30" s="62"/>
      <c r="M30" s="62"/>
      <c r="N30" s="62"/>
      <c r="O30" s="86"/>
      <c r="P30" s="48"/>
      <c r="Q30" s="87"/>
      <c r="R30" s="62"/>
      <c r="S30" s="62"/>
      <c r="T30" s="62"/>
      <c r="U30" s="62"/>
      <c r="V30" s="62" t="s">
        <v>3506</v>
      </c>
      <c r="W30" s="62"/>
      <c r="X30" s="62" t="s">
        <v>3380</v>
      </c>
      <c r="Y30" s="62">
        <v>3</v>
      </c>
      <c r="Z30" s="62" t="str">
        <f>IF(ISNA(MATCH(C30,FORMULÁRIO!L:L, 0)),"NÃO","SIM")</f>
        <v>SIM</v>
      </c>
      <c r="AA30" s="62" t="s">
        <v>3502</v>
      </c>
      <c r="AB30" s="62" t="s">
        <v>3502</v>
      </c>
    </row>
    <row r="31" spans="1:28" ht="47.25" x14ac:dyDescent="0.25">
      <c r="A31" s="62">
        <v>19</v>
      </c>
      <c r="B31" s="208" t="s">
        <v>104</v>
      </c>
      <c r="C31" s="46" t="s">
        <v>105</v>
      </c>
      <c r="D31" s="81" t="s">
        <v>106</v>
      </c>
      <c r="E31" s="48" t="s">
        <v>3470</v>
      </c>
      <c r="F31" s="46" t="s">
        <v>5096</v>
      </c>
      <c r="G31" s="46" t="s">
        <v>62</v>
      </c>
      <c r="H31" s="62" t="s">
        <v>9</v>
      </c>
      <c r="I31" s="62"/>
      <c r="J31" s="62"/>
      <c r="K31" s="62"/>
      <c r="L31" s="62"/>
      <c r="M31" s="62"/>
      <c r="N31" s="62"/>
      <c r="O31" s="62" t="s">
        <v>9</v>
      </c>
      <c r="P31" s="48"/>
      <c r="Q31" s="87"/>
      <c r="R31" s="62"/>
      <c r="S31" s="62"/>
      <c r="T31" s="62"/>
      <c r="U31" s="62"/>
      <c r="V31" s="62"/>
      <c r="W31" s="62"/>
      <c r="X31" s="62" t="s">
        <v>3413</v>
      </c>
      <c r="Y31" s="62">
        <v>1</v>
      </c>
      <c r="Z31" s="62" t="str">
        <f>IF(ISNA(MATCH(C31,FORMULÁRIO!L:L, 0)),"NÃO","SIM")</f>
        <v>SIM</v>
      </c>
      <c r="AA31" s="62" t="s">
        <v>3503</v>
      </c>
      <c r="AB31" s="62" t="s">
        <v>3503</v>
      </c>
    </row>
    <row r="32" spans="1:28" x14ac:dyDescent="0.25">
      <c r="A32" s="62">
        <v>20</v>
      </c>
      <c r="B32" s="79" t="s">
        <v>107</v>
      </c>
      <c r="C32" s="46" t="s">
        <v>108</v>
      </c>
      <c r="D32" s="47" t="s">
        <v>109</v>
      </c>
      <c r="E32" s="48" t="s">
        <v>89</v>
      </c>
      <c r="F32" s="46" t="s">
        <v>110</v>
      </c>
      <c r="G32" s="46" t="s">
        <v>10</v>
      </c>
      <c r="H32" s="62"/>
      <c r="I32" s="62"/>
      <c r="J32" s="62" t="s">
        <v>9</v>
      </c>
      <c r="K32" s="62"/>
      <c r="L32" s="62"/>
      <c r="M32" s="62"/>
      <c r="N32" s="62"/>
      <c r="O32" s="86"/>
      <c r="P32" s="48"/>
      <c r="Q32" s="87"/>
      <c r="R32" s="62"/>
      <c r="S32" s="62"/>
      <c r="T32" s="62"/>
      <c r="U32" s="62"/>
      <c r="V32" s="62"/>
      <c r="W32" s="62"/>
      <c r="X32" s="62" t="s">
        <v>3497</v>
      </c>
      <c r="Y32" s="62">
        <v>1</v>
      </c>
      <c r="Z32" s="62" t="str">
        <f>IF(ISNA(MATCH(C32,FORMULÁRIO!L:L, 0)),"NÃO","SIM")</f>
        <v>NÃO</v>
      </c>
      <c r="AA32" s="62" t="s">
        <v>3502</v>
      </c>
      <c r="AB32" s="62" t="s">
        <v>3503</v>
      </c>
    </row>
    <row r="33" spans="1:28" x14ac:dyDescent="0.25">
      <c r="A33" s="62">
        <v>20</v>
      </c>
      <c r="B33" s="79" t="s">
        <v>107</v>
      </c>
      <c r="C33" s="46" t="s">
        <v>108</v>
      </c>
      <c r="D33" s="47" t="s">
        <v>109</v>
      </c>
      <c r="E33" s="48" t="s">
        <v>89</v>
      </c>
      <c r="F33" s="46" t="s">
        <v>110</v>
      </c>
      <c r="G33" s="46" t="s">
        <v>103</v>
      </c>
      <c r="H33" s="62" t="s">
        <v>9</v>
      </c>
      <c r="I33" s="62"/>
      <c r="J33" s="62"/>
      <c r="K33" s="62"/>
      <c r="L33" s="62"/>
      <c r="M33" s="62"/>
      <c r="N33" s="62"/>
      <c r="O33" s="86"/>
      <c r="P33" s="48"/>
      <c r="Q33" s="87"/>
      <c r="R33" s="62"/>
      <c r="S33" s="62"/>
      <c r="T33" s="62"/>
      <c r="U33" s="62"/>
      <c r="V33" s="62"/>
      <c r="W33" s="62"/>
      <c r="X33" s="62" t="s">
        <v>3361</v>
      </c>
      <c r="Y33" s="62">
        <v>2</v>
      </c>
      <c r="Z33" s="62" t="str">
        <f>IF(ISNA(MATCH(C33,FORMULÁRIO!L:L, 0)),"NÃO","SIM")</f>
        <v>NÃO</v>
      </c>
      <c r="AA33" s="62" t="s">
        <v>3502</v>
      </c>
      <c r="AB33" s="62" t="s">
        <v>3503</v>
      </c>
    </row>
    <row r="34" spans="1:28" x14ac:dyDescent="0.25">
      <c r="A34" s="62">
        <v>21</v>
      </c>
      <c r="B34" s="209" t="s">
        <v>111</v>
      </c>
      <c r="C34" s="46" t="s">
        <v>112</v>
      </c>
      <c r="D34" s="47" t="s">
        <v>113</v>
      </c>
      <c r="E34" s="48" t="s">
        <v>43</v>
      </c>
      <c r="F34" s="46" t="s">
        <v>114</v>
      </c>
      <c r="G34" s="46" t="s">
        <v>13</v>
      </c>
      <c r="H34" s="62"/>
      <c r="I34" s="62" t="s">
        <v>9</v>
      </c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 t="s">
        <v>5050</v>
      </c>
      <c r="V34" s="62" t="s">
        <v>3506</v>
      </c>
      <c r="W34" s="62"/>
      <c r="X34" s="62" t="s">
        <v>3408</v>
      </c>
      <c r="Y34" s="62">
        <v>1</v>
      </c>
      <c r="Z34" s="62" t="str">
        <f>IF(ISNA(MATCH(C34,FORMULÁRIO!L:L, 0)),"NÃO","SIM")</f>
        <v>SIM</v>
      </c>
      <c r="AA34" s="62" t="s">
        <v>3502</v>
      </c>
      <c r="AB34" s="62" t="s">
        <v>3502</v>
      </c>
    </row>
    <row r="35" spans="1:28" x14ac:dyDescent="0.25">
      <c r="A35" s="62">
        <v>22</v>
      </c>
      <c r="B35" s="208" t="s">
        <v>115</v>
      </c>
      <c r="C35" s="46" t="s">
        <v>116</v>
      </c>
      <c r="D35" s="47" t="s">
        <v>117</v>
      </c>
      <c r="E35" s="48" t="s">
        <v>43</v>
      </c>
      <c r="F35" s="46" t="s">
        <v>118</v>
      </c>
      <c r="G35" s="46" t="s">
        <v>15</v>
      </c>
      <c r="H35" s="62" t="s">
        <v>9</v>
      </c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 t="s">
        <v>3506</v>
      </c>
      <c r="W35" s="62"/>
      <c r="X35" s="62" t="s">
        <v>3371</v>
      </c>
      <c r="Y35" s="62">
        <v>1</v>
      </c>
      <c r="Z35" s="62" t="str">
        <f>IF(ISNA(MATCH(C35,FORMULÁRIO!L:L, 0)),"NÃO","SIM")</f>
        <v>SIM</v>
      </c>
      <c r="AA35" s="62" t="s">
        <v>3502</v>
      </c>
      <c r="AB35" s="62" t="s">
        <v>3502</v>
      </c>
    </row>
    <row r="36" spans="1:28" x14ac:dyDescent="0.25">
      <c r="A36" s="62">
        <v>22</v>
      </c>
      <c r="B36" s="208" t="s">
        <v>115</v>
      </c>
      <c r="C36" s="46" t="s">
        <v>116</v>
      </c>
      <c r="D36" s="47" t="s">
        <v>117</v>
      </c>
      <c r="E36" s="48" t="s">
        <v>43</v>
      </c>
      <c r="F36" s="46" t="s">
        <v>118</v>
      </c>
      <c r="G36" s="46" t="s">
        <v>103</v>
      </c>
      <c r="H36" s="62" t="s">
        <v>9</v>
      </c>
      <c r="I36" s="62" t="s">
        <v>9</v>
      </c>
      <c r="J36" s="62" t="s">
        <v>9</v>
      </c>
      <c r="K36" s="62" t="s">
        <v>9</v>
      </c>
      <c r="L36" s="62"/>
      <c r="M36" s="62"/>
      <c r="N36" s="62"/>
      <c r="O36" s="62"/>
      <c r="P36" s="62"/>
      <c r="Q36" s="62"/>
      <c r="R36" s="62"/>
      <c r="S36" s="62"/>
      <c r="T36" s="62"/>
      <c r="U36" s="62" t="s">
        <v>5032</v>
      </c>
      <c r="V36" s="62" t="s">
        <v>3506</v>
      </c>
      <c r="W36" s="62"/>
      <c r="X36" s="62" t="s">
        <v>3361</v>
      </c>
      <c r="Y36" s="62">
        <v>2</v>
      </c>
      <c r="Z36" s="62" t="str">
        <f>IF(ISNA(MATCH(C36,FORMULÁRIO!L:L, 0)),"NÃO","SIM")</f>
        <v>SIM</v>
      </c>
      <c r="AA36" s="62" t="s">
        <v>3502</v>
      </c>
      <c r="AB36" s="62" t="s">
        <v>3502</v>
      </c>
    </row>
    <row r="37" spans="1:28" x14ac:dyDescent="0.25">
      <c r="A37" s="62">
        <v>23</v>
      </c>
      <c r="B37" s="208" t="s">
        <v>119</v>
      </c>
      <c r="C37" s="46" t="s">
        <v>120</v>
      </c>
      <c r="D37" s="47" t="s">
        <v>121</v>
      </c>
      <c r="E37" s="48" t="s">
        <v>43</v>
      </c>
      <c r="F37" s="46" t="s">
        <v>122</v>
      </c>
      <c r="G37" s="46" t="s">
        <v>10</v>
      </c>
      <c r="H37" s="62"/>
      <c r="I37" s="62"/>
      <c r="J37" s="62" t="s">
        <v>9</v>
      </c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 t="s">
        <v>3506</v>
      </c>
      <c r="W37" s="62"/>
      <c r="X37" s="62" t="s">
        <v>3497</v>
      </c>
      <c r="Y37" s="62">
        <v>1</v>
      </c>
      <c r="Z37" s="62" t="str">
        <f>IF(ISNA(MATCH(C37,FORMULÁRIO!L:L, 0)),"NÃO","SIM")</f>
        <v>SIM</v>
      </c>
      <c r="AA37" s="62" t="s">
        <v>3502</v>
      </c>
      <c r="AB37" s="62" t="s">
        <v>3502</v>
      </c>
    </row>
    <row r="38" spans="1:28" x14ac:dyDescent="0.25">
      <c r="A38" s="62">
        <v>23</v>
      </c>
      <c r="B38" s="208" t="s">
        <v>119</v>
      </c>
      <c r="C38" s="46" t="s">
        <v>120</v>
      </c>
      <c r="D38" s="47" t="s">
        <v>121</v>
      </c>
      <c r="E38" s="48" t="s">
        <v>43</v>
      </c>
      <c r="F38" s="46" t="s">
        <v>122</v>
      </c>
      <c r="G38" s="46" t="s">
        <v>123</v>
      </c>
      <c r="H38" s="62"/>
      <c r="I38" s="62" t="s">
        <v>9</v>
      </c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 t="s">
        <v>5050</v>
      </c>
      <c r="V38" s="62" t="s">
        <v>3506</v>
      </c>
      <c r="W38" s="62"/>
      <c r="X38" s="62" t="s">
        <v>3408</v>
      </c>
      <c r="Y38" s="62">
        <v>2</v>
      </c>
      <c r="Z38" s="62" t="str">
        <f>IF(ISNA(MATCH(C38,FORMULÁRIO!L:L, 0)),"NÃO","SIM")</f>
        <v>SIM</v>
      </c>
      <c r="AA38" s="62" t="s">
        <v>3502</v>
      </c>
      <c r="AB38" s="62" t="s">
        <v>3502</v>
      </c>
    </row>
    <row r="39" spans="1:28" x14ac:dyDescent="0.25">
      <c r="A39" s="62">
        <v>23</v>
      </c>
      <c r="B39" s="208" t="s">
        <v>119</v>
      </c>
      <c r="C39" s="46" t="s">
        <v>120</v>
      </c>
      <c r="D39" s="47" t="s">
        <v>121</v>
      </c>
      <c r="E39" s="48" t="s">
        <v>43</v>
      </c>
      <c r="F39" s="46" t="s">
        <v>122</v>
      </c>
      <c r="G39" s="46" t="s">
        <v>25</v>
      </c>
      <c r="H39" s="62" t="s">
        <v>9</v>
      </c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 t="s">
        <v>3506</v>
      </c>
      <c r="W39" s="62"/>
      <c r="X39" s="62" t="s">
        <v>3380</v>
      </c>
      <c r="Y39" s="62">
        <v>3</v>
      </c>
      <c r="Z39" s="62" t="str">
        <f>IF(ISNA(MATCH(C39,FORMULÁRIO!L:L, 0)),"NÃO","SIM")</f>
        <v>SIM</v>
      </c>
      <c r="AA39" s="62" t="s">
        <v>3502</v>
      </c>
      <c r="AB39" s="62" t="s">
        <v>3502</v>
      </c>
    </row>
    <row r="40" spans="1:28" x14ac:dyDescent="0.25">
      <c r="A40" s="62">
        <v>24</v>
      </c>
      <c r="B40" s="79" t="s">
        <v>124</v>
      </c>
      <c r="C40" s="46" t="s">
        <v>125</v>
      </c>
      <c r="D40" s="47" t="s">
        <v>126</v>
      </c>
      <c r="E40" s="48" t="s">
        <v>43</v>
      </c>
      <c r="F40" s="46" t="s">
        <v>127</v>
      </c>
      <c r="G40" s="46" t="s">
        <v>15</v>
      </c>
      <c r="H40" s="62" t="s">
        <v>9</v>
      </c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 t="s">
        <v>3371</v>
      </c>
      <c r="Y40" s="62">
        <v>1</v>
      </c>
      <c r="Z40" s="62" t="str">
        <f>IF(ISNA(MATCH(C40,FORMULÁRIO!L:L, 0)),"NÃO","SIM")</f>
        <v>NÃO</v>
      </c>
      <c r="AA40" s="62" t="s">
        <v>3502</v>
      </c>
      <c r="AB40" s="62" t="s">
        <v>3502</v>
      </c>
    </row>
    <row r="41" spans="1:28" x14ac:dyDescent="0.25">
      <c r="A41" s="62">
        <v>25</v>
      </c>
      <c r="B41" s="209" t="s">
        <v>128</v>
      </c>
      <c r="C41" s="46" t="s">
        <v>129</v>
      </c>
      <c r="D41" s="47" t="s">
        <v>130</v>
      </c>
      <c r="E41" s="48" t="s">
        <v>26</v>
      </c>
      <c r="F41" s="46" t="s">
        <v>131</v>
      </c>
      <c r="G41" s="46" t="s">
        <v>132</v>
      </c>
      <c r="H41" s="62"/>
      <c r="I41" s="62" t="s">
        <v>9</v>
      </c>
      <c r="J41" s="62"/>
      <c r="K41" s="62" t="s">
        <v>9</v>
      </c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 t="s">
        <v>3380</v>
      </c>
      <c r="Y41" s="62">
        <v>1</v>
      </c>
      <c r="Z41" s="62" t="str">
        <f>IF(ISNA(MATCH(C41,FORMULÁRIO!L:L, 0)),"NÃO","SIM")</f>
        <v>SIM</v>
      </c>
      <c r="AA41" s="62" t="s">
        <v>3502</v>
      </c>
      <c r="AB41" s="62" t="s">
        <v>3503</v>
      </c>
    </row>
    <row r="42" spans="1:28" x14ac:dyDescent="0.25">
      <c r="A42" s="62">
        <v>26</v>
      </c>
      <c r="B42" s="208" t="s">
        <v>133</v>
      </c>
      <c r="C42" s="46" t="s">
        <v>134</v>
      </c>
      <c r="D42" s="47" t="s">
        <v>135</v>
      </c>
      <c r="E42" s="48" t="s">
        <v>43</v>
      </c>
      <c r="F42" s="46" t="s">
        <v>136</v>
      </c>
      <c r="G42" s="46" t="s">
        <v>132</v>
      </c>
      <c r="H42" s="62" t="s">
        <v>9</v>
      </c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 t="s">
        <v>5049</v>
      </c>
      <c r="V42" s="62" t="s">
        <v>3506</v>
      </c>
      <c r="W42" s="62"/>
      <c r="X42" s="62" t="s">
        <v>3380</v>
      </c>
      <c r="Y42" s="62">
        <v>1</v>
      </c>
      <c r="Z42" s="62" t="str">
        <f>IF(ISNA(MATCH(C42,FORMULÁRIO!L:L, 0)),"NÃO","SIM")</f>
        <v>SIM</v>
      </c>
      <c r="AA42" s="62" t="s">
        <v>3502</v>
      </c>
      <c r="AB42" s="62" t="s">
        <v>3502</v>
      </c>
    </row>
    <row r="43" spans="1:28" x14ac:dyDescent="0.25">
      <c r="A43" s="62">
        <v>27</v>
      </c>
      <c r="B43" s="208" t="s">
        <v>137</v>
      </c>
      <c r="C43" s="46" t="s">
        <v>138</v>
      </c>
      <c r="D43" s="47" t="s">
        <v>139</v>
      </c>
      <c r="E43" s="48" t="s">
        <v>43</v>
      </c>
      <c r="F43" s="46" t="s">
        <v>140</v>
      </c>
      <c r="G43" s="46" t="s">
        <v>48</v>
      </c>
      <c r="H43" s="62" t="s">
        <v>9</v>
      </c>
      <c r="I43" s="62" t="s">
        <v>9</v>
      </c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 t="s">
        <v>5047</v>
      </c>
      <c r="V43" s="62" t="s">
        <v>3506</v>
      </c>
      <c r="W43" s="62"/>
      <c r="X43" s="62" t="s">
        <v>3361</v>
      </c>
      <c r="Y43" s="62">
        <v>1</v>
      </c>
      <c r="Z43" s="62" t="str">
        <f>IF(ISNA(MATCH(C43,FORMULÁRIO!L:L, 0)),"NÃO","SIM")</f>
        <v>SIM</v>
      </c>
      <c r="AA43" s="62" t="s">
        <v>3502</v>
      </c>
      <c r="AB43" s="62" t="s">
        <v>3502</v>
      </c>
    </row>
    <row r="44" spans="1:28" x14ac:dyDescent="0.25">
      <c r="A44" s="62">
        <v>28</v>
      </c>
      <c r="B44" s="208" t="s">
        <v>141</v>
      </c>
      <c r="C44" s="46" t="s">
        <v>142</v>
      </c>
      <c r="D44" s="47" t="s">
        <v>143</v>
      </c>
      <c r="E44" s="48" t="s">
        <v>43</v>
      </c>
      <c r="F44" s="46" t="s">
        <v>144</v>
      </c>
      <c r="G44" s="46" t="s">
        <v>62</v>
      </c>
      <c r="H44" s="62" t="s">
        <v>9</v>
      </c>
      <c r="I44" s="62"/>
      <c r="J44" s="62"/>
      <c r="K44" s="62"/>
      <c r="L44" s="62"/>
      <c r="M44" s="62"/>
      <c r="N44" s="62"/>
      <c r="O44" s="62" t="s">
        <v>9</v>
      </c>
      <c r="P44" s="62"/>
      <c r="Q44" s="62"/>
      <c r="R44" s="62"/>
      <c r="S44" s="62"/>
      <c r="T44" s="62"/>
      <c r="U44" s="62"/>
      <c r="V44" s="62"/>
      <c r="W44" s="62"/>
      <c r="X44" s="62" t="s">
        <v>3413</v>
      </c>
      <c r="Y44" s="62">
        <v>1</v>
      </c>
      <c r="Z44" s="62" t="str">
        <f>IF(ISNA(MATCH(C44,FORMULÁRIO!L:L, 0)),"NÃO","SIM")</f>
        <v>SIM</v>
      </c>
      <c r="AA44" s="62" t="s">
        <v>3502</v>
      </c>
      <c r="AB44" s="62" t="s">
        <v>3502</v>
      </c>
    </row>
    <row r="45" spans="1:28" x14ac:dyDescent="0.25">
      <c r="A45" s="62">
        <v>28</v>
      </c>
      <c r="B45" s="208" t="s">
        <v>141</v>
      </c>
      <c r="C45" s="46" t="s">
        <v>142</v>
      </c>
      <c r="D45" s="47" t="s">
        <v>143</v>
      </c>
      <c r="E45" s="48" t="s">
        <v>43</v>
      </c>
      <c r="F45" s="46" t="s">
        <v>144</v>
      </c>
      <c r="G45" s="46" t="s">
        <v>17</v>
      </c>
      <c r="H45" s="62" t="s">
        <v>9</v>
      </c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 t="s">
        <v>3380</v>
      </c>
      <c r="Y45" s="62">
        <v>2</v>
      </c>
      <c r="Z45" s="62" t="str">
        <f>IF(ISNA(MATCH(C45,FORMULÁRIO!L:L, 0)),"NÃO","SIM")</f>
        <v>SIM</v>
      </c>
      <c r="AA45" s="62" t="s">
        <v>3502</v>
      </c>
      <c r="AB45" s="62" t="s">
        <v>3502</v>
      </c>
    </row>
    <row r="46" spans="1:28" x14ac:dyDescent="0.25">
      <c r="A46" s="62">
        <v>29</v>
      </c>
      <c r="B46" s="209" t="s">
        <v>145</v>
      </c>
      <c r="C46" s="46" t="s">
        <v>146</v>
      </c>
      <c r="D46" s="47" t="s">
        <v>147</v>
      </c>
      <c r="E46" s="48" t="s">
        <v>43</v>
      </c>
      <c r="F46" s="46" t="s">
        <v>148</v>
      </c>
      <c r="G46" s="46" t="s">
        <v>62</v>
      </c>
      <c r="H46" s="62" t="s">
        <v>9</v>
      </c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 t="s">
        <v>5043</v>
      </c>
      <c r="V46" s="62" t="s">
        <v>3506</v>
      </c>
      <c r="W46" s="62"/>
      <c r="X46" s="62" t="s">
        <v>3413</v>
      </c>
      <c r="Y46" s="62">
        <v>1</v>
      </c>
      <c r="Z46" s="62" t="str">
        <f>IF(ISNA(MATCH(C46,FORMULÁRIO!L:L, 0)),"NÃO","SIM")</f>
        <v>SIM</v>
      </c>
      <c r="AA46" s="62" t="s">
        <v>3502</v>
      </c>
      <c r="AB46" s="62" t="s">
        <v>3502</v>
      </c>
    </row>
    <row r="47" spans="1:28" x14ac:dyDescent="0.25">
      <c r="A47" s="62">
        <v>30</v>
      </c>
      <c r="B47" s="208" t="s">
        <v>149</v>
      </c>
      <c r="C47" s="46" t="s">
        <v>150</v>
      </c>
      <c r="D47" s="47" t="s">
        <v>151</v>
      </c>
      <c r="E47" s="48" t="s">
        <v>3470</v>
      </c>
      <c r="F47" s="46" t="s">
        <v>152</v>
      </c>
      <c r="G47" s="46" t="s">
        <v>13</v>
      </c>
      <c r="H47" s="62"/>
      <c r="I47" s="62" t="s">
        <v>9</v>
      </c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 t="s">
        <v>3408</v>
      </c>
      <c r="Y47" s="62">
        <v>1</v>
      </c>
      <c r="Z47" s="62" t="str">
        <f>IF(ISNA(MATCH(C47,FORMULÁRIO!L:L, 0)),"NÃO","SIM")</f>
        <v>SIM</v>
      </c>
      <c r="AA47" s="62" t="s">
        <v>3503</v>
      </c>
      <c r="AB47" s="62" t="s">
        <v>3503</v>
      </c>
    </row>
    <row r="48" spans="1:28" x14ac:dyDescent="0.25">
      <c r="A48" s="62">
        <v>30</v>
      </c>
      <c r="B48" s="208" t="s">
        <v>149</v>
      </c>
      <c r="C48" s="46" t="s">
        <v>150</v>
      </c>
      <c r="D48" s="47" t="s">
        <v>151</v>
      </c>
      <c r="E48" s="48" t="s">
        <v>3470</v>
      </c>
      <c r="F48" s="46" t="s">
        <v>152</v>
      </c>
      <c r="G48" s="46" t="s">
        <v>68</v>
      </c>
      <c r="H48" s="62"/>
      <c r="I48" s="62"/>
      <c r="J48" s="62" t="s">
        <v>9</v>
      </c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 t="s">
        <v>3497</v>
      </c>
      <c r="Y48" s="62">
        <v>2</v>
      </c>
      <c r="Z48" s="62" t="str">
        <f>IF(ISNA(MATCH(C48,FORMULÁRIO!L:L, 0)),"NÃO","SIM")</f>
        <v>SIM</v>
      </c>
      <c r="AA48" s="62" t="s">
        <v>3503</v>
      </c>
      <c r="AB48" s="62" t="s">
        <v>3503</v>
      </c>
    </row>
    <row r="49" spans="1:28" x14ac:dyDescent="0.25">
      <c r="A49" s="62">
        <v>31</v>
      </c>
      <c r="B49" s="208" t="s">
        <v>153</v>
      </c>
      <c r="C49" s="46" t="s">
        <v>154</v>
      </c>
      <c r="D49" s="89" t="s">
        <v>155</v>
      </c>
      <c r="E49" s="48" t="s">
        <v>26</v>
      </c>
      <c r="F49" s="46" t="s">
        <v>156</v>
      </c>
      <c r="G49" s="46" t="s">
        <v>13</v>
      </c>
      <c r="H49" s="62" t="s">
        <v>9</v>
      </c>
      <c r="I49" s="62" t="s">
        <v>9</v>
      </c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 t="s">
        <v>3408</v>
      </c>
      <c r="Y49" s="62">
        <v>1</v>
      </c>
      <c r="Z49" s="62" t="str">
        <f>IF(ISNA(MATCH(C49,FORMULÁRIO!L:L, 0)),"NÃO","SIM")</f>
        <v>SIM</v>
      </c>
      <c r="AA49" s="62" t="s">
        <v>3502</v>
      </c>
      <c r="AB49" s="62" t="s">
        <v>3503</v>
      </c>
    </row>
    <row r="50" spans="1:28" x14ac:dyDescent="0.25">
      <c r="A50" s="62">
        <v>32</v>
      </c>
      <c r="B50" s="79" t="s">
        <v>157</v>
      </c>
      <c r="C50" s="46" t="s">
        <v>158</v>
      </c>
      <c r="D50" s="89" t="s">
        <v>159</v>
      </c>
      <c r="E50" s="48" t="s">
        <v>26</v>
      </c>
      <c r="F50" s="46" t="s">
        <v>160</v>
      </c>
      <c r="G50" s="46" t="s">
        <v>13</v>
      </c>
      <c r="H50" s="62" t="s">
        <v>9</v>
      </c>
      <c r="I50" s="62" t="s">
        <v>9</v>
      </c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 t="s">
        <v>3408</v>
      </c>
      <c r="Y50" s="62">
        <v>1</v>
      </c>
      <c r="Z50" s="62" t="str">
        <f>IF(ISNA(MATCH(C50,FORMULÁRIO!L:L, 0)),"NÃO","SIM")</f>
        <v>NÃO</v>
      </c>
      <c r="AA50" s="62" t="s">
        <v>3502</v>
      </c>
      <c r="AB50" s="62" t="s">
        <v>3503</v>
      </c>
    </row>
    <row r="51" spans="1:28" x14ac:dyDescent="0.25">
      <c r="A51" s="62">
        <v>33</v>
      </c>
      <c r="B51" s="79" t="s">
        <v>161</v>
      </c>
      <c r="C51" s="46" t="s">
        <v>162</v>
      </c>
      <c r="D51" s="47" t="s">
        <v>163</v>
      </c>
      <c r="E51" s="48" t="s">
        <v>3470</v>
      </c>
      <c r="F51" s="46" t="s">
        <v>164</v>
      </c>
      <c r="G51" s="46" t="s">
        <v>62</v>
      </c>
      <c r="H51" s="62" t="s">
        <v>9</v>
      </c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 t="s">
        <v>3413</v>
      </c>
      <c r="Y51" s="62">
        <v>1</v>
      </c>
      <c r="Z51" s="62" t="str">
        <f>IF(ISNA(MATCH(C51,FORMULÁRIO!L:L, 0)),"NÃO","SIM")</f>
        <v>NÃO</v>
      </c>
      <c r="AA51" s="62" t="s">
        <v>3503</v>
      </c>
      <c r="AB51" s="62" t="s">
        <v>3503</v>
      </c>
    </row>
    <row r="52" spans="1:28" x14ac:dyDescent="0.25">
      <c r="A52" s="62">
        <v>33</v>
      </c>
      <c r="B52" s="79" t="s">
        <v>161</v>
      </c>
      <c r="C52" s="46" t="s">
        <v>162</v>
      </c>
      <c r="D52" s="47" t="s">
        <v>163</v>
      </c>
      <c r="E52" s="48" t="s">
        <v>3470</v>
      </c>
      <c r="F52" s="46" t="s">
        <v>164</v>
      </c>
      <c r="G52" s="46" t="s">
        <v>33</v>
      </c>
      <c r="H52" s="62"/>
      <c r="I52" s="62"/>
      <c r="J52" s="62"/>
      <c r="K52" s="62"/>
      <c r="L52" s="62"/>
      <c r="M52" s="62" t="s">
        <v>9</v>
      </c>
      <c r="N52" s="62" t="s">
        <v>9</v>
      </c>
      <c r="O52" s="62" t="s">
        <v>9</v>
      </c>
      <c r="P52" s="62" t="s">
        <v>9</v>
      </c>
      <c r="Q52" s="62"/>
      <c r="R52" s="62"/>
      <c r="S52" s="62"/>
      <c r="T52" s="62"/>
      <c r="U52" s="62"/>
      <c r="V52" s="62"/>
      <c r="W52" s="62"/>
      <c r="X52" s="62" t="s">
        <v>3389</v>
      </c>
      <c r="Y52" s="62">
        <v>2</v>
      </c>
      <c r="Z52" s="62" t="str">
        <f>IF(ISNA(MATCH(C52,FORMULÁRIO!L:L, 0)),"NÃO","SIM")</f>
        <v>NÃO</v>
      </c>
      <c r="AA52" s="62" t="s">
        <v>3503</v>
      </c>
      <c r="AB52" s="62" t="s">
        <v>3503</v>
      </c>
    </row>
    <row r="53" spans="1:28" x14ac:dyDescent="0.25">
      <c r="A53" s="62">
        <v>33</v>
      </c>
      <c r="B53" s="79" t="s">
        <v>161</v>
      </c>
      <c r="C53" s="46" t="s">
        <v>162</v>
      </c>
      <c r="D53" s="47" t="s">
        <v>163</v>
      </c>
      <c r="E53" s="48" t="s">
        <v>3470</v>
      </c>
      <c r="F53" s="46" t="s">
        <v>164</v>
      </c>
      <c r="G53" s="46" t="s">
        <v>25</v>
      </c>
      <c r="H53" s="62"/>
      <c r="I53" s="62" t="s">
        <v>9</v>
      </c>
      <c r="J53" s="62" t="s">
        <v>9</v>
      </c>
      <c r="K53" s="62" t="s">
        <v>9</v>
      </c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 t="s">
        <v>3380</v>
      </c>
      <c r="Y53" s="62">
        <v>3</v>
      </c>
      <c r="Z53" s="62" t="str">
        <f>IF(ISNA(MATCH(C53,FORMULÁRIO!L:L, 0)),"NÃO","SIM")</f>
        <v>NÃO</v>
      </c>
      <c r="AA53" s="62" t="s">
        <v>3503</v>
      </c>
      <c r="AB53" s="62" t="s">
        <v>3503</v>
      </c>
    </row>
    <row r="54" spans="1:28" x14ac:dyDescent="0.25">
      <c r="A54" s="62">
        <v>34</v>
      </c>
      <c r="B54" s="208" t="s">
        <v>165</v>
      </c>
      <c r="C54" s="46" t="s">
        <v>166</v>
      </c>
      <c r="D54" s="47" t="s">
        <v>167</v>
      </c>
      <c r="E54" s="48" t="s">
        <v>168</v>
      </c>
      <c r="F54" s="46" t="s">
        <v>169</v>
      </c>
      <c r="G54" s="46" t="s">
        <v>10</v>
      </c>
      <c r="H54" s="62"/>
      <c r="I54" s="62" t="s">
        <v>9</v>
      </c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 t="s">
        <v>3497</v>
      </c>
      <c r="Y54" s="62">
        <v>1</v>
      </c>
      <c r="Z54" s="62" t="str">
        <f>IF(ISNA(MATCH(C54,FORMULÁRIO!L:L, 0)),"NÃO","SIM")</f>
        <v>SIM</v>
      </c>
      <c r="AA54" s="62" t="s">
        <v>3502</v>
      </c>
      <c r="AB54" s="62" t="s">
        <v>3503</v>
      </c>
    </row>
    <row r="55" spans="1:28" x14ac:dyDescent="0.25">
      <c r="A55" s="62">
        <v>35</v>
      </c>
      <c r="B55" s="79" t="s">
        <v>170</v>
      </c>
      <c r="C55" s="46" t="s">
        <v>171</v>
      </c>
      <c r="D55" s="47" t="s">
        <v>172</v>
      </c>
      <c r="E55" s="48" t="s">
        <v>3470</v>
      </c>
      <c r="F55" s="46" t="s">
        <v>173</v>
      </c>
      <c r="G55" s="46" t="s">
        <v>10</v>
      </c>
      <c r="H55" s="62"/>
      <c r="I55" s="62"/>
      <c r="J55" s="62" t="s">
        <v>9</v>
      </c>
      <c r="K55" s="62" t="s">
        <v>9</v>
      </c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 t="s">
        <v>3497</v>
      </c>
      <c r="Y55" s="62">
        <v>1</v>
      </c>
      <c r="Z55" s="62" t="str">
        <f>IF(ISNA(MATCH(C55,FORMULÁRIO!L:L, 0)),"NÃO","SIM")</f>
        <v>NÃO</v>
      </c>
      <c r="AA55" s="62" t="s">
        <v>3503</v>
      </c>
      <c r="AB55" s="62" t="s">
        <v>3503</v>
      </c>
    </row>
    <row r="56" spans="1:28" x14ac:dyDescent="0.25">
      <c r="A56" s="62">
        <v>36</v>
      </c>
      <c r="B56" s="79" t="s">
        <v>174</v>
      </c>
      <c r="C56" s="46" t="s">
        <v>175</v>
      </c>
      <c r="D56" s="47" t="s">
        <v>176</v>
      </c>
      <c r="E56" s="48" t="s">
        <v>3470</v>
      </c>
      <c r="F56" s="46" t="s">
        <v>177</v>
      </c>
      <c r="G56" s="46" t="s">
        <v>62</v>
      </c>
      <c r="H56" s="62"/>
      <c r="I56" s="62" t="s">
        <v>9</v>
      </c>
      <c r="J56" s="62"/>
      <c r="K56" s="62" t="s">
        <v>9</v>
      </c>
      <c r="L56" s="62"/>
      <c r="M56" s="62"/>
      <c r="N56" s="62"/>
      <c r="O56" s="62"/>
      <c r="P56" s="62"/>
      <c r="Q56" s="62"/>
      <c r="R56" s="62"/>
      <c r="S56" s="62"/>
      <c r="T56" s="62"/>
      <c r="U56" s="62" t="s">
        <v>5025</v>
      </c>
      <c r="V56" s="62" t="s">
        <v>3506</v>
      </c>
      <c r="W56" s="62"/>
      <c r="X56" s="62" t="s">
        <v>3413</v>
      </c>
      <c r="Y56" s="62">
        <v>1</v>
      </c>
      <c r="Z56" s="62" t="s">
        <v>3503</v>
      </c>
      <c r="AA56" s="62" t="s">
        <v>3503</v>
      </c>
      <c r="AB56" s="62" t="s">
        <v>3503</v>
      </c>
    </row>
    <row r="57" spans="1:28" x14ac:dyDescent="0.25">
      <c r="A57" s="62">
        <v>36</v>
      </c>
      <c r="B57" s="79" t="s">
        <v>174</v>
      </c>
      <c r="C57" s="46" t="s">
        <v>175</v>
      </c>
      <c r="D57" s="47" t="s">
        <v>176</v>
      </c>
      <c r="E57" s="48" t="s">
        <v>3470</v>
      </c>
      <c r="F57" s="46" t="s">
        <v>177</v>
      </c>
      <c r="G57" s="46" t="s">
        <v>178</v>
      </c>
      <c r="H57" s="62" t="s">
        <v>9</v>
      </c>
      <c r="I57" s="62" t="s">
        <v>9</v>
      </c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 t="s">
        <v>3506</v>
      </c>
      <c r="W57" s="62"/>
      <c r="X57" s="62" t="s">
        <v>3432</v>
      </c>
      <c r="Y57" s="62">
        <v>2</v>
      </c>
      <c r="Z57" s="62" t="s">
        <v>3503</v>
      </c>
      <c r="AA57" s="62" t="s">
        <v>3503</v>
      </c>
      <c r="AB57" s="62" t="s">
        <v>3503</v>
      </c>
    </row>
    <row r="58" spans="1:28" x14ac:dyDescent="0.25">
      <c r="A58" s="62">
        <v>36</v>
      </c>
      <c r="B58" s="79" t="s">
        <v>174</v>
      </c>
      <c r="C58" s="46" t="s">
        <v>175</v>
      </c>
      <c r="D58" s="47" t="s">
        <v>176</v>
      </c>
      <c r="E58" s="48" t="s">
        <v>3470</v>
      </c>
      <c r="F58" s="46" t="s">
        <v>177</v>
      </c>
      <c r="G58" s="46" t="s">
        <v>69</v>
      </c>
      <c r="H58" s="62"/>
      <c r="I58" s="62" t="s">
        <v>9</v>
      </c>
      <c r="J58" s="62"/>
      <c r="K58" s="62"/>
      <c r="L58" s="62"/>
      <c r="M58" s="62"/>
      <c r="N58" s="62"/>
      <c r="O58" s="62"/>
      <c r="P58" s="62"/>
      <c r="Q58" s="62"/>
      <c r="R58" s="62"/>
      <c r="S58" s="62"/>
      <c r="T58" s="62"/>
      <c r="U58" s="62"/>
      <c r="V58" s="62" t="s">
        <v>3506</v>
      </c>
      <c r="W58" s="62"/>
      <c r="X58" s="62" t="s">
        <v>3389</v>
      </c>
      <c r="Y58" s="62">
        <v>3</v>
      </c>
      <c r="Z58" s="62" t="s">
        <v>3503</v>
      </c>
      <c r="AA58" s="62" t="s">
        <v>3503</v>
      </c>
      <c r="AB58" s="62" t="s">
        <v>3503</v>
      </c>
    </row>
    <row r="59" spans="1:28" x14ac:dyDescent="0.25">
      <c r="A59" s="62">
        <v>37</v>
      </c>
      <c r="B59" s="208" t="s">
        <v>179</v>
      </c>
      <c r="C59" s="46" t="s">
        <v>180</v>
      </c>
      <c r="D59" s="47" t="s">
        <v>181</v>
      </c>
      <c r="E59" s="48" t="s">
        <v>3470</v>
      </c>
      <c r="F59" s="46" t="s">
        <v>182</v>
      </c>
      <c r="G59" s="46" t="s">
        <v>62</v>
      </c>
      <c r="H59" s="62" t="s">
        <v>9</v>
      </c>
      <c r="I59" s="62"/>
      <c r="J59" s="62"/>
      <c r="K59" s="62"/>
      <c r="L59" s="62"/>
      <c r="M59" s="62"/>
      <c r="N59" s="62"/>
      <c r="O59" s="62"/>
      <c r="P59" s="62" t="s">
        <v>9</v>
      </c>
      <c r="Q59" s="62"/>
      <c r="R59" s="62"/>
      <c r="S59" s="62"/>
      <c r="T59" s="62"/>
      <c r="U59" s="62"/>
      <c r="V59" s="62"/>
      <c r="W59" s="62"/>
      <c r="X59" s="62" t="s">
        <v>3413</v>
      </c>
      <c r="Y59" s="62">
        <v>1</v>
      </c>
      <c r="Z59" s="62" t="str">
        <f>IF(ISNA(MATCH(C59,FORMULÁRIO!L:L, 0)),"NÃO","SIM")</f>
        <v>SIM</v>
      </c>
      <c r="AA59" s="62" t="s">
        <v>3503</v>
      </c>
      <c r="AB59" s="62" t="s">
        <v>3503</v>
      </c>
    </row>
    <row r="60" spans="1:28" x14ac:dyDescent="0.25">
      <c r="A60" s="62">
        <v>37</v>
      </c>
      <c r="B60" s="208" t="s">
        <v>179</v>
      </c>
      <c r="C60" s="46" t="s">
        <v>180</v>
      </c>
      <c r="D60" s="47" t="s">
        <v>181</v>
      </c>
      <c r="E60" s="48" t="s">
        <v>3470</v>
      </c>
      <c r="F60" s="46" t="s">
        <v>182</v>
      </c>
      <c r="G60" s="46" t="s">
        <v>33</v>
      </c>
      <c r="H60" s="62" t="s">
        <v>9</v>
      </c>
      <c r="I60" s="62" t="s">
        <v>9</v>
      </c>
      <c r="J60" s="62" t="s">
        <v>9</v>
      </c>
      <c r="K60" s="62" t="s">
        <v>9</v>
      </c>
      <c r="L60" s="62" t="s">
        <v>9</v>
      </c>
      <c r="M60" s="62" t="s">
        <v>9</v>
      </c>
      <c r="N60" s="62" t="s">
        <v>9</v>
      </c>
      <c r="O60" s="62" t="s">
        <v>9</v>
      </c>
      <c r="P60" s="62" t="s">
        <v>9</v>
      </c>
      <c r="Q60" s="62" t="s">
        <v>9</v>
      </c>
      <c r="R60" s="62"/>
      <c r="S60" s="62"/>
      <c r="T60" s="62"/>
      <c r="U60" s="62"/>
      <c r="V60" s="62"/>
      <c r="W60" s="62"/>
      <c r="X60" s="62" t="s">
        <v>3389</v>
      </c>
      <c r="Y60" s="62">
        <v>2</v>
      </c>
      <c r="Z60" s="62" t="str">
        <f>IF(ISNA(MATCH(C60,FORMULÁRIO!L:L, 0)),"NÃO","SIM")</f>
        <v>SIM</v>
      </c>
      <c r="AA60" s="62" t="s">
        <v>3503</v>
      </c>
      <c r="AB60" s="62" t="s">
        <v>3503</v>
      </c>
    </row>
    <row r="61" spans="1:28" x14ac:dyDescent="0.25">
      <c r="A61" s="62">
        <v>38</v>
      </c>
      <c r="B61" s="208" t="s">
        <v>183</v>
      </c>
      <c r="C61" s="46" t="s">
        <v>184</v>
      </c>
      <c r="D61" s="47" t="s">
        <v>185</v>
      </c>
      <c r="E61" s="48" t="s">
        <v>43</v>
      </c>
      <c r="F61" s="46" t="s">
        <v>186</v>
      </c>
      <c r="G61" s="46" t="s">
        <v>15</v>
      </c>
      <c r="H61" s="62" t="s">
        <v>9</v>
      </c>
      <c r="I61" s="62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 t="s">
        <v>3506</v>
      </c>
      <c r="W61" s="62"/>
      <c r="X61" s="62" t="s">
        <v>3371</v>
      </c>
      <c r="Y61" s="62">
        <v>1</v>
      </c>
      <c r="Z61" s="62" t="str">
        <f>IF(ISNA(MATCH(C61,FORMULÁRIO!L:L, 0)),"NÃO","SIM")</f>
        <v>SIM</v>
      </c>
      <c r="AA61" s="62" t="s">
        <v>3502</v>
      </c>
      <c r="AB61" s="62" t="s">
        <v>3502</v>
      </c>
    </row>
    <row r="62" spans="1:28" x14ac:dyDescent="0.25">
      <c r="A62" s="62">
        <v>38</v>
      </c>
      <c r="B62" s="208" t="s">
        <v>183</v>
      </c>
      <c r="C62" s="46" t="s">
        <v>184</v>
      </c>
      <c r="D62" s="47" t="s">
        <v>185</v>
      </c>
      <c r="E62" s="48" t="s">
        <v>43</v>
      </c>
      <c r="F62" s="46" t="s">
        <v>186</v>
      </c>
      <c r="G62" s="46" t="s">
        <v>17</v>
      </c>
      <c r="H62" s="62"/>
      <c r="I62" s="62"/>
      <c r="J62" s="62" t="s">
        <v>9</v>
      </c>
      <c r="K62" s="62" t="s">
        <v>9</v>
      </c>
      <c r="L62" s="62"/>
      <c r="M62" s="62"/>
      <c r="N62" s="62"/>
      <c r="O62" s="62"/>
      <c r="P62" s="62"/>
      <c r="Q62" s="62"/>
      <c r="R62" s="62"/>
      <c r="S62" s="62"/>
      <c r="T62" s="62"/>
      <c r="U62" s="62" t="s">
        <v>5052</v>
      </c>
      <c r="V62" s="62" t="s">
        <v>3506</v>
      </c>
      <c r="W62" s="62"/>
      <c r="X62" s="62" t="s">
        <v>3380</v>
      </c>
      <c r="Y62" s="62">
        <v>2</v>
      </c>
      <c r="Z62" s="62" t="str">
        <f>IF(ISNA(MATCH(C62,FORMULÁRIO!L:L, 0)),"NÃO","SIM")</f>
        <v>SIM</v>
      </c>
      <c r="AA62" s="62" t="s">
        <v>3502</v>
      </c>
      <c r="AB62" s="62" t="s">
        <v>3502</v>
      </c>
    </row>
    <row r="63" spans="1:28" x14ac:dyDescent="0.25">
      <c r="A63" s="62">
        <v>38</v>
      </c>
      <c r="B63" s="208" t="s">
        <v>183</v>
      </c>
      <c r="C63" s="46" t="s">
        <v>184</v>
      </c>
      <c r="D63" s="47" t="s">
        <v>185</v>
      </c>
      <c r="E63" s="48" t="s">
        <v>43</v>
      </c>
      <c r="F63" s="46" t="s">
        <v>186</v>
      </c>
      <c r="G63" s="46" t="s">
        <v>187</v>
      </c>
      <c r="H63" s="62" t="s">
        <v>9</v>
      </c>
      <c r="I63" s="62"/>
      <c r="J63" s="62"/>
      <c r="K63" s="62"/>
      <c r="L63" s="62"/>
      <c r="M63" s="62"/>
      <c r="N63" s="62"/>
      <c r="O63" s="62"/>
      <c r="P63" s="62" t="s">
        <v>9</v>
      </c>
      <c r="Q63" s="62"/>
      <c r="R63" s="62"/>
      <c r="S63" s="62"/>
      <c r="T63" s="62"/>
      <c r="U63" s="62"/>
      <c r="V63" s="62" t="s">
        <v>3506</v>
      </c>
      <c r="W63" s="62"/>
      <c r="X63" s="62" t="s">
        <v>3413</v>
      </c>
      <c r="Y63" s="62">
        <v>3</v>
      </c>
      <c r="Z63" s="62" t="str">
        <f>IF(ISNA(MATCH(C63,FORMULÁRIO!L:L, 0)),"NÃO","SIM")</f>
        <v>SIM</v>
      </c>
      <c r="AA63" s="62" t="s">
        <v>3502</v>
      </c>
      <c r="AB63" s="62" t="s">
        <v>3502</v>
      </c>
    </row>
    <row r="64" spans="1:28" x14ac:dyDescent="0.25">
      <c r="A64" s="62">
        <v>39</v>
      </c>
      <c r="B64" s="208" t="s">
        <v>188</v>
      </c>
      <c r="C64" s="46" t="s">
        <v>189</v>
      </c>
      <c r="D64" s="47" t="s">
        <v>190</v>
      </c>
      <c r="E64" s="48" t="s">
        <v>43</v>
      </c>
      <c r="F64" s="46" t="s">
        <v>191</v>
      </c>
      <c r="G64" s="46" t="s">
        <v>15</v>
      </c>
      <c r="H64" s="62" t="s">
        <v>9</v>
      </c>
      <c r="I64" s="62"/>
      <c r="J64" s="62"/>
      <c r="K64" s="62"/>
      <c r="L64" s="62"/>
      <c r="M64" s="62"/>
      <c r="N64" s="62"/>
      <c r="O64" s="62"/>
      <c r="P64" s="62"/>
      <c r="Q64" s="62"/>
      <c r="R64" s="62"/>
      <c r="S64" s="62"/>
      <c r="T64" s="62"/>
      <c r="U64" s="62"/>
      <c r="V64" s="62"/>
      <c r="W64" s="62"/>
      <c r="X64" s="62" t="s">
        <v>3371</v>
      </c>
      <c r="Y64" s="62">
        <v>1</v>
      </c>
      <c r="Z64" s="62" t="str">
        <f>IF(ISNA(MATCH(C64,FORMULÁRIO!L:L, 0)),"NÃO","SIM")</f>
        <v>SIM</v>
      </c>
      <c r="AA64" s="62" t="s">
        <v>3502</v>
      </c>
      <c r="AB64" s="62" t="s">
        <v>3502</v>
      </c>
    </row>
    <row r="65" spans="1:28" x14ac:dyDescent="0.25">
      <c r="A65" s="62">
        <v>40</v>
      </c>
      <c r="B65" s="208" t="s">
        <v>192</v>
      </c>
      <c r="C65" s="46" t="s">
        <v>193</v>
      </c>
      <c r="D65" s="47" t="s">
        <v>194</v>
      </c>
      <c r="E65" s="48" t="s">
        <v>43</v>
      </c>
      <c r="F65" s="46" t="s">
        <v>195</v>
      </c>
      <c r="G65" s="46" t="s">
        <v>10</v>
      </c>
      <c r="H65" s="62" t="s">
        <v>9</v>
      </c>
      <c r="I65" s="62" t="s">
        <v>9</v>
      </c>
      <c r="J65" s="62" t="s">
        <v>9</v>
      </c>
      <c r="K65" s="62" t="s">
        <v>9</v>
      </c>
      <c r="L65" s="62"/>
      <c r="M65" s="62"/>
      <c r="N65" s="62"/>
      <c r="O65" s="62"/>
      <c r="P65" s="62"/>
      <c r="Q65" s="62"/>
      <c r="R65" s="62"/>
      <c r="S65" s="62"/>
      <c r="T65" s="62"/>
      <c r="U65" s="62" t="s">
        <v>5044</v>
      </c>
      <c r="V65" s="62" t="s">
        <v>3506</v>
      </c>
      <c r="W65" s="62"/>
      <c r="X65" s="62" t="s">
        <v>3497</v>
      </c>
      <c r="Y65" s="62">
        <v>1</v>
      </c>
      <c r="Z65" s="62" t="str">
        <f>IF(ISNA(MATCH(C65,FORMULÁRIO!L:L, 0)),"NÃO","SIM")</f>
        <v>SIM</v>
      </c>
      <c r="AA65" s="62" t="s">
        <v>3502</v>
      </c>
      <c r="AB65" s="62" t="s">
        <v>3502</v>
      </c>
    </row>
    <row r="66" spans="1:28" x14ac:dyDescent="0.25">
      <c r="A66" s="62">
        <v>40</v>
      </c>
      <c r="B66" s="208" t="s">
        <v>192</v>
      </c>
      <c r="C66" s="46" t="s">
        <v>193</v>
      </c>
      <c r="D66" s="47" t="s">
        <v>194</v>
      </c>
      <c r="E66" s="48" t="s">
        <v>43</v>
      </c>
      <c r="F66" s="46" t="s">
        <v>195</v>
      </c>
      <c r="G66" s="46" t="s">
        <v>103</v>
      </c>
      <c r="H66" s="62" t="s">
        <v>9</v>
      </c>
      <c r="I66" s="62" t="s">
        <v>9</v>
      </c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62" t="s">
        <v>3506</v>
      </c>
      <c r="W66" s="62"/>
      <c r="X66" s="62" t="s">
        <v>3361</v>
      </c>
      <c r="Y66" s="62">
        <v>2</v>
      </c>
      <c r="Z66" s="62" t="str">
        <f>IF(ISNA(MATCH(C66,FORMULÁRIO!L:L, 0)),"NÃO","SIM")</f>
        <v>SIM</v>
      </c>
      <c r="AA66" s="62" t="s">
        <v>3502</v>
      </c>
      <c r="AB66" s="62" t="s">
        <v>3502</v>
      </c>
    </row>
    <row r="67" spans="1:28" x14ac:dyDescent="0.25">
      <c r="A67" s="62">
        <v>41</v>
      </c>
      <c r="B67" s="208" t="s">
        <v>196</v>
      </c>
      <c r="C67" s="46" t="s">
        <v>197</v>
      </c>
      <c r="D67" s="47" t="s">
        <v>198</v>
      </c>
      <c r="E67" s="48" t="s">
        <v>43</v>
      </c>
      <c r="F67" s="46" t="s">
        <v>199</v>
      </c>
      <c r="G67" s="46" t="s">
        <v>132</v>
      </c>
      <c r="H67" s="62" t="s">
        <v>9</v>
      </c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 t="s">
        <v>3506</v>
      </c>
      <c r="W67" s="62"/>
      <c r="X67" s="62" t="s">
        <v>3380</v>
      </c>
      <c r="Y67" s="62">
        <v>1</v>
      </c>
      <c r="Z67" s="62" t="str">
        <f>IF(ISNA(MATCH(C67,FORMULÁRIO!L:L, 0)),"NÃO","SIM")</f>
        <v>SIM</v>
      </c>
      <c r="AA67" s="62" t="s">
        <v>3502</v>
      </c>
      <c r="AB67" s="62" t="s">
        <v>3502</v>
      </c>
    </row>
    <row r="68" spans="1:28" x14ac:dyDescent="0.25">
      <c r="A68" s="62">
        <v>41</v>
      </c>
      <c r="B68" s="208" t="s">
        <v>196</v>
      </c>
      <c r="C68" s="46" t="s">
        <v>197</v>
      </c>
      <c r="D68" s="47" t="s">
        <v>198</v>
      </c>
      <c r="E68" s="48" t="s">
        <v>43</v>
      </c>
      <c r="F68" s="46" t="s">
        <v>199</v>
      </c>
      <c r="G68" s="46" t="s">
        <v>123</v>
      </c>
      <c r="H68" s="62"/>
      <c r="I68" s="62" t="s">
        <v>9</v>
      </c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 t="s">
        <v>5050</v>
      </c>
      <c r="V68" s="62" t="s">
        <v>3506</v>
      </c>
      <c r="W68" s="62"/>
      <c r="X68" s="62" t="s">
        <v>3408</v>
      </c>
      <c r="Y68" s="62">
        <v>2</v>
      </c>
      <c r="Z68" s="62" t="str">
        <f>IF(ISNA(MATCH(C68,FORMULÁRIO!L:L, 0)),"NÃO","SIM")</f>
        <v>SIM</v>
      </c>
      <c r="AA68" s="62" t="s">
        <v>3502</v>
      </c>
      <c r="AB68" s="62" t="s">
        <v>3502</v>
      </c>
    </row>
    <row r="69" spans="1:28" x14ac:dyDescent="0.25">
      <c r="A69" s="62">
        <v>42</v>
      </c>
      <c r="B69" s="208" t="s">
        <v>200</v>
      </c>
      <c r="C69" s="46" t="s">
        <v>201</v>
      </c>
      <c r="D69" s="89" t="s">
        <v>202</v>
      </c>
      <c r="E69" s="48" t="s">
        <v>89</v>
      </c>
      <c r="F69" s="46" t="s">
        <v>203</v>
      </c>
      <c r="G69" s="46" t="s">
        <v>15</v>
      </c>
      <c r="H69" s="62" t="s">
        <v>9</v>
      </c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V69" s="62"/>
      <c r="W69" s="62"/>
      <c r="X69" s="62" t="s">
        <v>3371</v>
      </c>
      <c r="Y69" s="62">
        <v>1</v>
      </c>
      <c r="Z69" s="62" t="str">
        <f>IF(ISNA(MATCH(C69,FORMULÁRIO!L:L, 0)),"NÃO","SIM")</f>
        <v>SIM</v>
      </c>
      <c r="AA69" s="62" t="s">
        <v>3502</v>
      </c>
      <c r="AB69" s="62" t="s">
        <v>3503</v>
      </c>
    </row>
    <row r="70" spans="1:28" x14ac:dyDescent="0.25">
      <c r="A70" s="62">
        <v>43</v>
      </c>
      <c r="B70" s="208" t="s">
        <v>204</v>
      </c>
      <c r="C70" s="46" t="s">
        <v>205</v>
      </c>
      <c r="D70" s="47" t="s">
        <v>206</v>
      </c>
      <c r="E70" s="48" t="s">
        <v>168</v>
      </c>
      <c r="F70" s="46" t="s">
        <v>207</v>
      </c>
      <c r="G70" s="46" t="s">
        <v>10</v>
      </c>
      <c r="H70" s="62"/>
      <c r="I70" s="62"/>
      <c r="J70" s="62" t="s">
        <v>9</v>
      </c>
      <c r="K70" s="62"/>
      <c r="L70" s="62"/>
      <c r="M70" s="62"/>
      <c r="N70" s="62"/>
      <c r="O70" s="62"/>
      <c r="P70" s="62"/>
      <c r="Q70" s="62"/>
      <c r="R70" s="62"/>
      <c r="S70" s="62"/>
      <c r="T70" s="62"/>
      <c r="U70" s="62"/>
      <c r="V70" s="62"/>
      <c r="W70" s="62"/>
      <c r="X70" s="62" t="s">
        <v>3497</v>
      </c>
      <c r="Y70" s="62">
        <v>1</v>
      </c>
      <c r="Z70" s="62" t="str">
        <f>IF(ISNA(MATCH(C70,FORMULÁRIO!L:L, 0)),"NÃO","SIM")</f>
        <v>SIM</v>
      </c>
      <c r="AA70" s="62" t="s">
        <v>3502</v>
      </c>
      <c r="AB70" s="62" t="s">
        <v>3503</v>
      </c>
    </row>
    <row r="71" spans="1:28" ht="15.75" customHeight="1" x14ac:dyDescent="0.25">
      <c r="A71" s="62">
        <v>43</v>
      </c>
      <c r="B71" s="208" t="s">
        <v>204</v>
      </c>
      <c r="C71" s="46" t="s">
        <v>205</v>
      </c>
      <c r="D71" s="47" t="s">
        <v>206</v>
      </c>
      <c r="E71" s="48" t="s">
        <v>168</v>
      </c>
      <c r="F71" s="46" t="s">
        <v>207</v>
      </c>
      <c r="G71" s="46" t="s">
        <v>17</v>
      </c>
      <c r="H71" s="62" t="s">
        <v>9</v>
      </c>
      <c r="I71" s="62"/>
      <c r="J71" s="62" t="s">
        <v>9</v>
      </c>
      <c r="K71" s="62"/>
      <c r="L71" s="62"/>
      <c r="M71" s="62"/>
      <c r="N71" s="62"/>
      <c r="O71" s="62"/>
      <c r="P71" s="62"/>
      <c r="Q71" s="62"/>
      <c r="R71" s="62"/>
      <c r="S71" s="62"/>
      <c r="T71" s="62"/>
      <c r="U71" s="62"/>
      <c r="V71" s="62"/>
      <c r="W71" s="62"/>
      <c r="X71" s="62" t="s">
        <v>3380</v>
      </c>
      <c r="Y71" s="62">
        <v>2</v>
      </c>
      <c r="Z71" s="62" t="str">
        <f>IF(ISNA(MATCH(C71,FORMULÁRIO!L:L, 0)),"NÃO","SIM")</f>
        <v>SIM</v>
      </c>
      <c r="AA71" s="62" t="s">
        <v>3502</v>
      </c>
      <c r="AB71" s="62" t="s">
        <v>3503</v>
      </c>
    </row>
    <row r="72" spans="1:28" ht="15.75" customHeight="1" x14ac:dyDescent="0.25">
      <c r="A72" s="62">
        <v>44</v>
      </c>
      <c r="B72" s="208" t="s">
        <v>208</v>
      </c>
      <c r="C72" s="46" t="s">
        <v>209</v>
      </c>
      <c r="D72" s="47" t="s">
        <v>210</v>
      </c>
      <c r="E72" s="48" t="s">
        <v>3470</v>
      </c>
      <c r="F72" s="46" t="s">
        <v>211</v>
      </c>
      <c r="G72" s="46" t="s">
        <v>132</v>
      </c>
      <c r="H72" s="62" t="s">
        <v>9</v>
      </c>
      <c r="I72" s="62"/>
      <c r="J72" s="62" t="s">
        <v>9</v>
      </c>
      <c r="K72" s="62" t="s">
        <v>9</v>
      </c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2"/>
      <c r="X72" s="62" t="s">
        <v>3380</v>
      </c>
      <c r="Y72" s="62">
        <v>1</v>
      </c>
      <c r="Z72" s="62" t="str">
        <f>IF(ISNA(MATCH(C72,FORMULÁRIO!L:L, 0)),"NÃO","SIM")</f>
        <v>SIM</v>
      </c>
      <c r="AA72" s="62" t="s">
        <v>3503</v>
      </c>
      <c r="AB72" s="62" t="s">
        <v>3503</v>
      </c>
    </row>
    <row r="73" spans="1:28" ht="15.75" customHeight="1" x14ac:dyDescent="0.25">
      <c r="A73" s="62">
        <v>44</v>
      </c>
      <c r="B73" s="208" t="s">
        <v>208</v>
      </c>
      <c r="C73" s="46" t="s">
        <v>209</v>
      </c>
      <c r="D73" s="47" t="s">
        <v>210</v>
      </c>
      <c r="E73" s="48" t="s">
        <v>3470</v>
      </c>
      <c r="F73" s="46" t="s">
        <v>211</v>
      </c>
      <c r="G73" s="46" t="s">
        <v>33</v>
      </c>
      <c r="H73" s="62" t="s">
        <v>9</v>
      </c>
      <c r="I73" s="62"/>
      <c r="J73" s="62"/>
      <c r="K73" s="62"/>
      <c r="L73" s="62"/>
      <c r="M73" s="62"/>
      <c r="N73" s="62"/>
      <c r="O73" s="62" t="s">
        <v>9</v>
      </c>
      <c r="P73" s="62"/>
      <c r="Q73" s="62"/>
      <c r="R73" s="62"/>
      <c r="S73" s="62"/>
      <c r="T73" s="62"/>
      <c r="U73" s="62"/>
      <c r="V73" s="62"/>
      <c r="W73" s="62"/>
      <c r="X73" s="62" t="s">
        <v>3389</v>
      </c>
      <c r="Y73" s="62">
        <v>2</v>
      </c>
      <c r="Z73" s="62" t="str">
        <f>IF(ISNA(MATCH(C73,FORMULÁRIO!L:L, 0)),"NÃO","SIM")</f>
        <v>SIM</v>
      </c>
      <c r="AA73" s="62" t="s">
        <v>3503</v>
      </c>
      <c r="AB73" s="62" t="s">
        <v>3503</v>
      </c>
    </row>
    <row r="74" spans="1:28" ht="15.75" customHeight="1" x14ac:dyDescent="0.25">
      <c r="A74" s="62">
        <v>45</v>
      </c>
      <c r="B74" s="208" t="s">
        <v>212</v>
      </c>
      <c r="C74" s="46" t="s">
        <v>213</v>
      </c>
      <c r="D74" s="47" t="s">
        <v>214</v>
      </c>
      <c r="E74" s="48" t="s">
        <v>43</v>
      </c>
      <c r="F74" s="46" t="s">
        <v>215</v>
      </c>
      <c r="G74" s="46" t="s">
        <v>48</v>
      </c>
      <c r="H74" s="62"/>
      <c r="I74" s="62" t="s">
        <v>9</v>
      </c>
      <c r="J74" s="62"/>
      <c r="K74" s="62"/>
      <c r="L74" s="62"/>
      <c r="M74" s="62"/>
      <c r="N74" s="62"/>
      <c r="O74" s="62"/>
      <c r="P74" s="62"/>
      <c r="Q74" s="62"/>
      <c r="R74" s="62"/>
      <c r="S74" s="62"/>
      <c r="T74" s="62"/>
      <c r="U74" s="62"/>
      <c r="V74" s="62"/>
      <c r="W74" s="62"/>
      <c r="X74" s="62" t="s">
        <v>3361</v>
      </c>
      <c r="Y74" s="62">
        <v>1</v>
      </c>
      <c r="Z74" s="62" t="str">
        <f>IF(ISNA(MATCH(C74,FORMULÁRIO!L:L, 0)),"NÃO","SIM")</f>
        <v>SIM</v>
      </c>
      <c r="AA74" s="62" t="s">
        <v>3502</v>
      </c>
      <c r="AB74" s="62" t="s">
        <v>3502</v>
      </c>
    </row>
    <row r="75" spans="1:28" ht="15.75" customHeight="1" x14ac:dyDescent="0.25">
      <c r="A75" s="62">
        <v>46</v>
      </c>
      <c r="B75" s="208" t="s">
        <v>216</v>
      </c>
      <c r="C75" s="46" t="s">
        <v>217</v>
      </c>
      <c r="D75" s="47" t="s">
        <v>218</v>
      </c>
      <c r="E75" s="48" t="s">
        <v>89</v>
      </c>
      <c r="F75" s="46" t="s">
        <v>219</v>
      </c>
      <c r="G75" s="46" t="s">
        <v>48</v>
      </c>
      <c r="H75" s="62" t="s">
        <v>9</v>
      </c>
      <c r="I75" s="62" t="s">
        <v>9</v>
      </c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V75" s="62"/>
      <c r="W75" s="62"/>
      <c r="X75" s="62" t="s">
        <v>3361</v>
      </c>
      <c r="Y75" s="62">
        <v>1</v>
      </c>
      <c r="Z75" s="62" t="str">
        <f>IF(ISNA(MATCH(C75,FORMULÁRIO!L:L, 0)),"NÃO","SIM")</f>
        <v>SIM</v>
      </c>
      <c r="AA75" s="62" t="s">
        <v>3502</v>
      </c>
      <c r="AB75" s="62" t="s">
        <v>3503</v>
      </c>
    </row>
    <row r="76" spans="1:28" x14ac:dyDescent="0.25">
      <c r="A76" s="62">
        <v>47</v>
      </c>
      <c r="B76" s="208" t="s">
        <v>220</v>
      </c>
      <c r="C76" s="46" t="s">
        <v>221</v>
      </c>
      <c r="D76" s="47" t="s">
        <v>222</v>
      </c>
      <c r="E76" s="48" t="s">
        <v>43</v>
      </c>
      <c r="F76" s="46" t="s">
        <v>223</v>
      </c>
      <c r="G76" s="46" t="s">
        <v>10</v>
      </c>
      <c r="H76" s="62"/>
      <c r="I76" s="62"/>
      <c r="J76" s="62" t="s">
        <v>9</v>
      </c>
      <c r="K76" s="62"/>
      <c r="L76" s="62"/>
      <c r="M76" s="62"/>
      <c r="N76" s="62"/>
      <c r="O76" s="62"/>
      <c r="P76" s="62"/>
      <c r="Q76" s="62"/>
      <c r="R76" s="62"/>
      <c r="S76" s="62"/>
      <c r="T76" s="62"/>
      <c r="U76" s="62" t="s">
        <v>5053</v>
      </c>
      <c r="V76" s="62" t="s">
        <v>3506</v>
      </c>
      <c r="W76" s="62"/>
      <c r="X76" s="62" t="s">
        <v>3497</v>
      </c>
      <c r="Y76" s="62">
        <v>1</v>
      </c>
      <c r="Z76" s="62" t="str">
        <f>IF(ISNA(MATCH(C76,FORMULÁRIO!L:L, 0)),"NÃO","SIM")</f>
        <v>SIM</v>
      </c>
      <c r="AA76" s="62" t="s">
        <v>3502</v>
      </c>
      <c r="AB76" s="62" t="s">
        <v>3502</v>
      </c>
    </row>
    <row r="77" spans="1:28" ht="15.75" customHeight="1" x14ac:dyDescent="0.25">
      <c r="A77" s="62">
        <v>48</v>
      </c>
      <c r="B77" s="79" t="s">
        <v>224</v>
      </c>
      <c r="C77" s="46" t="s">
        <v>225</v>
      </c>
      <c r="D77" s="47" t="s">
        <v>226</v>
      </c>
      <c r="E77" s="48" t="s">
        <v>3470</v>
      </c>
      <c r="F77" s="46" t="s">
        <v>227</v>
      </c>
      <c r="G77" s="46" t="s">
        <v>48</v>
      </c>
      <c r="H77" s="62" t="s">
        <v>9</v>
      </c>
      <c r="I77" s="62" t="s">
        <v>9</v>
      </c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62"/>
      <c r="U77" s="62"/>
      <c r="V77" s="62"/>
      <c r="W77" s="62"/>
      <c r="X77" s="62" t="s">
        <v>3361</v>
      </c>
      <c r="Y77" s="62">
        <v>1</v>
      </c>
      <c r="Z77" s="62" t="str">
        <f>IF(ISNA(MATCH(C77,FORMULÁRIO!L:L, 0)),"NÃO","SIM")</f>
        <v>NÃO</v>
      </c>
      <c r="AA77" s="62" t="s">
        <v>3503</v>
      </c>
      <c r="AB77" s="62" t="s">
        <v>3503</v>
      </c>
    </row>
    <row r="78" spans="1:28" ht="15.75" customHeight="1" x14ac:dyDescent="0.25">
      <c r="A78" s="62">
        <v>49</v>
      </c>
      <c r="B78" s="208" t="s">
        <v>228</v>
      </c>
      <c r="C78" s="46" t="s">
        <v>229</v>
      </c>
      <c r="D78" s="47" t="s">
        <v>230</v>
      </c>
      <c r="E78" s="48" t="s">
        <v>43</v>
      </c>
      <c r="F78" s="46" t="s">
        <v>231</v>
      </c>
      <c r="G78" s="46" t="s">
        <v>132</v>
      </c>
      <c r="H78" s="62"/>
      <c r="I78" s="62" t="s">
        <v>9</v>
      </c>
      <c r="J78" s="62" t="s">
        <v>9</v>
      </c>
      <c r="K78" s="62" t="s">
        <v>9</v>
      </c>
      <c r="L78" s="62"/>
      <c r="M78" s="62"/>
      <c r="N78" s="62"/>
      <c r="O78" s="62"/>
      <c r="P78" s="62"/>
      <c r="Q78" s="62"/>
      <c r="R78" s="62"/>
      <c r="S78" s="62"/>
      <c r="T78" s="62"/>
      <c r="U78" s="62" t="s">
        <v>5037</v>
      </c>
      <c r="V78" s="62" t="s">
        <v>3506</v>
      </c>
      <c r="W78" s="62"/>
      <c r="X78" s="62" t="s">
        <v>3380</v>
      </c>
      <c r="Y78" s="62">
        <v>1</v>
      </c>
      <c r="Z78" s="62" t="str">
        <f>IF(ISNA(MATCH(C78,FORMULÁRIO!L:L, 0)),"NÃO","SIM")</f>
        <v>SIM</v>
      </c>
      <c r="AA78" s="62" t="s">
        <v>3502</v>
      </c>
      <c r="AB78" s="62" t="s">
        <v>3502</v>
      </c>
    </row>
    <row r="79" spans="1:28" ht="15.75" customHeight="1" x14ac:dyDescent="0.25">
      <c r="A79" s="62">
        <v>50</v>
      </c>
      <c r="B79" s="79" t="s">
        <v>232</v>
      </c>
      <c r="C79" s="46" t="s">
        <v>233</v>
      </c>
      <c r="D79" s="47" t="s">
        <v>234</v>
      </c>
      <c r="E79" s="48" t="s">
        <v>3470</v>
      </c>
      <c r="F79" s="46" t="s">
        <v>235</v>
      </c>
      <c r="G79" s="46" t="s">
        <v>48</v>
      </c>
      <c r="H79" s="62" t="s">
        <v>9</v>
      </c>
      <c r="I79" s="62" t="s">
        <v>9</v>
      </c>
      <c r="J79" s="62" t="s">
        <v>9</v>
      </c>
      <c r="K79" s="62"/>
      <c r="L79" s="62"/>
      <c r="M79" s="62"/>
      <c r="N79" s="62"/>
      <c r="O79" s="62"/>
      <c r="P79" s="62"/>
      <c r="Q79" s="62"/>
      <c r="R79" s="62"/>
      <c r="S79" s="62"/>
      <c r="T79" s="62"/>
      <c r="U79" s="62"/>
      <c r="V79" s="62"/>
      <c r="W79" s="62"/>
      <c r="X79" s="62" t="s">
        <v>3361</v>
      </c>
      <c r="Y79" s="62">
        <v>1</v>
      </c>
      <c r="Z79" s="62" t="str">
        <f>IF(ISNA(MATCH(C79,FORMULÁRIO!L:L, 0)),"NÃO","SIM")</f>
        <v>NÃO</v>
      </c>
      <c r="AA79" s="62" t="s">
        <v>3503</v>
      </c>
      <c r="AB79" s="62" t="s">
        <v>3503</v>
      </c>
    </row>
    <row r="80" spans="1:28" x14ac:dyDescent="0.25">
      <c r="A80" s="62">
        <v>51</v>
      </c>
      <c r="B80" s="208" t="s">
        <v>236</v>
      </c>
      <c r="C80" s="46" t="s">
        <v>237</v>
      </c>
      <c r="D80" s="47" t="s">
        <v>238</v>
      </c>
      <c r="E80" s="48" t="s">
        <v>43</v>
      </c>
      <c r="F80" s="46" t="s">
        <v>239</v>
      </c>
      <c r="G80" s="46" t="s">
        <v>10</v>
      </c>
      <c r="H80" s="62"/>
      <c r="I80" s="62" t="s">
        <v>9</v>
      </c>
      <c r="J80" s="62"/>
      <c r="K80" s="62" t="s">
        <v>9</v>
      </c>
      <c r="L80" s="62"/>
      <c r="M80" s="62"/>
      <c r="N80" s="62"/>
      <c r="O80" s="62"/>
      <c r="P80" s="62"/>
      <c r="Q80" s="62"/>
      <c r="R80" s="62"/>
      <c r="S80" s="62"/>
      <c r="T80" s="62"/>
      <c r="U80" s="62"/>
      <c r="V80" s="62"/>
      <c r="W80" s="62"/>
      <c r="X80" s="62" t="s">
        <v>3497</v>
      </c>
      <c r="Y80" s="62">
        <v>1</v>
      </c>
      <c r="Z80" s="62" t="str">
        <f>IF(ISNA(MATCH(C80,FORMULÁRIO!L:L, 0)),"NÃO","SIM")</f>
        <v>SIM</v>
      </c>
      <c r="AA80" s="62" t="s">
        <v>3502</v>
      </c>
      <c r="AB80" s="62" t="s">
        <v>3502</v>
      </c>
    </row>
    <row r="81" spans="1:28" x14ac:dyDescent="0.25">
      <c r="A81" s="62">
        <v>52</v>
      </c>
      <c r="B81" s="208" t="s">
        <v>240</v>
      </c>
      <c r="C81" s="46" t="s">
        <v>241</v>
      </c>
      <c r="D81" s="47" t="s">
        <v>242</v>
      </c>
      <c r="E81" s="48" t="s">
        <v>3470</v>
      </c>
      <c r="F81" s="46" t="s">
        <v>243</v>
      </c>
      <c r="G81" s="46" t="s">
        <v>10</v>
      </c>
      <c r="H81" s="62"/>
      <c r="I81" s="62"/>
      <c r="J81" s="62" t="s">
        <v>9</v>
      </c>
      <c r="K81" s="62" t="s">
        <v>9</v>
      </c>
      <c r="L81" s="62"/>
      <c r="M81" s="62"/>
      <c r="N81" s="62"/>
      <c r="O81" s="62"/>
      <c r="P81" s="62"/>
      <c r="Q81" s="62"/>
      <c r="R81" s="62"/>
      <c r="S81" s="62"/>
      <c r="T81" s="62"/>
      <c r="U81" s="62"/>
      <c r="V81" s="62"/>
      <c r="W81" s="62"/>
      <c r="X81" s="62" t="s">
        <v>3497</v>
      </c>
      <c r="Y81" s="62">
        <v>1</v>
      </c>
      <c r="Z81" s="62" t="str">
        <f>IF(ISNA(MATCH(C81,FORMULÁRIO!L:L, 0)),"NÃO","SIM")</f>
        <v>SIM</v>
      </c>
      <c r="AA81" s="62" t="s">
        <v>3503</v>
      </c>
      <c r="AB81" s="62" t="s">
        <v>3503</v>
      </c>
    </row>
    <row r="82" spans="1:28" ht="15.75" customHeight="1" x14ac:dyDescent="0.25">
      <c r="A82" s="62">
        <v>53</v>
      </c>
      <c r="B82" s="79" t="s">
        <v>244</v>
      </c>
      <c r="C82" s="46" t="s">
        <v>245</v>
      </c>
      <c r="D82" s="47" t="s">
        <v>246</v>
      </c>
      <c r="E82" s="48" t="s">
        <v>43</v>
      </c>
      <c r="F82" s="46" t="s">
        <v>247</v>
      </c>
      <c r="G82" s="46" t="s">
        <v>48</v>
      </c>
      <c r="H82" s="62"/>
      <c r="I82" s="62" t="s">
        <v>9</v>
      </c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2"/>
      <c r="U82" s="62"/>
      <c r="V82" s="62"/>
      <c r="W82" s="62"/>
      <c r="X82" s="62" t="s">
        <v>3361</v>
      </c>
      <c r="Y82" s="62">
        <v>1</v>
      </c>
      <c r="Z82" s="62" t="str">
        <f>IF(ISNA(MATCH(C82,FORMULÁRIO!L:L, 0)),"NÃO","SIM")</f>
        <v>NÃO</v>
      </c>
      <c r="AA82" s="62" t="s">
        <v>3502</v>
      </c>
      <c r="AB82" s="62" t="s">
        <v>3502</v>
      </c>
    </row>
    <row r="83" spans="1:28" ht="15.75" customHeight="1" x14ac:dyDescent="0.25">
      <c r="A83" s="62">
        <v>53</v>
      </c>
      <c r="B83" s="79" t="s">
        <v>244</v>
      </c>
      <c r="C83" s="46" t="s">
        <v>245</v>
      </c>
      <c r="D83" s="47" t="s">
        <v>246</v>
      </c>
      <c r="E83" s="48" t="s">
        <v>43</v>
      </c>
      <c r="F83" s="46" t="s">
        <v>247</v>
      </c>
      <c r="G83" s="46" t="s">
        <v>123</v>
      </c>
      <c r="H83" s="62"/>
      <c r="I83" s="62" t="s">
        <v>9</v>
      </c>
      <c r="J83" s="62"/>
      <c r="K83" s="62"/>
      <c r="L83" s="62"/>
      <c r="M83" s="62"/>
      <c r="N83" s="62"/>
      <c r="O83" s="62"/>
      <c r="P83" s="62"/>
      <c r="Q83" s="62"/>
      <c r="R83" s="62"/>
      <c r="S83" s="62"/>
      <c r="T83" s="62"/>
      <c r="U83" s="62"/>
      <c r="V83" s="62"/>
      <c r="W83" s="62"/>
      <c r="X83" s="62" t="s">
        <v>3408</v>
      </c>
      <c r="Y83" s="62">
        <v>2</v>
      </c>
      <c r="Z83" s="62" t="str">
        <f>IF(ISNA(MATCH(C83,FORMULÁRIO!L:L, 0)),"NÃO","SIM")</f>
        <v>NÃO</v>
      </c>
      <c r="AA83" s="62" t="s">
        <v>3502</v>
      </c>
      <c r="AB83" s="62" t="s">
        <v>3502</v>
      </c>
    </row>
    <row r="84" spans="1:28" x14ac:dyDescent="0.25">
      <c r="A84" s="62">
        <v>54</v>
      </c>
      <c r="B84" s="79" t="s">
        <v>248</v>
      </c>
      <c r="C84" s="46" t="s">
        <v>249</v>
      </c>
      <c r="D84" s="89" t="s">
        <v>250</v>
      </c>
      <c r="E84" s="48" t="s">
        <v>168</v>
      </c>
      <c r="F84" s="46" t="s">
        <v>251</v>
      </c>
      <c r="G84" s="46" t="s">
        <v>10</v>
      </c>
      <c r="H84" s="62"/>
      <c r="I84" s="62" t="s">
        <v>9</v>
      </c>
      <c r="J84" s="62" t="s">
        <v>9</v>
      </c>
      <c r="K84" s="62"/>
      <c r="L84" s="62"/>
      <c r="M84" s="62"/>
      <c r="N84" s="62"/>
      <c r="O84" s="62"/>
      <c r="P84" s="62"/>
      <c r="Q84" s="62"/>
      <c r="R84" s="62"/>
      <c r="S84" s="62"/>
      <c r="T84" s="62"/>
      <c r="U84" s="62"/>
      <c r="V84" s="62"/>
      <c r="W84" s="62"/>
      <c r="X84" s="62" t="s">
        <v>3497</v>
      </c>
      <c r="Y84" s="62">
        <v>1</v>
      </c>
      <c r="Z84" s="62" t="str">
        <f>IF(ISNA(MATCH(C84,FORMULÁRIO!L:L, 0)),"NÃO","SIM")</f>
        <v>NÃO</v>
      </c>
      <c r="AA84" s="62" t="s">
        <v>3502</v>
      </c>
      <c r="AB84" s="62" t="s">
        <v>3503</v>
      </c>
    </row>
    <row r="85" spans="1:28" ht="15.75" customHeight="1" x14ac:dyDescent="0.25">
      <c r="A85" s="62">
        <v>54</v>
      </c>
      <c r="B85" s="79" t="s">
        <v>248</v>
      </c>
      <c r="C85" s="46" t="s">
        <v>249</v>
      </c>
      <c r="D85" s="47" t="s">
        <v>250</v>
      </c>
      <c r="E85" s="48" t="s">
        <v>168</v>
      </c>
      <c r="F85" s="46" t="s">
        <v>251</v>
      </c>
      <c r="G85" s="46" t="s">
        <v>11</v>
      </c>
      <c r="H85" s="62" t="s">
        <v>9</v>
      </c>
      <c r="I85" s="62"/>
      <c r="J85" s="62"/>
      <c r="K85" s="62"/>
      <c r="L85" s="62"/>
      <c r="M85" s="62"/>
      <c r="N85" s="62"/>
      <c r="O85" s="62"/>
      <c r="P85" s="62"/>
      <c r="Q85" s="62"/>
      <c r="R85" s="62"/>
      <c r="S85" s="62"/>
      <c r="T85" s="62"/>
      <c r="U85" s="62"/>
      <c r="V85" s="62"/>
      <c r="W85" s="62"/>
      <c r="X85" s="62" t="s">
        <v>3371</v>
      </c>
      <c r="Y85" s="62">
        <v>2</v>
      </c>
      <c r="Z85" s="62" t="str">
        <f>IF(ISNA(MATCH(C85,FORMULÁRIO!L:L, 0)),"NÃO","SIM")</f>
        <v>NÃO</v>
      </c>
      <c r="AA85" s="62" t="s">
        <v>3502</v>
      </c>
      <c r="AB85" s="62" t="s">
        <v>3503</v>
      </c>
    </row>
    <row r="86" spans="1:28" x14ac:dyDescent="0.25">
      <c r="A86" s="62">
        <v>55</v>
      </c>
      <c r="B86" s="209" t="s">
        <v>252</v>
      </c>
      <c r="C86" s="46" t="s">
        <v>253</v>
      </c>
      <c r="D86" s="47" t="s">
        <v>254</v>
      </c>
      <c r="E86" s="48" t="s">
        <v>43</v>
      </c>
      <c r="F86" s="46" t="s">
        <v>255</v>
      </c>
      <c r="G86" s="46" t="s">
        <v>10</v>
      </c>
      <c r="H86" s="62"/>
      <c r="I86" s="62"/>
      <c r="J86" s="62" t="s">
        <v>9</v>
      </c>
      <c r="K86" s="62"/>
      <c r="L86" s="62"/>
      <c r="M86" s="62"/>
      <c r="N86" s="62"/>
      <c r="O86" s="62"/>
      <c r="P86" s="62"/>
      <c r="Q86" s="62"/>
      <c r="R86" s="62"/>
      <c r="S86" s="62"/>
      <c r="T86" s="62"/>
      <c r="U86" s="62" t="s">
        <v>5053</v>
      </c>
      <c r="V86" s="62" t="s">
        <v>3506</v>
      </c>
      <c r="W86" s="62"/>
      <c r="X86" s="62" t="s">
        <v>3497</v>
      </c>
      <c r="Y86" s="62">
        <v>1</v>
      </c>
      <c r="Z86" s="62" t="str">
        <f>IF(ISNA(MATCH(C86,FORMULÁRIO!L:L, 0)),"NÃO","SIM")</f>
        <v>SIM</v>
      </c>
      <c r="AA86" s="62" t="s">
        <v>3502</v>
      </c>
      <c r="AB86" s="62" t="s">
        <v>3502</v>
      </c>
    </row>
    <row r="87" spans="1:28" x14ac:dyDescent="0.25">
      <c r="A87" s="62">
        <v>56</v>
      </c>
      <c r="B87" s="209" t="s">
        <v>256</v>
      </c>
      <c r="C87" s="46" t="s">
        <v>257</v>
      </c>
      <c r="D87" s="47" t="s">
        <v>258</v>
      </c>
      <c r="E87" s="48" t="s">
        <v>43</v>
      </c>
      <c r="F87" s="46" t="s">
        <v>259</v>
      </c>
      <c r="G87" s="46" t="s">
        <v>10</v>
      </c>
      <c r="H87" s="62"/>
      <c r="I87" s="62" t="s">
        <v>9</v>
      </c>
      <c r="J87" s="62"/>
      <c r="K87" s="62"/>
      <c r="L87" s="62"/>
      <c r="M87" s="62"/>
      <c r="N87" s="62"/>
      <c r="O87" s="62"/>
      <c r="P87" s="62"/>
      <c r="Q87" s="62"/>
      <c r="R87" s="62"/>
      <c r="S87" s="62"/>
      <c r="T87" s="62"/>
      <c r="U87" s="62" t="s">
        <v>5045</v>
      </c>
      <c r="V87" s="62" t="s">
        <v>3506</v>
      </c>
      <c r="W87" s="62"/>
      <c r="X87" s="62" t="s">
        <v>3497</v>
      </c>
      <c r="Y87" s="62">
        <v>1</v>
      </c>
      <c r="Z87" s="62" t="str">
        <f>IF(ISNA(MATCH(C87,FORMULÁRIO!L:L, 0)),"NÃO","SIM")</f>
        <v>SIM</v>
      </c>
      <c r="AA87" s="62" t="s">
        <v>3502</v>
      </c>
      <c r="AB87" s="62" t="s">
        <v>3502</v>
      </c>
    </row>
    <row r="88" spans="1:28" ht="31.5" customHeight="1" x14ac:dyDescent="0.25">
      <c r="A88" s="62">
        <v>56</v>
      </c>
      <c r="B88" s="209" t="s">
        <v>256</v>
      </c>
      <c r="C88" s="46" t="s">
        <v>257</v>
      </c>
      <c r="D88" s="47" t="s">
        <v>258</v>
      </c>
      <c r="E88" s="48" t="s">
        <v>43</v>
      </c>
      <c r="F88" s="46" t="s">
        <v>259</v>
      </c>
      <c r="G88" s="46" t="s">
        <v>103</v>
      </c>
      <c r="H88" s="62" t="s">
        <v>9</v>
      </c>
      <c r="I88" s="62"/>
      <c r="J88" s="62"/>
      <c r="K88" s="62"/>
      <c r="L88" s="62"/>
      <c r="M88" s="62"/>
      <c r="N88" s="62"/>
      <c r="O88" s="62"/>
      <c r="P88" s="62"/>
      <c r="Q88" s="62"/>
      <c r="R88" s="62"/>
      <c r="S88" s="62"/>
      <c r="T88" s="62"/>
      <c r="U88" s="62"/>
      <c r="V88" s="62" t="s">
        <v>3506</v>
      </c>
      <c r="W88" s="144"/>
      <c r="X88" s="62" t="s">
        <v>3361</v>
      </c>
      <c r="Y88" s="62">
        <v>2</v>
      </c>
      <c r="Z88" s="62" t="str">
        <f>IF(ISNA(MATCH(C88,FORMULÁRIO!L:L, 0)),"NÃO","SIM")</f>
        <v>SIM</v>
      </c>
      <c r="AA88" s="62" t="s">
        <v>3502</v>
      </c>
      <c r="AB88" s="62" t="s">
        <v>3502</v>
      </c>
    </row>
    <row r="89" spans="1:28" ht="31.5" customHeight="1" x14ac:dyDescent="0.25">
      <c r="A89" s="62">
        <v>56</v>
      </c>
      <c r="B89" s="209" t="s">
        <v>256</v>
      </c>
      <c r="C89" s="46" t="s">
        <v>257</v>
      </c>
      <c r="D89" s="47" t="s">
        <v>258</v>
      </c>
      <c r="E89" s="48" t="s">
        <v>43</v>
      </c>
      <c r="F89" s="46" t="s">
        <v>259</v>
      </c>
      <c r="G89" s="46" t="s">
        <v>25</v>
      </c>
      <c r="H89" s="62" t="s">
        <v>9</v>
      </c>
      <c r="I89" s="62"/>
      <c r="J89" s="62"/>
      <c r="K89" s="62"/>
      <c r="L89" s="62"/>
      <c r="M89" s="62"/>
      <c r="N89" s="62"/>
      <c r="O89" s="62"/>
      <c r="P89" s="62"/>
      <c r="Q89" s="62"/>
      <c r="R89" s="62"/>
      <c r="S89" s="62"/>
      <c r="T89" s="62"/>
      <c r="U89" s="62"/>
      <c r="V89" s="62" t="s">
        <v>3506</v>
      </c>
      <c r="W89" s="62"/>
      <c r="X89" s="62" t="s">
        <v>3380</v>
      </c>
      <c r="Y89" s="62">
        <v>3</v>
      </c>
      <c r="Z89" s="62" t="str">
        <f>IF(ISNA(MATCH(C89,FORMULÁRIO!L:L, 0)),"NÃO","SIM")</f>
        <v>SIM</v>
      </c>
      <c r="AA89" s="62" t="s">
        <v>3502</v>
      </c>
      <c r="AB89" s="62" t="s">
        <v>3502</v>
      </c>
    </row>
    <row r="90" spans="1:28" x14ac:dyDescent="0.25">
      <c r="A90" s="62">
        <v>57</v>
      </c>
      <c r="B90" s="208" t="s">
        <v>260</v>
      </c>
      <c r="C90" s="46" t="s">
        <v>261</v>
      </c>
      <c r="D90" s="47" t="s">
        <v>263</v>
      </c>
      <c r="E90" s="48" t="s">
        <v>89</v>
      </c>
      <c r="F90" s="46" t="s">
        <v>262</v>
      </c>
      <c r="G90" s="46" t="s">
        <v>10</v>
      </c>
      <c r="H90" s="62" t="s">
        <v>9</v>
      </c>
      <c r="I90" s="62" t="s">
        <v>9</v>
      </c>
      <c r="J90" s="62"/>
      <c r="K90" s="62"/>
      <c r="L90" s="62"/>
      <c r="M90" s="62"/>
      <c r="N90" s="62"/>
      <c r="O90" s="62"/>
      <c r="P90" s="62"/>
      <c r="Q90" s="62"/>
      <c r="R90" s="62"/>
      <c r="S90" s="62"/>
      <c r="T90" s="62"/>
      <c r="U90" s="62"/>
      <c r="V90" s="62"/>
      <c r="W90" s="144"/>
      <c r="X90" s="62" t="s">
        <v>3497</v>
      </c>
      <c r="Y90" s="62">
        <v>1</v>
      </c>
      <c r="Z90" s="62" t="str">
        <f>IF(ISNA(MATCH(C90,FORMULÁRIO!L:L, 0)),"NÃO","SIM")</f>
        <v>SIM</v>
      </c>
      <c r="AA90" s="62" t="s">
        <v>3502</v>
      </c>
      <c r="AB90" s="62" t="s">
        <v>3503</v>
      </c>
    </row>
    <row r="91" spans="1:28" x14ac:dyDescent="0.25">
      <c r="A91" s="62">
        <v>58</v>
      </c>
      <c r="B91" s="208" t="s">
        <v>264</v>
      </c>
      <c r="C91" s="46" t="s">
        <v>265</v>
      </c>
      <c r="D91" s="47" t="s">
        <v>266</v>
      </c>
      <c r="E91" s="48" t="s">
        <v>3470</v>
      </c>
      <c r="F91" s="46" t="s">
        <v>267</v>
      </c>
      <c r="G91" s="46" t="s">
        <v>10</v>
      </c>
      <c r="H91" s="62"/>
      <c r="I91" s="62" t="s">
        <v>9</v>
      </c>
      <c r="J91" s="62" t="s">
        <v>9</v>
      </c>
      <c r="K91" s="62"/>
      <c r="L91" s="62"/>
      <c r="M91" s="62"/>
      <c r="N91" s="62"/>
      <c r="O91" s="62"/>
      <c r="P91" s="62"/>
      <c r="Q91" s="62"/>
      <c r="R91" s="62"/>
      <c r="S91" s="62"/>
      <c r="T91" s="62"/>
      <c r="U91" s="62"/>
      <c r="V91" s="62"/>
      <c r="W91" s="62"/>
      <c r="X91" s="62" t="s">
        <v>3497</v>
      </c>
      <c r="Y91" s="62">
        <v>1</v>
      </c>
      <c r="Z91" s="62" t="str">
        <f>IF(ISNA(MATCH(C91,FORMULÁRIO!L:L, 0)),"NÃO","SIM")</f>
        <v>SIM</v>
      </c>
      <c r="AA91" s="62" t="s">
        <v>3503</v>
      </c>
      <c r="AB91" s="62" t="s">
        <v>3503</v>
      </c>
    </row>
    <row r="92" spans="1:28" ht="15.75" customHeight="1" x14ac:dyDescent="0.25">
      <c r="A92" s="62">
        <v>59</v>
      </c>
      <c r="B92" s="208" t="s">
        <v>268</v>
      </c>
      <c r="C92" s="46" t="s">
        <v>269</v>
      </c>
      <c r="D92" s="47" t="s">
        <v>270</v>
      </c>
      <c r="E92" s="48" t="s">
        <v>168</v>
      </c>
      <c r="F92" s="46" t="s">
        <v>271</v>
      </c>
      <c r="G92" s="46" t="s">
        <v>48</v>
      </c>
      <c r="H92" s="62" t="s">
        <v>9</v>
      </c>
      <c r="I92" s="62"/>
      <c r="J92" s="62"/>
      <c r="K92" s="62"/>
      <c r="L92" s="62"/>
      <c r="M92" s="62"/>
      <c r="N92" s="62"/>
      <c r="O92" s="62"/>
      <c r="P92" s="62"/>
      <c r="Q92" s="62"/>
      <c r="R92" s="62"/>
      <c r="S92" s="62"/>
      <c r="T92" s="62"/>
      <c r="U92" s="62"/>
      <c r="V92" s="62"/>
      <c r="W92" s="62"/>
      <c r="X92" s="62" t="s">
        <v>3361</v>
      </c>
      <c r="Y92" s="62">
        <v>1</v>
      </c>
      <c r="Z92" s="62" t="str">
        <f>IF(ISNA(MATCH(C92,FORMULÁRIO!L:L, 0)),"NÃO","SIM")</f>
        <v>SIM</v>
      </c>
      <c r="AA92" s="62" t="s">
        <v>3502</v>
      </c>
      <c r="AB92" s="62" t="s">
        <v>3503</v>
      </c>
    </row>
    <row r="93" spans="1:28" ht="15.75" customHeight="1" x14ac:dyDescent="0.25">
      <c r="A93" s="62">
        <v>60</v>
      </c>
      <c r="B93" s="208" t="s">
        <v>272</v>
      </c>
      <c r="C93" s="46" t="s">
        <v>273</v>
      </c>
      <c r="D93" s="47" t="s">
        <v>274</v>
      </c>
      <c r="E93" s="48" t="s">
        <v>168</v>
      </c>
      <c r="F93" s="46" t="s">
        <v>275</v>
      </c>
      <c r="G93" s="46" t="s">
        <v>48</v>
      </c>
      <c r="H93" s="62" t="s">
        <v>9</v>
      </c>
      <c r="I93" s="62" t="s">
        <v>9</v>
      </c>
      <c r="J93" s="62"/>
      <c r="K93" s="62"/>
      <c r="L93" s="62"/>
      <c r="M93" s="62"/>
      <c r="N93" s="62"/>
      <c r="O93" s="62"/>
      <c r="P93" s="62"/>
      <c r="Q93" s="62"/>
      <c r="R93" s="62"/>
      <c r="S93" s="62"/>
      <c r="T93" s="62"/>
      <c r="U93" s="62"/>
      <c r="V93" s="62"/>
      <c r="W93" s="62"/>
      <c r="X93" s="62" t="s">
        <v>3361</v>
      </c>
      <c r="Y93" s="62">
        <v>1</v>
      </c>
      <c r="Z93" s="62" t="str">
        <f>IF(ISNA(MATCH(C93,FORMULÁRIO!L:L, 0)),"NÃO","SIM")</f>
        <v>SIM</v>
      </c>
      <c r="AA93" s="62" t="s">
        <v>3502</v>
      </c>
      <c r="AB93" s="62" t="s">
        <v>3503</v>
      </c>
    </row>
    <row r="94" spans="1:28" ht="15.75" customHeight="1" x14ac:dyDescent="0.25">
      <c r="A94" s="62">
        <v>61</v>
      </c>
      <c r="B94" s="79" t="s">
        <v>276</v>
      </c>
      <c r="C94" s="46" t="s">
        <v>277</v>
      </c>
      <c r="D94" s="47" t="s">
        <v>278</v>
      </c>
      <c r="E94" s="48" t="s">
        <v>43</v>
      </c>
      <c r="F94" s="46" t="s">
        <v>279</v>
      </c>
      <c r="G94" s="46" t="s">
        <v>62</v>
      </c>
      <c r="H94" s="62" t="s">
        <v>9</v>
      </c>
      <c r="I94" s="62" t="s">
        <v>9</v>
      </c>
      <c r="J94" s="62"/>
      <c r="K94" s="62"/>
      <c r="L94" s="62"/>
      <c r="M94" s="62"/>
      <c r="N94" s="62"/>
      <c r="O94" s="62"/>
      <c r="P94" s="62"/>
      <c r="Q94" s="62"/>
      <c r="R94" s="62"/>
      <c r="S94" s="62"/>
      <c r="T94" s="62"/>
      <c r="U94" s="62"/>
      <c r="V94" s="62"/>
      <c r="W94" s="62"/>
      <c r="X94" s="62" t="s">
        <v>3413</v>
      </c>
      <c r="Y94" s="62">
        <v>1</v>
      </c>
      <c r="Z94" s="62" t="str">
        <f>IF(ISNA(MATCH(C94,FORMULÁRIO!L:L, 0)),"NÃO","SIM")</f>
        <v>NÃO</v>
      </c>
      <c r="AA94" s="62" t="s">
        <v>3502</v>
      </c>
      <c r="AB94" s="62" t="s">
        <v>3502</v>
      </c>
    </row>
    <row r="95" spans="1:28" ht="47.25" customHeight="1" x14ac:dyDescent="0.25">
      <c r="A95" s="62">
        <v>61</v>
      </c>
      <c r="B95" s="79" t="s">
        <v>276</v>
      </c>
      <c r="C95" s="46" t="s">
        <v>277</v>
      </c>
      <c r="D95" s="47" t="s">
        <v>278</v>
      </c>
      <c r="E95" s="48" t="s">
        <v>43</v>
      </c>
      <c r="F95" s="46" t="s">
        <v>279</v>
      </c>
      <c r="G95" s="46" t="s">
        <v>33</v>
      </c>
      <c r="H95" s="62"/>
      <c r="I95" s="62" t="s">
        <v>9</v>
      </c>
      <c r="J95" s="62"/>
      <c r="K95" s="62"/>
      <c r="L95" s="62"/>
      <c r="M95" s="62"/>
      <c r="N95" s="62"/>
      <c r="O95" s="62"/>
      <c r="P95" s="62"/>
      <c r="Q95" s="62"/>
      <c r="R95" s="62"/>
      <c r="S95" s="62"/>
      <c r="T95" s="62"/>
      <c r="U95" s="62"/>
      <c r="V95" s="62"/>
      <c r="W95" s="62"/>
      <c r="X95" s="62" t="s">
        <v>3389</v>
      </c>
      <c r="Y95" s="62">
        <v>2</v>
      </c>
      <c r="Z95" s="62" t="str">
        <f>IF(ISNA(MATCH(C95,FORMULÁRIO!L:L, 0)),"NÃO","SIM")</f>
        <v>NÃO</v>
      </c>
      <c r="AA95" s="62" t="s">
        <v>3502</v>
      </c>
      <c r="AB95" s="62" t="s">
        <v>3502</v>
      </c>
    </row>
    <row r="96" spans="1:28" ht="15.75" customHeight="1" x14ac:dyDescent="0.25">
      <c r="A96" s="62">
        <v>61</v>
      </c>
      <c r="B96" s="79" t="s">
        <v>276</v>
      </c>
      <c r="C96" s="46" t="s">
        <v>277</v>
      </c>
      <c r="D96" s="47" t="s">
        <v>278</v>
      </c>
      <c r="E96" s="48" t="s">
        <v>43</v>
      </c>
      <c r="F96" s="46" t="s">
        <v>279</v>
      </c>
      <c r="G96" s="46" t="s">
        <v>280</v>
      </c>
      <c r="H96" s="62" t="s">
        <v>9</v>
      </c>
      <c r="I96" s="62" t="s">
        <v>9</v>
      </c>
      <c r="J96" s="62"/>
      <c r="K96" s="62"/>
      <c r="L96" s="62"/>
      <c r="M96" s="62"/>
      <c r="N96" s="62"/>
      <c r="O96" s="62"/>
      <c r="P96" s="62"/>
      <c r="Q96" s="62"/>
      <c r="R96" s="62"/>
      <c r="S96" s="62"/>
      <c r="T96" s="62"/>
      <c r="U96" s="62"/>
      <c r="V96" s="62"/>
      <c r="W96" s="62"/>
      <c r="X96" s="62" t="s">
        <v>3432</v>
      </c>
      <c r="Y96" s="62">
        <v>3</v>
      </c>
      <c r="Z96" s="62" t="str">
        <f>IF(ISNA(MATCH(C96,FORMULÁRIO!L:L, 0)),"NÃO","SIM")</f>
        <v>NÃO</v>
      </c>
      <c r="AA96" s="62" t="s">
        <v>3502</v>
      </c>
      <c r="AB96" s="62" t="s">
        <v>3502</v>
      </c>
    </row>
    <row r="97" spans="1:28" ht="15.75" customHeight="1" x14ac:dyDescent="0.25">
      <c r="A97" s="62">
        <v>62</v>
      </c>
      <c r="B97" s="208" t="s">
        <v>281</v>
      </c>
      <c r="C97" s="46" t="s">
        <v>282</v>
      </c>
      <c r="D97" s="89" t="s">
        <v>283</v>
      </c>
      <c r="E97" s="48" t="s">
        <v>168</v>
      </c>
      <c r="F97" s="46" t="s">
        <v>284</v>
      </c>
      <c r="G97" s="46" t="s">
        <v>15</v>
      </c>
      <c r="H97" s="62" t="s">
        <v>9</v>
      </c>
      <c r="I97" s="62"/>
      <c r="J97" s="62"/>
      <c r="K97" s="62"/>
      <c r="L97" s="62"/>
      <c r="M97" s="62"/>
      <c r="N97" s="62"/>
      <c r="O97" s="62"/>
      <c r="P97" s="62"/>
      <c r="Q97" s="62"/>
      <c r="R97" s="62"/>
      <c r="S97" s="62"/>
      <c r="T97" s="62"/>
      <c r="U97" s="62"/>
      <c r="V97" s="62"/>
      <c r="W97" s="62"/>
      <c r="X97" s="62" t="s">
        <v>3371</v>
      </c>
      <c r="Y97" s="62">
        <v>1</v>
      </c>
      <c r="Z97" s="62" t="str">
        <f>IF(ISNA(MATCH(C97,FORMULÁRIO!L:L, 0)),"NÃO","SIM")</f>
        <v>SIM</v>
      </c>
      <c r="AA97" s="62" t="s">
        <v>3502</v>
      </c>
      <c r="AB97" s="62" t="s">
        <v>3503</v>
      </c>
    </row>
    <row r="98" spans="1:28" ht="15.75" customHeight="1" x14ac:dyDescent="0.25">
      <c r="A98" s="62">
        <v>62</v>
      </c>
      <c r="B98" s="208" t="s">
        <v>281</v>
      </c>
      <c r="C98" s="46" t="s">
        <v>282</v>
      </c>
      <c r="D98" s="47" t="s">
        <v>283</v>
      </c>
      <c r="E98" s="48" t="s">
        <v>168</v>
      </c>
      <c r="F98" s="46" t="s">
        <v>284</v>
      </c>
      <c r="G98" s="46" t="s">
        <v>17</v>
      </c>
      <c r="H98" s="62" t="s">
        <v>9</v>
      </c>
      <c r="I98" s="62"/>
      <c r="J98" s="62"/>
      <c r="K98" s="62"/>
      <c r="L98" s="62"/>
      <c r="M98" s="62"/>
      <c r="N98" s="62"/>
      <c r="O98" s="62"/>
      <c r="P98" s="62"/>
      <c r="Q98" s="62"/>
      <c r="R98" s="62"/>
      <c r="S98" s="62"/>
      <c r="T98" s="62"/>
      <c r="U98" s="62"/>
      <c r="V98" s="62"/>
      <c r="W98" s="62"/>
      <c r="X98" s="62" t="s">
        <v>3380</v>
      </c>
      <c r="Y98" s="62">
        <v>2</v>
      </c>
      <c r="Z98" s="62" t="str">
        <f>IF(ISNA(MATCH(C98,FORMULÁRIO!L:L, 0)),"NÃO","SIM")</f>
        <v>SIM</v>
      </c>
      <c r="AA98" s="62" t="s">
        <v>3502</v>
      </c>
      <c r="AB98" s="62" t="s">
        <v>3503</v>
      </c>
    </row>
    <row r="99" spans="1:28" ht="15.75" customHeight="1" x14ac:dyDescent="0.25">
      <c r="A99" s="62">
        <v>62</v>
      </c>
      <c r="B99" s="208" t="s">
        <v>281</v>
      </c>
      <c r="C99" s="46" t="s">
        <v>282</v>
      </c>
      <c r="D99" s="47" t="s">
        <v>283</v>
      </c>
      <c r="E99" s="48" t="s">
        <v>168</v>
      </c>
      <c r="F99" s="46" t="s">
        <v>284</v>
      </c>
      <c r="G99" s="46" t="s">
        <v>69</v>
      </c>
      <c r="H99" s="62"/>
      <c r="I99" s="62" t="s">
        <v>9</v>
      </c>
      <c r="J99" s="62"/>
      <c r="K99" s="62"/>
      <c r="L99" s="62"/>
      <c r="M99" s="62" t="s">
        <v>9</v>
      </c>
      <c r="N99" s="62"/>
      <c r="O99" s="62"/>
      <c r="P99" s="62"/>
      <c r="Q99" s="62"/>
      <c r="R99" s="62"/>
      <c r="S99" s="62"/>
      <c r="T99" s="62"/>
      <c r="U99" s="62"/>
      <c r="V99" s="62"/>
      <c r="W99" s="62"/>
      <c r="X99" s="62" t="s">
        <v>3389</v>
      </c>
      <c r="Y99" s="62">
        <v>3</v>
      </c>
      <c r="Z99" s="62" t="str">
        <f>IF(ISNA(MATCH(C99,FORMULÁRIO!L:L, 0)),"NÃO","SIM")</f>
        <v>SIM</v>
      </c>
      <c r="AA99" s="62" t="s">
        <v>3502</v>
      </c>
      <c r="AB99" s="62" t="s">
        <v>3503</v>
      </c>
    </row>
    <row r="100" spans="1:28" ht="15.75" customHeight="1" x14ac:dyDescent="0.25">
      <c r="A100" s="62">
        <v>63</v>
      </c>
      <c r="B100" s="208" t="s">
        <v>285</v>
      </c>
      <c r="C100" s="46" t="s">
        <v>286</v>
      </c>
      <c r="D100" s="47" t="s">
        <v>287</v>
      </c>
      <c r="E100" s="48" t="s">
        <v>43</v>
      </c>
      <c r="F100" s="46" t="s">
        <v>288</v>
      </c>
      <c r="G100" s="46" t="s">
        <v>132</v>
      </c>
      <c r="H100" s="62" t="s">
        <v>9</v>
      </c>
      <c r="I100" s="62"/>
      <c r="J100" s="62"/>
      <c r="K100" s="62"/>
      <c r="L100" s="62"/>
      <c r="M100" s="62"/>
      <c r="N100" s="62"/>
      <c r="O100" s="62"/>
      <c r="P100" s="62"/>
      <c r="Q100" s="62"/>
      <c r="R100" s="62"/>
      <c r="S100" s="62"/>
      <c r="T100" s="62"/>
      <c r="U100" s="62" t="s">
        <v>4602</v>
      </c>
      <c r="V100" s="62" t="s">
        <v>3506</v>
      </c>
      <c r="W100" s="62"/>
      <c r="X100" s="62" t="s">
        <v>3380</v>
      </c>
      <c r="Y100" s="62">
        <v>1</v>
      </c>
      <c r="Z100" s="62" t="str">
        <f>IF(ISNA(MATCH(C100,FORMULÁRIO!L:L, 0)),"NÃO","SIM")</f>
        <v>SIM</v>
      </c>
      <c r="AA100" s="62" t="s">
        <v>3502</v>
      </c>
      <c r="AB100" s="62" t="s">
        <v>3502</v>
      </c>
    </row>
    <row r="101" spans="1:28" x14ac:dyDescent="0.25">
      <c r="A101" s="62">
        <v>64</v>
      </c>
      <c r="B101" s="208" t="s">
        <v>289</v>
      </c>
      <c r="C101" s="46" t="s">
        <v>290</v>
      </c>
      <c r="D101" s="47" t="s">
        <v>291</v>
      </c>
      <c r="E101" s="48" t="s">
        <v>89</v>
      </c>
      <c r="F101" s="46" t="s">
        <v>292</v>
      </c>
      <c r="G101" s="46" t="s">
        <v>15</v>
      </c>
      <c r="H101" s="62" t="s">
        <v>9</v>
      </c>
      <c r="I101" s="62"/>
      <c r="J101" s="62"/>
      <c r="K101" s="62"/>
      <c r="L101" s="62"/>
      <c r="M101" s="62"/>
      <c r="N101" s="62"/>
      <c r="O101" s="62"/>
      <c r="P101" s="62"/>
      <c r="Q101" s="62"/>
      <c r="R101" s="62"/>
      <c r="S101" s="62"/>
      <c r="T101" s="62"/>
      <c r="U101" s="62"/>
      <c r="V101" s="62"/>
      <c r="W101" s="62"/>
      <c r="X101" s="62" t="s">
        <v>3371</v>
      </c>
      <c r="Y101" s="62">
        <v>1</v>
      </c>
      <c r="Z101" s="62" t="str">
        <f>IF(ISNA(MATCH(C101,FORMULÁRIO!L:L, 0)),"NÃO","SIM")</f>
        <v>SIM</v>
      </c>
      <c r="AA101" s="62" t="s">
        <v>3502</v>
      </c>
      <c r="AB101" s="62" t="s">
        <v>3503</v>
      </c>
    </row>
    <row r="102" spans="1:28" x14ac:dyDescent="0.25">
      <c r="A102" s="62">
        <v>65</v>
      </c>
      <c r="B102" s="208" t="s">
        <v>293</v>
      </c>
      <c r="C102" s="46" t="s">
        <v>294</v>
      </c>
      <c r="D102" s="47" t="s">
        <v>295</v>
      </c>
      <c r="E102" s="48" t="s">
        <v>168</v>
      </c>
      <c r="F102" s="46" t="s">
        <v>296</v>
      </c>
      <c r="G102" s="46" t="s">
        <v>10</v>
      </c>
      <c r="H102" s="62"/>
      <c r="I102" s="62"/>
      <c r="J102" s="62" t="s">
        <v>9</v>
      </c>
      <c r="K102" s="62"/>
      <c r="L102" s="62"/>
      <c r="M102" s="62"/>
      <c r="N102" s="62"/>
      <c r="O102" s="62"/>
      <c r="P102" s="62"/>
      <c r="Q102" s="62"/>
      <c r="R102" s="62"/>
      <c r="S102" s="62"/>
      <c r="T102" s="62"/>
      <c r="U102" s="62"/>
      <c r="V102" s="62"/>
      <c r="W102" s="62"/>
      <c r="X102" s="62" t="s">
        <v>3497</v>
      </c>
      <c r="Y102" s="62">
        <v>1</v>
      </c>
      <c r="Z102" s="62" t="str">
        <f>IF(ISNA(MATCH(C102,FORMULÁRIO!L:L, 0)),"NÃO","SIM")</f>
        <v>SIM</v>
      </c>
      <c r="AA102" s="62" t="s">
        <v>3502</v>
      </c>
      <c r="AB102" s="62" t="s">
        <v>3503</v>
      </c>
    </row>
    <row r="103" spans="1:28" ht="15.75" customHeight="1" x14ac:dyDescent="0.25">
      <c r="A103" s="62">
        <v>66</v>
      </c>
      <c r="B103" s="79" t="s">
        <v>297</v>
      </c>
      <c r="C103" s="46" t="s">
        <v>298</v>
      </c>
      <c r="D103" s="47" t="s">
        <v>299</v>
      </c>
      <c r="E103" s="48" t="s">
        <v>3470</v>
      </c>
      <c r="F103" s="46" t="s">
        <v>300</v>
      </c>
      <c r="G103" s="46" t="s">
        <v>10</v>
      </c>
      <c r="H103" s="62"/>
      <c r="I103" s="62"/>
      <c r="J103" s="62" t="s">
        <v>9</v>
      </c>
      <c r="K103" s="62" t="s">
        <v>9</v>
      </c>
      <c r="L103" s="62"/>
      <c r="M103" s="62"/>
      <c r="N103" s="62"/>
      <c r="O103" s="62"/>
      <c r="P103" s="62"/>
      <c r="Q103" s="62"/>
      <c r="R103" s="62"/>
      <c r="S103" s="62"/>
      <c r="T103" s="62"/>
      <c r="U103" s="62"/>
      <c r="V103" s="62"/>
      <c r="W103" s="62"/>
      <c r="X103" s="62" t="s">
        <v>3497</v>
      </c>
      <c r="Y103" s="62">
        <v>1</v>
      </c>
      <c r="Z103" s="62" t="str">
        <f>IF(ISNA(MATCH(C103,FORMULÁRIO!L:L, 0)),"NÃO","SIM")</f>
        <v>NÃO</v>
      </c>
      <c r="AA103" s="62" t="s">
        <v>3503</v>
      </c>
      <c r="AB103" s="62" t="s">
        <v>3503</v>
      </c>
    </row>
    <row r="104" spans="1:28" ht="16.5" customHeight="1" x14ac:dyDescent="0.25">
      <c r="A104" s="62">
        <v>66</v>
      </c>
      <c r="B104" s="79" t="s">
        <v>297</v>
      </c>
      <c r="C104" s="46" t="s">
        <v>298</v>
      </c>
      <c r="D104" s="47" t="s">
        <v>299</v>
      </c>
      <c r="E104" s="48" t="s">
        <v>3470</v>
      </c>
      <c r="F104" s="46" t="s">
        <v>300</v>
      </c>
      <c r="G104" s="46" t="s">
        <v>17</v>
      </c>
      <c r="H104" s="62" t="s">
        <v>9</v>
      </c>
      <c r="I104" s="62"/>
      <c r="J104" s="62" t="s">
        <v>9</v>
      </c>
      <c r="K104" s="62" t="s">
        <v>9</v>
      </c>
      <c r="L104" s="62"/>
      <c r="M104" s="62"/>
      <c r="N104" s="62"/>
      <c r="O104" s="62"/>
      <c r="P104" s="62"/>
      <c r="Q104" s="62"/>
      <c r="R104" s="62"/>
      <c r="S104" s="62"/>
      <c r="T104" s="62"/>
      <c r="U104" s="62"/>
      <c r="V104" s="62"/>
      <c r="W104" s="62"/>
      <c r="X104" s="62" t="s">
        <v>3380</v>
      </c>
      <c r="Y104" s="62">
        <v>2</v>
      </c>
      <c r="Z104" s="62" t="str">
        <f>IF(ISNA(MATCH(C104,FORMULÁRIO!L:L, 0)),"NÃO","SIM")</f>
        <v>NÃO</v>
      </c>
      <c r="AA104" s="62" t="s">
        <v>3503</v>
      </c>
      <c r="AB104" s="62" t="s">
        <v>3503</v>
      </c>
    </row>
    <row r="105" spans="1:28" ht="15.75" customHeight="1" x14ac:dyDescent="0.25">
      <c r="A105" s="62">
        <v>67</v>
      </c>
      <c r="B105" s="208" t="s">
        <v>301</v>
      </c>
      <c r="C105" s="46" t="s">
        <v>302</v>
      </c>
      <c r="D105" s="47" t="s">
        <v>303</v>
      </c>
      <c r="E105" s="48" t="s">
        <v>43</v>
      </c>
      <c r="F105" s="46" t="s">
        <v>304</v>
      </c>
      <c r="G105" s="46" t="s">
        <v>305</v>
      </c>
      <c r="H105" s="62" t="s">
        <v>9</v>
      </c>
      <c r="I105" s="62"/>
      <c r="J105" s="62" t="s">
        <v>9</v>
      </c>
      <c r="K105" s="62" t="s">
        <v>9</v>
      </c>
      <c r="L105" s="62" t="s">
        <v>9</v>
      </c>
      <c r="M105" s="62" t="s">
        <v>9</v>
      </c>
      <c r="N105" s="62" t="s">
        <v>9</v>
      </c>
      <c r="O105" s="62" t="s">
        <v>9</v>
      </c>
      <c r="P105" s="62" t="s">
        <v>9</v>
      </c>
      <c r="Q105" s="62"/>
      <c r="R105" s="62"/>
      <c r="S105" s="62"/>
      <c r="T105" s="62"/>
      <c r="U105" s="62" t="s">
        <v>5030</v>
      </c>
      <c r="V105" s="62" t="s">
        <v>3506</v>
      </c>
      <c r="W105" s="62"/>
      <c r="X105" s="62" t="s">
        <v>3389</v>
      </c>
      <c r="Y105" s="62">
        <v>1</v>
      </c>
      <c r="Z105" s="62" t="str">
        <f>IF(ISNA(MATCH(C105,FORMULÁRIO!L:L, 0)),"NÃO","SIM")</f>
        <v>SIM</v>
      </c>
      <c r="AA105" s="62" t="s">
        <v>3502</v>
      </c>
      <c r="AB105" s="62" t="s">
        <v>3502</v>
      </c>
    </row>
    <row r="106" spans="1:28" ht="15.75" customHeight="1" x14ac:dyDescent="0.25">
      <c r="A106" s="62">
        <v>67</v>
      </c>
      <c r="B106" s="208" t="s">
        <v>301</v>
      </c>
      <c r="C106" s="46" t="s">
        <v>302</v>
      </c>
      <c r="D106" s="47" t="s">
        <v>303</v>
      </c>
      <c r="E106" s="48" t="s">
        <v>43</v>
      </c>
      <c r="F106" s="46" t="s">
        <v>304</v>
      </c>
      <c r="G106" s="46" t="s">
        <v>63</v>
      </c>
      <c r="H106" s="62" t="s">
        <v>9</v>
      </c>
      <c r="I106" s="62"/>
      <c r="J106" s="62"/>
      <c r="K106" s="62"/>
      <c r="L106" s="62"/>
      <c r="M106" s="62" t="s">
        <v>9</v>
      </c>
      <c r="N106" s="62"/>
      <c r="O106" s="62" t="s">
        <v>9</v>
      </c>
      <c r="P106" s="62" t="s">
        <v>9</v>
      </c>
      <c r="Q106" s="62"/>
      <c r="R106" s="62"/>
      <c r="S106" s="62"/>
      <c r="T106" s="62"/>
      <c r="U106" s="62"/>
      <c r="V106" s="62" t="s">
        <v>3506</v>
      </c>
      <c r="W106" s="62"/>
      <c r="X106" s="62" t="s">
        <v>3413</v>
      </c>
      <c r="Y106" s="62">
        <v>2</v>
      </c>
      <c r="Z106" s="62" t="str">
        <f>IF(ISNA(MATCH(C106,FORMULÁRIO!L:L, 0)),"NÃO","SIM")</f>
        <v>SIM</v>
      </c>
      <c r="AA106" s="62" t="s">
        <v>3502</v>
      </c>
      <c r="AB106" s="62" t="s">
        <v>3502</v>
      </c>
    </row>
    <row r="107" spans="1:28" ht="31.5" customHeight="1" x14ac:dyDescent="0.25">
      <c r="A107" s="62">
        <v>67</v>
      </c>
      <c r="B107" s="208" t="s">
        <v>301</v>
      </c>
      <c r="C107" s="46" t="s">
        <v>302</v>
      </c>
      <c r="D107" s="47" t="s">
        <v>303</v>
      </c>
      <c r="E107" s="48" t="s">
        <v>43</v>
      </c>
      <c r="F107" s="46" t="s">
        <v>304</v>
      </c>
      <c r="G107" s="46" t="s">
        <v>25</v>
      </c>
      <c r="H107" s="62" t="s">
        <v>9</v>
      </c>
      <c r="I107" s="62" t="s">
        <v>9</v>
      </c>
      <c r="J107" s="62" t="s">
        <v>9</v>
      </c>
      <c r="K107" s="62" t="s">
        <v>9</v>
      </c>
      <c r="L107" s="62"/>
      <c r="M107" s="62"/>
      <c r="N107" s="62"/>
      <c r="O107" s="62"/>
      <c r="P107" s="62"/>
      <c r="Q107" s="62"/>
      <c r="R107" s="62"/>
      <c r="S107" s="62"/>
      <c r="T107" s="62"/>
      <c r="U107" s="62"/>
      <c r="V107" s="62" t="s">
        <v>3506</v>
      </c>
      <c r="W107" s="62"/>
      <c r="X107" s="62" t="s">
        <v>3380</v>
      </c>
      <c r="Y107" s="62">
        <v>3</v>
      </c>
      <c r="Z107" s="62" t="str">
        <f>IF(ISNA(MATCH(C107,FORMULÁRIO!L:L, 0)),"NÃO","SIM")</f>
        <v>SIM</v>
      </c>
      <c r="AA107" s="62" t="s">
        <v>3502</v>
      </c>
      <c r="AB107" s="62" t="s">
        <v>3502</v>
      </c>
    </row>
    <row r="108" spans="1:28" ht="31.5" customHeight="1" x14ac:dyDescent="0.25">
      <c r="A108" s="62">
        <v>68</v>
      </c>
      <c r="B108" s="208" t="s">
        <v>306</v>
      </c>
      <c r="C108" s="46" t="s">
        <v>307</v>
      </c>
      <c r="D108" s="81" t="s">
        <v>308</v>
      </c>
      <c r="E108" s="48" t="s">
        <v>43</v>
      </c>
      <c r="F108" s="46" t="s">
        <v>309</v>
      </c>
      <c r="G108" s="46" t="s">
        <v>48</v>
      </c>
      <c r="H108" s="62" t="s">
        <v>9</v>
      </c>
      <c r="I108" s="62" t="s">
        <v>9</v>
      </c>
      <c r="J108" s="62"/>
      <c r="K108" s="62"/>
      <c r="L108" s="62"/>
      <c r="M108" s="62"/>
      <c r="N108" s="62"/>
      <c r="O108" s="62"/>
      <c r="P108" s="62"/>
      <c r="Q108" s="62"/>
      <c r="R108" s="62"/>
      <c r="S108" s="62"/>
      <c r="T108" s="62"/>
      <c r="U108" s="62" t="s">
        <v>5047</v>
      </c>
      <c r="V108" s="62" t="s">
        <v>3506</v>
      </c>
      <c r="W108" s="62"/>
      <c r="X108" s="62" t="s">
        <v>3361</v>
      </c>
      <c r="Y108" s="62">
        <v>1</v>
      </c>
      <c r="Z108" s="62" t="str">
        <f>IF(ISNA(MATCH(C108,FORMULÁRIO!L:L, 0)),"NÃO","SIM")</f>
        <v>SIM</v>
      </c>
      <c r="AA108" s="62" t="s">
        <v>3502</v>
      </c>
      <c r="AB108" s="62" t="s">
        <v>3502</v>
      </c>
    </row>
    <row r="109" spans="1:28" ht="15.75" customHeight="1" x14ac:dyDescent="0.25">
      <c r="A109" s="62">
        <v>69</v>
      </c>
      <c r="B109" s="208" t="s">
        <v>310</v>
      </c>
      <c r="C109" s="46" t="s">
        <v>311</v>
      </c>
      <c r="D109" s="81" t="s">
        <v>312</v>
      </c>
      <c r="E109" s="48" t="s">
        <v>43</v>
      </c>
      <c r="F109" s="46" t="s">
        <v>313</v>
      </c>
      <c r="G109" s="46" t="s">
        <v>48</v>
      </c>
      <c r="H109" s="62" t="s">
        <v>9</v>
      </c>
      <c r="I109" s="62"/>
      <c r="J109" s="62"/>
      <c r="K109" s="62"/>
      <c r="L109" s="62"/>
      <c r="M109" s="62"/>
      <c r="N109" s="62"/>
      <c r="O109" s="62"/>
      <c r="P109" s="62"/>
      <c r="Q109" s="62"/>
      <c r="R109" s="62"/>
      <c r="S109" s="62"/>
      <c r="T109" s="62"/>
      <c r="U109" s="62"/>
      <c r="V109" s="62"/>
      <c r="W109" s="62"/>
      <c r="X109" s="62" t="s">
        <v>3361</v>
      </c>
      <c r="Y109" s="62">
        <v>1</v>
      </c>
      <c r="Z109" s="62" t="str">
        <f>IF(ISNA(MATCH(C109,FORMULÁRIO!L:L, 0)),"NÃO","SIM")</f>
        <v>SIM</v>
      </c>
      <c r="AA109" s="62" t="s">
        <v>3502</v>
      </c>
      <c r="AB109" s="62" t="s">
        <v>3502</v>
      </c>
    </row>
    <row r="110" spans="1:28" ht="15.75" customHeight="1" x14ac:dyDescent="0.25">
      <c r="A110" s="62">
        <v>50</v>
      </c>
      <c r="B110" s="208" t="s">
        <v>314</v>
      </c>
      <c r="C110" s="46" t="s">
        <v>315</v>
      </c>
      <c r="D110" s="47" t="s">
        <v>316</v>
      </c>
      <c r="E110" s="48" t="s">
        <v>43</v>
      </c>
      <c r="F110" s="46" t="s">
        <v>317</v>
      </c>
      <c r="G110" s="46" t="s">
        <v>15</v>
      </c>
      <c r="H110" s="62" t="s">
        <v>9</v>
      </c>
      <c r="I110" s="62"/>
      <c r="J110" s="62"/>
      <c r="K110" s="62"/>
      <c r="L110" s="62"/>
      <c r="M110" s="62"/>
      <c r="N110" s="62"/>
      <c r="O110" s="62"/>
      <c r="P110" s="62"/>
      <c r="Q110" s="62"/>
      <c r="R110" s="62"/>
      <c r="S110" s="62"/>
      <c r="T110" s="62"/>
      <c r="U110" s="62"/>
      <c r="V110" s="62" t="s">
        <v>3506</v>
      </c>
      <c r="W110" s="62"/>
      <c r="X110" s="62" t="s">
        <v>3371</v>
      </c>
      <c r="Y110" s="62">
        <v>1</v>
      </c>
      <c r="Z110" s="62" t="str">
        <f>IF(ISNA(MATCH(C110,FORMULÁRIO!L:L, 0)),"NÃO","SIM")</f>
        <v>SIM</v>
      </c>
      <c r="AA110" s="62" t="s">
        <v>3502</v>
      </c>
      <c r="AB110" s="62" t="s">
        <v>3502</v>
      </c>
    </row>
    <row r="111" spans="1:28" ht="15.75" customHeight="1" x14ac:dyDescent="0.25">
      <c r="A111" s="62">
        <v>51</v>
      </c>
      <c r="B111" s="208" t="s">
        <v>314</v>
      </c>
      <c r="C111" s="46" t="s">
        <v>315</v>
      </c>
      <c r="D111" s="47" t="s">
        <v>316</v>
      </c>
      <c r="E111" s="48" t="s">
        <v>43</v>
      </c>
      <c r="F111" s="46" t="s">
        <v>317</v>
      </c>
      <c r="G111" s="46" t="s">
        <v>17</v>
      </c>
      <c r="H111" s="62" t="s">
        <v>9</v>
      </c>
      <c r="I111" s="62"/>
      <c r="J111" s="62" t="s">
        <v>9</v>
      </c>
      <c r="K111" s="62" t="s">
        <v>9</v>
      </c>
      <c r="L111" s="62"/>
      <c r="M111" s="62"/>
      <c r="N111" s="62"/>
      <c r="O111" s="62"/>
      <c r="P111" s="62"/>
      <c r="Q111" s="62"/>
      <c r="R111" s="62"/>
      <c r="S111" s="62"/>
      <c r="T111" s="62"/>
      <c r="U111" s="62" t="s">
        <v>5048</v>
      </c>
      <c r="V111" s="62" t="s">
        <v>3506</v>
      </c>
      <c r="W111" s="62"/>
      <c r="X111" s="62" t="s">
        <v>3380</v>
      </c>
      <c r="Y111" s="62">
        <v>2</v>
      </c>
      <c r="Z111" s="62" t="str">
        <f>IF(ISNA(MATCH(C111,FORMULÁRIO!L:L, 0)),"NÃO","SIM")</f>
        <v>SIM</v>
      </c>
      <c r="AA111" s="62" t="s">
        <v>3502</v>
      </c>
      <c r="AB111" s="62" t="s">
        <v>3502</v>
      </c>
    </row>
    <row r="112" spans="1:28" ht="15.75" customHeight="1" x14ac:dyDescent="0.25">
      <c r="A112" s="62">
        <v>52</v>
      </c>
      <c r="B112" s="208" t="s">
        <v>318</v>
      </c>
      <c r="C112" s="46" t="s">
        <v>319</v>
      </c>
      <c r="D112" s="47" t="s">
        <v>320</v>
      </c>
      <c r="E112" s="48" t="s">
        <v>89</v>
      </c>
      <c r="F112" s="46" t="s">
        <v>321</v>
      </c>
      <c r="G112" s="46" t="s">
        <v>305</v>
      </c>
      <c r="H112" s="62"/>
      <c r="I112" s="62"/>
      <c r="J112" s="62"/>
      <c r="K112" s="62"/>
      <c r="L112" s="62" t="s">
        <v>9</v>
      </c>
      <c r="M112" s="62" t="s">
        <v>9</v>
      </c>
      <c r="N112" s="62"/>
      <c r="O112" s="62"/>
      <c r="P112" s="62" t="s">
        <v>9</v>
      </c>
      <c r="Q112" s="62"/>
      <c r="R112" s="62"/>
      <c r="S112" s="62"/>
      <c r="T112" s="62"/>
      <c r="U112" s="62"/>
      <c r="V112" s="62"/>
      <c r="W112" s="62"/>
      <c r="X112" s="62" t="s">
        <v>3389</v>
      </c>
      <c r="Y112" s="62">
        <v>1</v>
      </c>
      <c r="Z112" s="62" t="str">
        <f>IF(ISNA(MATCH(C112,FORMULÁRIO!L:L, 0)),"NÃO","SIM")</f>
        <v>SIM</v>
      </c>
      <c r="AA112" s="62" t="s">
        <v>3502</v>
      </c>
      <c r="AB112" s="62" t="s">
        <v>3503</v>
      </c>
    </row>
    <row r="113" spans="1:28" ht="15.75" customHeight="1" x14ac:dyDescent="0.25">
      <c r="A113" s="62">
        <v>53</v>
      </c>
      <c r="B113" s="79" t="s">
        <v>322</v>
      </c>
      <c r="C113" s="46" t="s">
        <v>323</v>
      </c>
      <c r="D113" s="47" t="s">
        <v>324</v>
      </c>
      <c r="E113" s="48" t="s">
        <v>3470</v>
      </c>
      <c r="F113" s="46" t="s">
        <v>325</v>
      </c>
      <c r="G113" s="46" t="s">
        <v>13</v>
      </c>
      <c r="H113" s="62"/>
      <c r="I113" s="62" t="s">
        <v>9</v>
      </c>
      <c r="J113" s="62"/>
      <c r="K113" s="62"/>
      <c r="L113" s="62"/>
      <c r="M113" s="62"/>
      <c r="N113" s="62"/>
      <c r="O113" s="62"/>
      <c r="P113" s="62"/>
      <c r="Q113" s="62"/>
      <c r="R113" s="62"/>
      <c r="S113" s="62"/>
      <c r="T113" s="62"/>
      <c r="U113" s="62"/>
      <c r="V113" s="62"/>
      <c r="W113" s="62"/>
      <c r="X113" s="62" t="s">
        <v>3408</v>
      </c>
      <c r="Y113" s="62">
        <v>1</v>
      </c>
      <c r="Z113" s="62" t="str">
        <f>IF(ISNA(MATCH(C113,FORMULÁRIO!L:L, 0)),"NÃO","SIM")</f>
        <v>NÃO</v>
      </c>
      <c r="AA113" s="62" t="s">
        <v>3503</v>
      </c>
      <c r="AB113" s="62" t="s">
        <v>3503</v>
      </c>
    </row>
    <row r="114" spans="1:28" ht="15.75" customHeight="1" x14ac:dyDescent="0.25">
      <c r="A114" s="48">
        <v>54</v>
      </c>
      <c r="B114" s="208" t="s">
        <v>326</v>
      </c>
      <c r="C114" s="46" t="s">
        <v>327</v>
      </c>
      <c r="D114" s="47" t="s">
        <v>328</v>
      </c>
      <c r="E114" s="48" t="s">
        <v>3470</v>
      </c>
      <c r="F114" s="46" t="s">
        <v>329</v>
      </c>
      <c r="G114" s="46" t="s">
        <v>305</v>
      </c>
      <c r="H114" s="62" t="s">
        <v>9</v>
      </c>
      <c r="I114" s="62" t="s">
        <v>9</v>
      </c>
      <c r="J114" s="62" t="s">
        <v>9</v>
      </c>
      <c r="K114" s="62" t="s">
        <v>9</v>
      </c>
      <c r="L114" s="62" t="s">
        <v>9</v>
      </c>
      <c r="M114" s="62" t="s">
        <v>9</v>
      </c>
      <c r="N114" s="62" t="s">
        <v>9</v>
      </c>
      <c r="O114" s="62" t="s">
        <v>9</v>
      </c>
      <c r="P114" s="62" t="s">
        <v>9</v>
      </c>
      <c r="Q114" s="62" t="s">
        <v>9</v>
      </c>
      <c r="R114" s="62"/>
      <c r="S114" s="62"/>
      <c r="T114" s="62"/>
      <c r="U114" s="62"/>
      <c r="V114" s="62"/>
      <c r="W114" s="62"/>
      <c r="X114" s="62" t="s">
        <v>3389</v>
      </c>
      <c r="Y114" s="62">
        <v>1</v>
      </c>
      <c r="Z114" s="62" t="str">
        <f>IF(ISNA(MATCH(C114,FORMULÁRIO!L:L, 0)),"NÃO","SIM")</f>
        <v>SIM</v>
      </c>
      <c r="AA114" s="62" t="s">
        <v>3503</v>
      </c>
      <c r="AB114" s="62" t="s">
        <v>3503</v>
      </c>
    </row>
    <row r="115" spans="1:28" ht="15.75" customHeight="1" x14ac:dyDescent="0.25">
      <c r="A115" s="62">
        <v>55</v>
      </c>
      <c r="B115" s="79" t="s">
        <v>330</v>
      </c>
      <c r="C115" s="46" t="s">
        <v>331</v>
      </c>
      <c r="D115" s="47" t="s">
        <v>332</v>
      </c>
      <c r="E115" s="48" t="s">
        <v>168</v>
      </c>
      <c r="F115" s="46" t="s">
        <v>333</v>
      </c>
      <c r="G115" s="46" t="s">
        <v>132</v>
      </c>
      <c r="H115" s="62"/>
      <c r="I115" s="62" t="s">
        <v>9</v>
      </c>
      <c r="J115" s="62" t="s">
        <v>9</v>
      </c>
      <c r="K115" s="62" t="s">
        <v>9</v>
      </c>
      <c r="L115" s="62"/>
      <c r="M115" s="62"/>
      <c r="N115" s="62"/>
      <c r="O115" s="62"/>
      <c r="P115" s="62"/>
      <c r="Q115" s="62"/>
      <c r="R115" s="62"/>
      <c r="S115" s="62"/>
      <c r="T115" s="62"/>
      <c r="U115" s="62"/>
      <c r="V115" s="62"/>
      <c r="W115" s="62"/>
      <c r="X115" s="62" t="s">
        <v>3380</v>
      </c>
      <c r="Y115" s="62">
        <v>1</v>
      </c>
      <c r="Z115" s="62" t="str">
        <f>IF(ISNA(MATCH(C115,FORMULÁRIO!L:L, 0)),"NÃO","SIM")</f>
        <v>NÃO</v>
      </c>
      <c r="AA115" s="62" t="s">
        <v>3502</v>
      </c>
      <c r="AB115" s="62" t="s">
        <v>3503</v>
      </c>
    </row>
    <row r="116" spans="1:28" ht="15.75" customHeight="1" x14ac:dyDescent="0.25">
      <c r="A116" s="62">
        <v>55</v>
      </c>
      <c r="B116" s="79" t="s">
        <v>330</v>
      </c>
      <c r="C116" s="46" t="s">
        <v>331</v>
      </c>
      <c r="D116" s="47" t="s">
        <v>332</v>
      </c>
      <c r="E116" s="48" t="s">
        <v>168</v>
      </c>
      <c r="F116" s="46" t="s">
        <v>333</v>
      </c>
      <c r="G116" s="46" t="s">
        <v>63</v>
      </c>
      <c r="H116" s="62" t="s">
        <v>9</v>
      </c>
      <c r="I116" s="62" t="s">
        <v>9</v>
      </c>
      <c r="J116" s="62"/>
      <c r="K116" s="62"/>
      <c r="L116" s="62"/>
      <c r="M116" s="62"/>
      <c r="N116" s="62"/>
      <c r="O116" s="62"/>
      <c r="P116" s="62"/>
      <c r="Q116" s="62"/>
      <c r="R116" s="62"/>
      <c r="S116" s="62"/>
      <c r="T116" s="62"/>
      <c r="U116" s="62"/>
      <c r="V116" s="62"/>
      <c r="W116" s="62"/>
      <c r="X116" s="62" t="s">
        <v>3413</v>
      </c>
      <c r="Y116" s="62">
        <v>2</v>
      </c>
      <c r="Z116" s="62" t="str">
        <f>IF(ISNA(MATCH(C116,FORMULÁRIO!L:L, 0)),"NÃO","SIM")</f>
        <v>NÃO</v>
      </c>
      <c r="AA116" s="62" t="s">
        <v>3502</v>
      </c>
      <c r="AB116" s="62" t="s">
        <v>3503</v>
      </c>
    </row>
    <row r="117" spans="1:28" ht="15.75" customHeight="1" x14ac:dyDescent="0.25">
      <c r="A117" s="62">
        <v>56</v>
      </c>
      <c r="B117" s="208" t="s">
        <v>334</v>
      </c>
      <c r="C117" s="46" t="s">
        <v>335</v>
      </c>
      <c r="D117" s="47" t="s">
        <v>336</v>
      </c>
      <c r="E117" s="48" t="s">
        <v>43</v>
      </c>
      <c r="F117" s="46" t="s">
        <v>337</v>
      </c>
      <c r="G117" s="46" t="s">
        <v>48</v>
      </c>
      <c r="H117" s="62" t="s">
        <v>9</v>
      </c>
      <c r="I117" s="62" t="s">
        <v>9</v>
      </c>
      <c r="J117" s="62"/>
      <c r="K117" s="62"/>
      <c r="L117" s="62"/>
      <c r="M117" s="62"/>
      <c r="N117" s="62"/>
      <c r="O117" s="62"/>
      <c r="P117" s="62"/>
      <c r="Q117" s="62"/>
      <c r="R117" s="62"/>
      <c r="S117" s="62"/>
      <c r="T117" s="62"/>
      <c r="U117" s="62"/>
      <c r="V117" s="62" t="s">
        <v>3506</v>
      </c>
      <c r="W117" s="62"/>
      <c r="X117" s="62" t="s">
        <v>3361</v>
      </c>
      <c r="Y117" s="62">
        <v>1</v>
      </c>
      <c r="Z117" s="62" t="str">
        <f>IF(ISNA(MATCH(C117,FORMULÁRIO!L:L, 0)),"NÃO","SIM")</f>
        <v>SIM</v>
      </c>
      <c r="AA117" s="62" t="s">
        <v>3502</v>
      </c>
      <c r="AB117" s="62" t="s">
        <v>3502</v>
      </c>
    </row>
    <row r="118" spans="1:28" ht="15.75" customHeight="1" x14ac:dyDescent="0.25">
      <c r="A118" s="62">
        <v>56</v>
      </c>
      <c r="B118" s="208" t="s">
        <v>334</v>
      </c>
      <c r="C118" s="46" t="s">
        <v>335</v>
      </c>
      <c r="D118" s="47" t="s">
        <v>336</v>
      </c>
      <c r="E118" s="48" t="s">
        <v>43</v>
      </c>
      <c r="F118" s="46" t="s">
        <v>337</v>
      </c>
      <c r="G118" s="46" t="s">
        <v>68</v>
      </c>
      <c r="H118" s="62" t="s">
        <v>9</v>
      </c>
      <c r="I118" s="62" t="s">
        <v>9</v>
      </c>
      <c r="J118" s="62" t="s">
        <v>9</v>
      </c>
      <c r="K118" s="62" t="s">
        <v>9</v>
      </c>
      <c r="L118" s="62"/>
      <c r="M118" s="62"/>
      <c r="N118" s="62"/>
      <c r="O118" s="62"/>
      <c r="P118" s="62"/>
      <c r="Q118" s="62"/>
      <c r="R118" s="62"/>
      <c r="S118" s="62"/>
      <c r="T118" s="62"/>
      <c r="U118" s="62" t="s">
        <v>5046</v>
      </c>
      <c r="V118" s="62" t="s">
        <v>3506</v>
      </c>
      <c r="W118" s="62"/>
      <c r="X118" s="62" t="s">
        <v>3497</v>
      </c>
      <c r="Y118" s="62">
        <v>2</v>
      </c>
      <c r="Z118" s="62" t="str">
        <f>IF(ISNA(MATCH(C118,FORMULÁRIO!L:L, 0)),"NÃO","SIM")</f>
        <v>SIM</v>
      </c>
      <c r="AA118" s="62" t="s">
        <v>3502</v>
      </c>
      <c r="AB118" s="62" t="s">
        <v>3502</v>
      </c>
    </row>
    <row r="119" spans="1:28" x14ac:dyDescent="0.25">
      <c r="A119" s="62">
        <v>56</v>
      </c>
      <c r="B119" s="208" t="s">
        <v>334</v>
      </c>
      <c r="C119" s="46" t="s">
        <v>335</v>
      </c>
      <c r="D119" s="47" t="s">
        <v>336</v>
      </c>
      <c r="E119" s="48" t="s">
        <v>43</v>
      </c>
      <c r="F119" s="46" t="s">
        <v>337</v>
      </c>
      <c r="G119" s="46" t="s">
        <v>187</v>
      </c>
      <c r="H119" s="62"/>
      <c r="I119" s="62"/>
      <c r="J119" s="62"/>
      <c r="K119" s="62"/>
      <c r="L119" s="62"/>
      <c r="M119" s="62"/>
      <c r="N119" s="62"/>
      <c r="O119" s="62" t="s">
        <v>9</v>
      </c>
      <c r="P119" s="62" t="s">
        <v>9</v>
      </c>
      <c r="Q119" s="62"/>
      <c r="R119" s="62"/>
      <c r="S119" s="62"/>
      <c r="T119" s="62"/>
      <c r="U119" s="62"/>
      <c r="V119" s="62" t="s">
        <v>3506</v>
      </c>
      <c r="W119" s="62"/>
      <c r="X119" s="62" t="s">
        <v>3413</v>
      </c>
      <c r="Y119" s="62">
        <v>3</v>
      </c>
      <c r="Z119" s="62" t="str">
        <f>IF(ISNA(MATCH(C119,FORMULÁRIO!L:L, 0)),"NÃO","SIM")</f>
        <v>SIM</v>
      </c>
      <c r="AA119" s="62" t="s">
        <v>3502</v>
      </c>
      <c r="AB119" s="62" t="s">
        <v>3502</v>
      </c>
    </row>
    <row r="120" spans="1:28" ht="15.75" customHeight="1" x14ac:dyDescent="0.25">
      <c r="A120" s="62">
        <v>57</v>
      </c>
      <c r="B120" s="208" t="s">
        <v>338</v>
      </c>
      <c r="C120" s="46" t="s">
        <v>339</v>
      </c>
      <c r="D120" s="47" t="s">
        <v>340</v>
      </c>
      <c r="E120" s="48" t="s">
        <v>43</v>
      </c>
      <c r="F120" s="46" t="s">
        <v>341</v>
      </c>
      <c r="G120" s="46" t="s">
        <v>10</v>
      </c>
      <c r="H120" s="62" t="s">
        <v>9</v>
      </c>
      <c r="I120" s="62"/>
      <c r="J120" s="62" t="s">
        <v>9</v>
      </c>
      <c r="K120" s="62" t="s">
        <v>9</v>
      </c>
      <c r="L120" s="62"/>
      <c r="M120" s="62"/>
      <c r="N120" s="62"/>
      <c r="O120" s="62"/>
      <c r="P120" s="62"/>
      <c r="Q120" s="62"/>
      <c r="R120" s="62"/>
      <c r="S120" s="62"/>
      <c r="T120" s="62"/>
      <c r="U120" s="62" t="s">
        <v>5044</v>
      </c>
      <c r="V120" s="62" t="s">
        <v>3506</v>
      </c>
      <c r="W120" s="62"/>
      <c r="X120" s="62" t="s">
        <v>3497</v>
      </c>
      <c r="Y120" s="62">
        <v>1</v>
      </c>
      <c r="Z120" s="62" t="str">
        <f>IF(ISNA(MATCH(C120,FORMULÁRIO!L:L, 0)),"NÃO","SIM")</f>
        <v>SIM</v>
      </c>
      <c r="AA120" s="62" t="s">
        <v>3502</v>
      </c>
      <c r="AB120" s="62" t="s">
        <v>3502</v>
      </c>
    </row>
    <row r="121" spans="1:28" ht="15.75" customHeight="1" x14ac:dyDescent="0.25">
      <c r="A121" s="62">
        <v>57</v>
      </c>
      <c r="B121" s="208" t="s">
        <v>338</v>
      </c>
      <c r="C121" s="46" t="s">
        <v>339</v>
      </c>
      <c r="D121" s="47" t="s">
        <v>340</v>
      </c>
      <c r="E121" s="48" t="s">
        <v>43</v>
      </c>
      <c r="F121" s="46" t="s">
        <v>341</v>
      </c>
      <c r="G121" s="46" t="s">
        <v>123</v>
      </c>
      <c r="H121" s="62" t="s">
        <v>9</v>
      </c>
      <c r="I121" s="62" t="s">
        <v>9</v>
      </c>
      <c r="J121" s="62"/>
      <c r="K121" s="62"/>
      <c r="L121" s="62"/>
      <c r="M121" s="62"/>
      <c r="N121" s="62"/>
      <c r="O121" s="62"/>
      <c r="P121" s="62"/>
      <c r="Q121" s="62"/>
      <c r="R121" s="62"/>
      <c r="S121" s="62"/>
      <c r="T121" s="62"/>
      <c r="U121" s="62"/>
      <c r="V121" s="62" t="s">
        <v>3506</v>
      </c>
      <c r="W121" s="62"/>
      <c r="X121" s="62" t="s">
        <v>3408</v>
      </c>
      <c r="Y121" s="62">
        <v>2</v>
      </c>
      <c r="Z121" s="62" t="str">
        <f>IF(ISNA(MATCH(C121,FORMULÁRIO!L:L, 0)),"NÃO","SIM")</f>
        <v>SIM</v>
      </c>
      <c r="AA121" s="62" t="s">
        <v>3502</v>
      </c>
      <c r="AB121" s="62" t="s">
        <v>3502</v>
      </c>
    </row>
    <row r="122" spans="1:28" x14ac:dyDescent="0.25">
      <c r="A122" s="62">
        <v>57</v>
      </c>
      <c r="B122" s="208" t="s">
        <v>338</v>
      </c>
      <c r="C122" s="46" t="s">
        <v>339</v>
      </c>
      <c r="D122" s="47" t="s">
        <v>340</v>
      </c>
      <c r="E122" s="48" t="s">
        <v>43</v>
      </c>
      <c r="F122" s="46" t="s">
        <v>341</v>
      </c>
      <c r="G122" s="46" t="s">
        <v>25</v>
      </c>
      <c r="H122" s="62"/>
      <c r="I122" s="62"/>
      <c r="J122" s="62" t="s">
        <v>9</v>
      </c>
      <c r="K122" s="62" t="s">
        <v>9</v>
      </c>
      <c r="L122" s="62"/>
      <c r="M122" s="62"/>
      <c r="N122" s="62"/>
      <c r="O122" s="62"/>
      <c r="P122" s="62"/>
      <c r="Q122" s="62"/>
      <c r="R122" s="62"/>
      <c r="S122" s="62"/>
      <c r="T122" s="62"/>
      <c r="U122" s="62"/>
      <c r="V122" s="62" t="s">
        <v>3506</v>
      </c>
      <c r="W122" s="62"/>
      <c r="X122" s="62" t="s">
        <v>3380</v>
      </c>
      <c r="Y122" s="62">
        <v>3</v>
      </c>
      <c r="Z122" s="62" t="str">
        <f>IF(ISNA(MATCH(C122,FORMULÁRIO!L:L, 0)),"NÃO","SIM")</f>
        <v>SIM</v>
      </c>
      <c r="AA122" s="62" t="s">
        <v>3502</v>
      </c>
      <c r="AB122" s="62" t="s">
        <v>3502</v>
      </c>
    </row>
    <row r="123" spans="1:28" ht="15.75" customHeight="1" x14ac:dyDescent="0.25">
      <c r="A123" s="62">
        <v>58</v>
      </c>
      <c r="B123" s="208" t="s">
        <v>342</v>
      </c>
      <c r="C123" s="46" t="s">
        <v>343</v>
      </c>
      <c r="D123" s="89" t="s">
        <v>344</v>
      </c>
      <c r="E123" s="48" t="s">
        <v>168</v>
      </c>
      <c r="F123" s="46" t="s">
        <v>345</v>
      </c>
      <c r="G123" s="46" t="s">
        <v>10</v>
      </c>
      <c r="H123" s="62"/>
      <c r="I123" s="62"/>
      <c r="J123" s="62" t="s">
        <v>9</v>
      </c>
      <c r="K123" s="62"/>
      <c r="L123" s="62"/>
      <c r="M123" s="62"/>
      <c r="N123" s="62"/>
      <c r="O123" s="62"/>
      <c r="P123" s="62"/>
      <c r="Q123" s="62"/>
      <c r="R123" s="62"/>
      <c r="S123" s="62"/>
      <c r="T123" s="62"/>
      <c r="U123" s="62"/>
      <c r="V123" s="62"/>
      <c r="W123" s="62"/>
      <c r="X123" s="62" t="s">
        <v>3497</v>
      </c>
      <c r="Y123" s="62">
        <v>1</v>
      </c>
      <c r="Z123" s="62" t="str">
        <f>IF(ISNA(MATCH(C123,FORMULÁRIO!L:L, 0)),"NÃO","SIM")</f>
        <v>SIM</v>
      </c>
      <c r="AA123" s="62" t="s">
        <v>3502</v>
      </c>
      <c r="AB123" s="62" t="s">
        <v>3503</v>
      </c>
    </row>
    <row r="124" spans="1:28" ht="15.75" customHeight="1" x14ac:dyDescent="0.25">
      <c r="A124" s="62">
        <v>58</v>
      </c>
      <c r="B124" s="208" t="s">
        <v>342</v>
      </c>
      <c r="C124" s="46" t="s">
        <v>343</v>
      </c>
      <c r="D124" s="47" t="s">
        <v>344</v>
      </c>
      <c r="E124" s="48" t="s">
        <v>168</v>
      </c>
      <c r="F124" s="46" t="s">
        <v>345</v>
      </c>
      <c r="G124" s="46" t="s">
        <v>17</v>
      </c>
      <c r="H124" s="62"/>
      <c r="I124" s="62"/>
      <c r="J124" s="62" t="s">
        <v>9</v>
      </c>
      <c r="K124" s="62" t="s">
        <v>9</v>
      </c>
      <c r="L124" s="62"/>
      <c r="M124" s="62"/>
      <c r="N124" s="62"/>
      <c r="O124" s="62"/>
      <c r="P124" s="62"/>
      <c r="Q124" s="62"/>
      <c r="R124" s="62"/>
      <c r="S124" s="62"/>
      <c r="T124" s="62"/>
      <c r="U124" s="62"/>
      <c r="V124" s="62"/>
      <c r="W124" s="62"/>
      <c r="X124" s="62" t="s">
        <v>3380</v>
      </c>
      <c r="Y124" s="62">
        <v>2</v>
      </c>
      <c r="Z124" s="62" t="str">
        <f>IF(ISNA(MATCH(C124,FORMULÁRIO!L:L, 0)),"NÃO","SIM")</f>
        <v>SIM</v>
      </c>
      <c r="AA124" s="62" t="s">
        <v>3502</v>
      </c>
      <c r="AB124" s="62" t="s">
        <v>3503</v>
      </c>
    </row>
    <row r="125" spans="1:28" ht="15.75" customHeight="1" x14ac:dyDescent="0.25">
      <c r="A125" s="62">
        <v>59</v>
      </c>
      <c r="B125" s="208" t="s">
        <v>346</v>
      </c>
      <c r="C125" s="46" t="s">
        <v>347</v>
      </c>
      <c r="D125" s="47" t="s">
        <v>348</v>
      </c>
      <c r="E125" s="48" t="s">
        <v>43</v>
      </c>
      <c r="F125" s="46" t="s">
        <v>349</v>
      </c>
      <c r="G125" s="46" t="s">
        <v>15</v>
      </c>
      <c r="H125" s="62" t="s">
        <v>9</v>
      </c>
      <c r="I125" s="62"/>
      <c r="J125" s="62"/>
      <c r="K125" s="62"/>
      <c r="L125" s="62"/>
      <c r="M125" s="62"/>
      <c r="N125" s="62"/>
      <c r="O125" s="62"/>
      <c r="P125" s="62"/>
      <c r="Q125" s="62"/>
      <c r="R125" s="62"/>
      <c r="S125" s="62"/>
      <c r="T125" s="62"/>
      <c r="U125" s="62"/>
      <c r="V125" s="62" t="s">
        <v>3506</v>
      </c>
      <c r="W125" s="62"/>
      <c r="X125" s="62" t="s">
        <v>3371</v>
      </c>
      <c r="Y125" s="62">
        <v>1</v>
      </c>
      <c r="Z125" s="62" t="str">
        <f>IF(ISNA(MATCH(C125,FORMULÁRIO!L:L, 0)),"NÃO","SIM")</f>
        <v>SIM</v>
      </c>
      <c r="AA125" s="62" t="s">
        <v>3502</v>
      </c>
      <c r="AB125" s="62" t="s">
        <v>3502</v>
      </c>
    </row>
    <row r="126" spans="1:28" x14ac:dyDescent="0.25">
      <c r="A126" s="62">
        <v>59</v>
      </c>
      <c r="B126" s="208" t="s">
        <v>346</v>
      </c>
      <c r="C126" s="46" t="s">
        <v>347</v>
      </c>
      <c r="D126" s="47" t="s">
        <v>348</v>
      </c>
      <c r="E126" s="48" t="s">
        <v>43</v>
      </c>
      <c r="F126" s="46" t="s">
        <v>349</v>
      </c>
      <c r="G126" s="46" t="s">
        <v>17</v>
      </c>
      <c r="H126" s="62" t="s">
        <v>9</v>
      </c>
      <c r="I126" s="62" t="s">
        <v>9</v>
      </c>
      <c r="J126" s="62" t="s">
        <v>9</v>
      </c>
      <c r="K126" s="62" t="s">
        <v>9</v>
      </c>
      <c r="L126" s="62"/>
      <c r="M126" s="62"/>
      <c r="N126" s="62"/>
      <c r="O126" s="62"/>
      <c r="P126" s="62"/>
      <c r="Q126" s="62"/>
      <c r="R126" s="62"/>
      <c r="S126" s="62"/>
      <c r="T126" s="62"/>
      <c r="U126" s="62"/>
      <c r="V126" s="62" t="s">
        <v>3506</v>
      </c>
      <c r="W126" s="62"/>
      <c r="X126" s="62" t="s">
        <v>3380</v>
      </c>
      <c r="Y126" s="62">
        <v>2</v>
      </c>
      <c r="Z126" s="62" t="str">
        <f>IF(ISNA(MATCH(C126,FORMULÁRIO!L:L, 0)),"NÃO","SIM")</f>
        <v>SIM</v>
      </c>
      <c r="AA126" s="62" t="s">
        <v>3502</v>
      </c>
      <c r="AB126" s="62" t="s">
        <v>3502</v>
      </c>
    </row>
    <row r="127" spans="1:28" ht="15.75" customHeight="1" x14ac:dyDescent="0.25">
      <c r="A127" s="62">
        <v>59</v>
      </c>
      <c r="B127" s="208" t="s">
        <v>346</v>
      </c>
      <c r="C127" s="46" t="s">
        <v>347</v>
      </c>
      <c r="D127" s="47" t="s">
        <v>348</v>
      </c>
      <c r="E127" s="48" t="s">
        <v>43</v>
      </c>
      <c r="F127" s="46" t="s">
        <v>349</v>
      </c>
      <c r="G127" s="46" t="s">
        <v>69</v>
      </c>
      <c r="H127" s="62"/>
      <c r="I127" s="62"/>
      <c r="J127" s="62"/>
      <c r="K127" s="62"/>
      <c r="L127" s="62"/>
      <c r="M127" s="62" t="s">
        <v>9</v>
      </c>
      <c r="N127" s="62" t="s">
        <v>9</v>
      </c>
      <c r="O127" s="62" t="s">
        <v>9</v>
      </c>
      <c r="P127" s="62" t="s">
        <v>9</v>
      </c>
      <c r="Q127" s="62"/>
      <c r="R127" s="62"/>
      <c r="S127" s="62"/>
      <c r="T127" s="62"/>
      <c r="U127" s="62" t="s">
        <v>5040</v>
      </c>
      <c r="V127" s="62" t="s">
        <v>3506</v>
      </c>
      <c r="W127" s="62"/>
      <c r="X127" s="62" t="s">
        <v>3389</v>
      </c>
      <c r="Y127" s="62">
        <v>3</v>
      </c>
      <c r="Z127" s="62" t="str">
        <f>IF(ISNA(MATCH(C127,FORMULÁRIO!L:L, 0)),"NÃO","SIM")</f>
        <v>SIM</v>
      </c>
      <c r="AA127" s="62" t="s">
        <v>3502</v>
      </c>
      <c r="AB127" s="62" t="s">
        <v>3502</v>
      </c>
    </row>
    <row r="128" spans="1:28" ht="15.75" customHeight="1" x14ac:dyDescent="0.25">
      <c r="A128" s="62">
        <v>60</v>
      </c>
      <c r="B128" s="79" t="s">
        <v>350</v>
      </c>
      <c r="C128" s="46" t="s">
        <v>351</v>
      </c>
      <c r="D128" s="47" t="s">
        <v>352</v>
      </c>
      <c r="E128" s="48" t="s">
        <v>43</v>
      </c>
      <c r="F128" s="46" t="s">
        <v>353</v>
      </c>
      <c r="G128" s="46" t="s">
        <v>10</v>
      </c>
      <c r="H128" s="62"/>
      <c r="I128" s="62"/>
      <c r="J128" s="62" t="s">
        <v>9</v>
      </c>
      <c r="K128" s="62"/>
      <c r="L128" s="62"/>
      <c r="M128" s="62"/>
      <c r="N128" s="62"/>
      <c r="O128" s="62"/>
      <c r="P128" s="62"/>
      <c r="Q128" s="62"/>
      <c r="R128" s="62"/>
      <c r="S128" s="62"/>
      <c r="T128" s="62"/>
      <c r="U128" s="62"/>
      <c r="V128" s="62"/>
      <c r="W128" s="62"/>
      <c r="X128" s="62" t="s">
        <v>3497</v>
      </c>
      <c r="Y128" s="62">
        <v>1</v>
      </c>
      <c r="Z128" s="62" t="str">
        <f>IF(ISNA(MATCH(C128,FORMULÁRIO!L:L, 0)),"NÃO","SIM")</f>
        <v>NÃO</v>
      </c>
      <c r="AA128" s="62" t="s">
        <v>3502</v>
      </c>
      <c r="AB128" s="62" t="s">
        <v>3502</v>
      </c>
    </row>
    <row r="129" spans="1:28" ht="15.75" customHeight="1" x14ac:dyDescent="0.25">
      <c r="A129" s="62">
        <v>61</v>
      </c>
      <c r="B129" s="208" t="s">
        <v>354</v>
      </c>
      <c r="C129" s="46" t="s">
        <v>355</v>
      </c>
      <c r="D129" s="89" t="s">
        <v>356</v>
      </c>
      <c r="E129" s="48" t="s">
        <v>26</v>
      </c>
      <c r="F129" s="46" t="s">
        <v>357</v>
      </c>
      <c r="G129" s="46" t="s">
        <v>13</v>
      </c>
      <c r="H129" s="62"/>
      <c r="I129" s="62" t="s">
        <v>9</v>
      </c>
      <c r="J129" s="62"/>
      <c r="K129" s="62"/>
      <c r="L129" s="62"/>
      <c r="M129" s="62"/>
      <c r="N129" s="62"/>
      <c r="O129" s="62"/>
      <c r="P129" s="62"/>
      <c r="Q129" s="62"/>
      <c r="R129" s="62"/>
      <c r="S129" s="62"/>
      <c r="T129" s="62"/>
      <c r="U129" s="62"/>
      <c r="V129" s="62"/>
      <c r="W129" s="62"/>
      <c r="X129" s="62" t="s">
        <v>3408</v>
      </c>
      <c r="Y129" s="62">
        <v>1</v>
      </c>
      <c r="Z129" s="62" t="str">
        <f>IF(ISNA(MATCH(C129,FORMULÁRIO!L:L, 0)),"NÃO","SIM")</f>
        <v>SIM</v>
      </c>
      <c r="AA129" s="62" t="s">
        <v>3502</v>
      </c>
      <c r="AB129" s="62" t="s">
        <v>3503</v>
      </c>
    </row>
    <row r="130" spans="1:28" ht="15.75" customHeight="1" x14ac:dyDescent="0.25">
      <c r="A130" s="62">
        <v>62</v>
      </c>
      <c r="B130" s="208" t="s">
        <v>358</v>
      </c>
      <c r="C130" s="46" t="s">
        <v>359</v>
      </c>
      <c r="D130" s="47" t="s">
        <v>360</v>
      </c>
      <c r="E130" s="48" t="s">
        <v>43</v>
      </c>
      <c r="F130" s="46" t="s">
        <v>361</v>
      </c>
      <c r="G130" s="46" t="s">
        <v>305</v>
      </c>
      <c r="H130" s="62"/>
      <c r="I130" s="62" t="s">
        <v>9</v>
      </c>
      <c r="J130" s="62"/>
      <c r="K130" s="62"/>
      <c r="L130" s="62"/>
      <c r="M130" s="62"/>
      <c r="N130" s="62"/>
      <c r="O130" s="62"/>
      <c r="P130" s="62"/>
      <c r="Q130" s="62"/>
      <c r="R130" s="62"/>
      <c r="S130" s="62"/>
      <c r="T130" s="62"/>
      <c r="U130" s="62" t="s">
        <v>5034</v>
      </c>
      <c r="V130" s="62" t="s">
        <v>3506</v>
      </c>
      <c r="W130" s="62"/>
      <c r="X130" s="62" t="s">
        <v>3389</v>
      </c>
      <c r="Y130" s="62">
        <v>1</v>
      </c>
      <c r="Z130" s="62" t="str">
        <f>IF(ISNA(MATCH(C130,FORMULÁRIO!L:L, 0)),"NÃO","SIM")</f>
        <v>SIM</v>
      </c>
      <c r="AA130" s="62" t="s">
        <v>3502</v>
      </c>
      <c r="AB130" s="62" t="s">
        <v>3502</v>
      </c>
    </row>
    <row r="131" spans="1:28" x14ac:dyDescent="0.25">
      <c r="A131" s="62">
        <v>62</v>
      </c>
      <c r="B131" s="208" t="s">
        <v>358</v>
      </c>
      <c r="C131" s="46" t="s">
        <v>359</v>
      </c>
      <c r="D131" s="47" t="s">
        <v>360</v>
      </c>
      <c r="E131" s="48" t="s">
        <v>43</v>
      </c>
      <c r="F131" s="46" t="s">
        <v>361</v>
      </c>
      <c r="G131" s="46" t="s">
        <v>17</v>
      </c>
      <c r="H131" s="62"/>
      <c r="I131" s="62"/>
      <c r="J131" s="62" t="s">
        <v>9</v>
      </c>
      <c r="K131" s="62" t="s">
        <v>9</v>
      </c>
      <c r="L131" s="62"/>
      <c r="M131" s="62"/>
      <c r="N131" s="62"/>
      <c r="O131" s="62"/>
      <c r="P131" s="62"/>
      <c r="Q131" s="62"/>
      <c r="R131" s="62"/>
      <c r="S131" s="62"/>
      <c r="T131" s="62"/>
      <c r="U131" s="62"/>
      <c r="V131" s="62" t="s">
        <v>3506</v>
      </c>
      <c r="W131" s="62"/>
      <c r="X131" s="62" t="s">
        <v>3380</v>
      </c>
      <c r="Y131" s="62">
        <v>2</v>
      </c>
      <c r="Z131" s="62" t="str">
        <f>IF(ISNA(MATCH(C131,FORMULÁRIO!L:L, 0)),"NÃO","SIM")</f>
        <v>SIM</v>
      </c>
      <c r="AA131" s="62" t="s">
        <v>3502</v>
      </c>
      <c r="AB131" s="62" t="s">
        <v>3502</v>
      </c>
    </row>
    <row r="132" spans="1:28" ht="15.75" customHeight="1" x14ac:dyDescent="0.25">
      <c r="A132" s="62">
        <v>63</v>
      </c>
      <c r="B132" s="208" t="s">
        <v>362</v>
      </c>
      <c r="C132" s="46" t="s">
        <v>363</v>
      </c>
      <c r="D132" s="89" t="s">
        <v>364</v>
      </c>
      <c r="E132" s="48" t="s">
        <v>26</v>
      </c>
      <c r="F132" s="46" t="s">
        <v>365</v>
      </c>
      <c r="G132" s="46" t="s">
        <v>132</v>
      </c>
      <c r="H132" s="62" t="s">
        <v>9</v>
      </c>
      <c r="I132" s="62"/>
      <c r="J132" s="62"/>
      <c r="K132" s="62" t="s">
        <v>9</v>
      </c>
      <c r="L132" s="62"/>
      <c r="M132" s="62"/>
      <c r="N132" s="62"/>
      <c r="O132" s="62"/>
      <c r="P132" s="62"/>
      <c r="Q132" s="62"/>
      <c r="R132" s="62"/>
      <c r="S132" s="62"/>
      <c r="T132" s="62"/>
      <c r="U132" s="62"/>
      <c r="V132" s="62"/>
      <c r="W132" s="62"/>
      <c r="X132" s="62" t="s">
        <v>3380</v>
      </c>
      <c r="Y132" s="62">
        <v>1</v>
      </c>
      <c r="Z132" s="62" t="str">
        <f>IF(ISNA(MATCH(C132,FORMULÁRIO!L:L, 0)),"NÃO","SIM")</f>
        <v>SIM</v>
      </c>
      <c r="AA132" s="62" t="s">
        <v>3502</v>
      </c>
      <c r="AB132" s="62" t="s">
        <v>3503</v>
      </c>
    </row>
    <row r="133" spans="1:28" ht="15.75" customHeight="1" x14ac:dyDescent="0.25">
      <c r="A133" s="62">
        <v>64</v>
      </c>
      <c r="B133" s="208" t="s">
        <v>366</v>
      </c>
      <c r="C133" s="46" t="s">
        <v>367</v>
      </c>
      <c r="D133" s="47" t="s">
        <v>368</v>
      </c>
      <c r="E133" s="48" t="s">
        <v>43</v>
      </c>
      <c r="F133" s="46" t="s">
        <v>369</v>
      </c>
      <c r="G133" s="46" t="s">
        <v>10</v>
      </c>
      <c r="H133" s="62"/>
      <c r="I133" s="62" t="s">
        <v>9</v>
      </c>
      <c r="J133" s="62" t="s">
        <v>9</v>
      </c>
      <c r="K133" s="62"/>
      <c r="L133" s="62"/>
      <c r="M133" s="62"/>
      <c r="N133" s="62"/>
      <c r="O133" s="62"/>
      <c r="P133" s="62"/>
      <c r="Q133" s="62"/>
      <c r="R133" s="62"/>
      <c r="S133" s="62"/>
      <c r="T133" s="62"/>
      <c r="U133" s="62" t="s">
        <v>5053</v>
      </c>
      <c r="V133" s="62" t="s">
        <v>3506</v>
      </c>
      <c r="W133" s="62"/>
      <c r="X133" s="62" t="s">
        <v>3497</v>
      </c>
      <c r="Y133" s="62">
        <v>1</v>
      </c>
      <c r="Z133" s="62" t="str">
        <f>IF(ISNA(MATCH(C133,FORMULÁRIO!L:L, 0)),"NÃO","SIM")</f>
        <v>SIM</v>
      </c>
      <c r="AA133" s="62" t="s">
        <v>3502</v>
      </c>
      <c r="AB133" s="62" t="s">
        <v>3502</v>
      </c>
    </row>
    <row r="134" spans="1:28" s="212" customFormat="1" ht="15.75" customHeight="1" x14ac:dyDescent="0.25">
      <c r="A134" s="210">
        <v>65</v>
      </c>
      <c r="B134" s="208" t="s">
        <v>370</v>
      </c>
      <c r="C134" s="83" t="s">
        <v>371</v>
      </c>
      <c r="D134" s="90" t="s">
        <v>372</v>
      </c>
      <c r="E134" s="84" t="s">
        <v>26</v>
      </c>
      <c r="F134" s="83" t="s">
        <v>373</v>
      </c>
      <c r="G134" s="211" t="s">
        <v>13</v>
      </c>
      <c r="H134" s="62" t="s">
        <v>9</v>
      </c>
      <c r="I134" s="62" t="s">
        <v>9</v>
      </c>
      <c r="J134" s="210"/>
      <c r="K134" s="210"/>
      <c r="L134" s="210"/>
      <c r="M134" s="210"/>
      <c r="N134" s="210"/>
      <c r="O134" s="210"/>
      <c r="P134" s="210"/>
      <c r="Q134" s="210"/>
      <c r="R134" s="210"/>
      <c r="S134" s="210"/>
      <c r="T134" s="210"/>
      <c r="U134" s="62"/>
      <c r="V134" s="62"/>
      <c r="W134" s="62"/>
      <c r="X134" s="62" t="s">
        <v>3408</v>
      </c>
      <c r="Y134" s="62">
        <v>1</v>
      </c>
      <c r="Z134" s="210" t="str">
        <f>IF(ISNA(MATCH(C134,FORMULÁRIO!L:L, 0)),"NÃO","SIM")</f>
        <v>SIM</v>
      </c>
      <c r="AA134" s="210" t="s">
        <v>3502</v>
      </c>
      <c r="AB134" s="210" t="s">
        <v>3503</v>
      </c>
    </row>
    <row r="135" spans="1:28" ht="15.75" customHeight="1" x14ac:dyDescent="0.25">
      <c r="A135" s="62">
        <v>66</v>
      </c>
      <c r="B135" s="208" t="s">
        <v>374</v>
      </c>
      <c r="C135" s="46" t="s">
        <v>375</v>
      </c>
      <c r="D135" s="47" t="s">
        <v>376</v>
      </c>
      <c r="E135" s="48" t="s">
        <v>3470</v>
      </c>
      <c r="F135" s="46" t="s">
        <v>377</v>
      </c>
      <c r="G135" s="46" t="s">
        <v>13</v>
      </c>
      <c r="H135" s="62" t="s">
        <v>9</v>
      </c>
      <c r="I135" s="62" t="s">
        <v>9</v>
      </c>
      <c r="J135" s="62"/>
      <c r="K135" s="62"/>
      <c r="L135" s="62"/>
      <c r="M135" s="62"/>
      <c r="N135" s="62"/>
      <c r="O135" s="62"/>
      <c r="P135" s="62"/>
      <c r="Q135" s="62"/>
      <c r="R135" s="62"/>
      <c r="S135" s="62"/>
      <c r="T135" s="62"/>
      <c r="U135" s="62"/>
      <c r="V135" s="62"/>
      <c r="W135" s="62"/>
      <c r="X135" s="62" t="s">
        <v>3408</v>
      </c>
      <c r="Y135" s="62">
        <v>1</v>
      </c>
      <c r="Z135" s="62" t="str">
        <f>IF(ISNA(MATCH(C135,FORMULÁRIO!L:L, 0)),"NÃO","SIM")</f>
        <v>SIM</v>
      </c>
      <c r="AA135" s="62" t="s">
        <v>3503</v>
      </c>
      <c r="AB135" s="62" t="s">
        <v>3503</v>
      </c>
    </row>
    <row r="136" spans="1:28" ht="15.75" customHeight="1" x14ac:dyDescent="0.25">
      <c r="A136" s="62">
        <v>666</v>
      </c>
      <c r="B136" s="208" t="s">
        <v>374</v>
      </c>
      <c r="C136" s="46" t="s">
        <v>375</v>
      </c>
      <c r="D136" s="47" t="s">
        <v>376</v>
      </c>
      <c r="E136" s="48" t="s">
        <v>3470</v>
      </c>
      <c r="F136" s="46" t="s">
        <v>377</v>
      </c>
      <c r="G136" s="46" t="s">
        <v>68</v>
      </c>
      <c r="H136" s="62"/>
      <c r="I136" s="62"/>
      <c r="J136" s="62"/>
      <c r="K136" s="62" t="s">
        <v>9</v>
      </c>
      <c r="L136" s="62"/>
      <c r="M136" s="62"/>
      <c r="N136" s="62"/>
      <c r="O136" s="62"/>
      <c r="P136" s="62"/>
      <c r="Q136" s="62"/>
      <c r="R136" s="62"/>
      <c r="S136" s="62"/>
      <c r="T136" s="62"/>
      <c r="U136" s="62"/>
      <c r="V136" s="62"/>
      <c r="W136" s="62"/>
      <c r="X136" s="62" t="s">
        <v>3497</v>
      </c>
      <c r="Y136" s="62">
        <v>2</v>
      </c>
      <c r="Z136" s="62" t="str">
        <f>IF(ISNA(MATCH(C136,FORMULÁRIO!L:L, 0)),"NÃO","SIM")</f>
        <v>SIM</v>
      </c>
      <c r="AA136" s="62" t="s">
        <v>3503</v>
      </c>
      <c r="AB136" s="62" t="s">
        <v>3503</v>
      </c>
    </row>
    <row r="137" spans="1:28" ht="15.75" customHeight="1" x14ac:dyDescent="0.25">
      <c r="A137" s="62">
        <v>67</v>
      </c>
      <c r="B137" s="208" t="s">
        <v>378</v>
      </c>
      <c r="C137" s="46" t="s">
        <v>379</v>
      </c>
      <c r="D137" s="47" t="s">
        <v>380</v>
      </c>
      <c r="E137" s="48" t="s">
        <v>3470</v>
      </c>
      <c r="F137" s="46" t="s">
        <v>381</v>
      </c>
      <c r="G137" s="46" t="s">
        <v>132</v>
      </c>
      <c r="H137" s="62"/>
      <c r="I137" s="62"/>
      <c r="J137" s="62" t="s">
        <v>9</v>
      </c>
      <c r="K137" s="62" t="s">
        <v>9</v>
      </c>
      <c r="L137" s="62"/>
      <c r="M137" s="62"/>
      <c r="N137" s="62"/>
      <c r="O137" s="62"/>
      <c r="P137" s="62"/>
      <c r="Q137" s="62"/>
      <c r="R137" s="62"/>
      <c r="S137" s="62"/>
      <c r="T137" s="62"/>
      <c r="U137" s="62"/>
      <c r="V137" s="62"/>
      <c r="W137" s="62"/>
      <c r="X137" s="62" t="s">
        <v>3380</v>
      </c>
      <c r="Y137" s="62">
        <v>1</v>
      </c>
      <c r="Z137" s="62" t="str">
        <f>IF(ISNA(MATCH(C137,FORMULÁRIO!L:L, 0)),"NÃO","SIM")</f>
        <v>SIM</v>
      </c>
      <c r="AA137" s="62" t="s">
        <v>3503</v>
      </c>
      <c r="AB137" s="62" t="s">
        <v>3503</v>
      </c>
    </row>
    <row r="138" spans="1:28" ht="15.75" customHeight="1" x14ac:dyDescent="0.25">
      <c r="A138" s="62">
        <v>67</v>
      </c>
      <c r="B138" s="208" t="s">
        <v>378</v>
      </c>
      <c r="C138" s="46" t="s">
        <v>379</v>
      </c>
      <c r="D138" s="47" t="s">
        <v>380</v>
      </c>
      <c r="E138" s="48" t="s">
        <v>3470</v>
      </c>
      <c r="F138" s="46" t="s">
        <v>381</v>
      </c>
      <c r="G138" s="46" t="s">
        <v>33</v>
      </c>
      <c r="H138" s="62"/>
      <c r="I138" s="62"/>
      <c r="J138" s="62"/>
      <c r="K138" s="62"/>
      <c r="L138" s="62" t="s">
        <v>9</v>
      </c>
      <c r="M138" s="62" t="s">
        <v>9</v>
      </c>
      <c r="N138" s="62"/>
      <c r="O138" s="62" t="s">
        <v>9</v>
      </c>
      <c r="P138" s="62" t="s">
        <v>9</v>
      </c>
      <c r="Q138" s="62"/>
      <c r="R138" s="62"/>
      <c r="S138" s="62"/>
      <c r="T138" s="62"/>
      <c r="U138" s="62"/>
      <c r="V138" s="62"/>
      <c r="W138" s="62"/>
      <c r="X138" s="62" t="s">
        <v>3389</v>
      </c>
      <c r="Y138" s="62">
        <v>2</v>
      </c>
      <c r="Z138" s="62" t="str">
        <f>IF(ISNA(MATCH(C138,FORMULÁRIO!L:L, 0)),"NÃO","SIM")</f>
        <v>SIM</v>
      </c>
      <c r="AA138" s="62" t="s">
        <v>3503</v>
      </c>
      <c r="AB138" s="62" t="s">
        <v>3503</v>
      </c>
    </row>
    <row r="139" spans="1:28" x14ac:dyDescent="0.25">
      <c r="A139" s="62">
        <v>68</v>
      </c>
      <c r="B139" s="208" t="s">
        <v>382</v>
      </c>
      <c r="C139" s="46" t="s">
        <v>383</v>
      </c>
      <c r="D139" s="89" t="s">
        <v>384</v>
      </c>
      <c r="E139" s="48" t="s">
        <v>26</v>
      </c>
      <c r="F139" s="46" t="s">
        <v>385</v>
      </c>
      <c r="G139" s="46" t="s">
        <v>13</v>
      </c>
      <c r="H139" s="62" t="s">
        <v>9</v>
      </c>
      <c r="I139" s="62" t="s">
        <v>9</v>
      </c>
      <c r="J139" s="62"/>
      <c r="K139" s="62"/>
      <c r="L139" s="62"/>
      <c r="M139" s="62"/>
      <c r="N139" s="62"/>
      <c r="O139" s="62"/>
      <c r="P139" s="62"/>
      <c r="Q139" s="62"/>
      <c r="R139" s="62"/>
      <c r="S139" s="62"/>
      <c r="T139" s="62"/>
      <c r="U139" s="62"/>
      <c r="V139" s="62"/>
      <c r="W139" s="62"/>
      <c r="X139" s="62" t="s">
        <v>3408</v>
      </c>
      <c r="Y139" s="62">
        <v>1</v>
      </c>
      <c r="Z139" s="62" t="str">
        <f>IF(ISNA(MATCH(C139,FORMULÁRIO!L:L, 0)),"NÃO","SIM")</f>
        <v>SIM</v>
      </c>
      <c r="AA139" s="62" t="s">
        <v>3502</v>
      </c>
      <c r="AB139" s="62" t="s">
        <v>3503</v>
      </c>
    </row>
    <row r="140" spans="1:28" x14ac:dyDescent="0.25">
      <c r="A140" s="62">
        <v>69</v>
      </c>
      <c r="B140" s="208" t="s">
        <v>386</v>
      </c>
      <c r="C140" s="46" t="s">
        <v>387</v>
      </c>
      <c r="D140" s="47" t="s">
        <v>388</v>
      </c>
      <c r="E140" s="48" t="s">
        <v>3470</v>
      </c>
      <c r="F140" s="46" t="s">
        <v>389</v>
      </c>
      <c r="G140" s="46" t="s">
        <v>13</v>
      </c>
      <c r="H140" s="62"/>
      <c r="I140" s="62" t="s">
        <v>9</v>
      </c>
      <c r="J140" s="62"/>
      <c r="K140" s="62"/>
      <c r="L140" s="62"/>
      <c r="M140" s="62"/>
      <c r="N140" s="62"/>
      <c r="O140" s="62"/>
      <c r="P140" s="62"/>
      <c r="Q140" s="62"/>
      <c r="R140" s="62"/>
      <c r="S140" s="62"/>
      <c r="T140" s="62"/>
      <c r="U140" s="62"/>
      <c r="V140" s="62"/>
      <c r="W140" s="62"/>
      <c r="X140" s="62" t="s">
        <v>3408</v>
      </c>
      <c r="Y140" s="62">
        <v>1</v>
      </c>
      <c r="Z140" s="62" t="str">
        <f>IF(ISNA(MATCH(C140,FORMULÁRIO!L:L, 0)),"NÃO","SIM")</f>
        <v>SIM</v>
      </c>
      <c r="AA140" s="62" t="s">
        <v>3503</v>
      </c>
      <c r="AB140" s="62" t="s">
        <v>3503</v>
      </c>
    </row>
    <row r="141" spans="1:28" ht="15.75" customHeight="1" x14ac:dyDescent="0.25">
      <c r="A141" s="62">
        <v>70</v>
      </c>
      <c r="B141" s="208" t="s">
        <v>390</v>
      </c>
      <c r="C141" s="46" t="s">
        <v>391</v>
      </c>
      <c r="D141" s="47" t="s">
        <v>392</v>
      </c>
      <c r="E141" s="48" t="s">
        <v>43</v>
      </c>
      <c r="F141" s="46" t="s">
        <v>393</v>
      </c>
      <c r="G141" s="46" t="s">
        <v>10</v>
      </c>
      <c r="H141" s="62"/>
      <c r="I141" s="62"/>
      <c r="J141" s="62" t="s">
        <v>9</v>
      </c>
      <c r="K141" s="62"/>
      <c r="L141" s="62"/>
      <c r="M141" s="62"/>
      <c r="N141" s="62"/>
      <c r="O141" s="62"/>
      <c r="P141" s="62"/>
      <c r="Q141" s="62"/>
      <c r="R141" s="62"/>
      <c r="S141" s="62"/>
      <c r="T141" s="62"/>
      <c r="U141" s="62" t="s">
        <v>5053</v>
      </c>
      <c r="V141" s="62" t="s">
        <v>3506</v>
      </c>
      <c r="W141" s="62"/>
      <c r="X141" s="62" t="s">
        <v>3497</v>
      </c>
      <c r="Y141" s="62">
        <v>1</v>
      </c>
      <c r="Z141" s="62" t="str">
        <f>IF(ISNA(MATCH(C141,FORMULÁRIO!L:L, 0)),"NÃO","SIM")</f>
        <v>SIM</v>
      </c>
      <c r="AA141" s="62" t="s">
        <v>3502</v>
      </c>
      <c r="AB141" s="62" t="s">
        <v>3502</v>
      </c>
    </row>
    <row r="142" spans="1:28" x14ac:dyDescent="0.25">
      <c r="A142" s="62">
        <v>71</v>
      </c>
      <c r="B142" s="208" t="s">
        <v>394</v>
      </c>
      <c r="C142" s="46" t="s">
        <v>395</v>
      </c>
      <c r="D142" s="89" t="s">
        <v>396</v>
      </c>
      <c r="E142" s="48" t="s">
        <v>26</v>
      </c>
      <c r="F142" s="46" t="s">
        <v>397</v>
      </c>
      <c r="G142" s="46" t="s">
        <v>10</v>
      </c>
      <c r="H142" s="62"/>
      <c r="I142" s="62"/>
      <c r="J142" s="62" t="s">
        <v>9</v>
      </c>
      <c r="K142" s="62"/>
      <c r="L142" s="62"/>
      <c r="M142" s="62"/>
      <c r="N142" s="62"/>
      <c r="O142" s="62"/>
      <c r="P142" s="62"/>
      <c r="Q142" s="62"/>
      <c r="R142" s="62"/>
      <c r="S142" s="62"/>
      <c r="T142" s="62"/>
      <c r="U142" s="62"/>
      <c r="V142" s="62"/>
      <c r="W142" s="62"/>
      <c r="X142" s="62" t="s">
        <v>3497</v>
      </c>
      <c r="Y142" s="62">
        <v>1</v>
      </c>
      <c r="Z142" s="62" t="str">
        <f>IF(ISNA(MATCH(C142,FORMULÁRIO!L:L, 0)),"NÃO","SIM")</f>
        <v>SIM</v>
      </c>
      <c r="AA142" s="62" t="s">
        <v>3502</v>
      </c>
      <c r="AB142" s="62" t="s">
        <v>3503</v>
      </c>
    </row>
    <row r="143" spans="1:28" s="85" customFormat="1" ht="47.25" customHeight="1" x14ac:dyDescent="0.25">
      <c r="A143" s="62">
        <v>71</v>
      </c>
      <c r="B143" s="208" t="s">
        <v>394</v>
      </c>
      <c r="C143" s="46" t="s">
        <v>395</v>
      </c>
      <c r="D143" s="47" t="s">
        <v>396</v>
      </c>
      <c r="E143" s="48" t="s">
        <v>26</v>
      </c>
      <c r="F143" s="46" t="s">
        <v>397</v>
      </c>
      <c r="G143" s="46" t="s">
        <v>123</v>
      </c>
      <c r="H143" s="62" t="s">
        <v>9</v>
      </c>
      <c r="I143" s="62" t="s">
        <v>9</v>
      </c>
      <c r="J143" s="62"/>
      <c r="K143" s="62"/>
      <c r="L143" s="62"/>
      <c r="M143" s="62"/>
      <c r="N143" s="62"/>
      <c r="O143" s="62"/>
      <c r="P143" s="62"/>
      <c r="Q143" s="62"/>
      <c r="R143" s="62"/>
      <c r="S143" s="62"/>
      <c r="T143" s="62"/>
      <c r="U143" s="62"/>
      <c r="V143" s="62"/>
      <c r="W143" s="62"/>
      <c r="X143" s="62" t="s">
        <v>3408</v>
      </c>
      <c r="Y143" s="62">
        <v>2</v>
      </c>
      <c r="Z143" s="62" t="str">
        <f>IF(ISNA(MATCH(C143,FORMULÁRIO!L:L, 0)),"NÃO","SIM")</f>
        <v>SIM</v>
      </c>
      <c r="AA143" s="62" t="s">
        <v>3502</v>
      </c>
      <c r="AB143" s="62" t="s">
        <v>3503</v>
      </c>
    </row>
    <row r="144" spans="1:28" x14ac:dyDescent="0.25">
      <c r="A144" s="62">
        <v>72</v>
      </c>
      <c r="B144" s="208" t="s">
        <v>398</v>
      </c>
      <c r="C144" s="46" t="s">
        <v>399</v>
      </c>
      <c r="D144" s="47" t="s">
        <v>400</v>
      </c>
      <c r="E144" s="48" t="s">
        <v>3470</v>
      </c>
      <c r="F144" s="46" t="s">
        <v>401</v>
      </c>
      <c r="G144" s="46" t="s">
        <v>10</v>
      </c>
      <c r="H144" s="62"/>
      <c r="I144" s="62"/>
      <c r="J144" s="62" t="s">
        <v>9</v>
      </c>
      <c r="K144" s="62"/>
      <c r="L144" s="62"/>
      <c r="M144" s="62"/>
      <c r="N144" s="62"/>
      <c r="O144" s="62"/>
      <c r="P144" s="62"/>
      <c r="Q144" s="62"/>
      <c r="R144" s="62"/>
      <c r="S144" s="62"/>
      <c r="T144" s="62"/>
      <c r="U144" s="62"/>
      <c r="V144" s="62"/>
      <c r="W144" s="62"/>
      <c r="X144" s="62" t="s">
        <v>3497</v>
      </c>
      <c r="Y144" s="62">
        <v>1</v>
      </c>
      <c r="Z144" s="62" t="str">
        <f>IF(ISNA(MATCH(C144,FORMULÁRIO!L:L, 0)),"NÃO","SIM")</f>
        <v>SIM</v>
      </c>
      <c r="AA144" s="62" t="s">
        <v>3503</v>
      </c>
      <c r="AB144" s="62" t="s">
        <v>3503</v>
      </c>
    </row>
    <row r="145" spans="1:28" ht="15.75" customHeight="1" x14ac:dyDescent="0.25">
      <c r="A145" s="62">
        <v>74</v>
      </c>
      <c r="B145" s="208" t="s">
        <v>402</v>
      </c>
      <c r="C145" s="46" t="s">
        <v>403</v>
      </c>
      <c r="D145" s="47" t="s">
        <v>404</v>
      </c>
      <c r="E145" s="48" t="s">
        <v>43</v>
      </c>
      <c r="F145" s="46" t="s">
        <v>405</v>
      </c>
      <c r="G145" s="46" t="s">
        <v>10</v>
      </c>
      <c r="H145" s="62"/>
      <c r="I145" s="62" t="s">
        <v>9</v>
      </c>
      <c r="J145" s="62"/>
      <c r="K145" s="62"/>
      <c r="L145" s="62"/>
      <c r="M145" s="62"/>
      <c r="N145" s="62"/>
      <c r="O145" s="62"/>
      <c r="P145" s="62"/>
      <c r="Q145" s="62"/>
      <c r="R145" s="62"/>
      <c r="S145" s="62"/>
      <c r="T145" s="62"/>
      <c r="U145" s="62" t="s">
        <v>5045</v>
      </c>
      <c r="V145" s="62" t="s">
        <v>3506</v>
      </c>
      <c r="W145" s="62"/>
      <c r="X145" s="62" t="s">
        <v>3497</v>
      </c>
      <c r="Y145" s="62">
        <v>1</v>
      </c>
      <c r="Z145" s="62" t="str">
        <f>IF(ISNA(MATCH(C145,FORMULÁRIO!L:L, 0)),"NÃO","SIM")</f>
        <v>SIM</v>
      </c>
      <c r="AA145" s="62" t="s">
        <v>3502</v>
      </c>
      <c r="AB145" s="62" t="s">
        <v>3502</v>
      </c>
    </row>
    <row r="146" spans="1:28" x14ac:dyDescent="0.25">
      <c r="A146" s="62">
        <v>74</v>
      </c>
      <c r="B146" s="208" t="s">
        <v>402</v>
      </c>
      <c r="C146" s="46" t="s">
        <v>403</v>
      </c>
      <c r="D146" s="47" t="s">
        <v>404</v>
      </c>
      <c r="E146" s="48" t="s">
        <v>43</v>
      </c>
      <c r="F146" s="46" t="s">
        <v>405</v>
      </c>
      <c r="G146" s="46" t="s">
        <v>103</v>
      </c>
      <c r="H146" s="62" t="s">
        <v>9</v>
      </c>
      <c r="I146" s="62" t="s">
        <v>9</v>
      </c>
      <c r="J146" s="62"/>
      <c r="K146" s="62"/>
      <c r="L146" s="62"/>
      <c r="M146" s="62"/>
      <c r="N146" s="62"/>
      <c r="O146" s="62"/>
      <c r="P146" s="62"/>
      <c r="Q146" s="62"/>
      <c r="R146" s="62"/>
      <c r="S146" s="62"/>
      <c r="T146" s="62"/>
      <c r="U146" s="62"/>
      <c r="V146" s="62" t="s">
        <v>3506</v>
      </c>
      <c r="W146" s="62"/>
      <c r="X146" s="62" t="s">
        <v>3361</v>
      </c>
      <c r="Y146" s="62">
        <v>2</v>
      </c>
      <c r="Z146" s="62" t="str">
        <f>IF(ISNA(MATCH(C146,FORMULÁRIO!L:L, 0)),"NÃO","SIM")</f>
        <v>SIM</v>
      </c>
      <c r="AA146" s="62" t="s">
        <v>3502</v>
      </c>
      <c r="AB146" s="62" t="s">
        <v>3502</v>
      </c>
    </row>
    <row r="147" spans="1:28" ht="36" customHeight="1" x14ac:dyDescent="0.25">
      <c r="A147" s="62">
        <v>75</v>
      </c>
      <c r="B147" s="208" t="s">
        <v>406</v>
      </c>
      <c r="C147" s="46" t="s">
        <v>407</v>
      </c>
      <c r="D147" s="47" t="s">
        <v>408</v>
      </c>
      <c r="E147" s="48" t="s">
        <v>43</v>
      </c>
      <c r="F147" s="46" t="s">
        <v>409</v>
      </c>
      <c r="G147" s="46" t="s">
        <v>10</v>
      </c>
      <c r="H147" s="62"/>
      <c r="I147" s="62" t="s">
        <v>9</v>
      </c>
      <c r="J147" s="62"/>
      <c r="K147" s="62"/>
      <c r="L147" s="62"/>
      <c r="M147" s="62"/>
      <c r="N147" s="62"/>
      <c r="O147" s="62"/>
      <c r="P147" s="62"/>
      <c r="Q147" s="62"/>
      <c r="R147" s="62"/>
      <c r="S147" s="62"/>
      <c r="T147" s="62"/>
      <c r="U147" s="62"/>
      <c r="V147" s="62"/>
      <c r="W147" s="62"/>
      <c r="X147" s="62" t="s">
        <v>3497</v>
      </c>
      <c r="Y147" s="62">
        <v>1</v>
      </c>
      <c r="Z147" s="62" t="str">
        <f>IF(ISNA(MATCH(C147,FORMULÁRIO!L:L, 0)),"NÃO","SIM")</f>
        <v>SIM</v>
      </c>
      <c r="AA147" s="62" t="s">
        <v>3502</v>
      </c>
      <c r="AB147" s="62" t="s">
        <v>3502</v>
      </c>
    </row>
    <row r="148" spans="1:28" ht="47.25" customHeight="1" x14ac:dyDescent="0.25">
      <c r="A148" s="62">
        <v>76</v>
      </c>
      <c r="B148" s="208" t="s">
        <v>410</v>
      </c>
      <c r="C148" s="46" t="s">
        <v>411</v>
      </c>
      <c r="D148" s="47" t="s">
        <v>412</v>
      </c>
      <c r="E148" s="48" t="s">
        <v>43</v>
      </c>
      <c r="F148" s="46" t="s">
        <v>413</v>
      </c>
      <c r="G148" s="46" t="s">
        <v>10</v>
      </c>
      <c r="H148" s="62" t="s">
        <v>9</v>
      </c>
      <c r="I148" s="62" t="s">
        <v>9</v>
      </c>
      <c r="J148" s="62" t="s">
        <v>9</v>
      </c>
      <c r="K148" s="62"/>
      <c r="L148" s="62"/>
      <c r="M148" s="62"/>
      <c r="N148" s="62"/>
      <c r="O148" s="62"/>
      <c r="P148" s="62"/>
      <c r="Q148" s="62"/>
      <c r="R148" s="62"/>
      <c r="S148" s="62"/>
      <c r="T148" s="62"/>
      <c r="U148" s="62" t="s">
        <v>5053</v>
      </c>
      <c r="V148" s="62" t="s">
        <v>3506</v>
      </c>
      <c r="W148" s="62"/>
      <c r="X148" s="62" t="s">
        <v>3497</v>
      </c>
      <c r="Y148" s="62">
        <v>1</v>
      </c>
      <c r="Z148" s="62" t="str">
        <f>IF(ISNA(MATCH(C148,FORMULÁRIO!L:L, 0)),"NÃO","SIM")</f>
        <v>SIM</v>
      </c>
      <c r="AA148" s="62" t="s">
        <v>3502</v>
      </c>
      <c r="AB148" s="62" t="s">
        <v>3502</v>
      </c>
    </row>
    <row r="149" spans="1:28" ht="63" x14ac:dyDescent="0.25">
      <c r="A149" s="62">
        <v>77</v>
      </c>
      <c r="B149" s="208" t="s">
        <v>414</v>
      </c>
      <c r="C149" s="46" t="s">
        <v>415</v>
      </c>
      <c r="D149" s="81" t="s">
        <v>416</v>
      </c>
      <c r="E149" s="48" t="s">
        <v>168</v>
      </c>
      <c r="F149" s="46" t="s">
        <v>417</v>
      </c>
      <c r="G149" s="46" t="s">
        <v>15</v>
      </c>
      <c r="H149" s="62" t="s">
        <v>9</v>
      </c>
      <c r="I149" s="62"/>
      <c r="J149" s="62"/>
      <c r="K149" s="62"/>
      <c r="L149" s="62"/>
      <c r="M149" s="62"/>
      <c r="N149" s="62"/>
      <c r="O149" s="62"/>
      <c r="P149" s="62"/>
      <c r="Q149" s="62"/>
      <c r="R149" s="62"/>
      <c r="S149" s="62"/>
      <c r="T149" s="62"/>
      <c r="U149" s="62"/>
      <c r="V149" s="62"/>
      <c r="W149" s="62"/>
      <c r="X149" s="62" t="s">
        <v>3371</v>
      </c>
      <c r="Y149" s="62">
        <v>1</v>
      </c>
      <c r="Z149" s="62" t="str">
        <f>IF(ISNA(MATCH(C149,FORMULÁRIO!L:L, 0)),"NÃO","SIM")</f>
        <v>SIM</v>
      </c>
      <c r="AA149" s="62" t="s">
        <v>3502</v>
      </c>
      <c r="AB149" s="62" t="s">
        <v>3503</v>
      </c>
    </row>
    <row r="150" spans="1:28" ht="15.75" customHeight="1" x14ac:dyDescent="0.25">
      <c r="A150" s="62">
        <v>78</v>
      </c>
      <c r="B150" s="208" t="s">
        <v>418</v>
      </c>
      <c r="C150" s="46" t="s">
        <v>419</v>
      </c>
      <c r="D150" s="89" t="s">
        <v>420</v>
      </c>
      <c r="E150" s="48" t="s">
        <v>89</v>
      </c>
      <c r="F150" s="46" t="s">
        <v>421</v>
      </c>
      <c r="G150" s="46" t="s">
        <v>10</v>
      </c>
      <c r="H150" s="62"/>
      <c r="I150" s="62"/>
      <c r="J150" s="62" t="s">
        <v>9</v>
      </c>
      <c r="K150" s="62"/>
      <c r="L150" s="62"/>
      <c r="M150" s="62"/>
      <c r="N150" s="62"/>
      <c r="O150" s="62"/>
      <c r="P150" s="62"/>
      <c r="Q150" s="62"/>
      <c r="R150" s="62"/>
      <c r="S150" s="62"/>
      <c r="T150" s="62"/>
      <c r="U150" s="62"/>
      <c r="V150" s="62"/>
      <c r="W150" s="62"/>
      <c r="X150" s="62" t="s">
        <v>3497</v>
      </c>
      <c r="Y150" s="62">
        <v>1</v>
      </c>
      <c r="Z150" s="62" t="str">
        <f>IF(ISNA(MATCH(C150,FORMULÁRIO!L:L, 0)),"NÃO","SIM")</f>
        <v>SIM</v>
      </c>
      <c r="AA150" s="62" t="s">
        <v>3502</v>
      </c>
      <c r="AB150" s="62" t="s">
        <v>3503</v>
      </c>
    </row>
    <row r="151" spans="1:28" ht="15.75" customHeight="1" x14ac:dyDescent="0.25">
      <c r="A151" s="62">
        <v>78</v>
      </c>
      <c r="B151" s="208" t="s">
        <v>418</v>
      </c>
      <c r="C151" s="46" t="s">
        <v>419</v>
      </c>
      <c r="D151" s="47" t="s">
        <v>420</v>
      </c>
      <c r="E151" s="48" t="s">
        <v>89</v>
      </c>
      <c r="F151" s="46" t="s">
        <v>421</v>
      </c>
      <c r="G151" s="46" t="s">
        <v>17</v>
      </c>
      <c r="H151" s="62"/>
      <c r="I151" s="62"/>
      <c r="J151" s="62" t="s">
        <v>9</v>
      </c>
      <c r="K151" s="62"/>
      <c r="L151" s="62"/>
      <c r="M151" s="62"/>
      <c r="N151" s="62"/>
      <c r="O151" s="62"/>
      <c r="P151" s="62"/>
      <c r="Q151" s="62"/>
      <c r="R151" s="62"/>
      <c r="S151" s="62"/>
      <c r="T151" s="62"/>
      <c r="U151" s="62"/>
      <c r="V151" s="62"/>
      <c r="W151" s="62"/>
      <c r="X151" s="62" t="s">
        <v>3380</v>
      </c>
      <c r="Y151" s="62">
        <v>2</v>
      </c>
      <c r="Z151" s="62" t="str">
        <f>IF(ISNA(MATCH(C151,FORMULÁRIO!L:L, 0)),"NÃO","SIM")</f>
        <v>SIM</v>
      </c>
      <c r="AA151" s="62" t="s">
        <v>3502</v>
      </c>
      <c r="AB151" s="62" t="s">
        <v>3503</v>
      </c>
    </row>
    <row r="152" spans="1:28" x14ac:dyDescent="0.25">
      <c r="A152" s="62">
        <v>79</v>
      </c>
      <c r="B152" s="208" t="s">
        <v>422</v>
      </c>
      <c r="C152" s="46" t="s">
        <v>423</v>
      </c>
      <c r="D152" s="47" t="s">
        <v>424</v>
      </c>
      <c r="E152" s="48" t="s">
        <v>43</v>
      </c>
      <c r="F152" s="46" t="s">
        <v>425</v>
      </c>
      <c r="G152" s="46" t="s">
        <v>48</v>
      </c>
      <c r="H152" s="62" t="s">
        <v>9</v>
      </c>
      <c r="I152" s="62" t="s">
        <v>9</v>
      </c>
      <c r="J152" s="62"/>
      <c r="K152" s="62"/>
      <c r="L152" s="62"/>
      <c r="M152" s="62"/>
      <c r="N152" s="62"/>
      <c r="O152" s="62"/>
      <c r="P152" s="62"/>
      <c r="Q152" s="62"/>
      <c r="R152" s="62"/>
      <c r="S152" s="62"/>
      <c r="T152" s="62"/>
      <c r="U152" s="62"/>
      <c r="V152" s="62"/>
      <c r="W152" s="62"/>
      <c r="X152" s="62" t="s">
        <v>3361</v>
      </c>
      <c r="Y152" s="62">
        <v>1</v>
      </c>
      <c r="Z152" s="62" t="str">
        <f>IF(ISNA(MATCH(C152,FORMULÁRIO!L:L, 0)),"NÃO","SIM")</f>
        <v>SIM</v>
      </c>
      <c r="AA152" s="62" t="s">
        <v>3502</v>
      </c>
      <c r="AB152" s="62" t="s">
        <v>3502</v>
      </c>
    </row>
    <row r="153" spans="1:28" x14ac:dyDescent="0.25">
      <c r="A153" s="62">
        <v>80</v>
      </c>
      <c r="B153" s="208" t="s">
        <v>426</v>
      </c>
      <c r="C153" s="46" t="s">
        <v>427</v>
      </c>
      <c r="D153" s="47" t="s">
        <v>428</v>
      </c>
      <c r="E153" s="48" t="s">
        <v>43</v>
      </c>
      <c r="F153" s="46" t="s">
        <v>429</v>
      </c>
      <c r="G153" s="46" t="s">
        <v>10</v>
      </c>
      <c r="H153" s="62" t="s">
        <v>9</v>
      </c>
      <c r="I153" s="62" t="s">
        <v>9</v>
      </c>
      <c r="J153" s="62" t="s">
        <v>9</v>
      </c>
      <c r="K153" s="62"/>
      <c r="L153" s="62"/>
      <c r="M153" s="62"/>
      <c r="N153" s="62"/>
      <c r="O153" s="62"/>
      <c r="P153" s="62"/>
      <c r="Q153" s="62"/>
      <c r="R153" s="62"/>
      <c r="S153" s="62"/>
      <c r="T153" s="62"/>
      <c r="U153" s="62"/>
      <c r="V153" s="62"/>
      <c r="W153" s="62"/>
      <c r="X153" s="62" t="s">
        <v>3497</v>
      </c>
      <c r="Y153" s="62">
        <v>1</v>
      </c>
      <c r="Z153" s="62" t="str">
        <f>IF(ISNA(MATCH(C153,FORMULÁRIO!L:L, 0)),"NÃO","SIM")</f>
        <v>SIM</v>
      </c>
      <c r="AA153" s="62" t="s">
        <v>3502</v>
      </c>
      <c r="AB153" s="62" t="s">
        <v>3502</v>
      </c>
    </row>
    <row r="154" spans="1:28" ht="15.75" customHeight="1" x14ac:dyDescent="0.25">
      <c r="A154" s="62">
        <v>81</v>
      </c>
      <c r="B154" s="208" t="s">
        <v>430</v>
      </c>
      <c r="C154" s="46" t="s">
        <v>431</v>
      </c>
      <c r="D154" s="47" t="s">
        <v>432</v>
      </c>
      <c r="E154" s="48" t="s">
        <v>43</v>
      </c>
      <c r="F154" s="46" t="s">
        <v>433</v>
      </c>
      <c r="G154" s="46" t="s">
        <v>10</v>
      </c>
      <c r="H154" s="62"/>
      <c r="I154" s="62" t="s">
        <v>9</v>
      </c>
      <c r="J154" s="62"/>
      <c r="K154" s="62"/>
      <c r="L154" s="62"/>
      <c r="M154" s="62"/>
      <c r="N154" s="62"/>
      <c r="O154" s="62"/>
      <c r="P154" s="62"/>
      <c r="Q154" s="62"/>
      <c r="R154" s="62"/>
      <c r="S154" s="62"/>
      <c r="T154" s="62"/>
      <c r="U154" s="62"/>
      <c r="V154" s="62"/>
      <c r="W154" s="62"/>
      <c r="X154" s="62" t="s">
        <v>3497</v>
      </c>
      <c r="Y154" s="62">
        <v>1</v>
      </c>
      <c r="Z154" s="62" t="str">
        <f>IF(ISNA(MATCH(C154,FORMULÁRIO!L:L, 0)),"NÃO","SIM")</f>
        <v>SIM</v>
      </c>
      <c r="AA154" s="62" t="s">
        <v>3502</v>
      </c>
      <c r="AB154" s="62" t="s">
        <v>3502</v>
      </c>
    </row>
    <row r="155" spans="1:28" ht="15.75" customHeight="1" x14ac:dyDescent="0.25">
      <c r="A155" s="62">
        <v>82</v>
      </c>
      <c r="B155" s="79" t="s">
        <v>434</v>
      </c>
      <c r="C155" s="46" t="s">
        <v>435</v>
      </c>
      <c r="D155" s="47" t="s">
        <v>436</v>
      </c>
      <c r="E155" s="48" t="s">
        <v>43</v>
      </c>
      <c r="F155" s="46" t="s">
        <v>437</v>
      </c>
      <c r="G155" s="46" t="s">
        <v>15</v>
      </c>
      <c r="H155" s="62" t="s">
        <v>9</v>
      </c>
      <c r="I155" s="62"/>
      <c r="J155" s="62"/>
      <c r="K155" s="62"/>
      <c r="L155" s="62"/>
      <c r="M155" s="62"/>
      <c r="N155" s="62"/>
      <c r="O155" s="62"/>
      <c r="P155" s="62"/>
      <c r="Q155" s="62"/>
      <c r="R155" s="62"/>
      <c r="S155" s="62"/>
      <c r="T155" s="62"/>
      <c r="U155" s="62"/>
      <c r="V155" s="62"/>
      <c r="W155" s="62"/>
      <c r="X155" s="62" t="s">
        <v>3371</v>
      </c>
      <c r="Y155" s="62">
        <v>1</v>
      </c>
      <c r="Z155" s="62" t="str">
        <f>IF(ISNA(MATCH(C155,FORMULÁRIO!L:L, 0)),"NÃO","SIM")</f>
        <v>NÃO</v>
      </c>
      <c r="AA155" s="62" t="s">
        <v>3502</v>
      </c>
      <c r="AB155" s="62" t="s">
        <v>3502</v>
      </c>
    </row>
    <row r="156" spans="1:28" ht="15.75" customHeight="1" x14ac:dyDescent="0.25">
      <c r="A156" s="62">
        <v>82</v>
      </c>
      <c r="B156" s="79" t="s">
        <v>434</v>
      </c>
      <c r="C156" s="46" t="s">
        <v>435</v>
      </c>
      <c r="D156" s="47" t="s">
        <v>436</v>
      </c>
      <c r="E156" s="48" t="s">
        <v>43</v>
      </c>
      <c r="F156" s="46" t="s">
        <v>437</v>
      </c>
      <c r="G156" s="46" t="s">
        <v>17</v>
      </c>
      <c r="H156" s="62" t="s">
        <v>9</v>
      </c>
      <c r="I156" s="62"/>
      <c r="J156" s="62" t="s">
        <v>9</v>
      </c>
      <c r="K156" s="62"/>
      <c r="L156" s="62"/>
      <c r="M156" s="62"/>
      <c r="N156" s="62"/>
      <c r="O156" s="62"/>
      <c r="P156" s="62"/>
      <c r="Q156" s="62"/>
      <c r="R156" s="62"/>
      <c r="S156" s="62"/>
      <c r="T156" s="62"/>
      <c r="U156" s="62"/>
      <c r="V156" s="62"/>
      <c r="W156" s="62"/>
      <c r="X156" s="62" t="s">
        <v>3380</v>
      </c>
      <c r="Y156" s="62">
        <v>2</v>
      </c>
      <c r="Z156" s="62" t="str">
        <f>IF(ISNA(MATCH(C156,FORMULÁRIO!L:L, 0)),"NÃO","SIM")</f>
        <v>NÃO</v>
      </c>
      <c r="AA156" s="62" t="s">
        <v>3502</v>
      </c>
      <c r="AB156" s="62" t="s">
        <v>3502</v>
      </c>
    </row>
    <row r="157" spans="1:28" x14ac:dyDescent="0.25">
      <c r="A157" s="62">
        <v>83</v>
      </c>
      <c r="B157" s="208" t="s">
        <v>438</v>
      </c>
      <c r="C157" s="46" t="s">
        <v>439</v>
      </c>
      <c r="D157" s="47" t="s">
        <v>440</v>
      </c>
      <c r="E157" s="48" t="s">
        <v>89</v>
      </c>
      <c r="F157" s="46" t="s">
        <v>441</v>
      </c>
      <c r="G157" s="46" t="s">
        <v>48</v>
      </c>
      <c r="H157" s="62" t="s">
        <v>9</v>
      </c>
      <c r="I157" s="62"/>
      <c r="J157" s="62"/>
      <c r="K157" s="62"/>
      <c r="L157" s="62"/>
      <c r="M157" s="62"/>
      <c r="N157" s="62"/>
      <c r="O157" s="62"/>
      <c r="P157" s="62"/>
      <c r="Q157" s="62"/>
      <c r="R157" s="62"/>
      <c r="S157" s="62"/>
      <c r="T157" s="62"/>
      <c r="U157" s="62"/>
      <c r="V157" s="62"/>
      <c r="W157" s="62"/>
      <c r="X157" s="62" t="s">
        <v>3361</v>
      </c>
      <c r="Y157" s="62">
        <v>1</v>
      </c>
      <c r="Z157" s="62" t="str">
        <f>IF(ISNA(MATCH(C157,FORMULÁRIO!L:L, 0)),"NÃO","SIM")</f>
        <v>SIM</v>
      </c>
      <c r="AA157" s="62" t="s">
        <v>3502</v>
      </c>
      <c r="AB157" s="62" t="s">
        <v>3503</v>
      </c>
    </row>
    <row r="158" spans="1:28" x14ac:dyDescent="0.25">
      <c r="A158" s="62">
        <v>84</v>
      </c>
      <c r="B158" s="208" t="s">
        <v>442</v>
      </c>
      <c r="C158" s="46" t="s">
        <v>443</v>
      </c>
      <c r="D158" s="47" t="s">
        <v>444</v>
      </c>
      <c r="E158" s="48" t="s">
        <v>43</v>
      </c>
      <c r="F158" s="46" t="s">
        <v>445</v>
      </c>
      <c r="G158" s="46" t="s">
        <v>10</v>
      </c>
      <c r="H158" s="62"/>
      <c r="I158" s="62"/>
      <c r="J158" s="62" t="s">
        <v>9</v>
      </c>
      <c r="K158" s="62"/>
      <c r="L158" s="62"/>
      <c r="M158" s="62"/>
      <c r="N158" s="62"/>
      <c r="O158" s="62"/>
      <c r="P158" s="62"/>
      <c r="Q158" s="62"/>
      <c r="R158" s="62"/>
      <c r="S158" s="62"/>
      <c r="T158" s="62"/>
      <c r="U158" s="62" t="s">
        <v>5053</v>
      </c>
      <c r="V158" s="62" t="s">
        <v>3506</v>
      </c>
      <c r="W158" s="62"/>
      <c r="X158" s="62" t="s">
        <v>3497</v>
      </c>
      <c r="Y158" s="62">
        <v>1</v>
      </c>
      <c r="Z158" s="62" t="str">
        <f>IF(ISNA(MATCH(C158,FORMULÁRIO!L:L, 0)),"NÃO","SIM")</f>
        <v>SIM</v>
      </c>
      <c r="AA158" s="62" t="s">
        <v>3502</v>
      </c>
      <c r="AB158" s="62" t="s">
        <v>3502</v>
      </c>
    </row>
    <row r="159" spans="1:28" ht="15.75" customHeight="1" x14ac:dyDescent="0.25">
      <c r="A159" s="62">
        <v>85</v>
      </c>
      <c r="B159" s="208" t="s">
        <v>446</v>
      </c>
      <c r="C159" s="46" t="s">
        <v>447</v>
      </c>
      <c r="D159" s="89" t="s">
        <v>448</v>
      </c>
      <c r="E159" s="48" t="s">
        <v>168</v>
      </c>
      <c r="F159" s="46" t="s">
        <v>449</v>
      </c>
      <c r="G159" s="46" t="s">
        <v>10</v>
      </c>
      <c r="H159" s="62"/>
      <c r="I159" s="62"/>
      <c r="J159" s="62" t="s">
        <v>9</v>
      </c>
      <c r="K159" s="62"/>
      <c r="L159" s="62"/>
      <c r="M159" s="62"/>
      <c r="N159" s="62"/>
      <c r="O159" s="62"/>
      <c r="P159" s="62"/>
      <c r="Q159" s="62"/>
      <c r="R159" s="62"/>
      <c r="S159" s="62"/>
      <c r="T159" s="62"/>
      <c r="U159" s="62"/>
      <c r="V159" s="62"/>
      <c r="W159" s="62"/>
      <c r="X159" s="62" t="s">
        <v>3497</v>
      </c>
      <c r="Y159" s="62">
        <v>1</v>
      </c>
      <c r="Z159" s="62" t="str">
        <f>IF(ISNA(MATCH(C159,FORMULÁRIO!L:L, 0)),"NÃO","SIM")</f>
        <v>SIM</v>
      </c>
      <c r="AA159" s="62" t="s">
        <v>3502</v>
      </c>
      <c r="AB159" s="62" t="s">
        <v>3503</v>
      </c>
    </row>
    <row r="160" spans="1:28" ht="15.75" customHeight="1" x14ac:dyDescent="0.25">
      <c r="A160" s="62">
        <v>85</v>
      </c>
      <c r="B160" s="208" t="s">
        <v>446</v>
      </c>
      <c r="C160" s="46" t="s">
        <v>447</v>
      </c>
      <c r="D160" s="47" t="s">
        <v>448</v>
      </c>
      <c r="E160" s="48" t="s">
        <v>168</v>
      </c>
      <c r="F160" s="46" t="s">
        <v>449</v>
      </c>
      <c r="G160" s="46" t="s">
        <v>17</v>
      </c>
      <c r="H160" s="62"/>
      <c r="I160" s="62"/>
      <c r="J160" s="62" t="s">
        <v>9</v>
      </c>
      <c r="K160" s="62"/>
      <c r="L160" s="62"/>
      <c r="M160" s="62"/>
      <c r="N160" s="62"/>
      <c r="O160" s="62"/>
      <c r="P160" s="62"/>
      <c r="Q160" s="62"/>
      <c r="R160" s="62"/>
      <c r="S160" s="62"/>
      <c r="T160" s="62"/>
      <c r="U160" s="62"/>
      <c r="V160" s="62"/>
      <c r="W160" s="62"/>
      <c r="X160" s="62" t="s">
        <v>3380</v>
      </c>
      <c r="Y160" s="62">
        <v>2</v>
      </c>
      <c r="Z160" s="62" t="str">
        <f>IF(ISNA(MATCH(C160,FORMULÁRIO!L:L, 0)),"NÃO","SIM")</f>
        <v>SIM</v>
      </c>
      <c r="AA160" s="62" t="s">
        <v>3502</v>
      </c>
      <c r="AB160" s="62" t="s">
        <v>3503</v>
      </c>
    </row>
    <row r="161" spans="1:28" ht="15.75" customHeight="1" x14ac:dyDescent="0.25">
      <c r="A161" s="62">
        <v>86</v>
      </c>
      <c r="B161" s="208" t="s">
        <v>450</v>
      </c>
      <c r="C161" s="46" t="s">
        <v>451</v>
      </c>
      <c r="D161" s="47" t="s">
        <v>452</v>
      </c>
      <c r="E161" s="48" t="s">
        <v>43</v>
      </c>
      <c r="F161" s="46" t="s">
        <v>453</v>
      </c>
      <c r="G161" s="46" t="s">
        <v>132</v>
      </c>
      <c r="H161" s="62" t="s">
        <v>9</v>
      </c>
      <c r="I161" s="62"/>
      <c r="J161" s="62"/>
      <c r="K161" s="62"/>
      <c r="L161" s="62"/>
      <c r="M161" s="62"/>
      <c r="N161" s="62"/>
      <c r="O161" s="62"/>
      <c r="P161" s="62"/>
      <c r="Q161" s="62"/>
      <c r="R161" s="62"/>
      <c r="S161" s="62"/>
      <c r="T161" s="62"/>
      <c r="U161" s="62" t="s">
        <v>5049</v>
      </c>
      <c r="V161" s="62" t="s">
        <v>3506</v>
      </c>
      <c r="W161" s="62"/>
      <c r="X161" s="62" t="s">
        <v>3380</v>
      </c>
      <c r="Y161" s="62">
        <v>1</v>
      </c>
      <c r="Z161" s="62" t="str">
        <f>IF(ISNA(MATCH(C161,FORMULÁRIO!L:L, 0)),"NÃO","SIM")</f>
        <v>SIM</v>
      </c>
      <c r="AA161" s="62" t="s">
        <v>3502</v>
      </c>
      <c r="AB161" s="62" t="s">
        <v>3502</v>
      </c>
    </row>
    <row r="162" spans="1:28" ht="15.75" customHeight="1" x14ac:dyDescent="0.25">
      <c r="A162" s="48">
        <v>87</v>
      </c>
      <c r="B162" s="79" t="s">
        <v>454</v>
      </c>
      <c r="C162" s="46" t="s">
        <v>455</v>
      </c>
      <c r="D162" s="47" t="s">
        <v>456</v>
      </c>
      <c r="E162" s="48" t="s">
        <v>3470</v>
      </c>
      <c r="F162" s="46" t="s">
        <v>457</v>
      </c>
      <c r="G162" s="46" t="s">
        <v>305</v>
      </c>
      <c r="H162" s="62" t="s">
        <v>9</v>
      </c>
      <c r="I162" s="62" t="s">
        <v>9</v>
      </c>
      <c r="J162" s="62" t="s">
        <v>9</v>
      </c>
      <c r="K162" s="62" t="s">
        <v>9</v>
      </c>
      <c r="L162" s="62" t="s">
        <v>9</v>
      </c>
      <c r="M162" s="62" t="s">
        <v>9</v>
      </c>
      <c r="N162" s="62" t="s">
        <v>9</v>
      </c>
      <c r="O162" s="62" t="s">
        <v>9</v>
      </c>
      <c r="P162" s="62" t="s">
        <v>9</v>
      </c>
      <c r="Q162" s="62" t="s">
        <v>9</v>
      </c>
      <c r="R162" s="62"/>
      <c r="S162" s="62"/>
      <c r="T162" s="62"/>
      <c r="U162" s="62"/>
      <c r="V162" s="62"/>
      <c r="W162" s="62"/>
      <c r="X162" s="62" t="s">
        <v>3389</v>
      </c>
      <c r="Y162" s="62">
        <v>1</v>
      </c>
      <c r="Z162" s="62" t="str">
        <f>IF(ISNA(MATCH(C162,FORMULÁRIO!L:L, 0)),"NÃO","SIM")</f>
        <v>NÃO</v>
      </c>
      <c r="AA162" s="62" t="s">
        <v>3503</v>
      </c>
      <c r="AB162" s="62" t="s">
        <v>3503</v>
      </c>
    </row>
    <row r="163" spans="1:28" ht="15.75" customHeight="1" x14ac:dyDescent="0.25">
      <c r="A163" s="62">
        <v>87</v>
      </c>
      <c r="B163" s="79" t="s">
        <v>454</v>
      </c>
      <c r="C163" s="46" t="s">
        <v>455</v>
      </c>
      <c r="D163" s="47" t="s">
        <v>456</v>
      </c>
      <c r="E163" s="48" t="s">
        <v>3470</v>
      </c>
      <c r="F163" s="46" t="s">
        <v>457</v>
      </c>
      <c r="G163" s="46" t="s">
        <v>11</v>
      </c>
      <c r="H163" s="62" t="s">
        <v>9</v>
      </c>
      <c r="I163" s="62"/>
      <c r="J163" s="62"/>
      <c r="K163" s="62"/>
      <c r="L163" s="62"/>
      <c r="M163" s="62"/>
      <c r="N163" s="62"/>
      <c r="O163" s="62"/>
      <c r="P163" s="62"/>
      <c r="Q163" s="62"/>
      <c r="R163" s="62"/>
      <c r="S163" s="62"/>
      <c r="T163" s="62"/>
      <c r="U163" s="62"/>
      <c r="V163" s="62"/>
      <c r="W163" s="62"/>
      <c r="X163" s="62" t="s">
        <v>3371</v>
      </c>
      <c r="Y163" s="62">
        <v>2</v>
      </c>
      <c r="Z163" s="62" t="str">
        <f>IF(ISNA(MATCH(C163,FORMULÁRIO!L:L, 0)),"NÃO","SIM")</f>
        <v>NÃO</v>
      </c>
      <c r="AA163" s="62" t="s">
        <v>3503</v>
      </c>
      <c r="AB163" s="62" t="s">
        <v>3503</v>
      </c>
    </row>
    <row r="164" spans="1:28" ht="15.75" customHeight="1" x14ac:dyDescent="0.25">
      <c r="A164" s="62">
        <v>87</v>
      </c>
      <c r="B164" s="79" t="s">
        <v>454</v>
      </c>
      <c r="C164" s="46" t="s">
        <v>455</v>
      </c>
      <c r="D164" s="47" t="s">
        <v>456</v>
      </c>
      <c r="E164" s="48" t="s">
        <v>3470</v>
      </c>
      <c r="F164" s="46" t="s">
        <v>457</v>
      </c>
      <c r="G164" s="46" t="s">
        <v>458</v>
      </c>
      <c r="H164" s="62" t="s">
        <v>9</v>
      </c>
      <c r="I164" s="62" t="s">
        <v>9</v>
      </c>
      <c r="J164" s="62" t="s">
        <v>9</v>
      </c>
      <c r="K164" s="62" t="s">
        <v>9</v>
      </c>
      <c r="L164" s="62"/>
      <c r="M164" s="62"/>
      <c r="N164" s="62"/>
      <c r="O164" s="62"/>
      <c r="P164" s="62"/>
      <c r="Q164" s="62"/>
      <c r="R164" s="62"/>
      <c r="S164" s="62"/>
      <c r="T164" s="62"/>
      <c r="U164" s="62"/>
      <c r="V164" s="62"/>
      <c r="W164" s="62"/>
      <c r="X164" s="62" t="s">
        <v>3497</v>
      </c>
      <c r="Y164" s="62">
        <v>3</v>
      </c>
      <c r="Z164" s="62" t="str">
        <f>IF(ISNA(MATCH(C164,FORMULÁRIO!L:L, 0)),"NÃO","SIM")</f>
        <v>NÃO</v>
      </c>
      <c r="AA164" s="62" t="s">
        <v>3503</v>
      </c>
      <c r="AB164" s="62" t="s">
        <v>3503</v>
      </c>
    </row>
    <row r="165" spans="1:28" ht="15.75" customHeight="1" x14ac:dyDescent="0.25">
      <c r="A165" s="62">
        <v>88</v>
      </c>
      <c r="B165" s="208" t="s">
        <v>459</v>
      </c>
      <c r="C165" s="46" t="s">
        <v>460</v>
      </c>
      <c r="D165" s="47" t="s">
        <v>461</v>
      </c>
      <c r="E165" s="48" t="s">
        <v>43</v>
      </c>
      <c r="F165" s="46" t="s">
        <v>462</v>
      </c>
      <c r="G165" s="46" t="s">
        <v>13</v>
      </c>
      <c r="H165" s="62"/>
      <c r="I165" s="62" t="s">
        <v>9</v>
      </c>
      <c r="J165" s="62"/>
      <c r="K165" s="62"/>
      <c r="L165" s="62"/>
      <c r="M165" s="62"/>
      <c r="N165" s="62"/>
      <c r="O165" s="62"/>
      <c r="P165" s="62"/>
      <c r="Q165" s="62"/>
      <c r="R165" s="62"/>
      <c r="S165" s="62"/>
      <c r="T165" s="62"/>
      <c r="U165" s="62" t="s">
        <v>5050</v>
      </c>
      <c r="V165" s="62" t="s">
        <v>3506</v>
      </c>
      <c r="W165" s="62"/>
      <c r="X165" s="62" t="s">
        <v>3408</v>
      </c>
      <c r="Y165" s="62">
        <v>1</v>
      </c>
      <c r="Z165" s="62" t="str">
        <f>IF(ISNA(MATCH(C165,FORMULÁRIO!L:L, 0)),"NÃO","SIM")</f>
        <v>SIM</v>
      </c>
      <c r="AA165" s="62" t="s">
        <v>3502</v>
      </c>
      <c r="AB165" s="62" t="s">
        <v>3502</v>
      </c>
    </row>
    <row r="166" spans="1:28" ht="15.75" customHeight="1" x14ac:dyDescent="0.25">
      <c r="A166" s="62">
        <v>89</v>
      </c>
      <c r="B166" s="79" t="s">
        <v>463</v>
      </c>
      <c r="C166" s="46" t="s">
        <v>464</v>
      </c>
      <c r="D166" s="47" t="s">
        <v>465</v>
      </c>
      <c r="E166" s="48" t="s">
        <v>3470</v>
      </c>
      <c r="F166" s="46" t="s">
        <v>466</v>
      </c>
      <c r="G166" s="46" t="s">
        <v>132</v>
      </c>
      <c r="H166" s="62"/>
      <c r="I166" s="62"/>
      <c r="J166" s="62" t="s">
        <v>9</v>
      </c>
      <c r="K166" s="62"/>
      <c r="L166" s="62"/>
      <c r="M166" s="62"/>
      <c r="N166" s="62"/>
      <c r="O166" s="62"/>
      <c r="P166" s="62"/>
      <c r="Q166" s="62"/>
      <c r="R166" s="62"/>
      <c r="S166" s="62"/>
      <c r="T166" s="62"/>
      <c r="U166" s="62"/>
      <c r="V166" s="62"/>
      <c r="W166" s="62"/>
      <c r="X166" s="62" t="s">
        <v>3380</v>
      </c>
      <c r="Y166" s="62">
        <v>1</v>
      </c>
      <c r="Z166" s="62" t="str">
        <f>IF(ISNA(MATCH(C166,FORMULÁRIO!L:L, 0)),"NÃO","SIM")</f>
        <v>NÃO</v>
      </c>
      <c r="AA166" s="62" t="s">
        <v>3503</v>
      </c>
      <c r="AB166" s="62" t="s">
        <v>3503</v>
      </c>
    </row>
    <row r="167" spans="1:28" x14ac:dyDescent="0.25">
      <c r="A167" s="62">
        <v>89</v>
      </c>
      <c r="B167" s="79" t="s">
        <v>463</v>
      </c>
      <c r="C167" s="46" t="s">
        <v>464</v>
      </c>
      <c r="D167" s="47" t="s">
        <v>465</v>
      </c>
      <c r="E167" s="48" t="s">
        <v>3470</v>
      </c>
      <c r="F167" s="46" t="s">
        <v>466</v>
      </c>
      <c r="G167" s="46" t="s">
        <v>103</v>
      </c>
      <c r="H167" s="62" t="s">
        <v>9</v>
      </c>
      <c r="I167" s="62"/>
      <c r="J167" s="62"/>
      <c r="K167" s="62"/>
      <c r="L167" s="62"/>
      <c r="M167" s="62"/>
      <c r="N167" s="62"/>
      <c r="O167" s="62"/>
      <c r="P167" s="62"/>
      <c r="Q167" s="62"/>
      <c r="R167" s="62"/>
      <c r="S167" s="62"/>
      <c r="T167" s="62"/>
      <c r="U167" s="62"/>
      <c r="V167" s="62"/>
      <c r="W167" s="62"/>
      <c r="X167" s="62" t="s">
        <v>3361</v>
      </c>
      <c r="Y167" s="62">
        <v>2</v>
      </c>
      <c r="Z167" s="62" t="str">
        <f>IF(ISNA(MATCH(C167,FORMULÁRIO!L:L, 0)),"NÃO","SIM")</f>
        <v>NÃO</v>
      </c>
      <c r="AA167" s="62" t="s">
        <v>3503</v>
      </c>
      <c r="AB167" s="62" t="s">
        <v>3503</v>
      </c>
    </row>
    <row r="168" spans="1:28" ht="15.75" customHeight="1" x14ac:dyDescent="0.25">
      <c r="A168" s="62">
        <v>90</v>
      </c>
      <c r="B168" s="79" t="s">
        <v>467</v>
      </c>
      <c r="C168" s="46" t="s">
        <v>468</v>
      </c>
      <c r="D168" s="47" t="s">
        <v>469</v>
      </c>
      <c r="E168" s="48" t="s">
        <v>43</v>
      </c>
      <c r="F168" s="46" t="s">
        <v>470</v>
      </c>
      <c r="G168" s="46" t="s">
        <v>10</v>
      </c>
      <c r="H168" s="62"/>
      <c r="I168" s="62"/>
      <c r="J168" s="62" t="s">
        <v>9</v>
      </c>
      <c r="K168" s="62"/>
      <c r="L168" s="62"/>
      <c r="M168" s="62"/>
      <c r="N168" s="62"/>
      <c r="O168" s="62"/>
      <c r="P168" s="62"/>
      <c r="Q168" s="62"/>
      <c r="R168" s="62"/>
      <c r="S168" s="62"/>
      <c r="T168" s="62"/>
      <c r="U168" s="62"/>
      <c r="V168" s="62"/>
      <c r="W168" s="62"/>
      <c r="X168" s="62" t="s">
        <v>3497</v>
      </c>
      <c r="Y168" s="62">
        <v>1</v>
      </c>
      <c r="Z168" s="62" t="str">
        <f>IF(ISNA(MATCH(C168,FORMULÁRIO!L:L, 0)),"NÃO","SIM")</f>
        <v>NÃO</v>
      </c>
      <c r="AA168" s="62" t="s">
        <v>3502</v>
      </c>
      <c r="AB168" s="62" t="s">
        <v>3502</v>
      </c>
    </row>
    <row r="169" spans="1:28" x14ac:dyDescent="0.25">
      <c r="A169" s="62">
        <v>90</v>
      </c>
      <c r="B169" s="79" t="s">
        <v>467</v>
      </c>
      <c r="C169" s="46" t="s">
        <v>468</v>
      </c>
      <c r="D169" s="47" t="s">
        <v>469</v>
      </c>
      <c r="E169" s="48" t="s">
        <v>43</v>
      </c>
      <c r="F169" s="46" t="s">
        <v>470</v>
      </c>
      <c r="G169" s="46" t="s">
        <v>17</v>
      </c>
      <c r="H169" s="62" t="s">
        <v>9</v>
      </c>
      <c r="I169" s="62"/>
      <c r="J169" s="62" t="s">
        <v>9</v>
      </c>
      <c r="K169" s="62"/>
      <c r="L169" s="62"/>
      <c r="M169" s="62"/>
      <c r="N169" s="62"/>
      <c r="O169" s="62"/>
      <c r="P169" s="62"/>
      <c r="Q169" s="62"/>
      <c r="R169" s="62"/>
      <c r="S169" s="62"/>
      <c r="T169" s="62"/>
      <c r="U169" s="62"/>
      <c r="V169" s="62"/>
      <c r="W169" s="62"/>
      <c r="X169" s="62" t="s">
        <v>3380</v>
      </c>
      <c r="Y169" s="62">
        <v>2</v>
      </c>
      <c r="Z169" s="62" t="str">
        <f>IF(ISNA(MATCH(C169,FORMULÁRIO!L:L, 0)),"NÃO","SIM")</f>
        <v>NÃO</v>
      </c>
      <c r="AA169" s="62" t="s">
        <v>3502</v>
      </c>
      <c r="AB169" s="62" t="s">
        <v>3502</v>
      </c>
    </row>
    <row r="170" spans="1:28" ht="15.75" customHeight="1" x14ac:dyDescent="0.25">
      <c r="A170" s="62">
        <v>91</v>
      </c>
      <c r="B170" s="79" t="s">
        <v>471</v>
      </c>
      <c r="C170" s="46" t="s">
        <v>472</v>
      </c>
      <c r="D170" s="47" t="s">
        <v>473</v>
      </c>
      <c r="E170" s="48" t="s">
        <v>3470</v>
      </c>
      <c r="F170" s="46" t="s">
        <v>474</v>
      </c>
      <c r="G170" s="46" t="s">
        <v>10</v>
      </c>
      <c r="H170" s="62"/>
      <c r="I170" s="62"/>
      <c r="J170" s="62" t="s">
        <v>9</v>
      </c>
      <c r="K170" s="62"/>
      <c r="L170" s="62"/>
      <c r="M170" s="62"/>
      <c r="N170" s="62"/>
      <c r="O170" s="62"/>
      <c r="P170" s="62"/>
      <c r="Q170" s="62"/>
      <c r="R170" s="62"/>
      <c r="S170" s="62"/>
      <c r="T170" s="62"/>
      <c r="U170" s="62"/>
      <c r="V170" s="62"/>
      <c r="W170" s="62"/>
      <c r="X170" s="62" t="s">
        <v>3497</v>
      </c>
      <c r="Y170" s="62">
        <v>1</v>
      </c>
      <c r="Z170" s="62" t="str">
        <f>IF(ISNA(MATCH(C170,FORMULÁRIO!L:L, 0)),"NÃO","SIM")</f>
        <v>NÃO</v>
      </c>
      <c r="AA170" s="62" t="s">
        <v>3503</v>
      </c>
      <c r="AB170" s="62" t="s">
        <v>3503</v>
      </c>
    </row>
    <row r="171" spans="1:28" ht="15.75" customHeight="1" x14ac:dyDescent="0.25">
      <c r="A171" s="62">
        <v>92</v>
      </c>
      <c r="B171" s="79" t="s">
        <v>475</v>
      </c>
      <c r="C171" s="46" t="s">
        <v>476</v>
      </c>
      <c r="D171" s="47" t="s">
        <v>477</v>
      </c>
      <c r="E171" s="48" t="s">
        <v>43</v>
      </c>
      <c r="F171" s="46" t="s">
        <v>478</v>
      </c>
      <c r="G171" s="46" t="s">
        <v>48</v>
      </c>
      <c r="H171" s="62" t="s">
        <v>9</v>
      </c>
      <c r="I171" s="62"/>
      <c r="J171" s="62"/>
      <c r="K171" s="62"/>
      <c r="L171" s="62"/>
      <c r="M171" s="62"/>
      <c r="N171" s="62"/>
      <c r="O171" s="62"/>
      <c r="P171" s="62"/>
      <c r="Q171" s="62"/>
      <c r="R171" s="62"/>
      <c r="S171" s="62"/>
      <c r="T171" s="62"/>
      <c r="U171" s="62"/>
      <c r="V171" s="62"/>
      <c r="W171" s="62"/>
      <c r="X171" s="62" t="s">
        <v>3361</v>
      </c>
      <c r="Y171" s="62">
        <v>1</v>
      </c>
      <c r="Z171" s="62" t="str">
        <f>IF(ISNA(MATCH(C171,FORMULÁRIO!L:L, 0)),"NÃO","SIM")</f>
        <v>NÃO</v>
      </c>
      <c r="AA171" s="62" t="s">
        <v>3502</v>
      </c>
      <c r="AB171" s="62" t="s">
        <v>3502</v>
      </c>
    </row>
    <row r="172" spans="1:28" x14ac:dyDescent="0.25">
      <c r="A172" s="62">
        <v>92</v>
      </c>
      <c r="B172" s="79" t="s">
        <v>475</v>
      </c>
      <c r="C172" s="46" t="s">
        <v>476</v>
      </c>
      <c r="D172" s="47" t="s">
        <v>477</v>
      </c>
      <c r="E172" s="48" t="s">
        <v>43</v>
      </c>
      <c r="F172" s="46" t="s">
        <v>478</v>
      </c>
      <c r="G172" s="46" t="s">
        <v>11</v>
      </c>
      <c r="H172" s="62" t="s">
        <v>9</v>
      </c>
      <c r="I172" s="62"/>
      <c r="J172" s="62"/>
      <c r="K172" s="62"/>
      <c r="L172" s="62"/>
      <c r="M172" s="62"/>
      <c r="N172" s="62"/>
      <c r="O172" s="62"/>
      <c r="P172" s="62"/>
      <c r="Q172" s="62"/>
      <c r="R172" s="62"/>
      <c r="S172" s="62"/>
      <c r="T172" s="62"/>
      <c r="U172" s="62"/>
      <c r="V172" s="62"/>
      <c r="W172" s="62"/>
      <c r="X172" s="62" t="s">
        <v>3371</v>
      </c>
      <c r="Y172" s="62">
        <v>2</v>
      </c>
      <c r="Z172" s="62" t="str">
        <f>IF(ISNA(MATCH(C172,FORMULÁRIO!L:L, 0)),"NÃO","SIM")</f>
        <v>NÃO</v>
      </c>
      <c r="AA172" s="62" t="s">
        <v>3502</v>
      </c>
      <c r="AB172" s="62" t="s">
        <v>3502</v>
      </c>
    </row>
    <row r="173" spans="1:28" ht="31.5" customHeight="1" x14ac:dyDescent="0.25">
      <c r="A173" s="62">
        <v>93</v>
      </c>
      <c r="B173" s="208" t="s">
        <v>479</v>
      </c>
      <c r="C173" s="46" t="s">
        <v>480</v>
      </c>
      <c r="D173" s="81" t="s">
        <v>481</v>
      </c>
      <c r="E173" s="48" t="s">
        <v>43</v>
      </c>
      <c r="F173" s="46" t="s">
        <v>482</v>
      </c>
      <c r="G173" s="46" t="s">
        <v>10</v>
      </c>
      <c r="H173" s="62"/>
      <c r="I173" s="62"/>
      <c r="J173" s="62" t="s">
        <v>9</v>
      </c>
      <c r="K173" s="62" t="s">
        <v>9</v>
      </c>
      <c r="L173" s="62"/>
      <c r="M173" s="62"/>
      <c r="N173" s="62"/>
      <c r="O173" s="62"/>
      <c r="P173" s="62"/>
      <c r="Q173" s="62"/>
      <c r="R173" s="62"/>
      <c r="S173" s="62"/>
      <c r="T173" s="62"/>
      <c r="U173" s="62"/>
      <c r="V173" s="62"/>
      <c r="W173" s="62"/>
      <c r="X173" s="62" t="s">
        <v>3497</v>
      </c>
      <c r="Y173" s="62">
        <v>1</v>
      </c>
      <c r="Z173" s="62" t="str">
        <f>IF(ISNA(MATCH(C173,FORMULÁRIO!L:L, 0)),"NÃO","SIM")</f>
        <v>SIM</v>
      </c>
      <c r="AA173" s="62" t="s">
        <v>3502</v>
      </c>
      <c r="AB173" s="62" t="s">
        <v>3502</v>
      </c>
    </row>
    <row r="174" spans="1:28" ht="31.5" customHeight="1" x14ac:dyDescent="0.25">
      <c r="A174" s="62">
        <v>93</v>
      </c>
      <c r="B174" s="208" t="s">
        <v>479</v>
      </c>
      <c r="C174" s="46" t="s">
        <v>480</v>
      </c>
      <c r="D174" s="81" t="s">
        <v>481</v>
      </c>
      <c r="E174" s="48" t="s">
        <v>43</v>
      </c>
      <c r="F174" s="46" t="s">
        <v>482</v>
      </c>
      <c r="G174" s="46" t="s">
        <v>17</v>
      </c>
      <c r="H174" s="62" t="s">
        <v>9</v>
      </c>
      <c r="I174" s="62"/>
      <c r="J174" s="62" t="s">
        <v>9</v>
      </c>
      <c r="K174" s="62" t="s">
        <v>9</v>
      </c>
      <c r="L174" s="62"/>
      <c r="M174" s="62"/>
      <c r="N174" s="62"/>
      <c r="O174" s="62"/>
      <c r="P174" s="62"/>
      <c r="Q174" s="62"/>
      <c r="R174" s="62"/>
      <c r="S174" s="62"/>
      <c r="T174" s="62"/>
      <c r="U174" s="62"/>
      <c r="V174" s="62"/>
      <c r="W174" s="62"/>
      <c r="X174" s="62" t="s">
        <v>3380</v>
      </c>
      <c r="Y174" s="62">
        <v>2</v>
      </c>
      <c r="Z174" s="62" t="str">
        <f>IF(ISNA(MATCH(C174,FORMULÁRIO!L:L, 0)),"NÃO","SIM")</f>
        <v>SIM</v>
      </c>
      <c r="AA174" s="62" t="s">
        <v>3502</v>
      </c>
      <c r="AB174" s="62" t="s">
        <v>3502</v>
      </c>
    </row>
    <row r="175" spans="1:28" ht="63" x14ac:dyDescent="0.25">
      <c r="A175" s="62">
        <v>93</v>
      </c>
      <c r="B175" s="208" t="s">
        <v>479</v>
      </c>
      <c r="C175" s="46" t="s">
        <v>480</v>
      </c>
      <c r="D175" s="81" t="s">
        <v>481</v>
      </c>
      <c r="E175" s="48" t="s">
        <v>43</v>
      </c>
      <c r="F175" s="46" t="s">
        <v>482</v>
      </c>
      <c r="G175" s="46" t="s">
        <v>187</v>
      </c>
      <c r="H175" s="62" t="s">
        <v>9</v>
      </c>
      <c r="I175" s="62"/>
      <c r="J175" s="62"/>
      <c r="K175" s="62"/>
      <c r="L175" s="62"/>
      <c r="M175" s="62"/>
      <c r="N175" s="62"/>
      <c r="O175" s="62" t="s">
        <v>9</v>
      </c>
      <c r="P175" s="62" t="s">
        <v>9</v>
      </c>
      <c r="Q175" s="62"/>
      <c r="R175" s="62"/>
      <c r="S175" s="62"/>
      <c r="T175" s="62"/>
      <c r="U175" s="62"/>
      <c r="V175" s="62"/>
      <c r="W175" s="62"/>
      <c r="X175" s="62" t="s">
        <v>3413</v>
      </c>
      <c r="Y175" s="62">
        <v>3</v>
      </c>
      <c r="Z175" s="62" t="str">
        <f>IF(ISNA(MATCH(C175,FORMULÁRIO!L:L, 0)),"NÃO","SIM")</f>
        <v>SIM</v>
      </c>
      <c r="AA175" s="62" t="s">
        <v>3502</v>
      </c>
      <c r="AB175" s="62" t="s">
        <v>3502</v>
      </c>
    </row>
    <row r="176" spans="1:28" ht="15.75" customHeight="1" x14ac:dyDescent="0.25">
      <c r="A176" s="62">
        <v>94</v>
      </c>
      <c r="B176" s="208" t="s">
        <v>483</v>
      </c>
      <c r="C176" s="46" t="s">
        <v>484</v>
      </c>
      <c r="D176" s="47" t="s">
        <v>485</v>
      </c>
      <c r="E176" s="48" t="s">
        <v>43</v>
      </c>
      <c r="F176" s="46" t="s">
        <v>486</v>
      </c>
      <c r="G176" s="46" t="s">
        <v>10</v>
      </c>
      <c r="H176" s="62"/>
      <c r="I176" s="62"/>
      <c r="J176" s="62" t="s">
        <v>9</v>
      </c>
      <c r="K176" s="62" t="s">
        <v>9</v>
      </c>
      <c r="L176" s="62"/>
      <c r="M176" s="62"/>
      <c r="N176" s="62"/>
      <c r="O176" s="62"/>
      <c r="P176" s="62"/>
      <c r="Q176" s="62"/>
      <c r="R176" s="62"/>
      <c r="S176" s="62"/>
      <c r="T176" s="62"/>
      <c r="U176" s="62"/>
      <c r="V176" s="62" t="s">
        <v>3506</v>
      </c>
      <c r="W176" s="62"/>
      <c r="X176" s="62" t="s">
        <v>3497</v>
      </c>
      <c r="Y176" s="62">
        <v>1</v>
      </c>
      <c r="Z176" s="62" t="str">
        <f>IF(ISNA(MATCH(C176,FORMULÁRIO!L:L, 0)),"NÃO","SIM")</f>
        <v>SIM</v>
      </c>
      <c r="AA176" s="62" t="s">
        <v>3502</v>
      </c>
      <c r="AB176" s="62" t="s">
        <v>3502</v>
      </c>
    </row>
    <row r="177" spans="1:28" x14ac:dyDescent="0.25">
      <c r="A177" s="62">
        <v>94</v>
      </c>
      <c r="B177" s="208" t="s">
        <v>483</v>
      </c>
      <c r="C177" s="46" t="s">
        <v>484</v>
      </c>
      <c r="D177" s="47" t="s">
        <v>485</v>
      </c>
      <c r="E177" s="48" t="s">
        <v>43</v>
      </c>
      <c r="F177" s="46" t="s">
        <v>486</v>
      </c>
      <c r="G177" s="46" t="s">
        <v>11</v>
      </c>
      <c r="H177" s="62" t="s">
        <v>9</v>
      </c>
      <c r="I177" s="62"/>
      <c r="J177" s="62"/>
      <c r="K177" s="62"/>
      <c r="L177" s="62"/>
      <c r="M177" s="62"/>
      <c r="N177" s="62"/>
      <c r="O177" s="62"/>
      <c r="P177" s="62"/>
      <c r="Q177" s="62"/>
      <c r="R177" s="62"/>
      <c r="S177" s="62"/>
      <c r="T177" s="62"/>
      <c r="U177" s="62" t="s">
        <v>5051</v>
      </c>
      <c r="V177" s="62" t="s">
        <v>3506</v>
      </c>
      <c r="W177" s="62"/>
      <c r="X177" s="62" t="s">
        <v>3371</v>
      </c>
      <c r="Y177" s="62">
        <v>2</v>
      </c>
      <c r="Z177" s="62" t="str">
        <f>IF(ISNA(MATCH(C177,FORMULÁRIO!L:L, 0)),"NÃO","SIM")</f>
        <v>SIM</v>
      </c>
      <c r="AA177" s="62" t="s">
        <v>3502</v>
      </c>
      <c r="AB177" s="62" t="s">
        <v>3502</v>
      </c>
    </row>
    <row r="178" spans="1:28" ht="15.75" customHeight="1" x14ac:dyDescent="0.25">
      <c r="A178" s="62">
        <v>95</v>
      </c>
      <c r="B178" s="208" t="s">
        <v>487</v>
      </c>
      <c r="C178" s="46" t="s">
        <v>488</v>
      </c>
      <c r="D178" s="47" t="s">
        <v>489</v>
      </c>
      <c r="E178" s="48" t="s">
        <v>89</v>
      </c>
      <c r="F178" s="46" t="s">
        <v>490</v>
      </c>
      <c r="G178" s="46" t="s">
        <v>10</v>
      </c>
      <c r="H178" s="62"/>
      <c r="I178" s="62" t="s">
        <v>9</v>
      </c>
      <c r="J178" s="62" t="s">
        <v>9</v>
      </c>
      <c r="K178" s="62" t="s">
        <v>9</v>
      </c>
      <c r="L178" s="62"/>
      <c r="M178" s="62"/>
      <c r="N178" s="62"/>
      <c r="O178" s="62"/>
      <c r="P178" s="62"/>
      <c r="Q178" s="62"/>
      <c r="R178" s="62"/>
      <c r="S178" s="62"/>
      <c r="T178" s="62"/>
      <c r="U178" s="62"/>
      <c r="V178" s="62"/>
      <c r="W178" s="62"/>
      <c r="X178" s="62" t="s">
        <v>3497</v>
      </c>
      <c r="Y178" s="62">
        <v>1</v>
      </c>
      <c r="Z178" s="62" t="str">
        <f>IF(ISNA(MATCH(C178,FORMULÁRIO!L:L, 0)),"NÃO","SIM")</f>
        <v>SIM</v>
      </c>
      <c r="AA178" s="62" t="s">
        <v>3502</v>
      </c>
      <c r="AB178" s="62" t="s">
        <v>3503</v>
      </c>
    </row>
    <row r="179" spans="1:28" x14ac:dyDescent="0.25">
      <c r="A179" s="62">
        <v>96</v>
      </c>
      <c r="B179" s="208" t="s">
        <v>491</v>
      </c>
      <c r="C179" s="46" t="s">
        <v>492</v>
      </c>
      <c r="D179" s="47" t="s">
        <v>493</v>
      </c>
      <c r="E179" s="48" t="s">
        <v>89</v>
      </c>
      <c r="F179" s="46" t="s">
        <v>494</v>
      </c>
      <c r="G179" s="46" t="s">
        <v>48</v>
      </c>
      <c r="H179" s="62" t="s">
        <v>9</v>
      </c>
      <c r="I179" s="62" t="s">
        <v>9</v>
      </c>
      <c r="J179" s="62" t="s">
        <v>9</v>
      </c>
      <c r="K179" s="62" t="s">
        <v>9</v>
      </c>
      <c r="L179" s="62"/>
      <c r="M179" s="62"/>
      <c r="N179" s="62"/>
      <c r="O179" s="62"/>
      <c r="P179" s="62"/>
      <c r="Q179" s="62"/>
      <c r="R179" s="62"/>
      <c r="S179" s="62"/>
      <c r="T179" s="62"/>
      <c r="U179" s="62" t="s">
        <v>5036</v>
      </c>
      <c r="V179" s="62" t="s">
        <v>3506</v>
      </c>
      <c r="W179" s="62"/>
      <c r="X179" s="62" t="s">
        <v>3361</v>
      </c>
      <c r="Y179" s="62">
        <v>1</v>
      </c>
      <c r="Z179" s="62" t="str">
        <f>IF(ISNA(MATCH(C179,FORMULÁRIO!L:L, 0)),"NÃO","SIM")</f>
        <v>SIM</v>
      </c>
      <c r="AA179" s="62" t="s">
        <v>3502</v>
      </c>
      <c r="AB179" s="62" t="s">
        <v>3503</v>
      </c>
    </row>
    <row r="180" spans="1:28" ht="15.75" customHeight="1" x14ac:dyDescent="0.25">
      <c r="A180" s="62">
        <v>97</v>
      </c>
      <c r="B180" s="208" t="s">
        <v>495</v>
      </c>
      <c r="C180" s="46" t="s">
        <v>496</v>
      </c>
      <c r="D180" s="47" t="s">
        <v>497</v>
      </c>
      <c r="E180" s="48" t="s">
        <v>43</v>
      </c>
      <c r="F180" s="46" t="s">
        <v>498</v>
      </c>
      <c r="G180" s="46" t="s">
        <v>10</v>
      </c>
      <c r="H180" s="62" t="s">
        <v>9</v>
      </c>
      <c r="I180" s="62" t="s">
        <v>9</v>
      </c>
      <c r="J180" s="62" t="s">
        <v>9</v>
      </c>
      <c r="K180" s="62"/>
      <c r="L180" s="62"/>
      <c r="M180" s="62"/>
      <c r="N180" s="62"/>
      <c r="O180" s="62"/>
      <c r="P180" s="62"/>
      <c r="Q180" s="62"/>
      <c r="R180" s="62"/>
      <c r="S180" s="62"/>
      <c r="T180" s="62"/>
      <c r="U180" s="62"/>
      <c r="V180" s="62"/>
      <c r="W180" s="62"/>
      <c r="X180" s="62" t="s">
        <v>3497</v>
      </c>
      <c r="Y180" s="62">
        <v>1</v>
      </c>
      <c r="Z180" s="62" t="str">
        <f>IF(ISNA(MATCH(C180,FORMULÁRIO!L:L, 0)),"NÃO","SIM")</f>
        <v>SIM</v>
      </c>
      <c r="AA180" s="62" t="s">
        <v>3502</v>
      </c>
      <c r="AB180" s="62" t="s">
        <v>3502</v>
      </c>
    </row>
    <row r="181" spans="1:28" ht="15.75" customHeight="1" x14ac:dyDescent="0.25">
      <c r="A181" s="62">
        <v>98</v>
      </c>
      <c r="B181" s="208" t="s">
        <v>499</v>
      </c>
      <c r="C181" s="46" t="s">
        <v>500</v>
      </c>
      <c r="D181" s="47" t="s">
        <v>501</v>
      </c>
      <c r="E181" s="48" t="s">
        <v>3470</v>
      </c>
      <c r="F181" s="46" t="s">
        <v>502</v>
      </c>
      <c r="G181" s="46" t="s">
        <v>48</v>
      </c>
      <c r="H181" s="62" t="s">
        <v>9</v>
      </c>
      <c r="I181" s="62" t="s">
        <v>9</v>
      </c>
      <c r="J181" s="62" t="s">
        <v>9</v>
      </c>
      <c r="K181" s="62"/>
      <c r="L181" s="62"/>
      <c r="M181" s="62"/>
      <c r="N181" s="62"/>
      <c r="O181" s="62"/>
      <c r="P181" s="62"/>
      <c r="Q181" s="62"/>
      <c r="R181" s="62"/>
      <c r="S181" s="62"/>
      <c r="T181" s="62"/>
      <c r="U181" s="62"/>
      <c r="V181" s="62"/>
      <c r="W181" s="62"/>
      <c r="X181" s="62" t="s">
        <v>3361</v>
      </c>
      <c r="Y181" s="62">
        <v>1</v>
      </c>
      <c r="Z181" s="62" t="str">
        <f>IF(ISNA(MATCH(C181,FORMULÁRIO!L:L, 0)),"NÃO","SIM")</f>
        <v>SIM</v>
      </c>
      <c r="AA181" s="62" t="s">
        <v>3503</v>
      </c>
      <c r="AB181" s="62" t="s">
        <v>3503</v>
      </c>
    </row>
    <row r="182" spans="1:28" ht="15.75" customHeight="1" x14ac:dyDescent="0.25">
      <c r="A182" s="62">
        <v>99</v>
      </c>
      <c r="B182" s="208" t="s">
        <v>503</v>
      </c>
      <c r="C182" s="46" t="s">
        <v>504</v>
      </c>
      <c r="D182" s="47" t="s">
        <v>505</v>
      </c>
      <c r="E182" s="48" t="s">
        <v>43</v>
      </c>
      <c r="F182" s="46" t="s">
        <v>506</v>
      </c>
      <c r="G182" s="46" t="s">
        <v>15</v>
      </c>
      <c r="H182" s="62" t="s">
        <v>9</v>
      </c>
      <c r="I182" s="62"/>
      <c r="J182" s="62"/>
      <c r="K182" s="62"/>
      <c r="L182" s="62"/>
      <c r="M182" s="62"/>
      <c r="N182" s="62"/>
      <c r="O182" s="62"/>
      <c r="P182" s="62"/>
      <c r="Q182" s="62"/>
      <c r="R182" s="62"/>
      <c r="S182" s="62"/>
      <c r="T182" s="62"/>
      <c r="U182" s="62"/>
      <c r="V182" s="62" t="s">
        <v>3506</v>
      </c>
      <c r="W182" s="62"/>
      <c r="X182" s="62" t="s">
        <v>3371</v>
      </c>
      <c r="Y182" s="62">
        <v>1</v>
      </c>
      <c r="Z182" s="62" t="str">
        <f>IF(ISNA(MATCH(C182,FORMULÁRIO!L:L, 0)),"NÃO","SIM")</f>
        <v>SIM</v>
      </c>
      <c r="AA182" s="62" t="s">
        <v>3502</v>
      </c>
      <c r="AB182" s="62" t="s">
        <v>3502</v>
      </c>
    </row>
    <row r="183" spans="1:28" ht="15.75" customHeight="1" x14ac:dyDescent="0.25">
      <c r="A183" s="62">
        <v>99</v>
      </c>
      <c r="B183" s="208" t="s">
        <v>503</v>
      </c>
      <c r="C183" s="46" t="s">
        <v>504</v>
      </c>
      <c r="D183" s="47" t="s">
        <v>505</v>
      </c>
      <c r="E183" s="48" t="s">
        <v>43</v>
      </c>
      <c r="F183" s="46" t="s">
        <v>506</v>
      </c>
      <c r="G183" s="46" t="s">
        <v>33</v>
      </c>
      <c r="H183" s="62"/>
      <c r="I183" s="62"/>
      <c r="J183" s="62"/>
      <c r="K183" s="62"/>
      <c r="L183" s="62"/>
      <c r="M183" s="62"/>
      <c r="N183" s="62"/>
      <c r="O183" s="62" t="s">
        <v>9</v>
      </c>
      <c r="P183" s="62"/>
      <c r="Q183" s="62"/>
      <c r="R183" s="62"/>
      <c r="S183" s="62"/>
      <c r="T183" s="62"/>
      <c r="U183" s="62" t="s">
        <v>5041</v>
      </c>
      <c r="V183" s="62" t="s">
        <v>3506</v>
      </c>
      <c r="W183" s="62"/>
      <c r="X183" s="62" t="s">
        <v>3389</v>
      </c>
      <c r="Y183" s="62">
        <v>2</v>
      </c>
      <c r="Z183" s="62" t="str">
        <f>IF(ISNA(MATCH(C183,FORMULÁRIO!L:L, 0)),"NÃO","SIM")</f>
        <v>SIM</v>
      </c>
      <c r="AA183" s="62" t="s">
        <v>3502</v>
      </c>
      <c r="AB183" s="62" t="s">
        <v>3502</v>
      </c>
    </row>
    <row r="184" spans="1:28" ht="15.75" customHeight="1" x14ac:dyDescent="0.25">
      <c r="A184" s="62">
        <v>99</v>
      </c>
      <c r="B184" s="208" t="s">
        <v>503</v>
      </c>
      <c r="C184" s="46" t="s">
        <v>504</v>
      </c>
      <c r="D184" s="47" t="s">
        <v>505</v>
      </c>
      <c r="E184" s="48" t="s">
        <v>43</v>
      </c>
      <c r="F184" s="46" t="s">
        <v>506</v>
      </c>
      <c r="G184" s="46" t="s">
        <v>187</v>
      </c>
      <c r="H184" s="62" t="s">
        <v>9</v>
      </c>
      <c r="I184" s="62"/>
      <c r="J184" s="62"/>
      <c r="K184" s="62"/>
      <c r="L184" s="62"/>
      <c r="M184" s="62"/>
      <c r="N184" s="62"/>
      <c r="O184" s="62"/>
      <c r="P184" s="62"/>
      <c r="Q184" s="62"/>
      <c r="R184" s="62"/>
      <c r="S184" s="62"/>
      <c r="T184" s="62"/>
      <c r="U184" s="62"/>
      <c r="V184" s="62" t="s">
        <v>3506</v>
      </c>
      <c r="W184" s="62"/>
      <c r="X184" s="62" t="s">
        <v>3413</v>
      </c>
      <c r="Y184" s="62">
        <v>3</v>
      </c>
      <c r="Z184" s="62" t="str">
        <f>IF(ISNA(MATCH(C184,FORMULÁRIO!L:L, 0)),"NÃO","SIM")</f>
        <v>SIM</v>
      </c>
      <c r="AA184" s="62" t="s">
        <v>3502</v>
      </c>
      <c r="AB184" s="62" t="s">
        <v>3502</v>
      </c>
    </row>
    <row r="185" spans="1:28" ht="15.75" customHeight="1" x14ac:dyDescent="0.25">
      <c r="A185" s="62">
        <v>100</v>
      </c>
      <c r="B185" s="79" t="s">
        <v>507</v>
      </c>
      <c r="C185" s="46" t="s">
        <v>508</v>
      </c>
      <c r="D185" s="47" t="s">
        <v>509</v>
      </c>
      <c r="E185" s="48" t="s">
        <v>3470</v>
      </c>
      <c r="F185" s="46" t="s">
        <v>510</v>
      </c>
      <c r="G185" s="46" t="s">
        <v>13</v>
      </c>
      <c r="H185" s="62" t="s">
        <v>9</v>
      </c>
      <c r="I185" s="62" t="s">
        <v>9</v>
      </c>
      <c r="J185" s="62"/>
      <c r="K185" s="62"/>
      <c r="L185" s="62"/>
      <c r="M185" s="62"/>
      <c r="N185" s="62"/>
      <c r="O185" s="62"/>
      <c r="P185" s="62"/>
      <c r="Q185" s="62"/>
      <c r="R185" s="62"/>
      <c r="S185" s="62"/>
      <c r="T185" s="62"/>
      <c r="U185" s="62"/>
      <c r="V185" s="62"/>
      <c r="W185" s="62"/>
      <c r="X185" s="62" t="s">
        <v>3408</v>
      </c>
      <c r="Y185" s="62">
        <v>1</v>
      </c>
      <c r="Z185" s="62" t="str">
        <f>IF(ISNA(MATCH(C185,FORMULÁRIO!L:L, 0)),"NÃO","SIM")</f>
        <v>NÃO</v>
      </c>
      <c r="AA185" s="62" t="s">
        <v>3503</v>
      </c>
      <c r="AB185" s="62" t="s">
        <v>3503</v>
      </c>
    </row>
    <row r="186" spans="1:28" ht="15.75" customHeight="1" x14ac:dyDescent="0.25">
      <c r="A186" s="62">
        <v>100</v>
      </c>
      <c r="B186" s="79" t="s">
        <v>507</v>
      </c>
      <c r="C186" s="46" t="s">
        <v>508</v>
      </c>
      <c r="D186" s="47" t="s">
        <v>509</v>
      </c>
      <c r="E186" s="48" t="s">
        <v>3470</v>
      </c>
      <c r="F186" s="46" t="s">
        <v>510</v>
      </c>
      <c r="G186" s="46" t="s">
        <v>68</v>
      </c>
      <c r="H186" s="62"/>
      <c r="I186" s="62"/>
      <c r="J186" s="62"/>
      <c r="K186" s="62" t="s">
        <v>9</v>
      </c>
      <c r="L186" s="62"/>
      <c r="M186" s="62"/>
      <c r="N186" s="62"/>
      <c r="O186" s="62"/>
      <c r="P186" s="62"/>
      <c r="Q186" s="62"/>
      <c r="R186" s="62"/>
      <c r="S186" s="62"/>
      <c r="T186" s="62"/>
      <c r="U186" s="62"/>
      <c r="V186" s="62"/>
      <c r="W186" s="62"/>
      <c r="X186" s="62" t="s">
        <v>3497</v>
      </c>
      <c r="Y186" s="62">
        <v>2</v>
      </c>
      <c r="Z186" s="62" t="str">
        <f>IF(ISNA(MATCH(C186,FORMULÁRIO!L:L, 0)),"NÃO","SIM")</f>
        <v>NÃO</v>
      </c>
      <c r="AA186" s="62" t="s">
        <v>3503</v>
      </c>
      <c r="AB186" s="62" t="s">
        <v>3503</v>
      </c>
    </row>
    <row r="187" spans="1:28" ht="15.75" customHeight="1" x14ac:dyDescent="0.25">
      <c r="A187" s="62">
        <v>101</v>
      </c>
      <c r="B187" s="208" t="s">
        <v>511</v>
      </c>
      <c r="C187" s="46" t="s">
        <v>512</v>
      </c>
      <c r="D187" s="47" t="s">
        <v>513</v>
      </c>
      <c r="E187" s="48" t="s">
        <v>43</v>
      </c>
      <c r="F187" s="46" t="s">
        <v>514</v>
      </c>
      <c r="G187" s="46" t="s">
        <v>48</v>
      </c>
      <c r="H187" s="62" t="s">
        <v>9</v>
      </c>
      <c r="I187" s="62" t="s">
        <v>9</v>
      </c>
      <c r="J187" s="62"/>
      <c r="K187" s="62"/>
      <c r="L187" s="62"/>
      <c r="M187" s="62"/>
      <c r="N187" s="62"/>
      <c r="O187" s="62"/>
      <c r="P187" s="62"/>
      <c r="Q187" s="62"/>
      <c r="R187" s="62"/>
      <c r="S187" s="62"/>
      <c r="T187" s="62"/>
      <c r="U187" s="62" t="s">
        <v>4602</v>
      </c>
      <c r="V187" s="62" t="s">
        <v>3506</v>
      </c>
      <c r="W187" s="62"/>
      <c r="X187" s="62" t="s">
        <v>3361</v>
      </c>
      <c r="Y187" s="62">
        <v>1</v>
      </c>
      <c r="Z187" s="62" t="str">
        <f>IF(ISNA(MATCH(C187,FORMULÁRIO!L:L, 0)),"NÃO","SIM")</f>
        <v>SIM</v>
      </c>
      <c r="AA187" s="62" t="s">
        <v>3502</v>
      </c>
      <c r="AB187" s="62" t="s">
        <v>3502</v>
      </c>
    </row>
    <row r="188" spans="1:28" ht="15.75" customHeight="1" x14ac:dyDescent="0.25">
      <c r="A188" s="62">
        <v>102</v>
      </c>
      <c r="B188" s="208" t="s">
        <v>515</v>
      </c>
      <c r="C188" s="46" t="s">
        <v>516</v>
      </c>
      <c r="D188" s="47" t="s">
        <v>517</v>
      </c>
      <c r="E188" s="48" t="s">
        <v>43</v>
      </c>
      <c r="F188" s="46" t="s">
        <v>518</v>
      </c>
      <c r="G188" s="46" t="s">
        <v>132</v>
      </c>
      <c r="H188" s="62" t="s">
        <v>9</v>
      </c>
      <c r="I188" s="62"/>
      <c r="J188" s="62"/>
      <c r="K188" s="62" t="s">
        <v>9</v>
      </c>
      <c r="L188" s="62"/>
      <c r="M188" s="62"/>
      <c r="N188" s="62"/>
      <c r="O188" s="62"/>
      <c r="P188" s="62"/>
      <c r="Q188" s="62"/>
      <c r="R188" s="62"/>
      <c r="S188" s="62"/>
      <c r="T188" s="62"/>
      <c r="U188" s="62"/>
      <c r="V188" s="62"/>
      <c r="W188" s="62"/>
      <c r="X188" s="62" t="s">
        <v>3380</v>
      </c>
      <c r="Y188" s="62">
        <v>1</v>
      </c>
      <c r="Z188" s="62" t="str">
        <f>IF(ISNA(MATCH(C188,FORMULÁRIO!L:L, 0)),"NÃO","SIM")</f>
        <v>SIM</v>
      </c>
      <c r="AA188" s="62" t="s">
        <v>3502</v>
      </c>
      <c r="AB188" s="62" t="s">
        <v>3502</v>
      </c>
    </row>
    <row r="189" spans="1:28" ht="15.75" customHeight="1" x14ac:dyDescent="0.25">
      <c r="A189" s="62">
        <v>103</v>
      </c>
      <c r="B189" s="208" t="s">
        <v>519</v>
      </c>
      <c r="C189" s="46" t="s">
        <v>520</v>
      </c>
      <c r="D189" s="47" t="s">
        <v>521</v>
      </c>
      <c r="E189" s="48" t="s">
        <v>89</v>
      </c>
      <c r="F189" s="46" t="s">
        <v>522</v>
      </c>
      <c r="G189" s="46" t="s">
        <v>305</v>
      </c>
      <c r="H189" s="62"/>
      <c r="I189" s="62"/>
      <c r="J189" s="62"/>
      <c r="K189" s="62"/>
      <c r="L189" s="62" t="s">
        <v>9</v>
      </c>
      <c r="M189" s="62"/>
      <c r="N189" s="62"/>
      <c r="O189" s="62"/>
      <c r="P189" s="62"/>
      <c r="Q189" s="62"/>
      <c r="R189" s="62"/>
      <c r="S189" s="62"/>
      <c r="T189" s="62"/>
      <c r="U189" s="62" t="s">
        <v>5035</v>
      </c>
      <c r="V189" s="62" t="s">
        <v>3506</v>
      </c>
      <c r="W189" s="62"/>
      <c r="X189" s="62" t="s">
        <v>3389</v>
      </c>
      <c r="Y189" s="62">
        <v>1</v>
      </c>
      <c r="Z189" s="62" t="str">
        <f>IF(ISNA(MATCH(C189,FORMULÁRIO!L:L, 0)),"NÃO","SIM")</f>
        <v>SIM</v>
      </c>
      <c r="AA189" s="62" t="s">
        <v>3502</v>
      </c>
      <c r="AB189" s="62" t="s">
        <v>3503</v>
      </c>
    </row>
    <row r="190" spans="1:28" ht="15.75" customHeight="1" x14ac:dyDescent="0.25">
      <c r="A190" s="62">
        <v>104</v>
      </c>
      <c r="B190" s="208" t="s">
        <v>523</v>
      </c>
      <c r="C190" s="46" t="s">
        <v>524</v>
      </c>
      <c r="D190" s="47" t="s">
        <v>525</v>
      </c>
      <c r="E190" s="48" t="s">
        <v>43</v>
      </c>
      <c r="F190" s="46" t="s">
        <v>526</v>
      </c>
      <c r="G190" s="46" t="s">
        <v>62</v>
      </c>
      <c r="H190" s="62" t="s">
        <v>9</v>
      </c>
      <c r="I190" s="62"/>
      <c r="J190" s="62"/>
      <c r="K190" s="62"/>
      <c r="L190" s="62"/>
      <c r="M190" s="62"/>
      <c r="N190" s="62"/>
      <c r="O190" s="62"/>
      <c r="P190" s="62" t="s">
        <v>9</v>
      </c>
      <c r="Q190" s="62"/>
      <c r="R190" s="62"/>
      <c r="S190" s="62"/>
      <c r="T190" s="62"/>
      <c r="U190" s="62"/>
      <c r="V190" s="62" t="s">
        <v>3506</v>
      </c>
      <c r="W190" s="62"/>
      <c r="X190" s="62" t="s">
        <v>3413</v>
      </c>
      <c r="Y190" s="62">
        <v>1</v>
      </c>
      <c r="Z190" s="62" t="str">
        <f>IF(ISNA(MATCH(C190,FORMULÁRIO!L:L, 0)),"NÃO","SIM")</f>
        <v>SIM</v>
      </c>
      <c r="AA190" s="62" t="s">
        <v>3502</v>
      </c>
      <c r="AB190" s="62" t="s">
        <v>3502</v>
      </c>
    </row>
    <row r="191" spans="1:28" ht="15.75" customHeight="1" x14ac:dyDescent="0.25">
      <c r="A191" s="62">
        <v>104</v>
      </c>
      <c r="B191" s="208" t="s">
        <v>523</v>
      </c>
      <c r="C191" s="46" t="s">
        <v>524</v>
      </c>
      <c r="D191" s="47" t="s">
        <v>525</v>
      </c>
      <c r="E191" s="48" t="s">
        <v>43</v>
      </c>
      <c r="F191" s="46" t="s">
        <v>526</v>
      </c>
      <c r="G191" s="46" t="s">
        <v>123</v>
      </c>
      <c r="H191" s="62" t="s">
        <v>9</v>
      </c>
      <c r="I191" s="62"/>
      <c r="J191" s="62"/>
      <c r="K191" s="62"/>
      <c r="L191" s="62"/>
      <c r="M191" s="62"/>
      <c r="N191" s="62"/>
      <c r="O191" s="62"/>
      <c r="P191" s="62"/>
      <c r="Q191" s="62"/>
      <c r="R191" s="62"/>
      <c r="S191" s="62"/>
      <c r="T191" s="62"/>
      <c r="U191" s="62" t="s">
        <v>5042</v>
      </c>
      <c r="V191" s="62" t="s">
        <v>3506</v>
      </c>
      <c r="W191" s="62"/>
      <c r="X191" s="62" t="s">
        <v>3408</v>
      </c>
      <c r="Y191" s="62">
        <v>2</v>
      </c>
      <c r="Z191" s="62" t="str">
        <f>IF(ISNA(MATCH(C191,FORMULÁRIO!L:L, 0)),"NÃO","SIM")</f>
        <v>SIM</v>
      </c>
      <c r="AA191" s="62" t="s">
        <v>3502</v>
      </c>
      <c r="AB191" s="62" t="s">
        <v>3502</v>
      </c>
    </row>
    <row r="192" spans="1:28" s="85" customFormat="1" x14ac:dyDescent="0.25">
      <c r="A192" s="62">
        <v>105</v>
      </c>
      <c r="B192" s="208" t="s">
        <v>527</v>
      </c>
      <c r="C192" s="46" t="s">
        <v>528</v>
      </c>
      <c r="D192" s="47" t="s">
        <v>529</v>
      </c>
      <c r="E192" s="48" t="s">
        <v>43</v>
      </c>
      <c r="F192" s="46" t="s">
        <v>530</v>
      </c>
      <c r="G192" s="46" t="s">
        <v>13</v>
      </c>
      <c r="H192" s="62"/>
      <c r="I192" s="62" t="s">
        <v>9</v>
      </c>
      <c r="J192" s="62"/>
      <c r="K192" s="62"/>
      <c r="L192" s="62"/>
      <c r="M192" s="62"/>
      <c r="N192" s="62"/>
      <c r="O192" s="62"/>
      <c r="P192" s="62"/>
      <c r="Q192" s="62"/>
      <c r="R192" s="62"/>
      <c r="S192" s="62"/>
      <c r="T192" s="62"/>
      <c r="U192" s="62" t="s">
        <v>5050</v>
      </c>
      <c r="V192" s="62" t="s">
        <v>3506</v>
      </c>
      <c r="W192" s="62"/>
      <c r="X192" s="62" t="s">
        <v>3408</v>
      </c>
      <c r="Y192" s="62">
        <v>1</v>
      </c>
      <c r="Z192" s="62" t="str">
        <f>IF(ISNA(MATCH(C192,FORMULÁRIO!L:L, 0)),"NÃO","SIM")</f>
        <v>SIM</v>
      </c>
      <c r="AA192" s="62" t="s">
        <v>3502</v>
      </c>
      <c r="AB192" s="62" t="s">
        <v>3502</v>
      </c>
    </row>
    <row r="193" spans="1:28" x14ac:dyDescent="0.25">
      <c r="A193" s="62">
        <v>107</v>
      </c>
      <c r="B193" s="208" t="s">
        <v>531</v>
      </c>
      <c r="C193" s="46" t="s">
        <v>532</v>
      </c>
      <c r="D193" s="47" t="s">
        <v>533</v>
      </c>
      <c r="E193" s="48" t="s">
        <v>43</v>
      </c>
      <c r="F193" s="46" t="s">
        <v>534</v>
      </c>
      <c r="G193" s="46" t="s">
        <v>10</v>
      </c>
      <c r="H193" s="62" t="s">
        <v>9</v>
      </c>
      <c r="I193" s="62"/>
      <c r="J193" s="62" t="s">
        <v>9</v>
      </c>
      <c r="K193" s="62" t="s">
        <v>9</v>
      </c>
      <c r="L193" s="62"/>
      <c r="M193" s="62"/>
      <c r="N193" s="62"/>
      <c r="O193" s="62"/>
      <c r="P193" s="62"/>
      <c r="Q193" s="62"/>
      <c r="R193" s="62"/>
      <c r="S193" s="62"/>
      <c r="T193" s="62"/>
      <c r="U193" s="62" t="s">
        <v>5044</v>
      </c>
      <c r="V193" s="62" t="s">
        <v>3506</v>
      </c>
      <c r="W193" s="62"/>
      <c r="X193" s="62" t="s">
        <v>3497</v>
      </c>
      <c r="Y193" s="62">
        <v>1</v>
      </c>
      <c r="Z193" s="62" t="str">
        <f>IF(ISNA(MATCH(C193,FORMULÁRIO!L:L, 0)),"NÃO","SIM")</f>
        <v>SIM</v>
      </c>
      <c r="AA193" s="62" t="s">
        <v>3502</v>
      </c>
      <c r="AB193" s="62" t="s">
        <v>3502</v>
      </c>
    </row>
    <row r="194" spans="1:28" x14ac:dyDescent="0.25">
      <c r="A194" s="62">
        <v>108</v>
      </c>
      <c r="B194" s="208" t="s">
        <v>535</v>
      </c>
      <c r="C194" s="46" t="s">
        <v>536</v>
      </c>
      <c r="D194" s="47" t="s">
        <v>537</v>
      </c>
      <c r="E194" s="48" t="s">
        <v>3470</v>
      </c>
      <c r="F194" s="46" t="s">
        <v>538</v>
      </c>
      <c r="G194" s="46" t="s">
        <v>10</v>
      </c>
      <c r="H194" s="62"/>
      <c r="I194" s="62" t="s">
        <v>9</v>
      </c>
      <c r="J194" s="62"/>
      <c r="K194" s="62"/>
      <c r="L194" s="62"/>
      <c r="M194" s="62"/>
      <c r="N194" s="62"/>
      <c r="O194" s="62"/>
      <c r="P194" s="62"/>
      <c r="Q194" s="62"/>
      <c r="R194" s="62"/>
      <c r="S194" s="62"/>
      <c r="T194" s="62"/>
      <c r="U194" s="62"/>
      <c r="V194" s="62"/>
      <c r="W194" s="62"/>
      <c r="X194" s="62" t="s">
        <v>3497</v>
      </c>
      <c r="Y194" s="62">
        <v>1</v>
      </c>
      <c r="Z194" s="62" t="str">
        <f>IF(ISNA(MATCH(C194,FORMULÁRIO!L:L, 0)),"NÃO","SIM")</f>
        <v>SIM</v>
      </c>
      <c r="AA194" s="62" t="s">
        <v>3503</v>
      </c>
      <c r="AB194" s="62" t="s">
        <v>3503</v>
      </c>
    </row>
    <row r="195" spans="1:28" ht="15.75" customHeight="1" x14ac:dyDescent="0.25">
      <c r="A195" s="62">
        <v>109</v>
      </c>
      <c r="B195" s="79" t="s">
        <v>539</v>
      </c>
      <c r="C195" s="46" t="s">
        <v>540</v>
      </c>
      <c r="D195" s="47" t="s">
        <v>541</v>
      </c>
      <c r="E195" s="48" t="s">
        <v>43</v>
      </c>
      <c r="F195" s="46" t="s">
        <v>542</v>
      </c>
      <c r="G195" s="46" t="s">
        <v>305</v>
      </c>
      <c r="H195" s="62" t="s">
        <v>9</v>
      </c>
      <c r="I195" s="62"/>
      <c r="J195" s="62"/>
      <c r="K195" s="62"/>
      <c r="L195" s="62"/>
      <c r="M195" s="62"/>
      <c r="N195" s="62"/>
      <c r="O195" s="62"/>
      <c r="P195" s="62"/>
      <c r="Q195" s="62"/>
      <c r="R195" s="62"/>
      <c r="S195" s="62"/>
      <c r="T195" s="62"/>
      <c r="U195" s="62"/>
      <c r="V195" s="62"/>
      <c r="W195" s="62"/>
      <c r="X195" s="62" t="s">
        <v>3389</v>
      </c>
      <c r="Y195" s="62">
        <v>1</v>
      </c>
      <c r="Z195" s="62" t="str">
        <f>IF(ISNA(MATCH(C195,FORMULÁRIO!L:L, 0)),"NÃO","SIM")</f>
        <v>NÃO</v>
      </c>
      <c r="AA195" s="62" t="s">
        <v>3502</v>
      </c>
      <c r="AB195" s="62" t="s">
        <v>3502</v>
      </c>
    </row>
    <row r="196" spans="1:28" ht="15.75" customHeight="1" x14ac:dyDescent="0.25">
      <c r="A196" s="62">
        <v>109</v>
      </c>
      <c r="B196" s="79" t="s">
        <v>539</v>
      </c>
      <c r="C196" s="46" t="s">
        <v>540</v>
      </c>
      <c r="D196" s="47" t="s">
        <v>541</v>
      </c>
      <c r="E196" s="48" t="s">
        <v>43</v>
      </c>
      <c r="F196" s="46" t="s">
        <v>542</v>
      </c>
      <c r="G196" s="46" t="s">
        <v>17</v>
      </c>
      <c r="H196" s="62" t="s">
        <v>9</v>
      </c>
      <c r="I196" s="62"/>
      <c r="J196" s="62"/>
      <c r="K196" s="62"/>
      <c r="L196" s="62"/>
      <c r="M196" s="62"/>
      <c r="N196" s="62"/>
      <c r="O196" s="62"/>
      <c r="P196" s="62"/>
      <c r="Q196" s="62"/>
      <c r="R196" s="62"/>
      <c r="S196" s="62"/>
      <c r="T196" s="62"/>
      <c r="U196" s="62"/>
      <c r="V196" s="62"/>
      <c r="W196" s="62"/>
      <c r="X196" s="62" t="s">
        <v>3380</v>
      </c>
      <c r="Y196" s="62">
        <v>2</v>
      </c>
      <c r="Z196" s="62" t="str">
        <f>IF(ISNA(MATCH(C196,FORMULÁRIO!L:L, 0)),"NÃO","SIM")</f>
        <v>NÃO</v>
      </c>
      <c r="AA196" s="62" t="s">
        <v>3502</v>
      </c>
      <c r="AB196" s="62" t="s">
        <v>3502</v>
      </c>
    </row>
    <row r="197" spans="1:28" ht="15.75" customHeight="1" x14ac:dyDescent="0.25">
      <c r="A197" s="62">
        <v>110</v>
      </c>
      <c r="B197" s="208" t="s">
        <v>543</v>
      </c>
      <c r="C197" s="46" t="s">
        <v>544</v>
      </c>
      <c r="D197" s="47" t="s">
        <v>545</v>
      </c>
      <c r="E197" s="48" t="s">
        <v>43</v>
      </c>
      <c r="F197" s="46" t="s">
        <v>542</v>
      </c>
      <c r="G197" s="46" t="s">
        <v>13</v>
      </c>
      <c r="H197" s="62"/>
      <c r="I197" s="62" t="s">
        <v>9</v>
      </c>
      <c r="J197" s="62"/>
      <c r="K197" s="62"/>
      <c r="L197" s="62"/>
      <c r="M197" s="62"/>
      <c r="N197" s="62"/>
      <c r="O197" s="62"/>
      <c r="P197" s="62"/>
      <c r="Q197" s="62"/>
      <c r="R197" s="62"/>
      <c r="S197" s="62"/>
      <c r="T197" s="62"/>
      <c r="U197" s="62" t="s">
        <v>5050</v>
      </c>
      <c r="V197" s="62" t="s">
        <v>3506</v>
      </c>
      <c r="W197" s="62"/>
      <c r="X197" s="62" t="s">
        <v>3408</v>
      </c>
      <c r="Y197" s="62">
        <v>1</v>
      </c>
      <c r="Z197" s="62" t="str">
        <f>IF(ISNA(MATCH(C197,FORMULÁRIO!L:L, 0)),"NÃO","SIM")</f>
        <v>SIM</v>
      </c>
      <c r="AA197" s="62" t="s">
        <v>3502</v>
      </c>
      <c r="AB197" s="62" t="s">
        <v>3502</v>
      </c>
    </row>
    <row r="198" spans="1:28" ht="15.75" customHeight="1" x14ac:dyDescent="0.25">
      <c r="A198" s="62">
        <v>111</v>
      </c>
      <c r="B198" s="208" t="s">
        <v>546</v>
      </c>
      <c r="C198" s="46" t="s">
        <v>547</v>
      </c>
      <c r="D198" s="47" t="s">
        <v>548</v>
      </c>
      <c r="E198" s="48" t="s">
        <v>43</v>
      </c>
      <c r="F198" s="46" t="s">
        <v>549</v>
      </c>
      <c r="G198" s="46" t="s">
        <v>15</v>
      </c>
      <c r="H198" s="62" t="s">
        <v>9</v>
      </c>
      <c r="I198" s="62"/>
      <c r="J198" s="62"/>
      <c r="K198" s="62"/>
      <c r="L198" s="62"/>
      <c r="M198" s="62"/>
      <c r="N198" s="62"/>
      <c r="O198" s="62"/>
      <c r="P198" s="62"/>
      <c r="Q198" s="62"/>
      <c r="R198" s="62"/>
      <c r="S198" s="62"/>
      <c r="T198" s="62"/>
      <c r="U198" s="62" t="s">
        <v>5051</v>
      </c>
      <c r="V198" s="62" t="s">
        <v>3506</v>
      </c>
      <c r="W198" s="62"/>
      <c r="X198" s="62" t="s">
        <v>3371</v>
      </c>
      <c r="Y198" s="62">
        <v>1</v>
      </c>
      <c r="Z198" s="62" t="str">
        <f>IF(ISNA(MATCH(C198,FORMULÁRIO!L:L, 0)),"NÃO","SIM")</f>
        <v>SIM</v>
      </c>
      <c r="AA198" s="62" t="s">
        <v>3502</v>
      </c>
      <c r="AB198" s="62" t="s">
        <v>3502</v>
      </c>
    </row>
    <row r="199" spans="1:28" ht="47.25" customHeight="1" x14ac:dyDescent="0.25">
      <c r="A199" s="62">
        <v>112</v>
      </c>
      <c r="B199" s="208" t="s">
        <v>550</v>
      </c>
      <c r="C199" s="46" t="s">
        <v>551</v>
      </c>
      <c r="D199" s="47" t="s">
        <v>552</v>
      </c>
      <c r="E199" s="48" t="s">
        <v>3470</v>
      </c>
      <c r="F199" s="46" t="s">
        <v>553</v>
      </c>
      <c r="G199" s="46" t="s">
        <v>42</v>
      </c>
      <c r="H199" s="62" t="s">
        <v>9</v>
      </c>
      <c r="I199" s="62" t="s">
        <v>9</v>
      </c>
      <c r="J199" s="62"/>
      <c r="K199" s="62"/>
      <c r="L199" s="62"/>
      <c r="M199" s="62"/>
      <c r="N199" s="62"/>
      <c r="O199" s="62"/>
      <c r="P199" s="62"/>
      <c r="Q199" s="62"/>
      <c r="R199" s="62"/>
      <c r="S199" s="62"/>
      <c r="T199" s="62"/>
      <c r="U199" s="62" t="s">
        <v>5028</v>
      </c>
      <c r="V199" s="62" t="s">
        <v>3506</v>
      </c>
      <c r="W199" s="62"/>
      <c r="X199" s="62" t="s">
        <v>3432</v>
      </c>
      <c r="Y199" s="62">
        <v>1</v>
      </c>
      <c r="Z199" s="62" t="str">
        <f>IF(ISNA(MATCH(C199,FORMULÁRIO!L:L, 0)),"NÃO","SIM")</f>
        <v>SIM</v>
      </c>
      <c r="AA199" s="62" t="s">
        <v>3503</v>
      </c>
      <c r="AB199" s="62" t="s">
        <v>3503</v>
      </c>
    </row>
    <row r="200" spans="1:28" x14ac:dyDescent="0.25">
      <c r="A200" s="62">
        <v>113</v>
      </c>
      <c r="B200" s="208" t="s">
        <v>554</v>
      </c>
      <c r="C200" s="46" t="s">
        <v>555</v>
      </c>
      <c r="D200" s="47" t="s">
        <v>556</v>
      </c>
      <c r="E200" s="48" t="s">
        <v>3470</v>
      </c>
      <c r="F200" s="46" t="s">
        <v>557</v>
      </c>
      <c r="G200" s="46" t="s">
        <v>10</v>
      </c>
      <c r="H200" s="62" t="s">
        <v>9</v>
      </c>
      <c r="I200" s="62" t="s">
        <v>9</v>
      </c>
      <c r="J200" s="62" t="s">
        <v>9</v>
      </c>
      <c r="K200" s="62"/>
      <c r="L200" s="62"/>
      <c r="M200" s="62"/>
      <c r="N200" s="62"/>
      <c r="O200" s="62"/>
      <c r="P200" s="62"/>
      <c r="Q200" s="62"/>
      <c r="R200" s="62"/>
      <c r="S200" s="62"/>
      <c r="T200" s="62"/>
      <c r="U200" s="62"/>
      <c r="V200" s="62"/>
      <c r="W200" s="62"/>
      <c r="X200" s="62" t="s">
        <v>3497</v>
      </c>
      <c r="Y200" s="62">
        <v>1</v>
      </c>
      <c r="Z200" s="62" t="str">
        <f>IF(ISNA(MATCH(C200,FORMULÁRIO!L:L, 0)),"NÃO","SIM")</f>
        <v>SIM</v>
      </c>
      <c r="AA200" s="62" t="s">
        <v>3503</v>
      </c>
      <c r="AB200" s="62" t="s">
        <v>3503</v>
      </c>
    </row>
    <row r="201" spans="1:28" ht="15.75" customHeight="1" x14ac:dyDescent="0.25">
      <c r="A201" s="62">
        <v>114</v>
      </c>
      <c r="B201" s="208" t="s">
        <v>558</v>
      </c>
      <c r="C201" s="46" t="s">
        <v>559</v>
      </c>
      <c r="D201" s="47" t="s">
        <v>560</v>
      </c>
      <c r="E201" s="48" t="s">
        <v>26</v>
      </c>
      <c r="F201" s="46" t="s">
        <v>561</v>
      </c>
      <c r="G201" s="46" t="s">
        <v>10</v>
      </c>
      <c r="H201" s="62"/>
      <c r="I201" s="62"/>
      <c r="J201" s="62"/>
      <c r="K201" s="62" t="s">
        <v>9</v>
      </c>
      <c r="L201" s="62"/>
      <c r="M201" s="62"/>
      <c r="N201" s="62"/>
      <c r="O201" s="62"/>
      <c r="P201" s="62"/>
      <c r="Q201" s="62"/>
      <c r="R201" s="62"/>
      <c r="S201" s="62"/>
      <c r="T201" s="62"/>
      <c r="U201" s="62"/>
      <c r="V201" s="62"/>
      <c r="W201" s="62"/>
      <c r="X201" s="62" t="s">
        <v>3497</v>
      </c>
      <c r="Y201" s="62">
        <v>2</v>
      </c>
      <c r="Z201" s="62" t="str">
        <f>IF(ISNA(MATCH(C201,FORMULÁRIO!L:L, 0)),"NÃO","SIM")</f>
        <v>SIM</v>
      </c>
      <c r="AA201" s="62" t="s">
        <v>3502</v>
      </c>
      <c r="AB201" s="62" t="s">
        <v>3503</v>
      </c>
    </row>
    <row r="202" spans="1:28" ht="15.75" customHeight="1" x14ac:dyDescent="0.25">
      <c r="A202" s="213">
        <v>114</v>
      </c>
      <c r="B202" s="208" t="s">
        <v>558</v>
      </c>
      <c r="C202" s="46" t="s">
        <v>559</v>
      </c>
      <c r="D202" s="47" t="s">
        <v>560</v>
      </c>
      <c r="E202" s="48" t="s">
        <v>26</v>
      </c>
      <c r="F202" s="46" t="s">
        <v>561</v>
      </c>
      <c r="G202" s="211" t="s">
        <v>11</v>
      </c>
      <c r="H202" s="62" t="s">
        <v>9</v>
      </c>
      <c r="I202" s="62"/>
      <c r="J202" s="62"/>
      <c r="K202" s="62"/>
      <c r="L202" s="62"/>
      <c r="M202" s="62"/>
      <c r="N202" s="62"/>
      <c r="O202" s="62"/>
      <c r="P202" s="62"/>
      <c r="Q202" s="62"/>
      <c r="R202" s="62"/>
      <c r="S202" s="62"/>
      <c r="T202" s="62"/>
      <c r="U202" s="62"/>
      <c r="V202" s="62"/>
      <c r="W202" s="62"/>
      <c r="X202" s="62" t="s">
        <v>3371</v>
      </c>
      <c r="Y202" s="62">
        <v>3</v>
      </c>
      <c r="Z202" s="62" t="str">
        <f>IF(ISNA(MATCH(C202,FORMULÁRIO!L:L, 0)),"NÃO","SIM")</f>
        <v>SIM</v>
      </c>
      <c r="AA202" s="62" t="s">
        <v>3502</v>
      </c>
      <c r="AB202" s="62" t="s">
        <v>3503</v>
      </c>
    </row>
    <row r="203" spans="1:28" ht="15.75" customHeight="1" x14ac:dyDescent="0.25">
      <c r="A203" s="213">
        <v>114</v>
      </c>
      <c r="B203" s="208" t="s">
        <v>558</v>
      </c>
      <c r="C203" s="46" t="s">
        <v>559</v>
      </c>
      <c r="D203" s="47" t="s">
        <v>560</v>
      </c>
      <c r="E203" s="48" t="s">
        <v>26</v>
      </c>
      <c r="F203" s="46" t="s">
        <v>561</v>
      </c>
      <c r="G203" s="46" t="s">
        <v>25</v>
      </c>
      <c r="H203" s="62" t="s">
        <v>9</v>
      </c>
      <c r="I203" s="62" t="s">
        <v>9</v>
      </c>
      <c r="J203" s="62" t="s">
        <v>9</v>
      </c>
      <c r="K203" s="62" t="s">
        <v>9</v>
      </c>
      <c r="L203" s="62"/>
      <c r="M203" s="62"/>
      <c r="N203" s="62"/>
      <c r="O203" s="62"/>
      <c r="P203" s="62"/>
      <c r="Q203" s="62"/>
      <c r="R203" s="62"/>
      <c r="S203" s="62"/>
      <c r="T203" s="62"/>
      <c r="U203" s="62"/>
      <c r="V203" s="62"/>
      <c r="W203" s="62"/>
      <c r="X203" s="62" t="s">
        <v>3380</v>
      </c>
      <c r="Y203" s="62">
        <v>3</v>
      </c>
      <c r="Z203" s="62" t="str">
        <f>IF(ISNA(MATCH(C203,FORMULÁRIO!L:L, 0)),"NÃO","SIM")</f>
        <v>SIM</v>
      </c>
      <c r="AA203" s="62" t="s">
        <v>3502</v>
      </c>
      <c r="AB203" s="62" t="s">
        <v>3503</v>
      </c>
    </row>
    <row r="204" spans="1:28" ht="15.75" customHeight="1" x14ac:dyDescent="0.25">
      <c r="A204" s="62">
        <v>114</v>
      </c>
      <c r="B204" s="208" t="s">
        <v>558</v>
      </c>
      <c r="C204" s="46" t="s">
        <v>559</v>
      </c>
      <c r="D204" s="47" t="s">
        <v>560</v>
      </c>
      <c r="E204" s="48" t="s">
        <v>26</v>
      </c>
      <c r="F204" s="46" t="s">
        <v>561</v>
      </c>
      <c r="G204" s="46" t="s">
        <v>1848</v>
      </c>
      <c r="H204" s="62" t="s">
        <v>9</v>
      </c>
      <c r="I204" s="62"/>
      <c r="J204" s="62" t="s">
        <v>9</v>
      </c>
      <c r="K204" s="62"/>
      <c r="L204" s="62"/>
      <c r="M204" s="62" t="s">
        <v>9</v>
      </c>
      <c r="N204" s="62"/>
      <c r="O204" s="62"/>
      <c r="P204" s="62"/>
      <c r="Q204" s="62"/>
      <c r="R204" s="62"/>
      <c r="S204" s="62"/>
      <c r="T204" s="62"/>
      <c r="U204" s="62"/>
      <c r="V204" s="62"/>
      <c r="W204" s="62"/>
      <c r="X204" s="62" t="s">
        <v>3413</v>
      </c>
      <c r="Y204" s="62">
        <v>4</v>
      </c>
      <c r="Z204" s="62" t="str">
        <f>IF(ISNA(MATCH(C204,FORMULÁRIO!L:L, 0)),"NÃO","SIM")</f>
        <v>SIM</v>
      </c>
      <c r="AA204" s="62" t="s">
        <v>3502</v>
      </c>
      <c r="AB204" s="62" t="s">
        <v>3503</v>
      </c>
    </row>
    <row r="205" spans="1:28" ht="31.5" customHeight="1" x14ac:dyDescent="0.25">
      <c r="A205" s="62">
        <v>115</v>
      </c>
      <c r="B205" s="209" t="s">
        <v>562</v>
      </c>
      <c r="C205" s="46" t="s">
        <v>563</v>
      </c>
      <c r="D205" s="47" t="s">
        <v>564</v>
      </c>
      <c r="E205" s="48" t="s">
        <v>43</v>
      </c>
      <c r="F205" s="46" t="s">
        <v>565</v>
      </c>
      <c r="G205" s="46" t="s">
        <v>62</v>
      </c>
      <c r="H205" s="62"/>
      <c r="I205" s="62"/>
      <c r="J205" s="62"/>
      <c r="K205" s="62"/>
      <c r="L205" s="62"/>
      <c r="M205" s="62"/>
      <c r="N205" s="62"/>
      <c r="O205" s="62"/>
      <c r="P205" s="62" t="s">
        <v>9</v>
      </c>
      <c r="Q205" s="62"/>
      <c r="R205" s="62"/>
      <c r="S205" s="62"/>
      <c r="T205" s="62"/>
      <c r="U205" s="62"/>
      <c r="V205" s="62" t="s">
        <v>3506</v>
      </c>
      <c r="W205" s="62"/>
      <c r="X205" s="62" t="s">
        <v>3413</v>
      </c>
      <c r="Y205" s="62">
        <v>1</v>
      </c>
      <c r="Z205" s="62" t="str">
        <f>IF(ISNA(MATCH(C205,FORMULÁRIO!L:L, 0)),"NÃO","SIM")</f>
        <v>SIM</v>
      </c>
      <c r="AA205" s="62" t="s">
        <v>3502</v>
      </c>
      <c r="AB205" s="62" t="s">
        <v>3502</v>
      </c>
    </row>
    <row r="206" spans="1:28" ht="31.5" customHeight="1" x14ac:dyDescent="0.25">
      <c r="A206" s="62">
        <v>115</v>
      </c>
      <c r="B206" s="209" t="s">
        <v>562</v>
      </c>
      <c r="C206" s="46" t="s">
        <v>563</v>
      </c>
      <c r="D206" s="47" t="s">
        <v>564</v>
      </c>
      <c r="E206" s="48" t="s">
        <v>43</v>
      </c>
      <c r="F206" s="46" t="s">
        <v>565</v>
      </c>
      <c r="G206" s="46" t="s">
        <v>103</v>
      </c>
      <c r="H206" s="62"/>
      <c r="I206" s="62" t="s">
        <v>9</v>
      </c>
      <c r="J206" s="62"/>
      <c r="K206" s="62"/>
      <c r="L206" s="62"/>
      <c r="M206" s="62"/>
      <c r="N206" s="62"/>
      <c r="O206" s="62"/>
      <c r="P206" s="62"/>
      <c r="Q206" s="62"/>
      <c r="R206" s="62"/>
      <c r="S206" s="62"/>
      <c r="T206" s="62"/>
      <c r="U206" s="62" t="s">
        <v>5047</v>
      </c>
      <c r="V206" s="62" t="s">
        <v>3506</v>
      </c>
      <c r="W206" s="62"/>
      <c r="X206" s="62" t="s">
        <v>3361</v>
      </c>
      <c r="Y206" s="62">
        <v>2</v>
      </c>
      <c r="Z206" s="62" t="str">
        <f>IF(ISNA(MATCH(C206,FORMULÁRIO!L:L, 0)),"NÃO","SIM")</f>
        <v>SIM</v>
      </c>
      <c r="AA206" s="62" t="s">
        <v>3502</v>
      </c>
      <c r="AB206" s="62" t="s">
        <v>3502</v>
      </c>
    </row>
    <row r="207" spans="1:28" x14ac:dyDescent="0.25">
      <c r="A207" s="62">
        <v>116</v>
      </c>
      <c r="B207" s="46" t="s">
        <v>566</v>
      </c>
      <c r="C207" s="46" t="s">
        <v>567</v>
      </c>
      <c r="D207" s="47" t="s">
        <v>568</v>
      </c>
      <c r="E207" s="48" t="s">
        <v>3470</v>
      </c>
      <c r="F207" s="46" t="s">
        <v>569</v>
      </c>
      <c r="G207" s="46" t="s">
        <v>10</v>
      </c>
      <c r="H207" s="62"/>
      <c r="I207" s="62"/>
      <c r="J207" s="62" t="s">
        <v>9</v>
      </c>
      <c r="K207" s="62" t="s">
        <v>9</v>
      </c>
      <c r="L207" s="62"/>
      <c r="M207" s="62"/>
      <c r="N207" s="62"/>
      <c r="O207" s="62"/>
      <c r="P207" s="62"/>
      <c r="Q207" s="62"/>
      <c r="R207" s="62"/>
      <c r="S207" s="62"/>
      <c r="T207" s="62"/>
      <c r="U207" s="62"/>
      <c r="V207" s="62"/>
      <c r="W207" s="62"/>
      <c r="X207" s="62" t="s">
        <v>3497</v>
      </c>
      <c r="Y207" s="62">
        <v>1</v>
      </c>
      <c r="Z207" s="62" t="str">
        <f>IF(ISNA(MATCH(C207,FORMULÁRIO!L:L, 0)),"NÃO","SIM")</f>
        <v>NÃO</v>
      </c>
      <c r="AA207" s="62" t="s">
        <v>3503</v>
      </c>
      <c r="AB207" s="62" t="s">
        <v>3503</v>
      </c>
    </row>
    <row r="208" spans="1:28" ht="15.75" customHeight="1" x14ac:dyDescent="0.25">
      <c r="A208" s="62">
        <v>116</v>
      </c>
      <c r="B208" s="46" t="s">
        <v>566</v>
      </c>
      <c r="C208" s="46" t="s">
        <v>567</v>
      </c>
      <c r="D208" s="47" t="s">
        <v>568</v>
      </c>
      <c r="E208" s="48" t="s">
        <v>3470</v>
      </c>
      <c r="F208" s="46" t="s">
        <v>569</v>
      </c>
      <c r="G208" s="46" t="s">
        <v>103</v>
      </c>
      <c r="H208" s="62" t="s">
        <v>9</v>
      </c>
      <c r="I208" s="62"/>
      <c r="J208" s="62"/>
      <c r="K208" s="62"/>
      <c r="L208" s="62"/>
      <c r="M208" s="62"/>
      <c r="N208" s="62"/>
      <c r="O208" s="62"/>
      <c r="P208" s="62"/>
      <c r="Q208" s="62"/>
      <c r="R208" s="62"/>
      <c r="S208" s="62"/>
      <c r="T208" s="62"/>
      <c r="U208" s="62"/>
      <c r="V208" s="62"/>
      <c r="W208" s="62"/>
      <c r="X208" s="62" t="s">
        <v>3361</v>
      </c>
      <c r="Y208" s="62">
        <v>2</v>
      </c>
      <c r="Z208" s="62" t="str">
        <f>IF(ISNA(MATCH(C208,FORMULÁRIO!L:L, 0)),"NÃO","SIM")</f>
        <v>NÃO</v>
      </c>
      <c r="AA208" s="62" t="s">
        <v>3503</v>
      </c>
      <c r="AB208" s="62" t="s">
        <v>3503</v>
      </c>
    </row>
    <row r="209" spans="1:28" ht="15.75" customHeight="1" x14ac:dyDescent="0.25">
      <c r="A209" s="62">
        <v>116</v>
      </c>
      <c r="B209" s="46" t="s">
        <v>566</v>
      </c>
      <c r="C209" s="46" t="s">
        <v>567</v>
      </c>
      <c r="D209" s="47" t="s">
        <v>568</v>
      </c>
      <c r="E209" s="48" t="s">
        <v>3470</v>
      </c>
      <c r="F209" s="46" t="s">
        <v>569</v>
      </c>
      <c r="G209" s="46" t="s">
        <v>570</v>
      </c>
      <c r="H209" s="62"/>
      <c r="I209" s="62" t="s">
        <v>9</v>
      </c>
      <c r="J209" s="62"/>
      <c r="K209" s="62"/>
      <c r="L209" s="62"/>
      <c r="M209" s="62"/>
      <c r="N209" s="62"/>
      <c r="O209" s="62"/>
      <c r="P209" s="62"/>
      <c r="Q209" s="62"/>
      <c r="R209" s="62"/>
      <c r="S209" s="62"/>
      <c r="T209" s="62"/>
      <c r="U209" s="62"/>
      <c r="V209" s="62"/>
      <c r="W209" s="62"/>
      <c r="X209" s="62" t="s">
        <v>3408</v>
      </c>
      <c r="Y209" s="62">
        <v>3</v>
      </c>
      <c r="Z209" s="62" t="str">
        <f>IF(ISNA(MATCH(C209,FORMULÁRIO!L:L, 0)),"NÃO","SIM")</f>
        <v>NÃO</v>
      </c>
      <c r="AA209" s="62" t="s">
        <v>3503</v>
      </c>
      <c r="AB209" s="62" t="s">
        <v>3503</v>
      </c>
    </row>
    <row r="210" spans="1:28" ht="15.75" customHeight="1" x14ac:dyDescent="0.25">
      <c r="A210" s="62">
        <v>117</v>
      </c>
      <c r="B210" s="208" t="s">
        <v>571</v>
      </c>
      <c r="C210" s="46" t="s">
        <v>572</v>
      </c>
      <c r="D210" s="47" t="s">
        <v>573</v>
      </c>
      <c r="E210" s="48" t="s">
        <v>43</v>
      </c>
      <c r="F210" s="46" t="s">
        <v>574</v>
      </c>
      <c r="G210" s="46" t="s">
        <v>13</v>
      </c>
      <c r="H210" s="62" t="s">
        <v>9</v>
      </c>
      <c r="I210" s="62" t="s">
        <v>9</v>
      </c>
      <c r="J210" s="62"/>
      <c r="K210" s="62"/>
      <c r="L210" s="62"/>
      <c r="M210" s="62"/>
      <c r="N210" s="62"/>
      <c r="O210" s="62"/>
      <c r="P210" s="62"/>
      <c r="Q210" s="62"/>
      <c r="R210" s="62"/>
      <c r="S210" s="62"/>
      <c r="T210" s="62"/>
      <c r="U210" s="62" t="s">
        <v>5042</v>
      </c>
      <c r="V210" s="62" t="s">
        <v>3506</v>
      </c>
      <c r="W210" s="62"/>
      <c r="X210" s="62" t="s">
        <v>3408</v>
      </c>
      <c r="Y210" s="62">
        <v>1</v>
      </c>
      <c r="Z210" s="62" t="str">
        <f>IF(ISNA(MATCH(C210,FORMULÁRIO!L:L, 0)),"NÃO","SIM")</f>
        <v>SIM</v>
      </c>
      <c r="AA210" s="62" t="s">
        <v>3502</v>
      </c>
      <c r="AB210" s="62" t="s">
        <v>3502</v>
      </c>
    </row>
    <row r="211" spans="1:28" ht="15.75" customHeight="1" x14ac:dyDescent="0.25">
      <c r="A211" s="62">
        <v>118</v>
      </c>
      <c r="B211" s="208" t="s">
        <v>575</v>
      </c>
      <c r="C211" s="46" t="s">
        <v>576</v>
      </c>
      <c r="D211" s="47" t="s">
        <v>577</v>
      </c>
      <c r="E211" s="48" t="s">
        <v>43</v>
      </c>
      <c r="F211" s="46" t="s">
        <v>578</v>
      </c>
      <c r="G211" s="46" t="s">
        <v>15</v>
      </c>
      <c r="H211" s="62" t="s">
        <v>9</v>
      </c>
      <c r="I211" s="62"/>
      <c r="J211" s="62"/>
      <c r="K211" s="62"/>
      <c r="L211" s="62"/>
      <c r="M211" s="62"/>
      <c r="N211" s="62"/>
      <c r="O211" s="62"/>
      <c r="P211" s="62"/>
      <c r="Q211" s="62"/>
      <c r="R211" s="62"/>
      <c r="S211" s="62"/>
      <c r="T211" s="62"/>
      <c r="U211" s="62" t="s">
        <v>5051</v>
      </c>
      <c r="V211" s="62" t="s">
        <v>3506</v>
      </c>
      <c r="W211" s="62"/>
      <c r="X211" s="62" t="s">
        <v>3371</v>
      </c>
      <c r="Y211" s="62">
        <v>1</v>
      </c>
      <c r="Z211" s="62" t="str">
        <f>IF(ISNA(MATCH(C211,FORMULÁRIO!L:L, 0)),"NÃO","SIM")</f>
        <v>SIM</v>
      </c>
      <c r="AA211" s="62" t="s">
        <v>3502</v>
      </c>
      <c r="AB211" s="62" t="s">
        <v>3502</v>
      </c>
    </row>
    <row r="212" spans="1:28" ht="15.75" customHeight="1" x14ac:dyDescent="0.25">
      <c r="A212" s="62">
        <v>118</v>
      </c>
      <c r="B212" s="208" t="s">
        <v>575</v>
      </c>
      <c r="C212" s="46" t="s">
        <v>576</v>
      </c>
      <c r="D212" s="47" t="s">
        <v>577</v>
      </c>
      <c r="E212" s="48" t="s">
        <v>43</v>
      </c>
      <c r="F212" s="46" t="s">
        <v>578</v>
      </c>
      <c r="G212" s="46" t="s">
        <v>17</v>
      </c>
      <c r="H212" s="62" t="s">
        <v>9</v>
      </c>
      <c r="I212" s="62"/>
      <c r="J212" s="62" t="s">
        <v>9</v>
      </c>
      <c r="K212" s="62"/>
      <c r="L212" s="62"/>
      <c r="M212" s="62"/>
      <c r="N212" s="62"/>
      <c r="O212" s="62"/>
      <c r="P212" s="62"/>
      <c r="Q212" s="62"/>
      <c r="R212" s="62"/>
      <c r="S212" s="62"/>
      <c r="T212" s="62"/>
      <c r="U212" s="62"/>
      <c r="V212" s="62" t="s">
        <v>3506</v>
      </c>
      <c r="W212" s="62"/>
      <c r="X212" s="62" t="s">
        <v>3380</v>
      </c>
      <c r="Y212" s="62">
        <v>2</v>
      </c>
      <c r="Z212" s="62" t="str">
        <f>IF(ISNA(MATCH(C212,FORMULÁRIO!L:L, 0)),"NÃO","SIM")</f>
        <v>SIM</v>
      </c>
      <c r="AA212" s="62" t="s">
        <v>3502</v>
      </c>
      <c r="AB212" s="62" t="s">
        <v>3502</v>
      </c>
    </row>
    <row r="213" spans="1:28" ht="15.75" customHeight="1" x14ac:dyDescent="0.25">
      <c r="A213" s="62">
        <v>119</v>
      </c>
      <c r="B213" s="208" t="s">
        <v>579</v>
      </c>
      <c r="C213" s="46" t="s">
        <v>580</v>
      </c>
      <c r="D213" s="47" t="s">
        <v>581</v>
      </c>
      <c r="E213" s="48" t="s">
        <v>3470</v>
      </c>
      <c r="F213" s="46" t="s">
        <v>582</v>
      </c>
      <c r="G213" s="46" t="s">
        <v>13</v>
      </c>
      <c r="H213" s="62"/>
      <c r="I213" s="62" t="s">
        <v>9</v>
      </c>
      <c r="J213" s="62"/>
      <c r="K213" s="62"/>
      <c r="L213" s="62"/>
      <c r="M213" s="62"/>
      <c r="N213" s="62"/>
      <c r="O213" s="62"/>
      <c r="P213" s="62"/>
      <c r="Q213" s="62"/>
      <c r="R213" s="62"/>
      <c r="S213" s="62"/>
      <c r="T213" s="62"/>
      <c r="U213" s="62"/>
      <c r="V213" s="62"/>
      <c r="W213" s="62"/>
      <c r="X213" s="62" t="s">
        <v>3408</v>
      </c>
      <c r="Y213" s="62">
        <v>1</v>
      </c>
      <c r="Z213" s="62" t="str">
        <f>IF(ISNA(MATCH(C213,FORMULÁRIO!L:L, 0)),"NÃO","SIM")</f>
        <v>SIM</v>
      </c>
      <c r="AA213" s="62" t="s">
        <v>3503</v>
      </c>
      <c r="AB213" s="62" t="s">
        <v>3503</v>
      </c>
    </row>
    <row r="214" spans="1:28" ht="15.75" customHeight="1" x14ac:dyDescent="0.25">
      <c r="A214" s="62">
        <v>120</v>
      </c>
      <c r="B214" s="208" t="s">
        <v>583</v>
      </c>
      <c r="C214" s="46" t="s">
        <v>584</v>
      </c>
      <c r="D214" s="47" t="s">
        <v>585</v>
      </c>
      <c r="E214" s="48" t="s">
        <v>3470</v>
      </c>
      <c r="F214" s="46" t="s">
        <v>586</v>
      </c>
      <c r="G214" s="46" t="s">
        <v>13</v>
      </c>
      <c r="H214" s="62"/>
      <c r="I214" s="62" t="s">
        <v>9</v>
      </c>
      <c r="J214" s="62"/>
      <c r="K214" s="62"/>
      <c r="L214" s="62"/>
      <c r="M214" s="62"/>
      <c r="N214" s="62"/>
      <c r="O214" s="62"/>
      <c r="P214" s="62"/>
      <c r="Q214" s="62"/>
      <c r="R214" s="62"/>
      <c r="S214" s="62"/>
      <c r="T214" s="62"/>
      <c r="U214" s="62"/>
      <c r="V214" s="62"/>
      <c r="W214" s="62"/>
      <c r="X214" s="62" t="s">
        <v>3408</v>
      </c>
      <c r="Y214" s="62">
        <v>1</v>
      </c>
      <c r="Z214" s="62" t="str">
        <f>IF(ISNA(MATCH(C214,FORMULÁRIO!L:L, 0)),"NÃO","SIM")</f>
        <v>SIM</v>
      </c>
      <c r="AA214" s="62" t="s">
        <v>3503</v>
      </c>
      <c r="AB214" s="62" t="s">
        <v>3503</v>
      </c>
    </row>
    <row r="215" spans="1:28" ht="15.75" customHeight="1" x14ac:dyDescent="0.25">
      <c r="A215" s="62">
        <v>120</v>
      </c>
      <c r="B215" s="208" t="s">
        <v>583</v>
      </c>
      <c r="C215" s="46" t="s">
        <v>584</v>
      </c>
      <c r="D215" s="47" t="s">
        <v>585</v>
      </c>
      <c r="E215" s="48" t="s">
        <v>3470</v>
      </c>
      <c r="F215" s="46" t="s">
        <v>586</v>
      </c>
      <c r="G215" s="46" t="s">
        <v>63</v>
      </c>
      <c r="H215" s="62" t="s">
        <v>9</v>
      </c>
      <c r="I215" s="62"/>
      <c r="J215" s="62"/>
      <c r="K215" s="62"/>
      <c r="L215" s="62"/>
      <c r="M215" s="62"/>
      <c r="N215" s="62"/>
      <c r="O215" s="62" t="s">
        <v>9</v>
      </c>
      <c r="P215" s="62" t="s">
        <v>9</v>
      </c>
      <c r="Q215" s="62"/>
      <c r="R215" s="62"/>
      <c r="S215" s="62"/>
      <c r="T215" s="62"/>
      <c r="U215" s="62"/>
      <c r="V215" s="62"/>
      <c r="W215" s="62"/>
      <c r="X215" s="62" t="s">
        <v>3413</v>
      </c>
      <c r="Y215" s="62">
        <v>2</v>
      </c>
      <c r="Z215" s="62" t="str">
        <f>IF(ISNA(MATCH(C215,FORMULÁRIO!L:L, 0)),"NÃO","SIM")</f>
        <v>SIM</v>
      </c>
      <c r="AA215" s="62" t="s">
        <v>3503</v>
      </c>
      <c r="AB215" s="62" t="s">
        <v>3503</v>
      </c>
    </row>
    <row r="216" spans="1:28" ht="15.75" customHeight="1" x14ac:dyDescent="0.25">
      <c r="A216" s="62">
        <v>120</v>
      </c>
      <c r="B216" s="208" t="s">
        <v>583</v>
      </c>
      <c r="C216" s="46" t="s">
        <v>584</v>
      </c>
      <c r="D216" s="47" t="s">
        <v>585</v>
      </c>
      <c r="E216" s="48" t="s">
        <v>3470</v>
      </c>
      <c r="F216" s="46" t="s">
        <v>586</v>
      </c>
      <c r="G216" s="46" t="s">
        <v>25</v>
      </c>
      <c r="H216" s="62" t="s">
        <v>9</v>
      </c>
      <c r="I216" s="62"/>
      <c r="J216" s="62" t="s">
        <v>9</v>
      </c>
      <c r="K216" s="62"/>
      <c r="L216" s="62"/>
      <c r="M216" s="62"/>
      <c r="N216" s="62"/>
      <c r="O216" s="62"/>
      <c r="P216" s="62"/>
      <c r="Q216" s="62"/>
      <c r="R216" s="62"/>
      <c r="S216" s="62"/>
      <c r="T216" s="62"/>
      <c r="U216" s="62"/>
      <c r="V216" s="62"/>
      <c r="W216" s="62"/>
      <c r="X216" s="62" t="s">
        <v>3380</v>
      </c>
      <c r="Y216" s="62">
        <v>3</v>
      </c>
      <c r="Z216" s="62" t="str">
        <f>IF(ISNA(MATCH(C216,FORMULÁRIO!L:L, 0)),"NÃO","SIM")</f>
        <v>SIM</v>
      </c>
      <c r="AA216" s="62" t="s">
        <v>3503</v>
      </c>
      <c r="AB216" s="62" t="s">
        <v>3503</v>
      </c>
    </row>
    <row r="217" spans="1:28" ht="31.5" customHeight="1" x14ac:dyDescent="0.25">
      <c r="A217" s="62">
        <v>121</v>
      </c>
      <c r="B217" s="209" t="s">
        <v>587</v>
      </c>
      <c r="C217" s="46" t="s">
        <v>588</v>
      </c>
      <c r="D217" s="47" t="s">
        <v>589</v>
      </c>
      <c r="E217" s="48" t="s">
        <v>43</v>
      </c>
      <c r="F217" s="46" t="s">
        <v>590</v>
      </c>
      <c r="G217" s="46" t="s">
        <v>62</v>
      </c>
      <c r="H217" s="62"/>
      <c r="I217" s="62"/>
      <c r="J217" s="62"/>
      <c r="K217" s="62"/>
      <c r="L217" s="62"/>
      <c r="M217" s="62"/>
      <c r="N217" s="62"/>
      <c r="O217" s="62"/>
      <c r="P217" s="62" t="s">
        <v>9</v>
      </c>
      <c r="Q217" s="62"/>
      <c r="R217" s="62"/>
      <c r="S217" s="62"/>
      <c r="T217" s="62"/>
      <c r="U217" s="62"/>
      <c r="V217" s="62"/>
      <c r="W217" s="62"/>
      <c r="X217" s="62" t="s">
        <v>3413</v>
      </c>
      <c r="Y217" s="62">
        <v>1</v>
      </c>
      <c r="Z217" s="62" t="str">
        <f>IF(ISNA(MATCH(C217,FORMULÁRIO!L:L, 0)),"NÃO","SIM")</f>
        <v>SIM</v>
      </c>
      <c r="AA217" s="62" t="s">
        <v>3502</v>
      </c>
      <c r="AB217" s="62" t="s">
        <v>3502</v>
      </c>
    </row>
    <row r="218" spans="1:28" ht="31.5" customHeight="1" x14ac:dyDescent="0.25">
      <c r="A218" s="62">
        <v>121</v>
      </c>
      <c r="B218" s="209" t="s">
        <v>587</v>
      </c>
      <c r="C218" s="46" t="s">
        <v>588</v>
      </c>
      <c r="D218" s="47" t="s">
        <v>589</v>
      </c>
      <c r="E218" s="48" t="s">
        <v>43</v>
      </c>
      <c r="F218" s="46" t="s">
        <v>590</v>
      </c>
      <c r="G218" s="46" t="s">
        <v>33</v>
      </c>
      <c r="H218" s="62"/>
      <c r="I218" s="62"/>
      <c r="J218" s="62"/>
      <c r="K218" s="62"/>
      <c r="L218" s="62"/>
      <c r="M218" s="62"/>
      <c r="N218" s="62"/>
      <c r="O218" s="62" t="s">
        <v>9</v>
      </c>
      <c r="P218" s="62" t="s">
        <v>9</v>
      </c>
      <c r="Q218" s="62"/>
      <c r="R218" s="62"/>
      <c r="S218" s="62"/>
      <c r="T218" s="62"/>
      <c r="U218" s="62"/>
      <c r="V218" s="62"/>
      <c r="W218" s="62"/>
      <c r="X218" s="62" t="s">
        <v>3389</v>
      </c>
      <c r="Y218" s="62">
        <v>2</v>
      </c>
      <c r="Z218" s="62" t="str">
        <f>IF(ISNA(MATCH(C218,FORMULÁRIO!L:L, 0)),"NÃO","SIM")</f>
        <v>SIM</v>
      </c>
      <c r="AA218" s="62" t="s">
        <v>3502</v>
      </c>
      <c r="AB218" s="62" t="s">
        <v>3502</v>
      </c>
    </row>
    <row r="219" spans="1:28" ht="31.5" customHeight="1" x14ac:dyDescent="0.25">
      <c r="A219" s="62">
        <v>121</v>
      </c>
      <c r="B219" s="209" t="s">
        <v>587</v>
      </c>
      <c r="C219" s="46" t="s">
        <v>588</v>
      </c>
      <c r="D219" s="47" t="s">
        <v>589</v>
      </c>
      <c r="E219" s="48" t="s">
        <v>43</v>
      </c>
      <c r="F219" s="46" t="s">
        <v>590</v>
      </c>
      <c r="G219" s="46" t="s">
        <v>591</v>
      </c>
      <c r="H219" s="62"/>
      <c r="I219" s="62" t="s">
        <v>9</v>
      </c>
      <c r="J219" s="62"/>
      <c r="K219" s="62"/>
      <c r="L219" s="62"/>
      <c r="M219" s="62"/>
      <c r="N219" s="62"/>
      <c r="O219" s="62"/>
      <c r="P219" s="62"/>
      <c r="Q219" s="62"/>
      <c r="R219" s="62"/>
      <c r="S219" s="62"/>
      <c r="T219" s="62"/>
      <c r="U219" s="62"/>
      <c r="V219" s="62"/>
      <c r="W219" s="62"/>
      <c r="X219" s="62" t="s">
        <v>3361</v>
      </c>
      <c r="Y219" s="62">
        <v>3</v>
      </c>
      <c r="Z219" s="62" t="str">
        <f>IF(ISNA(MATCH(C219,FORMULÁRIO!L:L, 0)),"NÃO","SIM")</f>
        <v>SIM</v>
      </c>
      <c r="AA219" s="62" t="s">
        <v>3502</v>
      </c>
      <c r="AB219" s="62" t="s">
        <v>3502</v>
      </c>
    </row>
    <row r="220" spans="1:28" ht="15.75" customHeight="1" x14ac:dyDescent="0.25">
      <c r="A220" s="62">
        <v>122</v>
      </c>
      <c r="B220" s="46" t="s">
        <v>24</v>
      </c>
      <c r="C220" s="46" t="s">
        <v>592</v>
      </c>
      <c r="D220" s="47" t="s">
        <v>593</v>
      </c>
      <c r="E220" s="48" t="s">
        <v>3470</v>
      </c>
      <c r="F220" s="46" t="s">
        <v>594</v>
      </c>
      <c r="G220" s="46" t="s">
        <v>305</v>
      </c>
      <c r="H220" s="62"/>
      <c r="I220" s="62"/>
      <c r="J220" s="62"/>
      <c r="K220" s="62" t="s">
        <v>9</v>
      </c>
      <c r="L220" s="62" t="s">
        <v>9</v>
      </c>
      <c r="M220" s="62" t="s">
        <v>9</v>
      </c>
      <c r="N220" s="62" t="s">
        <v>9</v>
      </c>
      <c r="O220" s="62" t="s">
        <v>9</v>
      </c>
      <c r="P220" s="62"/>
      <c r="Q220" s="62"/>
      <c r="R220" s="62"/>
      <c r="S220" s="62"/>
      <c r="T220" s="62"/>
      <c r="U220" s="62"/>
      <c r="V220" s="62"/>
      <c r="W220" s="62"/>
      <c r="X220" s="62" t="s">
        <v>3389</v>
      </c>
      <c r="Y220" s="62">
        <v>1</v>
      </c>
      <c r="Z220" s="62" t="str">
        <f>IF(ISNA(MATCH(C220,FORMULÁRIO!L:L, 0)),"NÃO","SIM")</f>
        <v>NÃO</v>
      </c>
      <c r="AA220" s="62" t="s">
        <v>3503</v>
      </c>
      <c r="AB220" s="62" t="s">
        <v>3503</v>
      </c>
    </row>
    <row r="221" spans="1:28" ht="15.75" customHeight="1" x14ac:dyDescent="0.25">
      <c r="A221" s="62">
        <v>122</v>
      </c>
      <c r="B221" s="46" t="s">
        <v>24</v>
      </c>
      <c r="C221" s="46" t="s">
        <v>592</v>
      </c>
      <c r="D221" s="47" t="s">
        <v>593</v>
      </c>
      <c r="E221" s="48" t="s">
        <v>3470</v>
      </c>
      <c r="F221" s="46" t="s">
        <v>594</v>
      </c>
      <c r="G221" s="46" t="s">
        <v>11</v>
      </c>
      <c r="H221" s="62" t="s">
        <v>9</v>
      </c>
      <c r="I221" s="62"/>
      <c r="J221" s="62"/>
      <c r="K221" s="62"/>
      <c r="L221" s="62"/>
      <c r="M221" s="62"/>
      <c r="N221" s="62"/>
      <c r="O221" s="62"/>
      <c r="P221" s="62"/>
      <c r="Q221" s="62"/>
      <c r="R221" s="62"/>
      <c r="S221" s="62"/>
      <c r="T221" s="62"/>
      <c r="U221" s="62"/>
      <c r="V221" s="62"/>
      <c r="W221" s="62"/>
      <c r="X221" s="62" t="s">
        <v>3371</v>
      </c>
      <c r="Y221" s="62">
        <v>2</v>
      </c>
      <c r="Z221" s="62" t="str">
        <f>IF(ISNA(MATCH(C221,FORMULÁRIO!L:L, 0)),"NÃO","SIM")</f>
        <v>NÃO</v>
      </c>
      <c r="AA221" s="62" t="s">
        <v>3503</v>
      </c>
      <c r="AB221" s="62" t="s">
        <v>3503</v>
      </c>
    </row>
    <row r="222" spans="1:28" ht="15.75" customHeight="1" x14ac:dyDescent="0.25">
      <c r="A222" s="62">
        <v>122</v>
      </c>
      <c r="B222" s="46" t="s">
        <v>24</v>
      </c>
      <c r="C222" s="46" t="s">
        <v>592</v>
      </c>
      <c r="D222" s="47" t="s">
        <v>593</v>
      </c>
      <c r="E222" s="48" t="s">
        <v>3470</v>
      </c>
      <c r="F222" s="46" t="s">
        <v>594</v>
      </c>
      <c r="G222" s="46" t="s">
        <v>25</v>
      </c>
      <c r="H222" s="62"/>
      <c r="I222" s="62"/>
      <c r="J222" s="62" t="s">
        <v>9</v>
      </c>
      <c r="K222" s="62" t="s">
        <v>9</v>
      </c>
      <c r="L222" s="62"/>
      <c r="M222" s="62"/>
      <c r="N222" s="62"/>
      <c r="O222" s="62"/>
      <c r="P222" s="62"/>
      <c r="Q222" s="62"/>
      <c r="R222" s="62"/>
      <c r="S222" s="62"/>
      <c r="T222" s="62"/>
      <c r="U222" s="62"/>
      <c r="V222" s="62"/>
      <c r="W222" s="62"/>
      <c r="X222" s="62" t="s">
        <v>3380</v>
      </c>
      <c r="Y222" s="62">
        <v>3</v>
      </c>
      <c r="Z222" s="62" t="str">
        <f>IF(ISNA(MATCH(C222,FORMULÁRIO!L:L, 0)),"NÃO","SIM")</f>
        <v>NÃO</v>
      </c>
      <c r="AA222" s="62" t="s">
        <v>3503</v>
      </c>
      <c r="AB222" s="62" t="s">
        <v>3503</v>
      </c>
    </row>
    <row r="223" spans="1:28" ht="15.75" customHeight="1" x14ac:dyDescent="0.25">
      <c r="A223" s="62">
        <v>123</v>
      </c>
      <c r="B223" s="208" t="s">
        <v>595</v>
      </c>
      <c r="C223" s="46" t="s">
        <v>596</v>
      </c>
      <c r="D223" s="47" t="s">
        <v>597</v>
      </c>
      <c r="E223" s="48" t="s">
        <v>3470</v>
      </c>
      <c r="F223" s="46" t="s">
        <v>598</v>
      </c>
      <c r="G223" s="46" t="s">
        <v>132</v>
      </c>
      <c r="H223" s="62"/>
      <c r="I223" s="62" t="s">
        <v>9</v>
      </c>
      <c r="J223" s="62" t="s">
        <v>9</v>
      </c>
      <c r="K223" s="62" t="s">
        <v>9</v>
      </c>
      <c r="L223" s="62"/>
      <c r="M223" s="62"/>
      <c r="N223" s="62"/>
      <c r="O223" s="62"/>
      <c r="P223" s="62"/>
      <c r="Q223" s="62"/>
      <c r="R223" s="62"/>
      <c r="S223" s="62"/>
      <c r="T223" s="62"/>
      <c r="U223" s="62"/>
      <c r="V223" s="62"/>
      <c r="W223" s="62"/>
      <c r="X223" s="62" t="s">
        <v>3380</v>
      </c>
      <c r="Y223" s="62">
        <v>1</v>
      </c>
      <c r="Z223" s="62" t="str">
        <f>IF(ISNA(MATCH(C223,FORMULÁRIO!L:L, 0)),"NÃO","SIM")</f>
        <v>SIM</v>
      </c>
      <c r="AA223" s="62" t="s">
        <v>3503</v>
      </c>
      <c r="AB223" s="62" t="s">
        <v>3503</v>
      </c>
    </row>
    <row r="224" spans="1:28" ht="15.75" customHeight="1" x14ac:dyDescent="0.25">
      <c r="A224" s="62">
        <v>123</v>
      </c>
      <c r="B224" s="208" t="s">
        <v>595</v>
      </c>
      <c r="C224" s="46" t="s">
        <v>596</v>
      </c>
      <c r="D224" s="47" t="s">
        <v>597</v>
      </c>
      <c r="E224" s="48" t="s">
        <v>3470</v>
      </c>
      <c r="F224" s="46" t="s">
        <v>598</v>
      </c>
      <c r="G224" s="46" t="s">
        <v>63</v>
      </c>
      <c r="H224" s="62" t="s">
        <v>9</v>
      </c>
      <c r="I224" s="62"/>
      <c r="J224" s="62"/>
      <c r="K224" s="62"/>
      <c r="L224" s="62"/>
      <c r="M224" s="62"/>
      <c r="N224" s="62"/>
      <c r="O224" s="62"/>
      <c r="P224" s="62"/>
      <c r="Q224" s="62"/>
      <c r="R224" s="62"/>
      <c r="S224" s="62"/>
      <c r="T224" s="62"/>
      <c r="U224" s="62"/>
      <c r="V224" s="62"/>
      <c r="W224" s="62"/>
      <c r="X224" s="62" t="s">
        <v>3413</v>
      </c>
      <c r="Y224" s="62">
        <v>2</v>
      </c>
      <c r="Z224" s="62" t="str">
        <f>IF(ISNA(MATCH(C224,FORMULÁRIO!L:L, 0)),"NÃO","SIM")</f>
        <v>SIM</v>
      </c>
      <c r="AA224" s="62" t="s">
        <v>3503</v>
      </c>
      <c r="AB224" s="62" t="s">
        <v>3503</v>
      </c>
    </row>
    <row r="225" spans="1:28" ht="15.75" customHeight="1" x14ac:dyDescent="0.25">
      <c r="A225" s="62">
        <v>124</v>
      </c>
      <c r="B225" s="208" t="s">
        <v>5093</v>
      </c>
      <c r="C225" s="46" t="s">
        <v>599</v>
      </c>
      <c r="D225" s="47" t="s">
        <v>600</v>
      </c>
      <c r="E225" s="48" t="s">
        <v>43</v>
      </c>
      <c r="F225" s="46" t="s">
        <v>601</v>
      </c>
      <c r="G225" s="46" t="s">
        <v>48</v>
      </c>
      <c r="H225" s="62" t="s">
        <v>9</v>
      </c>
      <c r="I225" s="62"/>
      <c r="J225" s="62"/>
      <c r="K225" s="62"/>
      <c r="L225" s="62"/>
      <c r="M225" s="62"/>
      <c r="N225" s="62"/>
      <c r="O225" s="62"/>
      <c r="P225" s="62"/>
      <c r="Q225" s="62"/>
      <c r="R225" s="62"/>
      <c r="S225" s="62"/>
      <c r="T225" s="62"/>
      <c r="U225" s="62"/>
      <c r="V225" s="62"/>
      <c r="W225" s="62"/>
      <c r="X225" s="62" t="s">
        <v>3361</v>
      </c>
      <c r="Y225" s="62">
        <v>1</v>
      </c>
      <c r="Z225" s="62" t="str">
        <f>IF(ISNA(MATCH(C225,FORMULÁRIO!L:L, 0)),"NÃO","SIM")</f>
        <v>SIM</v>
      </c>
      <c r="AA225" s="62" t="s">
        <v>3502</v>
      </c>
      <c r="AB225" s="62" t="s">
        <v>3502</v>
      </c>
    </row>
    <row r="226" spans="1:28" ht="15.75" customHeight="1" x14ac:dyDescent="0.25">
      <c r="A226" s="62">
        <v>124</v>
      </c>
      <c r="B226" s="208" t="s">
        <v>5094</v>
      </c>
      <c r="C226" s="46" t="s">
        <v>599</v>
      </c>
      <c r="D226" s="47" t="s">
        <v>600</v>
      </c>
      <c r="E226" s="48" t="s">
        <v>43</v>
      </c>
      <c r="F226" s="46" t="s">
        <v>601</v>
      </c>
      <c r="G226" s="46" t="s">
        <v>68</v>
      </c>
      <c r="H226" s="62"/>
      <c r="I226" s="62"/>
      <c r="J226" s="62" t="s">
        <v>9</v>
      </c>
      <c r="K226" s="62"/>
      <c r="L226" s="62"/>
      <c r="M226" s="62"/>
      <c r="N226" s="62"/>
      <c r="O226" s="62"/>
      <c r="P226" s="62"/>
      <c r="Q226" s="62"/>
      <c r="R226" s="62"/>
      <c r="S226" s="62"/>
      <c r="T226" s="62"/>
      <c r="U226" s="62"/>
      <c r="V226" s="62"/>
      <c r="W226" s="62"/>
      <c r="X226" s="62" t="s">
        <v>3497</v>
      </c>
      <c r="Y226" s="62">
        <v>2</v>
      </c>
      <c r="Z226" s="62" t="str">
        <f>IF(ISNA(MATCH(C226,FORMULÁRIO!L:L, 0)),"NÃO","SIM")</f>
        <v>SIM</v>
      </c>
      <c r="AA226" s="62" t="s">
        <v>3502</v>
      </c>
      <c r="AB226" s="62" t="s">
        <v>3502</v>
      </c>
    </row>
    <row r="227" spans="1:28" ht="15.75" customHeight="1" x14ac:dyDescent="0.25">
      <c r="A227" s="62">
        <v>125</v>
      </c>
      <c r="B227" s="46" t="s">
        <v>602</v>
      </c>
      <c r="C227" s="46" t="s">
        <v>603</v>
      </c>
      <c r="D227" s="47" t="s">
        <v>604</v>
      </c>
      <c r="E227" s="48" t="s">
        <v>3470</v>
      </c>
      <c r="F227" s="46" t="s">
        <v>605</v>
      </c>
      <c r="G227" s="46" t="s">
        <v>132</v>
      </c>
      <c r="H227" s="62" t="s">
        <v>9</v>
      </c>
      <c r="I227" s="62"/>
      <c r="J227" s="62" t="s">
        <v>9</v>
      </c>
      <c r="K227" s="62"/>
      <c r="L227" s="62"/>
      <c r="M227" s="62"/>
      <c r="N227" s="62"/>
      <c r="O227" s="62"/>
      <c r="P227" s="62"/>
      <c r="Q227" s="62"/>
      <c r="R227" s="62"/>
      <c r="S227" s="62"/>
      <c r="T227" s="62"/>
      <c r="U227" s="62"/>
      <c r="V227" s="62"/>
      <c r="W227" s="62"/>
      <c r="X227" s="62" t="s">
        <v>3380</v>
      </c>
      <c r="Y227" s="62">
        <v>1</v>
      </c>
      <c r="Z227" s="62" t="str">
        <f>IF(ISNA(MATCH(C227,FORMULÁRIO!L:L, 0)),"NÃO","SIM")</f>
        <v>NÃO</v>
      </c>
      <c r="AA227" s="62" t="s">
        <v>3503</v>
      </c>
      <c r="AB227" s="62" t="s">
        <v>3503</v>
      </c>
    </row>
    <row r="228" spans="1:28" ht="15.75" customHeight="1" x14ac:dyDescent="0.25">
      <c r="A228" s="62">
        <v>126</v>
      </c>
      <c r="B228" s="208" t="s">
        <v>606</v>
      </c>
      <c r="C228" s="46" t="s">
        <v>607</v>
      </c>
      <c r="D228" s="47" t="s">
        <v>608</v>
      </c>
      <c r="E228" s="48" t="s">
        <v>43</v>
      </c>
      <c r="F228" s="46" t="s">
        <v>609</v>
      </c>
      <c r="G228" s="46" t="s">
        <v>13</v>
      </c>
      <c r="H228" s="62" t="s">
        <v>9</v>
      </c>
      <c r="I228" s="62" t="s">
        <v>9</v>
      </c>
      <c r="J228" s="62"/>
      <c r="K228" s="62"/>
      <c r="L228" s="62"/>
      <c r="M228" s="62"/>
      <c r="N228" s="62"/>
      <c r="O228" s="62"/>
      <c r="P228" s="62"/>
      <c r="Q228" s="62"/>
      <c r="R228" s="62"/>
      <c r="S228" s="62"/>
      <c r="T228" s="62"/>
      <c r="U228" s="62" t="s">
        <v>5042</v>
      </c>
      <c r="V228" s="62" t="s">
        <v>3506</v>
      </c>
      <c r="W228" s="62"/>
      <c r="X228" s="62" t="s">
        <v>3408</v>
      </c>
      <c r="Y228" s="62">
        <v>1</v>
      </c>
      <c r="Z228" s="62" t="str">
        <f>IF(ISNA(MATCH(C228,FORMULÁRIO!L:L, 0)),"NÃO","SIM")</f>
        <v>SIM</v>
      </c>
      <c r="AA228" s="62" t="s">
        <v>3502</v>
      </c>
      <c r="AB228" s="62" t="s">
        <v>3502</v>
      </c>
    </row>
    <row r="229" spans="1:28" x14ac:dyDescent="0.25">
      <c r="A229" s="62">
        <v>127</v>
      </c>
      <c r="B229" s="208" t="s">
        <v>610</v>
      </c>
      <c r="C229" s="46" t="s">
        <v>611</v>
      </c>
      <c r="D229" s="47" t="s">
        <v>612</v>
      </c>
      <c r="E229" s="48" t="s">
        <v>43</v>
      </c>
      <c r="F229" s="46" t="s">
        <v>613</v>
      </c>
      <c r="G229" s="46" t="s">
        <v>10</v>
      </c>
      <c r="H229" s="62" t="s">
        <v>9</v>
      </c>
      <c r="I229" s="62"/>
      <c r="J229" s="62" t="s">
        <v>9</v>
      </c>
      <c r="K229" s="62" t="s">
        <v>9</v>
      </c>
      <c r="L229" s="62"/>
      <c r="M229" s="62"/>
      <c r="N229" s="62"/>
      <c r="O229" s="62"/>
      <c r="P229" s="62"/>
      <c r="Q229" s="62"/>
      <c r="R229" s="62"/>
      <c r="S229" s="62"/>
      <c r="T229" s="62"/>
      <c r="U229" s="62" t="s">
        <v>5046</v>
      </c>
      <c r="V229" s="62" t="s">
        <v>3506</v>
      </c>
      <c r="W229" s="62"/>
      <c r="X229" s="62" t="s">
        <v>3497</v>
      </c>
      <c r="Y229" s="62">
        <v>1</v>
      </c>
      <c r="Z229" s="62" t="str">
        <f>IF(ISNA(MATCH(C229,FORMULÁRIO!L:L, 0)),"NÃO","SIM")</f>
        <v>SIM</v>
      </c>
      <c r="AA229" s="62" t="s">
        <v>3502</v>
      </c>
      <c r="AB229" s="62" t="s">
        <v>3502</v>
      </c>
    </row>
    <row r="230" spans="1:28" ht="15.75" customHeight="1" x14ac:dyDescent="0.25">
      <c r="A230" s="62">
        <v>127</v>
      </c>
      <c r="B230" s="208" t="s">
        <v>610</v>
      </c>
      <c r="C230" s="46" t="s">
        <v>611</v>
      </c>
      <c r="D230" s="47" t="s">
        <v>612</v>
      </c>
      <c r="E230" s="48" t="s">
        <v>43</v>
      </c>
      <c r="F230" s="46" t="s">
        <v>613</v>
      </c>
      <c r="G230" s="46" t="s">
        <v>123</v>
      </c>
      <c r="H230" s="62"/>
      <c r="I230" s="62" t="s">
        <v>9</v>
      </c>
      <c r="J230" s="62"/>
      <c r="K230" s="62"/>
      <c r="L230" s="62"/>
      <c r="M230" s="62"/>
      <c r="N230" s="62"/>
      <c r="O230" s="62"/>
      <c r="P230" s="62"/>
      <c r="Q230" s="62"/>
      <c r="R230" s="62"/>
      <c r="S230" s="62"/>
      <c r="T230" s="62"/>
      <c r="U230" s="62"/>
      <c r="V230" s="62" t="s">
        <v>3506</v>
      </c>
      <c r="W230" s="62"/>
      <c r="X230" s="62" t="s">
        <v>3408</v>
      </c>
      <c r="Y230" s="62">
        <v>2</v>
      </c>
      <c r="Z230" s="62" t="str">
        <f>IF(ISNA(MATCH(C230,FORMULÁRIO!L:L, 0)),"NÃO","SIM")</f>
        <v>SIM</v>
      </c>
      <c r="AA230" s="62" t="s">
        <v>3502</v>
      </c>
      <c r="AB230" s="62" t="s">
        <v>3502</v>
      </c>
    </row>
    <row r="231" spans="1:28" ht="15.75" customHeight="1" x14ac:dyDescent="0.25">
      <c r="A231" s="62">
        <v>128</v>
      </c>
      <c r="B231" s="208" t="s">
        <v>614</v>
      </c>
      <c r="C231" s="46" t="s">
        <v>615</v>
      </c>
      <c r="D231" s="89" t="s">
        <v>616</v>
      </c>
      <c r="E231" s="48" t="s">
        <v>26</v>
      </c>
      <c r="F231" s="46" t="s">
        <v>617</v>
      </c>
      <c r="G231" s="46" t="s">
        <v>13</v>
      </c>
      <c r="H231" s="62" t="s">
        <v>9</v>
      </c>
      <c r="I231" s="62" t="s">
        <v>9</v>
      </c>
      <c r="J231" s="62"/>
      <c r="K231" s="62"/>
      <c r="L231" s="62"/>
      <c r="M231" s="62"/>
      <c r="N231" s="62"/>
      <c r="O231" s="62"/>
      <c r="P231" s="62"/>
      <c r="Q231" s="62"/>
      <c r="R231" s="62"/>
      <c r="S231" s="62"/>
      <c r="T231" s="62"/>
      <c r="U231" s="62"/>
      <c r="V231" s="62"/>
      <c r="W231" s="62"/>
      <c r="X231" s="62" t="s">
        <v>3408</v>
      </c>
      <c r="Y231" s="62">
        <v>1</v>
      </c>
      <c r="Z231" s="62" t="str">
        <f>IF(ISNA(MATCH(C231,FORMULÁRIO!L:L, 0)),"NÃO","SIM")</f>
        <v>SIM</v>
      </c>
      <c r="AA231" s="62" t="s">
        <v>3502</v>
      </c>
      <c r="AB231" s="62" t="s">
        <v>3503</v>
      </c>
    </row>
    <row r="232" spans="1:28" ht="15.75" customHeight="1" x14ac:dyDescent="0.25">
      <c r="A232" s="62">
        <v>128</v>
      </c>
      <c r="B232" s="208" t="s">
        <v>614</v>
      </c>
      <c r="C232" s="46" t="s">
        <v>615</v>
      </c>
      <c r="D232" s="47" t="s">
        <v>616</v>
      </c>
      <c r="E232" s="48" t="s">
        <v>26</v>
      </c>
      <c r="F232" s="46" t="s">
        <v>617</v>
      </c>
      <c r="G232" s="46" t="s">
        <v>17</v>
      </c>
      <c r="H232" s="62" t="s">
        <v>9</v>
      </c>
      <c r="I232" s="62" t="s">
        <v>9</v>
      </c>
      <c r="J232" s="62" t="s">
        <v>9</v>
      </c>
      <c r="K232" s="62"/>
      <c r="L232" s="62"/>
      <c r="M232" s="62"/>
      <c r="N232" s="62"/>
      <c r="O232" s="62"/>
      <c r="P232" s="62"/>
      <c r="Q232" s="62"/>
      <c r="R232" s="62"/>
      <c r="S232" s="62"/>
      <c r="T232" s="62"/>
      <c r="U232" s="62"/>
      <c r="V232" s="62"/>
      <c r="W232" s="62"/>
      <c r="X232" s="62" t="s">
        <v>3380</v>
      </c>
      <c r="Y232" s="62">
        <v>2</v>
      </c>
      <c r="Z232" s="62" t="str">
        <f>IF(ISNA(MATCH(C232,FORMULÁRIO!L:L, 0)),"NÃO","SIM")</f>
        <v>SIM</v>
      </c>
      <c r="AA232" s="62" t="s">
        <v>3502</v>
      </c>
      <c r="AB232" s="62" t="s">
        <v>3503</v>
      </c>
    </row>
    <row r="233" spans="1:28" ht="15.75" customHeight="1" x14ac:dyDescent="0.25">
      <c r="A233" s="62">
        <v>129</v>
      </c>
      <c r="B233" s="208" t="s">
        <v>618</v>
      </c>
      <c r="C233" s="46" t="s">
        <v>619</v>
      </c>
      <c r="D233" s="47" t="s">
        <v>620</v>
      </c>
      <c r="E233" s="48" t="s">
        <v>3470</v>
      </c>
      <c r="F233" s="46" t="s">
        <v>621</v>
      </c>
      <c r="G233" s="46" t="s">
        <v>132</v>
      </c>
      <c r="H233" s="62" t="s">
        <v>9</v>
      </c>
      <c r="I233" s="62"/>
      <c r="J233" s="62" t="s">
        <v>9</v>
      </c>
      <c r="K233" s="62"/>
      <c r="L233" s="62"/>
      <c r="M233" s="62"/>
      <c r="N233" s="62"/>
      <c r="O233" s="62"/>
      <c r="P233" s="62"/>
      <c r="Q233" s="62"/>
      <c r="R233" s="62"/>
      <c r="S233" s="62"/>
      <c r="T233" s="62"/>
      <c r="U233" s="62"/>
      <c r="V233" s="62"/>
      <c r="W233" s="62"/>
      <c r="X233" s="62" t="s">
        <v>3380</v>
      </c>
      <c r="Y233" s="62">
        <v>1</v>
      </c>
      <c r="Z233" s="62" t="str">
        <f>IF(ISNA(MATCH(C233,FORMULÁRIO!L:L, 0)),"NÃO","SIM")</f>
        <v>SIM</v>
      </c>
      <c r="AA233" s="62" t="s">
        <v>3503</v>
      </c>
      <c r="AB233" s="62" t="s">
        <v>3503</v>
      </c>
    </row>
    <row r="234" spans="1:28" ht="15.75" customHeight="1" x14ac:dyDescent="0.25">
      <c r="A234" s="62">
        <v>130</v>
      </c>
      <c r="B234" s="208" t="s">
        <v>622</v>
      </c>
      <c r="C234" s="46" t="s">
        <v>623</v>
      </c>
      <c r="D234" s="47" t="s">
        <v>624</v>
      </c>
      <c r="E234" s="48" t="s">
        <v>3470</v>
      </c>
      <c r="F234" s="46" t="s">
        <v>625</v>
      </c>
      <c r="G234" s="46" t="s">
        <v>15</v>
      </c>
      <c r="H234" s="62" t="s">
        <v>9</v>
      </c>
      <c r="I234" s="62"/>
      <c r="J234" s="62"/>
      <c r="K234" s="62"/>
      <c r="L234" s="62"/>
      <c r="M234" s="62"/>
      <c r="N234" s="62"/>
      <c r="O234" s="62"/>
      <c r="P234" s="62"/>
      <c r="Q234" s="62"/>
      <c r="R234" s="62"/>
      <c r="S234" s="62"/>
      <c r="T234" s="62"/>
      <c r="U234" s="62"/>
      <c r="V234" s="62" t="s">
        <v>3506</v>
      </c>
      <c r="W234" s="62"/>
      <c r="X234" s="62" t="s">
        <v>3371</v>
      </c>
      <c r="Y234" s="62">
        <v>1</v>
      </c>
      <c r="Z234" s="62" t="str">
        <f>IF(ISNA(MATCH(C234,FORMULÁRIO!L:L, 0)),"NÃO","SIM")</f>
        <v>SIM</v>
      </c>
      <c r="AA234" s="62" t="s">
        <v>3503</v>
      </c>
      <c r="AB234" s="62" t="s">
        <v>3503</v>
      </c>
    </row>
    <row r="235" spans="1:28" ht="15.75" customHeight="1" x14ac:dyDescent="0.25">
      <c r="A235" s="62">
        <v>130</v>
      </c>
      <c r="B235" s="208" t="s">
        <v>622</v>
      </c>
      <c r="C235" s="46" t="s">
        <v>623</v>
      </c>
      <c r="D235" s="47" t="s">
        <v>624</v>
      </c>
      <c r="E235" s="48" t="s">
        <v>3470</v>
      </c>
      <c r="F235" s="46" t="s">
        <v>625</v>
      </c>
      <c r="G235" s="46" t="s">
        <v>103</v>
      </c>
      <c r="H235" s="62"/>
      <c r="I235" s="62"/>
      <c r="J235" s="62"/>
      <c r="K235" s="62" t="s">
        <v>9</v>
      </c>
      <c r="L235" s="62"/>
      <c r="M235" s="62"/>
      <c r="N235" s="62"/>
      <c r="O235" s="62"/>
      <c r="P235" s="62"/>
      <c r="Q235" s="62"/>
      <c r="R235" s="62"/>
      <c r="S235" s="62"/>
      <c r="T235" s="62"/>
      <c r="U235" s="62" t="s">
        <v>5036</v>
      </c>
      <c r="V235" s="62" t="s">
        <v>3506</v>
      </c>
      <c r="W235" s="62"/>
      <c r="X235" s="62" t="s">
        <v>3361</v>
      </c>
      <c r="Y235" s="62">
        <v>2</v>
      </c>
      <c r="Z235" s="62" t="str">
        <f>IF(ISNA(MATCH(C235,FORMULÁRIO!L:L, 0)),"NÃO","SIM")</f>
        <v>SIM</v>
      </c>
      <c r="AA235" s="62" t="s">
        <v>3503</v>
      </c>
      <c r="AB235" s="62" t="s">
        <v>3503</v>
      </c>
    </row>
    <row r="236" spans="1:28" ht="15.75" customHeight="1" x14ac:dyDescent="0.25">
      <c r="A236" s="62">
        <v>130</v>
      </c>
      <c r="B236" s="208" t="s">
        <v>622</v>
      </c>
      <c r="C236" s="46" t="s">
        <v>623</v>
      </c>
      <c r="D236" s="47" t="s">
        <v>624</v>
      </c>
      <c r="E236" s="48" t="s">
        <v>3470</v>
      </c>
      <c r="F236" s="46" t="s">
        <v>625</v>
      </c>
      <c r="G236" s="46" t="s">
        <v>570</v>
      </c>
      <c r="H236" s="62" t="s">
        <v>9</v>
      </c>
      <c r="I236" s="62" t="s">
        <v>9</v>
      </c>
      <c r="J236" s="62"/>
      <c r="K236" s="62"/>
      <c r="L236" s="62"/>
      <c r="M236" s="62"/>
      <c r="N236" s="62"/>
      <c r="O236" s="62"/>
      <c r="P236" s="62"/>
      <c r="Q236" s="62"/>
      <c r="R236" s="62"/>
      <c r="S236" s="62"/>
      <c r="T236" s="62"/>
      <c r="U236" s="62"/>
      <c r="V236" s="62" t="s">
        <v>3506</v>
      </c>
      <c r="W236" s="62"/>
      <c r="X236" s="62" t="s">
        <v>3408</v>
      </c>
      <c r="Y236" s="62">
        <v>3</v>
      </c>
      <c r="Z236" s="62" t="str">
        <f>IF(ISNA(MATCH(C236,FORMULÁRIO!L:L, 0)),"NÃO","SIM")</f>
        <v>SIM</v>
      </c>
      <c r="AA236" s="62" t="s">
        <v>3503</v>
      </c>
      <c r="AB236" s="62" t="s">
        <v>3503</v>
      </c>
    </row>
    <row r="237" spans="1:28" ht="15.75" customHeight="1" x14ac:dyDescent="0.25">
      <c r="A237" s="62">
        <v>131</v>
      </c>
      <c r="B237" s="208" t="s">
        <v>626</v>
      </c>
      <c r="C237" s="46" t="s">
        <v>627</v>
      </c>
      <c r="D237" s="47" t="s">
        <v>628</v>
      </c>
      <c r="E237" s="48" t="s">
        <v>43</v>
      </c>
      <c r="F237" s="46" t="s">
        <v>629</v>
      </c>
      <c r="G237" s="46" t="s">
        <v>132</v>
      </c>
      <c r="H237" s="62" t="s">
        <v>9</v>
      </c>
      <c r="I237" s="62"/>
      <c r="J237" s="62"/>
      <c r="K237" s="62"/>
      <c r="L237" s="62"/>
      <c r="M237" s="62"/>
      <c r="N237" s="62"/>
      <c r="O237" s="62"/>
      <c r="P237" s="62"/>
      <c r="Q237" s="62"/>
      <c r="R237" s="62"/>
      <c r="S237" s="62"/>
      <c r="T237" s="62"/>
      <c r="U237" s="62"/>
      <c r="V237" s="62" t="s">
        <v>3506</v>
      </c>
      <c r="W237" s="62"/>
      <c r="X237" s="62" t="s">
        <v>3380</v>
      </c>
      <c r="Y237" s="62">
        <v>1</v>
      </c>
      <c r="Z237" s="62" t="str">
        <f>IF(ISNA(MATCH(C237,FORMULÁRIO!L:L, 0)),"NÃO","SIM")</f>
        <v>SIM</v>
      </c>
      <c r="AA237" s="62" t="s">
        <v>3502</v>
      </c>
      <c r="AB237" s="62" t="s">
        <v>3502</v>
      </c>
    </row>
    <row r="238" spans="1:28" ht="15.75" customHeight="1" x14ac:dyDescent="0.25">
      <c r="A238" s="62">
        <v>131</v>
      </c>
      <c r="B238" s="208" t="s">
        <v>626</v>
      </c>
      <c r="C238" s="46" t="s">
        <v>627</v>
      </c>
      <c r="D238" s="47" t="s">
        <v>628</v>
      </c>
      <c r="E238" s="48" t="s">
        <v>43</v>
      </c>
      <c r="F238" s="46" t="s">
        <v>629</v>
      </c>
      <c r="G238" s="46" t="s">
        <v>123</v>
      </c>
      <c r="H238" s="62"/>
      <c r="I238" s="62" t="s">
        <v>9</v>
      </c>
      <c r="J238" s="62"/>
      <c r="K238" s="62"/>
      <c r="L238" s="62"/>
      <c r="M238" s="62"/>
      <c r="N238" s="62"/>
      <c r="O238" s="62"/>
      <c r="P238" s="62"/>
      <c r="Q238" s="62"/>
      <c r="R238" s="62"/>
      <c r="S238" s="62"/>
      <c r="T238" s="62"/>
      <c r="U238" s="62" t="s">
        <v>5050</v>
      </c>
      <c r="V238" s="62" t="s">
        <v>3506</v>
      </c>
      <c r="W238" s="62"/>
      <c r="X238" s="62" t="s">
        <v>3408</v>
      </c>
      <c r="Y238" s="62">
        <v>2</v>
      </c>
      <c r="Z238" s="62" t="str">
        <f>IF(ISNA(MATCH(C238,FORMULÁRIO!L:L, 0)),"NÃO","SIM")</f>
        <v>SIM</v>
      </c>
      <c r="AA238" s="62" t="s">
        <v>3502</v>
      </c>
      <c r="AB238" s="62" t="s">
        <v>3502</v>
      </c>
    </row>
    <row r="239" spans="1:28" x14ac:dyDescent="0.25">
      <c r="A239" s="62">
        <v>132</v>
      </c>
      <c r="B239" s="208" t="s">
        <v>630</v>
      </c>
      <c r="C239" s="46" t="s">
        <v>631</v>
      </c>
      <c r="D239" s="47" t="s">
        <v>632</v>
      </c>
      <c r="E239" s="48" t="s">
        <v>43</v>
      </c>
      <c r="F239" s="46" t="s">
        <v>633</v>
      </c>
      <c r="G239" s="46" t="s">
        <v>10</v>
      </c>
      <c r="H239" s="62"/>
      <c r="I239" s="62"/>
      <c r="J239" s="62" t="s">
        <v>9</v>
      </c>
      <c r="K239" s="62"/>
      <c r="L239" s="62"/>
      <c r="M239" s="62"/>
      <c r="N239" s="62"/>
      <c r="O239" s="62"/>
      <c r="P239" s="62"/>
      <c r="Q239" s="62"/>
      <c r="R239" s="62"/>
      <c r="S239" s="62"/>
      <c r="T239" s="62"/>
      <c r="U239" s="62" t="s">
        <v>5053</v>
      </c>
      <c r="V239" s="62" t="s">
        <v>3506</v>
      </c>
      <c r="W239" s="62"/>
      <c r="X239" s="62" t="s">
        <v>3497</v>
      </c>
      <c r="Y239" s="62">
        <v>1</v>
      </c>
      <c r="Z239" s="62" t="str">
        <f>IF(ISNA(MATCH(C239,FORMULÁRIO!L:L, 0)),"NÃO","SIM")</f>
        <v>SIM</v>
      </c>
      <c r="AA239" s="62" t="s">
        <v>3502</v>
      </c>
      <c r="AB239" s="62" t="s">
        <v>3502</v>
      </c>
    </row>
    <row r="240" spans="1:28" x14ac:dyDescent="0.25">
      <c r="A240" s="62">
        <v>133</v>
      </c>
      <c r="B240" s="208" t="s">
        <v>634</v>
      </c>
      <c r="C240" s="46" t="s">
        <v>635</v>
      </c>
      <c r="D240" s="47" t="s">
        <v>636</v>
      </c>
      <c r="E240" s="48" t="s">
        <v>43</v>
      </c>
      <c r="F240" s="46" t="s">
        <v>637</v>
      </c>
      <c r="G240" s="46" t="s">
        <v>10</v>
      </c>
      <c r="H240" s="62" t="s">
        <v>9</v>
      </c>
      <c r="I240" s="62"/>
      <c r="J240" s="62"/>
      <c r="K240" s="62"/>
      <c r="L240" s="62"/>
      <c r="M240" s="62"/>
      <c r="N240" s="62"/>
      <c r="O240" s="62"/>
      <c r="P240" s="62"/>
      <c r="Q240" s="62"/>
      <c r="R240" s="62"/>
      <c r="S240" s="62"/>
      <c r="T240" s="62"/>
      <c r="U240" s="62" t="s">
        <v>5044</v>
      </c>
      <c r="V240" s="62" t="s">
        <v>3506</v>
      </c>
      <c r="W240" s="62"/>
      <c r="X240" s="62" t="s">
        <v>3497</v>
      </c>
      <c r="Y240" s="62">
        <v>1</v>
      </c>
      <c r="Z240" s="62" t="str">
        <f>IF(ISNA(MATCH(C240,FORMULÁRIO!L:L, 0)),"NÃO","SIM")</f>
        <v>SIM</v>
      </c>
      <c r="AA240" s="62" t="s">
        <v>3502</v>
      </c>
      <c r="AB240" s="62" t="s">
        <v>3502</v>
      </c>
    </row>
    <row r="241" spans="1:28" ht="15.75" customHeight="1" x14ac:dyDescent="0.25">
      <c r="A241" s="62">
        <v>133</v>
      </c>
      <c r="B241" s="208" t="s">
        <v>634</v>
      </c>
      <c r="C241" s="46" t="s">
        <v>635</v>
      </c>
      <c r="D241" s="47" t="s">
        <v>636</v>
      </c>
      <c r="E241" s="48" t="s">
        <v>43</v>
      </c>
      <c r="F241" s="46" t="s">
        <v>637</v>
      </c>
      <c r="G241" s="46" t="s">
        <v>17</v>
      </c>
      <c r="H241" s="62" t="s">
        <v>9</v>
      </c>
      <c r="I241" s="62"/>
      <c r="J241" s="62" t="s">
        <v>9</v>
      </c>
      <c r="K241" s="62"/>
      <c r="L241" s="62"/>
      <c r="M241" s="62"/>
      <c r="N241" s="62"/>
      <c r="O241" s="62"/>
      <c r="P241" s="62"/>
      <c r="Q241" s="62"/>
      <c r="R241" s="62"/>
      <c r="S241" s="62"/>
      <c r="T241" s="62"/>
      <c r="U241" s="62"/>
      <c r="V241" s="62" t="s">
        <v>3506</v>
      </c>
      <c r="W241" s="62"/>
      <c r="X241" s="62" t="s">
        <v>3380</v>
      </c>
      <c r="Y241" s="62">
        <v>2</v>
      </c>
      <c r="Z241" s="62" t="str">
        <f>IF(ISNA(MATCH(C241,FORMULÁRIO!L:L, 0)),"NÃO","SIM")</f>
        <v>SIM</v>
      </c>
      <c r="AA241" s="62" t="s">
        <v>3502</v>
      </c>
      <c r="AB241" s="62" t="s">
        <v>3502</v>
      </c>
    </row>
    <row r="242" spans="1:28" x14ac:dyDescent="0.25">
      <c r="A242" s="62">
        <v>134</v>
      </c>
      <c r="B242" s="208" t="s">
        <v>638</v>
      </c>
      <c r="C242" s="46" t="s">
        <v>639</v>
      </c>
      <c r="D242" s="47" t="s">
        <v>640</v>
      </c>
      <c r="E242" s="48" t="s">
        <v>89</v>
      </c>
      <c r="F242" s="46" t="s">
        <v>641</v>
      </c>
      <c r="G242" s="46" t="s">
        <v>10</v>
      </c>
      <c r="H242" s="62"/>
      <c r="I242" s="62" t="s">
        <v>9</v>
      </c>
      <c r="J242" s="62"/>
      <c r="K242" s="62"/>
      <c r="L242" s="62"/>
      <c r="M242" s="62"/>
      <c r="N242" s="62"/>
      <c r="O242" s="62"/>
      <c r="P242" s="62"/>
      <c r="Q242" s="62"/>
      <c r="R242" s="62"/>
      <c r="S242" s="62"/>
      <c r="T242" s="62"/>
      <c r="U242" s="62"/>
      <c r="V242" s="62"/>
      <c r="W242" s="62"/>
      <c r="X242" s="62" t="s">
        <v>3497</v>
      </c>
      <c r="Y242" s="62">
        <v>1</v>
      </c>
      <c r="Z242" s="62" t="str">
        <f>IF(ISNA(MATCH(C242,FORMULÁRIO!L:L, 0)),"NÃO","SIM")</f>
        <v>SIM</v>
      </c>
      <c r="AA242" s="62" t="s">
        <v>3502</v>
      </c>
      <c r="AB242" s="62" t="s">
        <v>3503</v>
      </c>
    </row>
    <row r="243" spans="1:28" x14ac:dyDescent="0.25">
      <c r="A243" s="62">
        <v>135</v>
      </c>
      <c r="B243" s="208" t="s">
        <v>642</v>
      </c>
      <c r="C243" s="46" t="s">
        <v>643</v>
      </c>
      <c r="D243" s="47" t="s">
        <v>644</v>
      </c>
      <c r="E243" s="48" t="s">
        <v>168</v>
      </c>
      <c r="F243" s="46" t="s">
        <v>645</v>
      </c>
      <c r="G243" s="46" t="s">
        <v>10</v>
      </c>
      <c r="H243" s="62"/>
      <c r="I243" s="62" t="s">
        <v>9</v>
      </c>
      <c r="J243" s="62"/>
      <c r="K243" s="62"/>
      <c r="L243" s="62"/>
      <c r="M243" s="62"/>
      <c r="N243" s="62"/>
      <c r="O243" s="62"/>
      <c r="P243" s="62"/>
      <c r="Q243" s="62"/>
      <c r="R243" s="62"/>
      <c r="S243" s="62"/>
      <c r="T243" s="62"/>
      <c r="U243" s="62"/>
      <c r="V243" s="62"/>
      <c r="W243" s="62"/>
      <c r="X243" s="62" t="s">
        <v>3497</v>
      </c>
      <c r="Y243" s="62">
        <v>1</v>
      </c>
      <c r="Z243" s="62" t="str">
        <f>IF(ISNA(MATCH(C243,FORMULÁRIO!L:L, 0)),"NÃO","SIM")</f>
        <v>SIM</v>
      </c>
      <c r="AA243" s="62" t="s">
        <v>3502</v>
      </c>
      <c r="AB243" s="62" t="s">
        <v>3503</v>
      </c>
    </row>
    <row r="244" spans="1:28" ht="15.75" customHeight="1" x14ac:dyDescent="0.25">
      <c r="A244" s="62">
        <v>135</v>
      </c>
      <c r="B244" s="208" t="s">
        <v>642</v>
      </c>
      <c r="C244" s="46" t="s">
        <v>643</v>
      </c>
      <c r="D244" s="47" t="s">
        <v>644</v>
      </c>
      <c r="E244" s="48" t="s">
        <v>168</v>
      </c>
      <c r="F244" s="46" t="s">
        <v>645</v>
      </c>
      <c r="G244" s="46" t="s">
        <v>17</v>
      </c>
      <c r="H244" s="62"/>
      <c r="I244" s="62"/>
      <c r="J244" s="62" t="s">
        <v>9</v>
      </c>
      <c r="K244" s="62"/>
      <c r="L244" s="62"/>
      <c r="M244" s="62"/>
      <c r="N244" s="62"/>
      <c r="O244" s="62"/>
      <c r="P244" s="62"/>
      <c r="Q244" s="62"/>
      <c r="R244" s="62"/>
      <c r="S244" s="62"/>
      <c r="T244" s="62"/>
      <c r="U244" s="62"/>
      <c r="V244" s="62"/>
      <c r="W244" s="62"/>
      <c r="X244" s="62" t="s">
        <v>3380</v>
      </c>
      <c r="Y244" s="62">
        <v>2</v>
      </c>
      <c r="Z244" s="62" t="str">
        <f>IF(ISNA(MATCH(C244,FORMULÁRIO!L:L, 0)),"NÃO","SIM")</f>
        <v>SIM</v>
      </c>
      <c r="AA244" s="62" t="s">
        <v>3502</v>
      </c>
      <c r="AB244" s="62" t="s">
        <v>3503</v>
      </c>
    </row>
    <row r="245" spans="1:28" ht="15.75" customHeight="1" x14ac:dyDescent="0.25">
      <c r="A245" s="62">
        <v>136</v>
      </c>
      <c r="B245" s="208" t="s">
        <v>646</v>
      </c>
      <c r="C245" s="46" t="s">
        <v>647</v>
      </c>
      <c r="D245" s="47" t="s">
        <v>648</v>
      </c>
      <c r="E245" s="48" t="s">
        <v>89</v>
      </c>
      <c r="F245" s="46" t="s">
        <v>649</v>
      </c>
      <c r="G245" s="46" t="s">
        <v>15</v>
      </c>
      <c r="H245" s="62" t="s">
        <v>9</v>
      </c>
      <c r="I245" s="62"/>
      <c r="J245" s="62"/>
      <c r="K245" s="62"/>
      <c r="L245" s="62"/>
      <c r="M245" s="62"/>
      <c r="N245" s="62"/>
      <c r="O245" s="62"/>
      <c r="P245" s="62"/>
      <c r="Q245" s="62"/>
      <c r="R245" s="62"/>
      <c r="S245" s="62"/>
      <c r="T245" s="62"/>
      <c r="U245" s="62"/>
      <c r="V245" s="62"/>
      <c r="W245" s="62"/>
      <c r="X245" s="62" t="s">
        <v>3371</v>
      </c>
      <c r="Y245" s="62">
        <v>1</v>
      </c>
      <c r="Z245" s="62" t="str">
        <f>IF(ISNA(MATCH(C245,FORMULÁRIO!L:L, 0)),"NÃO","SIM")</f>
        <v>SIM</v>
      </c>
      <c r="AA245" s="62" t="s">
        <v>3502</v>
      </c>
      <c r="AB245" s="62" t="s">
        <v>3503</v>
      </c>
    </row>
    <row r="246" spans="1:28" x14ac:dyDescent="0.25">
      <c r="A246" s="62">
        <v>137</v>
      </c>
      <c r="B246" s="208" t="s">
        <v>650</v>
      </c>
      <c r="C246" s="46" t="s">
        <v>651</v>
      </c>
      <c r="D246" s="47" t="s">
        <v>652</v>
      </c>
      <c r="E246" s="48" t="s">
        <v>3470</v>
      </c>
      <c r="F246" s="46" t="s">
        <v>653</v>
      </c>
      <c r="G246" s="46" t="s">
        <v>10</v>
      </c>
      <c r="H246" s="62" t="s">
        <v>9</v>
      </c>
      <c r="I246" s="62" t="s">
        <v>9</v>
      </c>
      <c r="J246" s="62" t="s">
        <v>9</v>
      </c>
      <c r="K246" s="62"/>
      <c r="L246" s="62"/>
      <c r="M246" s="62"/>
      <c r="N246" s="62"/>
      <c r="O246" s="62"/>
      <c r="P246" s="62"/>
      <c r="Q246" s="62"/>
      <c r="R246" s="62"/>
      <c r="S246" s="62"/>
      <c r="T246" s="62"/>
      <c r="U246" s="62"/>
      <c r="V246" s="62"/>
      <c r="W246" s="62"/>
      <c r="X246" s="62" t="s">
        <v>3497</v>
      </c>
      <c r="Y246" s="62">
        <v>1</v>
      </c>
      <c r="Z246" s="62" t="str">
        <f>IF(ISNA(MATCH(C246,FORMULÁRIO!L:L, 0)),"NÃO","SIM")</f>
        <v>SIM</v>
      </c>
      <c r="AA246" s="62" t="s">
        <v>3503</v>
      </c>
      <c r="AB246" s="62" t="s">
        <v>3503</v>
      </c>
    </row>
    <row r="247" spans="1:28" ht="15.75" customHeight="1" x14ac:dyDescent="0.25">
      <c r="A247" s="62">
        <v>138</v>
      </c>
      <c r="B247" s="208" t="s">
        <v>654</v>
      </c>
      <c r="C247" s="46" t="s">
        <v>655</v>
      </c>
      <c r="D247" s="47" t="s">
        <v>656</v>
      </c>
      <c r="E247" s="48" t="s">
        <v>3470</v>
      </c>
      <c r="F247" s="46" t="s">
        <v>657</v>
      </c>
      <c r="G247" s="46" t="s">
        <v>132</v>
      </c>
      <c r="H247" s="62"/>
      <c r="I247" s="62"/>
      <c r="J247" s="62" t="s">
        <v>9</v>
      </c>
      <c r="K247" s="62"/>
      <c r="L247" s="62"/>
      <c r="M247" s="62"/>
      <c r="N247" s="62"/>
      <c r="O247" s="62"/>
      <c r="P247" s="62"/>
      <c r="Q247" s="62"/>
      <c r="R247" s="62"/>
      <c r="S247" s="62"/>
      <c r="T247" s="62"/>
      <c r="U247" s="62"/>
      <c r="V247" s="62"/>
      <c r="W247" s="62"/>
      <c r="X247" s="62" t="s">
        <v>3380</v>
      </c>
      <c r="Y247" s="62">
        <v>1</v>
      </c>
      <c r="Z247" s="62" t="str">
        <f>IF(ISNA(MATCH(C247,FORMULÁRIO!L:L, 0)),"NÃO","SIM")</f>
        <v>SIM</v>
      </c>
      <c r="AA247" s="62" t="s">
        <v>3503</v>
      </c>
      <c r="AB247" s="62" t="s">
        <v>3503</v>
      </c>
    </row>
    <row r="248" spans="1:28" x14ac:dyDescent="0.25">
      <c r="A248" s="62">
        <v>139</v>
      </c>
      <c r="B248" s="208" t="s">
        <v>658</v>
      </c>
      <c r="C248" s="46" t="s">
        <v>659</v>
      </c>
      <c r="D248" s="89" t="s">
        <v>660</v>
      </c>
      <c r="E248" s="48" t="s">
        <v>89</v>
      </c>
      <c r="F248" s="46" t="s">
        <v>661</v>
      </c>
      <c r="G248" s="46" t="s">
        <v>10</v>
      </c>
      <c r="H248" s="62"/>
      <c r="I248" s="62"/>
      <c r="J248" s="62" t="s">
        <v>9</v>
      </c>
      <c r="K248" s="62"/>
      <c r="L248" s="62"/>
      <c r="M248" s="62"/>
      <c r="N248" s="62"/>
      <c r="O248" s="62"/>
      <c r="P248" s="62"/>
      <c r="Q248" s="62"/>
      <c r="R248" s="62"/>
      <c r="S248" s="62"/>
      <c r="T248" s="62"/>
      <c r="U248" s="62"/>
      <c r="V248" s="62"/>
      <c r="W248" s="62"/>
      <c r="X248" s="62" t="s">
        <v>3497</v>
      </c>
      <c r="Y248" s="62">
        <v>1</v>
      </c>
      <c r="Z248" s="62" t="str">
        <f>IF(ISNA(MATCH(C248,FORMULÁRIO!L:L, 0)),"NÃO","SIM")</f>
        <v>SIM</v>
      </c>
      <c r="AA248" s="62" t="s">
        <v>3502</v>
      </c>
      <c r="AB248" s="62" t="s">
        <v>3503</v>
      </c>
    </row>
    <row r="249" spans="1:28" x14ac:dyDescent="0.25">
      <c r="A249" s="62">
        <v>140</v>
      </c>
      <c r="B249" s="208" t="s">
        <v>662</v>
      </c>
      <c r="C249" s="46" t="s">
        <v>663</v>
      </c>
      <c r="D249" s="47" t="s">
        <v>664</v>
      </c>
      <c r="E249" s="48" t="s">
        <v>3470</v>
      </c>
      <c r="F249" s="46" t="s">
        <v>665</v>
      </c>
      <c r="G249" s="46" t="s">
        <v>10</v>
      </c>
      <c r="H249" s="62"/>
      <c r="I249" s="62" t="s">
        <v>9</v>
      </c>
      <c r="J249" s="62"/>
      <c r="K249" s="62"/>
      <c r="L249" s="62"/>
      <c r="M249" s="62"/>
      <c r="N249" s="62"/>
      <c r="O249" s="62"/>
      <c r="P249" s="62"/>
      <c r="Q249" s="62"/>
      <c r="R249" s="62"/>
      <c r="S249" s="62"/>
      <c r="T249" s="62"/>
      <c r="U249" s="62"/>
      <c r="V249" s="62"/>
      <c r="W249" s="62"/>
      <c r="X249" s="62" t="s">
        <v>3497</v>
      </c>
      <c r="Y249" s="62">
        <v>1</v>
      </c>
      <c r="Z249" s="62" t="str">
        <f>IF(ISNA(MATCH(C249,FORMULÁRIO!L:L, 0)),"NÃO","SIM")</f>
        <v>SIM</v>
      </c>
      <c r="AA249" s="62" t="s">
        <v>3503</v>
      </c>
      <c r="AB249" s="62" t="s">
        <v>3503</v>
      </c>
    </row>
    <row r="250" spans="1:28" ht="15.75" customHeight="1" x14ac:dyDescent="0.25">
      <c r="A250" s="62">
        <v>140</v>
      </c>
      <c r="B250" s="208" t="s">
        <v>662</v>
      </c>
      <c r="C250" s="46" t="s">
        <v>663</v>
      </c>
      <c r="D250" s="47" t="s">
        <v>664</v>
      </c>
      <c r="E250" s="48" t="s">
        <v>3470</v>
      </c>
      <c r="F250" s="46" t="s">
        <v>665</v>
      </c>
      <c r="G250" s="46" t="s">
        <v>33</v>
      </c>
      <c r="H250" s="62" t="s">
        <v>9</v>
      </c>
      <c r="I250" s="62"/>
      <c r="J250" s="62"/>
      <c r="K250" s="62"/>
      <c r="L250" s="62"/>
      <c r="M250" s="62" t="s">
        <v>9</v>
      </c>
      <c r="N250" s="62" t="s">
        <v>9</v>
      </c>
      <c r="O250" s="62"/>
      <c r="P250" s="62"/>
      <c r="Q250" s="62"/>
      <c r="R250" s="62"/>
      <c r="S250" s="62"/>
      <c r="T250" s="62"/>
      <c r="U250" s="62"/>
      <c r="V250" s="62"/>
      <c r="W250" s="62"/>
      <c r="X250" s="62" t="s">
        <v>3389</v>
      </c>
      <c r="Y250" s="62">
        <v>2</v>
      </c>
      <c r="Z250" s="62" t="str">
        <f>IF(ISNA(MATCH(C250,FORMULÁRIO!L:L, 0)),"NÃO","SIM")</f>
        <v>SIM</v>
      </c>
      <c r="AA250" s="62" t="s">
        <v>3503</v>
      </c>
      <c r="AB250" s="62" t="s">
        <v>3503</v>
      </c>
    </row>
    <row r="251" spans="1:28" ht="15.75" customHeight="1" x14ac:dyDescent="0.25">
      <c r="A251" s="62">
        <v>140</v>
      </c>
      <c r="B251" s="208" t="s">
        <v>662</v>
      </c>
      <c r="C251" s="46" t="s">
        <v>663</v>
      </c>
      <c r="D251" s="47" t="s">
        <v>664</v>
      </c>
      <c r="E251" s="48" t="s">
        <v>3470</v>
      </c>
      <c r="F251" s="46" t="s">
        <v>665</v>
      </c>
      <c r="G251" s="46" t="s">
        <v>187</v>
      </c>
      <c r="H251" s="62" t="s">
        <v>9</v>
      </c>
      <c r="I251" s="62"/>
      <c r="J251" s="62"/>
      <c r="K251" s="62"/>
      <c r="L251" s="62"/>
      <c r="M251" s="62" t="s">
        <v>9</v>
      </c>
      <c r="N251" s="62"/>
      <c r="O251" s="62"/>
      <c r="P251" s="62"/>
      <c r="Q251" s="62"/>
      <c r="R251" s="62"/>
      <c r="S251" s="62"/>
      <c r="T251" s="62"/>
      <c r="U251" s="62"/>
      <c r="V251" s="62"/>
      <c r="W251" s="62"/>
      <c r="X251" s="62" t="s">
        <v>3413</v>
      </c>
      <c r="Y251" s="62">
        <v>3</v>
      </c>
      <c r="Z251" s="62" t="str">
        <f>IF(ISNA(MATCH(C251,FORMULÁRIO!L:L, 0)),"NÃO","SIM")</f>
        <v>SIM</v>
      </c>
      <c r="AA251" s="62" t="s">
        <v>3503</v>
      </c>
      <c r="AB251" s="62" t="s">
        <v>3503</v>
      </c>
    </row>
    <row r="252" spans="1:28" ht="15.75" customHeight="1" x14ac:dyDescent="0.25">
      <c r="A252" s="62">
        <v>141</v>
      </c>
      <c r="B252" s="208" t="s">
        <v>666</v>
      </c>
      <c r="C252" s="46" t="s">
        <v>667</v>
      </c>
      <c r="D252" s="47" t="s">
        <v>668</v>
      </c>
      <c r="E252" s="48" t="s">
        <v>43</v>
      </c>
      <c r="F252" s="46" t="s">
        <v>669</v>
      </c>
      <c r="G252" s="46" t="s">
        <v>132</v>
      </c>
      <c r="H252" s="62" t="s">
        <v>9</v>
      </c>
      <c r="I252" s="62"/>
      <c r="J252" s="62" t="s">
        <v>9</v>
      </c>
      <c r="K252" s="62"/>
      <c r="L252" s="62"/>
      <c r="M252" s="62"/>
      <c r="N252" s="62"/>
      <c r="O252" s="62"/>
      <c r="P252" s="62"/>
      <c r="Q252" s="62"/>
      <c r="R252" s="62"/>
      <c r="S252" s="62"/>
      <c r="T252" s="62"/>
      <c r="U252" s="62"/>
      <c r="V252" s="62" t="s">
        <v>3506</v>
      </c>
      <c r="W252" s="62"/>
      <c r="X252" s="62" t="s">
        <v>3380</v>
      </c>
      <c r="Y252" s="62">
        <v>1</v>
      </c>
      <c r="Z252" s="62" t="str">
        <f>IF(ISNA(MATCH(C252,FORMULÁRIO!L:L, 0)),"NÃO","SIM")</f>
        <v>SIM</v>
      </c>
      <c r="AA252" s="62" t="s">
        <v>3502</v>
      </c>
      <c r="AB252" s="62" t="s">
        <v>3502</v>
      </c>
    </row>
    <row r="253" spans="1:28" ht="15.75" customHeight="1" x14ac:dyDescent="0.25">
      <c r="A253" s="62">
        <v>141</v>
      </c>
      <c r="B253" s="208" t="s">
        <v>666</v>
      </c>
      <c r="C253" s="46" t="s">
        <v>667</v>
      </c>
      <c r="D253" s="47" t="s">
        <v>668</v>
      </c>
      <c r="E253" s="48" t="s">
        <v>43</v>
      </c>
      <c r="F253" s="46" t="s">
        <v>669</v>
      </c>
      <c r="G253" s="46" t="s">
        <v>68</v>
      </c>
      <c r="H253" s="62"/>
      <c r="I253" s="62"/>
      <c r="J253" s="62"/>
      <c r="K253" s="62" t="s">
        <v>9</v>
      </c>
      <c r="L253" s="62"/>
      <c r="M253" s="62"/>
      <c r="N253" s="62"/>
      <c r="O253" s="62"/>
      <c r="P253" s="62"/>
      <c r="Q253" s="62"/>
      <c r="R253" s="62"/>
      <c r="S253" s="62"/>
      <c r="T253" s="62"/>
      <c r="U253" s="62" t="s">
        <v>5046</v>
      </c>
      <c r="V253" s="62" t="s">
        <v>3506</v>
      </c>
      <c r="W253" s="62"/>
      <c r="X253" s="62" t="s">
        <v>3497</v>
      </c>
      <c r="Y253" s="62">
        <v>2</v>
      </c>
      <c r="Z253" s="62" t="str">
        <f>IF(ISNA(MATCH(C253,FORMULÁRIO!L:L, 0)),"NÃO","SIM")</f>
        <v>SIM</v>
      </c>
      <c r="AA253" s="62" t="s">
        <v>3502</v>
      </c>
      <c r="AB253" s="62" t="s">
        <v>3502</v>
      </c>
    </row>
    <row r="254" spans="1:28" ht="15.75" customHeight="1" x14ac:dyDescent="0.25">
      <c r="A254" s="62">
        <v>142</v>
      </c>
      <c r="B254" s="46" t="s">
        <v>670</v>
      </c>
      <c r="C254" s="46" t="s">
        <v>671</v>
      </c>
      <c r="D254" s="47" t="s">
        <v>672</v>
      </c>
      <c r="E254" s="48" t="s">
        <v>3470</v>
      </c>
      <c r="F254" s="46" t="s">
        <v>673</v>
      </c>
      <c r="G254" s="46" t="s">
        <v>305</v>
      </c>
      <c r="H254" s="62"/>
      <c r="I254" s="62"/>
      <c r="J254" s="62"/>
      <c r="K254" s="62"/>
      <c r="L254" s="62"/>
      <c r="M254" s="62"/>
      <c r="N254" s="62"/>
      <c r="O254" s="62"/>
      <c r="P254" s="62" t="s">
        <v>9</v>
      </c>
      <c r="Q254" s="62"/>
      <c r="R254" s="62"/>
      <c r="S254" s="62"/>
      <c r="T254" s="62"/>
      <c r="U254" s="62"/>
      <c r="V254" s="62"/>
      <c r="W254" s="62"/>
      <c r="X254" s="62" t="s">
        <v>3389</v>
      </c>
      <c r="Y254" s="62">
        <v>1</v>
      </c>
      <c r="Z254" s="62" t="str">
        <f>IF(ISNA(MATCH(C254,FORMULÁRIO!L:L, 0)),"NÃO","SIM")</f>
        <v>NÃO</v>
      </c>
      <c r="AA254" s="62" t="s">
        <v>3503</v>
      </c>
      <c r="AB254" s="62" t="s">
        <v>3503</v>
      </c>
    </row>
    <row r="255" spans="1:28" x14ac:dyDescent="0.25">
      <c r="A255" s="62">
        <v>143</v>
      </c>
      <c r="B255" s="208" t="s">
        <v>674</v>
      </c>
      <c r="C255" s="46" t="s">
        <v>675</v>
      </c>
      <c r="D255" s="47" t="s">
        <v>676</v>
      </c>
      <c r="E255" s="48" t="s">
        <v>89</v>
      </c>
      <c r="F255" s="46" t="s">
        <v>677</v>
      </c>
      <c r="G255" s="46" t="s">
        <v>10</v>
      </c>
      <c r="H255" s="62"/>
      <c r="I255" s="62" t="s">
        <v>9</v>
      </c>
      <c r="J255" s="62" t="s">
        <v>9</v>
      </c>
      <c r="K255" s="62"/>
      <c r="L255" s="62"/>
      <c r="M255" s="62"/>
      <c r="N255" s="62"/>
      <c r="O255" s="62"/>
      <c r="P255" s="62"/>
      <c r="Q255" s="62"/>
      <c r="R255" s="62"/>
      <c r="S255" s="62"/>
      <c r="T255" s="62"/>
      <c r="U255" s="62"/>
      <c r="V255" s="62"/>
      <c r="W255" s="62"/>
      <c r="X255" s="62" t="s">
        <v>3497</v>
      </c>
      <c r="Y255" s="62">
        <v>1</v>
      </c>
      <c r="Z255" s="62" t="str">
        <f>IF(ISNA(MATCH(C255,FORMULÁRIO!L:L, 0)),"NÃO","SIM")</f>
        <v>SIM</v>
      </c>
      <c r="AA255" s="62" t="s">
        <v>3502</v>
      </c>
      <c r="AB255" s="62" t="s">
        <v>3503</v>
      </c>
    </row>
    <row r="256" spans="1:28" ht="31.5" customHeight="1" x14ac:dyDescent="0.25">
      <c r="A256" s="62">
        <v>144</v>
      </c>
      <c r="B256" s="209" t="s">
        <v>678</v>
      </c>
      <c r="C256" s="46" t="s">
        <v>679</v>
      </c>
      <c r="D256" s="89" t="s">
        <v>680</v>
      </c>
      <c r="E256" s="48" t="s">
        <v>168</v>
      </c>
      <c r="F256" s="46" t="s">
        <v>681</v>
      </c>
      <c r="G256" s="46" t="s">
        <v>48</v>
      </c>
      <c r="H256" s="62" t="s">
        <v>9</v>
      </c>
      <c r="I256" s="62" t="s">
        <v>9</v>
      </c>
      <c r="J256" s="62"/>
      <c r="K256" s="62" t="s">
        <v>9</v>
      </c>
      <c r="L256" s="62"/>
      <c r="M256" s="62"/>
      <c r="N256" s="62"/>
      <c r="O256" s="62"/>
      <c r="P256" s="62"/>
      <c r="Q256" s="62"/>
      <c r="R256" s="62"/>
      <c r="S256" s="62"/>
      <c r="T256" s="62"/>
      <c r="U256" s="62" t="s">
        <v>5036</v>
      </c>
      <c r="V256" s="62" t="s">
        <v>3506</v>
      </c>
      <c r="W256" s="62"/>
      <c r="X256" s="62" t="s">
        <v>3361</v>
      </c>
      <c r="Y256" s="62">
        <v>1</v>
      </c>
      <c r="Z256" s="62" t="str">
        <f>IF(ISNA(MATCH(C256,FORMULÁRIO!L:L, 0)),"NÃO","SIM")</f>
        <v>SIM</v>
      </c>
      <c r="AA256" s="62" t="s">
        <v>3502</v>
      </c>
      <c r="AB256" s="62" t="s">
        <v>3503</v>
      </c>
    </row>
    <row r="257" spans="1:28" ht="31.5" customHeight="1" x14ac:dyDescent="0.25">
      <c r="A257" s="62">
        <v>144</v>
      </c>
      <c r="B257" s="209" t="s">
        <v>678</v>
      </c>
      <c r="C257" s="46" t="s">
        <v>679</v>
      </c>
      <c r="D257" s="47" t="s">
        <v>680</v>
      </c>
      <c r="E257" s="48" t="s">
        <v>168</v>
      </c>
      <c r="F257" s="46" t="s">
        <v>681</v>
      </c>
      <c r="G257" s="46" t="s">
        <v>17</v>
      </c>
      <c r="H257" s="62"/>
      <c r="I257" s="62" t="s">
        <v>9</v>
      </c>
      <c r="J257" s="62" t="s">
        <v>9</v>
      </c>
      <c r="K257" s="62"/>
      <c r="L257" s="62"/>
      <c r="M257" s="62"/>
      <c r="N257" s="62"/>
      <c r="O257" s="62"/>
      <c r="P257" s="62"/>
      <c r="Q257" s="62"/>
      <c r="R257" s="62"/>
      <c r="S257" s="62"/>
      <c r="T257" s="62"/>
      <c r="U257" s="62"/>
      <c r="V257" s="62" t="s">
        <v>3506</v>
      </c>
      <c r="W257" s="62"/>
      <c r="X257" s="62" t="s">
        <v>3380</v>
      </c>
      <c r="Y257" s="62">
        <v>2</v>
      </c>
      <c r="Z257" s="62" t="str">
        <f>IF(ISNA(MATCH(C257,FORMULÁRIO!L:L, 0)),"NÃO","SIM")</f>
        <v>SIM</v>
      </c>
      <c r="AA257" s="62" t="s">
        <v>3502</v>
      </c>
      <c r="AB257" s="62" t="s">
        <v>3503</v>
      </c>
    </row>
    <row r="258" spans="1:28" x14ac:dyDescent="0.25">
      <c r="A258" s="62">
        <v>145</v>
      </c>
      <c r="B258" s="208" t="s">
        <v>682</v>
      </c>
      <c r="C258" s="46" t="s">
        <v>683</v>
      </c>
      <c r="D258" s="47" t="s">
        <v>684</v>
      </c>
      <c r="E258" s="48" t="s">
        <v>89</v>
      </c>
      <c r="F258" s="46" t="s">
        <v>685</v>
      </c>
      <c r="G258" s="46" t="s">
        <v>10</v>
      </c>
      <c r="H258" s="62"/>
      <c r="I258" s="62" t="s">
        <v>9</v>
      </c>
      <c r="J258" s="62"/>
      <c r="K258" s="62"/>
      <c r="L258" s="62"/>
      <c r="M258" s="62"/>
      <c r="N258" s="62"/>
      <c r="O258" s="62"/>
      <c r="P258" s="62"/>
      <c r="Q258" s="62"/>
      <c r="R258" s="62"/>
      <c r="S258" s="62"/>
      <c r="T258" s="62"/>
      <c r="U258" s="62"/>
      <c r="V258" s="62"/>
      <c r="W258" s="62"/>
      <c r="X258" s="62" t="s">
        <v>3497</v>
      </c>
      <c r="Y258" s="62">
        <v>1</v>
      </c>
      <c r="Z258" s="62" t="str">
        <f>IF(ISNA(MATCH(C258,FORMULÁRIO!L:L, 0)),"NÃO","SIM")</f>
        <v>SIM</v>
      </c>
      <c r="AA258" s="62" t="s">
        <v>3502</v>
      </c>
      <c r="AB258" s="62" t="s">
        <v>3503</v>
      </c>
    </row>
    <row r="259" spans="1:28" x14ac:dyDescent="0.25">
      <c r="A259" s="62">
        <v>146</v>
      </c>
      <c r="B259" s="208" t="s">
        <v>686</v>
      </c>
      <c r="C259" s="46" t="s">
        <v>687</v>
      </c>
      <c r="D259" s="47" t="s">
        <v>688</v>
      </c>
      <c r="E259" s="48" t="s">
        <v>43</v>
      </c>
      <c r="F259" s="46" t="s">
        <v>689</v>
      </c>
      <c r="G259" s="46" t="s">
        <v>10</v>
      </c>
      <c r="H259" s="62"/>
      <c r="I259" s="62" t="s">
        <v>9</v>
      </c>
      <c r="J259" s="62"/>
      <c r="K259" s="62"/>
      <c r="L259" s="62"/>
      <c r="M259" s="62"/>
      <c r="N259" s="62"/>
      <c r="O259" s="62"/>
      <c r="P259" s="62"/>
      <c r="Q259" s="62"/>
      <c r="R259" s="62"/>
      <c r="S259" s="62"/>
      <c r="T259" s="62"/>
      <c r="U259" s="62"/>
      <c r="V259" s="62"/>
      <c r="W259" s="62"/>
      <c r="X259" s="62" t="s">
        <v>3497</v>
      </c>
      <c r="Y259" s="62">
        <v>1</v>
      </c>
      <c r="Z259" s="62" t="str">
        <f>IF(ISNA(MATCH(C259,FORMULÁRIO!L:L, 0)),"NÃO","SIM")</f>
        <v>SIM</v>
      </c>
      <c r="AA259" s="62" t="s">
        <v>3502</v>
      </c>
      <c r="AB259" s="62" t="s">
        <v>3502</v>
      </c>
    </row>
    <row r="260" spans="1:28" x14ac:dyDescent="0.25">
      <c r="A260" s="62">
        <v>147</v>
      </c>
      <c r="B260" s="209" t="s">
        <v>690</v>
      </c>
      <c r="C260" s="46" t="s">
        <v>691</v>
      </c>
      <c r="D260" s="47" t="s">
        <v>692</v>
      </c>
      <c r="E260" s="48" t="s">
        <v>43</v>
      </c>
      <c r="F260" s="46" t="s">
        <v>693</v>
      </c>
      <c r="G260" s="46" t="s">
        <v>10</v>
      </c>
      <c r="H260" s="62"/>
      <c r="I260" s="62"/>
      <c r="J260" s="62" t="s">
        <v>9</v>
      </c>
      <c r="K260" s="62"/>
      <c r="L260" s="62"/>
      <c r="M260" s="62"/>
      <c r="N260" s="62"/>
      <c r="O260" s="62"/>
      <c r="P260" s="62"/>
      <c r="Q260" s="62"/>
      <c r="R260" s="62"/>
      <c r="S260" s="62"/>
      <c r="T260" s="62"/>
      <c r="U260" s="62" t="s">
        <v>5053</v>
      </c>
      <c r="V260" s="62" t="s">
        <v>3506</v>
      </c>
      <c r="W260" s="62"/>
      <c r="X260" s="62" t="s">
        <v>3497</v>
      </c>
      <c r="Y260" s="62">
        <v>1</v>
      </c>
      <c r="Z260" s="62" t="str">
        <f>IF(ISNA(MATCH(C260,FORMULÁRIO!L:L, 0)),"NÃO","SIM")</f>
        <v>SIM</v>
      </c>
      <c r="AA260" s="62" t="s">
        <v>3502</v>
      </c>
      <c r="AB260" s="62" t="s">
        <v>3502</v>
      </c>
    </row>
    <row r="261" spans="1:28" ht="15.75" customHeight="1" x14ac:dyDescent="0.25">
      <c r="A261" s="62">
        <v>148</v>
      </c>
      <c r="B261" s="46" t="s">
        <v>694</v>
      </c>
      <c r="C261" s="46" t="s">
        <v>695</v>
      </c>
      <c r="D261" s="47" t="s">
        <v>696</v>
      </c>
      <c r="E261" s="48" t="s">
        <v>43</v>
      </c>
      <c r="F261" s="46" t="s">
        <v>697</v>
      </c>
      <c r="G261" s="46" t="s">
        <v>15</v>
      </c>
      <c r="H261" s="62" t="s">
        <v>9</v>
      </c>
      <c r="I261" s="62"/>
      <c r="J261" s="62"/>
      <c r="K261" s="62"/>
      <c r="L261" s="62"/>
      <c r="M261" s="62"/>
      <c r="N261" s="62"/>
      <c r="O261" s="62"/>
      <c r="P261" s="62"/>
      <c r="Q261" s="62"/>
      <c r="R261" s="62"/>
      <c r="S261" s="62"/>
      <c r="T261" s="62"/>
      <c r="U261" s="62"/>
      <c r="V261" s="62"/>
      <c r="W261" s="62"/>
      <c r="X261" s="62" t="s">
        <v>3371</v>
      </c>
      <c r="Y261" s="62">
        <v>1</v>
      </c>
      <c r="Z261" s="62" t="str">
        <f>IF(ISNA(MATCH(C261,FORMULÁRIO!L:L, 0)),"NÃO","SIM")</f>
        <v>NÃO</v>
      </c>
      <c r="AA261" s="62" t="s">
        <v>3502</v>
      </c>
      <c r="AB261" s="62" t="s">
        <v>3502</v>
      </c>
    </row>
    <row r="262" spans="1:28" ht="15.75" customHeight="1" x14ac:dyDescent="0.25">
      <c r="A262" s="62">
        <v>149</v>
      </c>
      <c r="B262" s="208" t="s">
        <v>698</v>
      </c>
      <c r="C262" s="46" t="s">
        <v>699</v>
      </c>
      <c r="D262" s="47" t="s">
        <v>700</v>
      </c>
      <c r="E262" s="48" t="s">
        <v>3470</v>
      </c>
      <c r="F262" s="46" t="s">
        <v>701</v>
      </c>
      <c r="G262" s="46" t="s">
        <v>305</v>
      </c>
      <c r="H262" s="62"/>
      <c r="I262" s="62"/>
      <c r="J262" s="62" t="s">
        <v>9</v>
      </c>
      <c r="K262" s="62" t="s">
        <v>9</v>
      </c>
      <c r="L262" s="62" t="s">
        <v>9</v>
      </c>
      <c r="M262" s="62" t="s">
        <v>9</v>
      </c>
      <c r="N262" s="62" t="s">
        <v>9</v>
      </c>
      <c r="O262" s="62" t="s">
        <v>9</v>
      </c>
      <c r="P262" s="62"/>
      <c r="Q262" s="62"/>
      <c r="R262" s="62"/>
      <c r="S262" s="62"/>
      <c r="T262" s="62"/>
      <c r="U262" s="62"/>
      <c r="V262" s="62"/>
      <c r="W262" s="62"/>
      <c r="X262" s="62" t="s">
        <v>3389</v>
      </c>
      <c r="Y262" s="62">
        <v>1</v>
      </c>
      <c r="Z262" s="62" t="str">
        <f>IF(ISNA(MATCH(C262,FORMULÁRIO!L:L, 0)),"NÃO","SIM")</f>
        <v>SIM</v>
      </c>
      <c r="AA262" s="62" t="s">
        <v>3503</v>
      </c>
      <c r="AB262" s="62" t="s">
        <v>3503</v>
      </c>
    </row>
    <row r="263" spans="1:28" ht="15.75" customHeight="1" x14ac:dyDescent="0.25">
      <c r="A263" s="62">
        <v>149</v>
      </c>
      <c r="B263" s="208" t="s">
        <v>698</v>
      </c>
      <c r="C263" s="46" t="s">
        <v>699</v>
      </c>
      <c r="D263" s="47" t="s">
        <v>700</v>
      </c>
      <c r="E263" s="48" t="s">
        <v>3470</v>
      </c>
      <c r="F263" s="46" t="s">
        <v>701</v>
      </c>
      <c r="G263" s="46" t="s">
        <v>63</v>
      </c>
      <c r="H263" s="62" t="s">
        <v>9</v>
      </c>
      <c r="I263" s="62"/>
      <c r="J263" s="62" t="s">
        <v>9</v>
      </c>
      <c r="K263" s="62"/>
      <c r="L263" s="62"/>
      <c r="M263" s="62" t="s">
        <v>9</v>
      </c>
      <c r="N263" s="62" t="s">
        <v>9</v>
      </c>
      <c r="O263" s="62" t="s">
        <v>9</v>
      </c>
      <c r="P263" s="62"/>
      <c r="Q263" s="62"/>
      <c r="R263" s="62"/>
      <c r="S263" s="62"/>
      <c r="T263" s="62"/>
      <c r="U263" s="62"/>
      <c r="V263" s="62"/>
      <c r="W263" s="62"/>
      <c r="X263" s="62" t="s">
        <v>3413</v>
      </c>
      <c r="Y263" s="62">
        <v>2</v>
      </c>
      <c r="Z263" s="62" t="str">
        <f>IF(ISNA(MATCH(C263,FORMULÁRIO!L:L, 0)),"NÃO","SIM")</f>
        <v>SIM</v>
      </c>
      <c r="AA263" s="62" t="s">
        <v>3503</v>
      </c>
      <c r="AB263" s="62" t="s">
        <v>3503</v>
      </c>
    </row>
    <row r="264" spans="1:28" ht="15.75" customHeight="1" x14ac:dyDescent="0.25">
      <c r="A264" s="62">
        <v>149</v>
      </c>
      <c r="B264" s="208" t="s">
        <v>698</v>
      </c>
      <c r="C264" s="46" t="s">
        <v>699</v>
      </c>
      <c r="D264" s="47" t="s">
        <v>700</v>
      </c>
      <c r="E264" s="48" t="s">
        <v>3470</v>
      </c>
      <c r="F264" s="46" t="s">
        <v>701</v>
      </c>
      <c r="G264" s="46" t="s">
        <v>702</v>
      </c>
      <c r="H264" s="62" t="s">
        <v>9</v>
      </c>
      <c r="I264" s="62"/>
      <c r="J264" s="62"/>
      <c r="K264" s="62"/>
      <c r="L264" s="62"/>
      <c r="M264" s="62"/>
      <c r="N264" s="62"/>
      <c r="O264" s="62"/>
      <c r="P264" s="62"/>
      <c r="Q264" s="62"/>
      <c r="R264" s="62"/>
      <c r="S264" s="62"/>
      <c r="T264" s="62"/>
      <c r="U264" s="62"/>
      <c r="V264" s="62"/>
      <c r="W264" s="62"/>
      <c r="X264" s="62" t="s">
        <v>3371</v>
      </c>
      <c r="Y264" s="62">
        <v>3</v>
      </c>
      <c r="Z264" s="62" t="str">
        <f>IF(ISNA(MATCH(C264,FORMULÁRIO!L:L, 0)),"NÃO","SIM")</f>
        <v>SIM</v>
      </c>
      <c r="AA264" s="62" t="s">
        <v>3503</v>
      </c>
      <c r="AB264" s="62" t="s">
        <v>3503</v>
      </c>
    </row>
    <row r="265" spans="1:28" ht="15.75" customHeight="1" x14ac:dyDescent="0.25">
      <c r="A265" s="62">
        <v>150</v>
      </c>
      <c r="B265" s="208" t="s">
        <v>703</v>
      </c>
      <c r="C265" s="46" t="s">
        <v>704</v>
      </c>
      <c r="D265" s="47" t="s">
        <v>705</v>
      </c>
      <c r="E265" s="48" t="s">
        <v>43</v>
      </c>
      <c r="F265" s="46" t="s">
        <v>706</v>
      </c>
      <c r="G265" s="46" t="s">
        <v>132</v>
      </c>
      <c r="H265" s="62"/>
      <c r="I265" s="62"/>
      <c r="J265" s="62" t="s">
        <v>9</v>
      </c>
      <c r="K265" s="62"/>
      <c r="L265" s="62"/>
      <c r="M265" s="62"/>
      <c r="N265" s="62"/>
      <c r="O265" s="62"/>
      <c r="P265" s="62"/>
      <c r="Q265" s="62"/>
      <c r="R265" s="62"/>
      <c r="S265" s="62"/>
      <c r="T265" s="62"/>
      <c r="U265" s="62" t="s">
        <v>5052</v>
      </c>
      <c r="V265" s="62" t="s">
        <v>3506</v>
      </c>
      <c r="W265" s="62"/>
      <c r="X265" s="62" t="s">
        <v>3380</v>
      </c>
      <c r="Y265" s="62">
        <v>1</v>
      </c>
      <c r="Z265" s="62" t="str">
        <f>IF(ISNA(MATCH(C265,FORMULÁRIO!L:L, 0)),"NÃO","SIM")</f>
        <v>SIM</v>
      </c>
      <c r="AA265" s="62" t="s">
        <v>3502</v>
      </c>
      <c r="AB265" s="62" t="s">
        <v>3502</v>
      </c>
    </row>
    <row r="266" spans="1:28" ht="15.75" customHeight="1" x14ac:dyDescent="0.25">
      <c r="A266" s="62">
        <v>151</v>
      </c>
      <c r="B266" s="208" t="s">
        <v>707</v>
      </c>
      <c r="C266" s="46" t="s">
        <v>708</v>
      </c>
      <c r="D266" s="47" t="s">
        <v>709</v>
      </c>
      <c r="E266" s="48" t="s">
        <v>43</v>
      </c>
      <c r="F266" s="46" t="s">
        <v>710</v>
      </c>
      <c r="G266" s="46" t="s">
        <v>15</v>
      </c>
      <c r="H266" s="62" t="s">
        <v>9</v>
      </c>
      <c r="I266" s="62"/>
      <c r="J266" s="62"/>
      <c r="K266" s="62"/>
      <c r="L266" s="62"/>
      <c r="M266" s="62"/>
      <c r="N266" s="62"/>
      <c r="O266" s="62"/>
      <c r="P266" s="62"/>
      <c r="Q266" s="62"/>
      <c r="R266" s="62"/>
      <c r="S266" s="62"/>
      <c r="T266" s="62"/>
      <c r="U266" s="62"/>
      <c r="V266" s="62"/>
      <c r="W266" s="62"/>
      <c r="X266" s="62" t="s">
        <v>3371</v>
      </c>
      <c r="Y266" s="62">
        <v>1</v>
      </c>
      <c r="Z266" s="62" t="str">
        <f>IF(ISNA(MATCH(C266,FORMULÁRIO!L:L, 0)),"NÃO","SIM")</f>
        <v>SIM</v>
      </c>
      <c r="AA266" s="62" t="s">
        <v>3502</v>
      </c>
      <c r="AB266" s="62" t="s">
        <v>3502</v>
      </c>
    </row>
    <row r="267" spans="1:28" x14ac:dyDescent="0.25">
      <c r="A267" s="62">
        <v>152</v>
      </c>
      <c r="B267" s="208" t="s">
        <v>711</v>
      </c>
      <c r="C267" s="46" t="s">
        <v>712</v>
      </c>
      <c r="D267" s="47" t="s">
        <v>713</v>
      </c>
      <c r="E267" s="48" t="s">
        <v>3470</v>
      </c>
      <c r="F267" s="46" t="s">
        <v>714</v>
      </c>
      <c r="G267" s="46" t="s">
        <v>10</v>
      </c>
      <c r="H267" s="62" t="s">
        <v>9</v>
      </c>
      <c r="I267" s="62"/>
      <c r="J267" s="62" t="s">
        <v>9</v>
      </c>
      <c r="K267" s="62"/>
      <c r="L267" s="62"/>
      <c r="M267" s="62"/>
      <c r="N267" s="62"/>
      <c r="O267" s="62"/>
      <c r="P267" s="62"/>
      <c r="Q267" s="62"/>
      <c r="R267" s="62"/>
      <c r="S267" s="62"/>
      <c r="T267" s="62"/>
      <c r="U267" s="62"/>
      <c r="V267" s="62"/>
      <c r="W267" s="62"/>
      <c r="X267" s="62" t="s">
        <v>3497</v>
      </c>
      <c r="Y267" s="62">
        <v>1</v>
      </c>
      <c r="Z267" s="62" t="str">
        <f>IF(ISNA(MATCH(C267,FORMULÁRIO!L:L, 0)),"NÃO","SIM")</f>
        <v>SIM</v>
      </c>
      <c r="AA267" s="62" t="s">
        <v>3503</v>
      </c>
      <c r="AB267" s="62" t="s">
        <v>3503</v>
      </c>
    </row>
    <row r="268" spans="1:28" ht="15.75" customHeight="1" x14ac:dyDescent="0.25">
      <c r="A268" s="62">
        <v>152</v>
      </c>
      <c r="B268" s="208" t="s">
        <v>711</v>
      </c>
      <c r="C268" s="46" t="s">
        <v>712</v>
      </c>
      <c r="D268" s="47" t="s">
        <v>713</v>
      </c>
      <c r="E268" s="48" t="s">
        <v>3470</v>
      </c>
      <c r="F268" s="46" t="s">
        <v>714</v>
      </c>
      <c r="G268" s="46" t="s">
        <v>103</v>
      </c>
      <c r="H268" s="62" t="s">
        <v>9</v>
      </c>
      <c r="I268" s="62"/>
      <c r="J268" s="62"/>
      <c r="K268" s="62"/>
      <c r="L268" s="62"/>
      <c r="M268" s="62"/>
      <c r="N268" s="62"/>
      <c r="O268" s="62"/>
      <c r="P268" s="62"/>
      <c r="Q268" s="62"/>
      <c r="R268" s="62"/>
      <c r="S268" s="62"/>
      <c r="T268" s="62"/>
      <c r="U268" s="62"/>
      <c r="V268" s="62"/>
      <c r="W268" s="62"/>
      <c r="X268" s="62" t="s">
        <v>3361</v>
      </c>
      <c r="Y268" s="62">
        <v>2</v>
      </c>
      <c r="Z268" s="62" t="str">
        <f>IF(ISNA(MATCH(C268,FORMULÁRIO!L:L, 0)),"NÃO","SIM")</f>
        <v>SIM</v>
      </c>
      <c r="AA268" s="62" t="s">
        <v>3503</v>
      </c>
      <c r="AB268" s="62" t="s">
        <v>3503</v>
      </c>
    </row>
    <row r="269" spans="1:28" ht="15.75" customHeight="1" x14ac:dyDescent="0.25">
      <c r="A269" s="62">
        <v>153</v>
      </c>
      <c r="B269" s="208" t="s">
        <v>715</v>
      </c>
      <c r="C269" s="46" t="s">
        <v>716</v>
      </c>
      <c r="D269" s="47" t="s">
        <v>717</v>
      </c>
      <c r="E269" s="48" t="s">
        <v>43</v>
      </c>
      <c r="F269" s="46" t="s">
        <v>718</v>
      </c>
      <c r="G269" s="46" t="s">
        <v>15</v>
      </c>
      <c r="H269" s="62" t="s">
        <v>9</v>
      </c>
      <c r="I269" s="62"/>
      <c r="J269" s="62"/>
      <c r="K269" s="62"/>
      <c r="L269" s="62"/>
      <c r="M269" s="62"/>
      <c r="N269" s="62"/>
      <c r="O269" s="62"/>
      <c r="P269" s="62"/>
      <c r="Q269" s="62"/>
      <c r="R269" s="62"/>
      <c r="S269" s="62"/>
      <c r="T269" s="62"/>
      <c r="U269" s="62"/>
      <c r="V269" s="62"/>
      <c r="W269" s="62"/>
      <c r="X269" s="62" t="s">
        <v>3371</v>
      </c>
      <c r="Y269" s="62">
        <v>1</v>
      </c>
      <c r="Z269" s="62" t="str">
        <f>IF(ISNA(MATCH(C269,FORMULÁRIO!L:L, 0)),"NÃO","SIM")</f>
        <v>SIM</v>
      </c>
      <c r="AA269" s="62" t="s">
        <v>3502</v>
      </c>
      <c r="AB269" s="62" t="s">
        <v>3502</v>
      </c>
    </row>
    <row r="270" spans="1:28" ht="15.75" customHeight="1" x14ac:dyDescent="0.25">
      <c r="A270" s="62">
        <v>154</v>
      </c>
      <c r="B270" s="208" t="s">
        <v>719</v>
      </c>
      <c r="C270" s="46" t="s">
        <v>720</v>
      </c>
      <c r="D270" s="47" t="s">
        <v>721</v>
      </c>
      <c r="E270" s="48" t="s">
        <v>168</v>
      </c>
      <c r="F270" s="46" t="s">
        <v>722</v>
      </c>
      <c r="G270" s="46" t="s">
        <v>132</v>
      </c>
      <c r="H270" s="62"/>
      <c r="I270" s="62"/>
      <c r="J270" s="62"/>
      <c r="K270" s="62" t="s">
        <v>9</v>
      </c>
      <c r="L270" s="62"/>
      <c r="M270" s="62"/>
      <c r="N270" s="62"/>
      <c r="O270" s="62"/>
      <c r="P270" s="62"/>
      <c r="Q270" s="62"/>
      <c r="R270" s="62"/>
      <c r="S270" s="62"/>
      <c r="T270" s="62"/>
      <c r="U270" s="62"/>
      <c r="V270" s="62"/>
      <c r="W270" s="62"/>
      <c r="X270" s="62" t="s">
        <v>3380</v>
      </c>
      <c r="Y270" s="62">
        <v>1</v>
      </c>
      <c r="Z270" s="62" t="str">
        <f>IF(ISNA(MATCH(C270,FORMULÁRIO!L:L, 0)),"NÃO","SIM")</f>
        <v>SIM</v>
      </c>
      <c r="AA270" s="62" t="s">
        <v>3502</v>
      </c>
      <c r="AB270" s="62" t="s">
        <v>3503</v>
      </c>
    </row>
    <row r="271" spans="1:28" ht="15.75" customHeight="1" x14ac:dyDescent="0.25">
      <c r="A271" s="62">
        <v>154</v>
      </c>
      <c r="B271" s="208" t="s">
        <v>719</v>
      </c>
      <c r="C271" s="46" t="s">
        <v>720</v>
      </c>
      <c r="D271" s="47" t="s">
        <v>721</v>
      </c>
      <c r="E271" s="48" t="s">
        <v>168</v>
      </c>
      <c r="F271" s="46" t="s">
        <v>722</v>
      </c>
      <c r="G271" s="46" t="s">
        <v>33</v>
      </c>
      <c r="H271" s="62"/>
      <c r="I271" s="62" t="s">
        <v>9</v>
      </c>
      <c r="J271" s="62"/>
      <c r="K271" s="62"/>
      <c r="L271" s="62"/>
      <c r="M271" s="62"/>
      <c r="N271" s="62"/>
      <c r="O271" s="62"/>
      <c r="P271" s="62"/>
      <c r="Q271" s="62"/>
      <c r="R271" s="62"/>
      <c r="S271" s="62"/>
      <c r="T271" s="62"/>
      <c r="U271" s="62"/>
      <c r="V271" s="62"/>
      <c r="W271" s="62"/>
      <c r="X271" s="62" t="s">
        <v>3389</v>
      </c>
      <c r="Y271" s="62">
        <v>2</v>
      </c>
      <c r="Z271" s="62" t="str">
        <f>IF(ISNA(MATCH(C271,FORMULÁRIO!L:L, 0)),"NÃO","SIM")</f>
        <v>SIM</v>
      </c>
      <c r="AA271" s="62" t="s">
        <v>3502</v>
      </c>
      <c r="AB271" s="62" t="s">
        <v>3503</v>
      </c>
    </row>
    <row r="272" spans="1:28" x14ac:dyDescent="0.25">
      <c r="A272" s="62">
        <v>155</v>
      </c>
      <c r="B272" s="208" t="s">
        <v>723</v>
      </c>
      <c r="C272" s="46" t="s">
        <v>724</v>
      </c>
      <c r="D272" s="47" t="s">
        <v>725</v>
      </c>
      <c r="E272" s="48" t="s">
        <v>168</v>
      </c>
      <c r="F272" s="46" t="s">
        <v>726</v>
      </c>
      <c r="G272" s="46" t="s">
        <v>10</v>
      </c>
      <c r="H272" s="62"/>
      <c r="I272" s="62" t="s">
        <v>9</v>
      </c>
      <c r="J272" s="62" t="s">
        <v>9</v>
      </c>
      <c r="K272" s="62"/>
      <c r="L272" s="62"/>
      <c r="M272" s="62"/>
      <c r="N272" s="62"/>
      <c r="O272" s="62"/>
      <c r="P272" s="62"/>
      <c r="Q272" s="62"/>
      <c r="R272" s="62"/>
      <c r="S272" s="62"/>
      <c r="T272" s="62"/>
      <c r="U272" s="62"/>
      <c r="V272" s="62"/>
      <c r="W272" s="62"/>
      <c r="X272" s="62" t="s">
        <v>3497</v>
      </c>
      <c r="Y272" s="62">
        <v>1</v>
      </c>
      <c r="Z272" s="62" t="str">
        <f>IF(ISNA(MATCH(C272,FORMULÁRIO!L:L, 0)),"NÃO","SIM")</f>
        <v>SIM</v>
      </c>
      <c r="AA272" s="62" t="s">
        <v>3502</v>
      </c>
      <c r="AB272" s="62" t="s">
        <v>3503</v>
      </c>
    </row>
    <row r="273" spans="1:28" ht="15.75" customHeight="1" x14ac:dyDescent="0.25">
      <c r="A273" s="62">
        <v>156</v>
      </c>
      <c r="B273" s="208" t="s">
        <v>727</v>
      </c>
      <c r="C273" s="46" t="s">
        <v>728</v>
      </c>
      <c r="D273" s="47" t="s">
        <v>729</v>
      </c>
      <c r="E273" s="48" t="s">
        <v>43</v>
      </c>
      <c r="F273" s="46" t="s">
        <v>730</v>
      </c>
      <c r="G273" s="46" t="s">
        <v>62</v>
      </c>
      <c r="H273" s="62"/>
      <c r="I273" s="62"/>
      <c r="J273" s="62"/>
      <c r="K273" s="62"/>
      <c r="L273" s="62"/>
      <c r="M273" s="62"/>
      <c r="N273" s="62"/>
      <c r="O273" s="62"/>
      <c r="P273" s="62" t="s">
        <v>9</v>
      </c>
      <c r="Q273" s="62"/>
      <c r="R273" s="62"/>
      <c r="S273" s="62"/>
      <c r="T273" s="62"/>
      <c r="U273" s="62"/>
      <c r="V273" s="62"/>
      <c r="W273" s="62"/>
      <c r="X273" s="62" t="s">
        <v>3413</v>
      </c>
      <c r="Y273" s="62">
        <v>1</v>
      </c>
      <c r="Z273" s="62" t="str">
        <f>IF(ISNA(MATCH(C273,FORMULÁRIO!L:L, 0)),"NÃO","SIM")</f>
        <v>SIM</v>
      </c>
      <c r="AA273" s="62" t="s">
        <v>3502</v>
      </c>
      <c r="AB273" s="62" t="s">
        <v>3502</v>
      </c>
    </row>
    <row r="274" spans="1:28" ht="15.75" customHeight="1" x14ac:dyDescent="0.25">
      <c r="A274" s="62">
        <v>156</v>
      </c>
      <c r="B274" s="208" t="s">
        <v>727</v>
      </c>
      <c r="C274" s="46" t="s">
        <v>728</v>
      </c>
      <c r="D274" s="47" t="s">
        <v>729</v>
      </c>
      <c r="E274" s="48" t="s">
        <v>43</v>
      </c>
      <c r="F274" s="46" t="s">
        <v>730</v>
      </c>
      <c r="G274" s="46" t="s">
        <v>17</v>
      </c>
      <c r="H274" s="62"/>
      <c r="I274" s="62"/>
      <c r="J274" s="62"/>
      <c r="K274" s="62" t="s">
        <v>9</v>
      </c>
      <c r="L274" s="62"/>
      <c r="M274" s="62"/>
      <c r="N274" s="62"/>
      <c r="O274" s="62"/>
      <c r="P274" s="62"/>
      <c r="Q274" s="62"/>
      <c r="R274" s="62"/>
      <c r="S274" s="62"/>
      <c r="T274" s="62"/>
      <c r="U274" s="62"/>
      <c r="V274" s="62"/>
      <c r="W274" s="62"/>
      <c r="X274" s="62" t="s">
        <v>3380</v>
      </c>
      <c r="Y274" s="62">
        <v>2</v>
      </c>
      <c r="Z274" s="62" t="str">
        <f>IF(ISNA(MATCH(C274,FORMULÁRIO!L:L, 0)),"NÃO","SIM")</f>
        <v>SIM</v>
      </c>
      <c r="AA274" s="62" t="s">
        <v>3502</v>
      </c>
      <c r="AB274" s="62" t="s">
        <v>3502</v>
      </c>
    </row>
    <row r="275" spans="1:28" ht="15.75" customHeight="1" x14ac:dyDescent="0.25">
      <c r="A275" s="62">
        <v>157</v>
      </c>
      <c r="B275" s="208" t="s">
        <v>731</v>
      </c>
      <c r="C275" s="46" t="s">
        <v>732</v>
      </c>
      <c r="D275" s="47" t="s">
        <v>733</v>
      </c>
      <c r="E275" s="48" t="s">
        <v>43</v>
      </c>
      <c r="F275" s="46" t="s">
        <v>734</v>
      </c>
      <c r="G275" s="46" t="s">
        <v>48</v>
      </c>
      <c r="H275" s="62" t="s">
        <v>9</v>
      </c>
      <c r="I275" s="62"/>
      <c r="J275" s="62"/>
      <c r="K275" s="62"/>
      <c r="L275" s="62"/>
      <c r="M275" s="62"/>
      <c r="N275" s="62"/>
      <c r="O275" s="62"/>
      <c r="P275" s="62"/>
      <c r="Q275" s="62"/>
      <c r="R275" s="62"/>
      <c r="S275" s="62"/>
      <c r="T275" s="62"/>
      <c r="U275" s="62" t="s">
        <v>5054</v>
      </c>
      <c r="V275" s="62" t="s">
        <v>3506</v>
      </c>
      <c r="W275" s="62"/>
      <c r="X275" s="62" t="s">
        <v>3361</v>
      </c>
      <c r="Y275" s="62">
        <v>1</v>
      </c>
      <c r="Z275" s="62" t="str">
        <f>IF(ISNA(MATCH(C275,FORMULÁRIO!L:L, 0)),"NÃO","SIM")</f>
        <v>SIM</v>
      </c>
      <c r="AA275" s="62" t="s">
        <v>3502</v>
      </c>
      <c r="AB275" s="62" t="s">
        <v>3502</v>
      </c>
    </row>
    <row r="276" spans="1:28" ht="15.75" customHeight="1" x14ac:dyDescent="0.25">
      <c r="A276" s="62">
        <v>158</v>
      </c>
      <c r="B276" s="208" t="s">
        <v>735</v>
      </c>
      <c r="C276" s="46" t="s">
        <v>736</v>
      </c>
      <c r="D276" s="47" t="s">
        <v>737</v>
      </c>
      <c r="E276" s="48" t="s">
        <v>26</v>
      </c>
      <c r="F276" s="46" t="s">
        <v>738</v>
      </c>
      <c r="G276" s="46" t="s">
        <v>132</v>
      </c>
      <c r="H276" s="62" t="s">
        <v>9</v>
      </c>
      <c r="I276" s="62" t="s">
        <v>9</v>
      </c>
      <c r="J276" s="62" t="s">
        <v>9</v>
      </c>
      <c r="K276" s="62" t="s">
        <v>9</v>
      </c>
      <c r="L276" s="62"/>
      <c r="M276" s="62"/>
      <c r="N276" s="62"/>
      <c r="O276" s="62"/>
      <c r="P276" s="62"/>
      <c r="Q276" s="62"/>
      <c r="R276" s="62"/>
      <c r="S276" s="62"/>
      <c r="T276" s="62"/>
      <c r="U276" s="62"/>
      <c r="V276" s="62"/>
      <c r="W276" s="62"/>
      <c r="X276" s="62" t="s">
        <v>3380</v>
      </c>
      <c r="Y276" s="62">
        <v>1</v>
      </c>
      <c r="Z276" s="62" t="str">
        <f>IF(ISNA(MATCH(C276,FORMULÁRIO!L:L, 0)),"NÃO","SIM")</f>
        <v>SIM</v>
      </c>
      <c r="AA276" s="62" t="s">
        <v>3502</v>
      </c>
      <c r="AB276" s="62" t="s">
        <v>3503</v>
      </c>
    </row>
    <row r="277" spans="1:28" ht="15.75" customHeight="1" x14ac:dyDescent="0.25">
      <c r="A277" s="62">
        <v>158</v>
      </c>
      <c r="B277" s="208" t="s">
        <v>735</v>
      </c>
      <c r="C277" s="46" t="s">
        <v>736</v>
      </c>
      <c r="D277" s="47" t="s">
        <v>737</v>
      </c>
      <c r="E277" s="48" t="s">
        <v>26</v>
      </c>
      <c r="F277" s="46" t="s">
        <v>738</v>
      </c>
      <c r="G277" s="46" t="s">
        <v>33</v>
      </c>
      <c r="H277" s="62" t="s">
        <v>9</v>
      </c>
      <c r="I277" s="62" t="s">
        <v>9</v>
      </c>
      <c r="J277" s="62" t="s">
        <v>9</v>
      </c>
      <c r="K277" s="62" t="s">
        <v>9</v>
      </c>
      <c r="L277" s="62" t="s">
        <v>9</v>
      </c>
      <c r="M277" s="62" t="s">
        <v>9</v>
      </c>
      <c r="N277" s="62" t="s">
        <v>9</v>
      </c>
      <c r="O277" s="62" t="s">
        <v>9</v>
      </c>
      <c r="P277" s="62" t="s">
        <v>9</v>
      </c>
      <c r="Q277" s="62"/>
      <c r="R277" s="62"/>
      <c r="S277" s="62"/>
      <c r="T277" s="62"/>
      <c r="U277" s="62"/>
      <c r="V277" s="62"/>
      <c r="W277" s="62"/>
      <c r="X277" s="62" t="s">
        <v>3389</v>
      </c>
      <c r="Y277" s="62">
        <v>2</v>
      </c>
      <c r="Z277" s="62" t="str">
        <f>IF(ISNA(MATCH(C277,FORMULÁRIO!L:L, 0)),"NÃO","SIM")</f>
        <v>SIM</v>
      </c>
      <c r="AA277" s="62" t="s">
        <v>3502</v>
      </c>
      <c r="AB277" s="62" t="s">
        <v>3503</v>
      </c>
    </row>
    <row r="278" spans="1:28" ht="15.75" customHeight="1" x14ac:dyDescent="0.25">
      <c r="A278" s="62">
        <v>159</v>
      </c>
      <c r="B278" s="46" t="s">
        <v>739</v>
      </c>
      <c r="C278" s="46" t="s">
        <v>740</v>
      </c>
      <c r="D278" s="47" t="s">
        <v>741</v>
      </c>
      <c r="E278" s="48" t="s">
        <v>43</v>
      </c>
      <c r="F278" s="46" t="s">
        <v>742</v>
      </c>
      <c r="G278" s="46" t="s">
        <v>48</v>
      </c>
      <c r="H278" s="62" t="s">
        <v>9</v>
      </c>
      <c r="I278" s="62" t="s">
        <v>9</v>
      </c>
      <c r="J278" s="62"/>
      <c r="K278" s="62"/>
      <c r="L278" s="62"/>
      <c r="M278" s="62"/>
      <c r="N278" s="62"/>
      <c r="O278" s="62"/>
      <c r="P278" s="62"/>
      <c r="Q278" s="62"/>
      <c r="R278" s="62"/>
      <c r="S278" s="62"/>
      <c r="T278" s="62"/>
      <c r="U278" s="62"/>
      <c r="V278" s="62"/>
      <c r="W278" s="62"/>
      <c r="X278" s="62" t="s">
        <v>3361</v>
      </c>
      <c r="Y278" s="62">
        <v>1</v>
      </c>
      <c r="Z278" s="62" t="str">
        <f>IF(ISNA(MATCH(C278,FORMULÁRIO!L:L, 0)),"NÃO","SIM")</f>
        <v>NÃO</v>
      </c>
      <c r="AA278" s="62" t="s">
        <v>3502</v>
      </c>
      <c r="AB278" s="62" t="s">
        <v>3502</v>
      </c>
    </row>
    <row r="279" spans="1:28" ht="15.75" customHeight="1" x14ac:dyDescent="0.25">
      <c r="A279" s="62">
        <v>160</v>
      </c>
      <c r="B279" s="46" t="s">
        <v>743</v>
      </c>
      <c r="C279" s="46" t="s">
        <v>744</v>
      </c>
      <c r="D279" s="47" t="s">
        <v>745</v>
      </c>
      <c r="E279" s="48" t="s">
        <v>43</v>
      </c>
      <c r="F279" s="46" t="s">
        <v>746</v>
      </c>
      <c r="G279" s="46" t="s">
        <v>62</v>
      </c>
      <c r="H279" s="62" t="s">
        <v>9</v>
      </c>
      <c r="I279" s="62" t="s">
        <v>9</v>
      </c>
      <c r="J279" s="62"/>
      <c r="K279" s="62"/>
      <c r="L279" s="62"/>
      <c r="M279" s="62"/>
      <c r="N279" s="62"/>
      <c r="O279" s="62"/>
      <c r="P279" s="62"/>
      <c r="Q279" s="62"/>
      <c r="R279" s="62"/>
      <c r="S279" s="62"/>
      <c r="T279" s="62"/>
      <c r="U279" s="62"/>
      <c r="V279" s="62"/>
      <c r="W279" s="62"/>
      <c r="X279" s="62" t="s">
        <v>3413</v>
      </c>
      <c r="Y279" s="62">
        <v>1</v>
      </c>
      <c r="Z279" s="62" t="str">
        <f>IF(ISNA(MATCH(C279,FORMULÁRIO!L:L, 0)),"NÃO","SIM")</f>
        <v>NÃO</v>
      </c>
      <c r="AA279" s="62" t="s">
        <v>3502</v>
      </c>
      <c r="AB279" s="62" t="s">
        <v>3502</v>
      </c>
    </row>
    <row r="280" spans="1:28" ht="47.25" customHeight="1" x14ac:dyDescent="0.25">
      <c r="A280" s="62">
        <v>161</v>
      </c>
      <c r="B280" s="46" t="s">
        <v>743</v>
      </c>
      <c r="C280" s="46" t="s">
        <v>744</v>
      </c>
      <c r="D280" s="47" t="s">
        <v>745</v>
      </c>
      <c r="E280" s="48" t="s">
        <v>43</v>
      </c>
      <c r="F280" s="46" t="s">
        <v>746</v>
      </c>
      <c r="G280" s="46" t="s">
        <v>178</v>
      </c>
      <c r="H280" s="62" t="s">
        <v>9</v>
      </c>
      <c r="I280" s="62" t="s">
        <v>9</v>
      </c>
      <c r="J280" s="62"/>
      <c r="K280" s="62"/>
      <c r="L280" s="62"/>
      <c r="M280" s="62"/>
      <c r="N280" s="62"/>
      <c r="O280" s="62"/>
      <c r="P280" s="62"/>
      <c r="Q280" s="62"/>
      <c r="R280" s="62"/>
      <c r="S280" s="62"/>
      <c r="T280" s="62"/>
      <c r="U280" s="62"/>
      <c r="V280" s="62"/>
      <c r="W280" s="62"/>
      <c r="X280" s="62" t="s">
        <v>3432</v>
      </c>
      <c r="Y280" s="62">
        <v>2</v>
      </c>
      <c r="Z280" s="62" t="str">
        <f>IF(ISNA(MATCH(C280,FORMULÁRIO!L:L, 0)),"NÃO","SIM")</f>
        <v>NÃO</v>
      </c>
      <c r="AA280" s="62" t="s">
        <v>3502</v>
      </c>
      <c r="AB280" s="62" t="s">
        <v>3502</v>
      </c>
    </row>
    <row r="281" spans="1:28" x14ac:dyDescent="0.25">
      <c r="A281" s="62">
        <v>162</v>
      </c>
      <c r="B281" s="208" t="s">
        <v>747</v>
      </c>
      <c r="C281" s="46" t="s">
        <v>748</v>
      </c>
      <c r="D281" s="47" t="s">
        <v>749</v>
      </c>
      <c r="E281" s="48" t="s">
        <v>43</v>
      </c>
      <c r="F281" s="46" t="s">
        <v>750</v>
      </c>
      <c r="G281" s="46" t="s">
        <v>10</v>
      </c>
      <c r="H281" s="62"/>
      <c r="I281" s="62" t="s">
        <v>9</v>
      </c>
      <c r="J281" s="62" t="s">
        <v>9</v>
      </c>
      <c r="K281" s="62" t="s">
        <v>9</v>
      </c>
      <c r="L281" s="62"/>
      <c r="M281" s="62"/>
      <c r="N281" s="62"/>
      <c r="O281" s="62"/>
      <c r="P281" s="62"/>
      <c r="Q281" s="62"/>
      <c r="R281" s="62"/>
      <c r="S281" s="62"/>
      <c r="T281" s="62"/>
      <c r="U281" s="62"/>
      <c r="V281" s="62" t="s">
        <v>3506</v>
      </c>
      <c r="W281" s="62"/>
      <c r="X281" s="62" t="s">
        <v>3497</v>
      </c>
      <c r="Y281" s="62">
        <v>1</v>
      </c>
      <c r="Z281" s="62" t="str">
        <f>IF(ISNA(MATCH(C281,FORMULÁRIO!L:L, 0)),"NÃO","SIM")</f>
        <v>SIM</v>
      </c>
      <c r="AA281" s="62" t="s">
        <v>3502</v>
      </c>
      <c r="AB281" s="62" t="s">
        <v>3502</v>
      </c>
    </row>
    <row r="282" spans="1:28" ht="15.75" customHeight="1" x14ac:dyDescent="0.25">
      <c r="A282" s="62">
        <v>162</v>
      </c>
      <c r="B282" s="208" t="s">
        <v>747</v>
      </c>
      <c r="C282" s="46" t="s">
        <v>748</v>
      </c>
      <c r="D282" s="47" t="s">
        <v>749</v>
      </c>
      <c r="E282" s="48" t="s">
        <v>43</v>
      </c>
      <c r="F282" s="46" t="s">
        <v>750</v>
      </c>
      <c r="G282" s="46" t="s">
        <v>123</v>
      </c>
      <c r="H282" s="62" t="s">
        <v>9</v>
      </c>
      <c r="I282" s="62" t="s">
        <v>9</v>
      </c>
      <c r="J282" s="62"/>
      <c r="K282" s="62"/>
      <c r="L282" s="62"/>
      <c r="M282" s="62"/>
      <c r="N282" s="62"/>
      <c r="O282" s="62"/>
      <c r="P282" s="62"/>
      <c r="Q282" s="62"/>
      <c r="R282" s="62"/>
      <c r="S282" s="62"/>
      <c r="T282" s="62"/>
      <c r="U282" s="62" t="s">
        <v>5042</v>
      </c>
      <c r="V282" s="62" t="s">
        <v>3506</v>
      </c>
      <c r="W282" s="62"/>
      <c r="X282" s="62" t="s">
        <v>3408</v>
      </c>
      <c r="Y282" s="62">
        <v>2</v>
      </c>
      <c r="Z282" s="62" t="str">
        <f>IF(ISNA(MATCH(C282,FORMULÁRIO!L:L, 0)),"NÃO","SIM")</f>
        <v>SIM</v>
      </c>
      <c r="AA282" s="62" t="s">
        <v>3502</v>
      </c>
      <c r="AB282" s="62" t="s">
        <v>3502</v>
      </c>
    </row>
    <row r="283" spans="1:28" ht="15.75" customHeight="1" x14ac:dyDescent="0.25">
      <c r="A283" s="62">
        <v>163</v>
      </c>
      <c r="B283" s="208" t="s">
        <v>751</v>
      </c>
      <c r="C283" s="46" t="s">
        <v>752</v>
      </c>
      <c r="D283" s="47" t="s">
        <v>753</v>
      </c>
      <c r="E283" s="48" t="s">
        <v>43</v>
      </c>
      <c r="F283" s="46" t="s">
        <v>754</v>
      </c>
      <c r="G283" s="46" t="s">
        <v>48</v>
      </c>
      <c r="H283" s="62" t="s">
        <v>9</v>
      </c>
      <c r="I283" s="62"/>
      <c r="J283" s="62"/>
      <c r="K283" s="62"/>
      <c r="L283" s="62"/>
      <c r="M283" s="62"/>
      <c r="N283" s="62"/>
      <c r="O283" s="62"/>
      <c r="P283" s="62"/>
      <c r="Q283" s="62"/>
      <c r="R283" s="62"/>
      <c r="S283" s="62"/>
      <c r="T283" s="62"/>
      <c r="U283" s="62"/>
      <c r="V283" s="62"/>
      <c r="W283" s="62"/>
      <c r="X283" s="62" t="s">
        <v>3361</v>
      </c>
      <c r="Y283" s="62">
        <v>1</v>
      </c>
      <c r="Z283" s="62" t="str">
        <f>IF(ISNA(MATCH(C283,FORMULÁRIO!L:L, 0)),"NÃO","SIM")</f>
        <v>SIM</v>
      </c>
      <c r="AA283" s="62" t="s">
        <v>3502</v>
      </c>
      <c r="AB283" s="62" t="s">
        <v>3502</v>
      </c>
    </row>
    <row r="284" spans="1:28" ht="15.75" customHeight="1" x14ac:dyDescent="0.25">
      <c r="A284" s="62">
        <v>164</v>
      </c>
      <c r="B284" s="46" t="s">
        <v>755</v>
      </c>
      <c r="C284" s="46" t="s">
        <v>756</v>
      </c>
      <c r="D284" s="47" t="s">
        <v>757</v>
      </c>
      <c r="E284" s="48" t="s">
        <v>3470</v>
      </c>
      <c r="F284" s="46" t="s">
        <v>758</v>
      </c>
      <c r="G284" s="46" t="s">
        <v>13</v>
      </c>
      <c r="H284" s="62"/>
      <c r="I284" s="62" t="s">
        <v>9</v>
      </c>
      <c r="J284" s="62"/>
      <c r="K284" s="62"/>
      <c r="L284" s="62"/>
      <c r="M284" s="62"/>
      <c r="N284" s="62"/>
      <c r="O284" s="62"/>
      <c r="P284" s="62"/>
      <c r="Q284" s="62"/>
      <c r="R284" s="62"/>
      <c r="S284" s="62"/>
      <c r="T284" s="62"/>
      <c r="U284" s="62"/>
      <c r="V284" s="62"/>
      <c r="W284" s="62"/>
      <c r="X284" s="62" t="s">
        <v>3408</v>
      </c>
      <c r="Y284" s="62">
        <v>1</v>
      </c>
      <c r="Z284" s="62" t="str">
        <f>IF(ISNA(MATCH(C284,FORMULÁRIO!L:L, 0)),"NÃO","SIM")</f>
        <v>NÃO</v>
      </c>
      <c r="AA284" s="62" t="s">
        <v>3503</v>
      </c>
      <c r="AB284" s="62" t="s">
        <v>3503</v>
      </c>
    </row>
    <row r="285" spans="1:28" ht="15.75" customHeight="1" x14ac:dyDescent="0.25">
      <c r="A285" s="62">
        <v>164</v>
      </c>
      <c r="B285" s="46" t="s">
        <v>755</v>
      </c>
      <c r="C285" s="46" t="s">
        <v>756</v>
      </c>
      <c r="D285" s="47" t="s">
        <v>757</v>
      </c>
      <c r="E285" s="48" t="s">
        <v>3470</v>
      </c>
      <c r="F285" s="46" t="s">
        <v>758</v>
      </c>
      <c r="G285" s="46" t="s">
        <v>68</v>
      </c>
      <c r="H285" s="62"/>
      <c r="I285" s="62"/>
      <c r="J285" s="62" t="s">
        <v>9</v>
      </c>
      <c r="K285" s="62" t="s">
        <v>9</v>
      </c>
      <c r="L285" s="62"/>
      <c r="M285" s="62"/>
      <c r="N285" s="62"/>
      <c r="O285" s="62"/>
      <c r="P285" s="62"/>
      <c r="Q285" s="62"/>
      <c r="R285" s="62"/>
      <c r="S285" s="62"/>
      <c r="T285" s="62"/>
      <c r="U285" s="62"/>
      <c r="V285" s="62"/>
      <c r="W285" s="62"/>
      <c r="X285" s="62" t="s">
        <v>3497</v>
      </c>
      <c r="Y285" s="62">
        <v>2</v>
      </c>
      <c r="Z285" s="62" t="str">
        <f>IF(ISNA(MATCH(C285,FORMULÁRIO!L:L, 0)),"NÃO","SIM")</f>
        <v>NÃO</v>
      </c>
      <c r="AA285" s="62" t="s">
        <v>3503</v>
      </c>
      <c r="AB285" s="62" t="s">
        <v>3503</v>
      </c>
    </row>
    <row r="286" spans="1:28" x14ac:dyDescent="0.25">
      <c r="A286" s="62">
        <v>165</v>
      </c>
      <c r="B286" s="208" t="s">
        <v>759</v>
      </c>
      <c r="C286" s="46" t="s">
        <v>760</v>
      </c>
      <c r="D286" s="47" t="s">
        <v>761</v>
      </c>
      <c r="E286" s="48" t="s">
        <v>43</v>
      </c>
      <c r="F286" s="46" t="s">
        <v>762</v>
      </c>
      <c r="G286" s="46" t="s">
        <v>10</v>
      </c>
      <c r="H286" s="62" t="s">
        <v>9</v>
      </c>
      <c r="I286" s="62" t="s">
        <v>9</v>
      </c>
      <c r="J286" s="62" t="s">
        <v>9</v>
      </c>
      <c r="K286" s="62" t="s">
        <v>9</v>
      </c>
      <c r="L286" s="62"/>
      <c r="M286" s="62"/>
      <c r="N286" s="62"/>
      <c r="O286" s="62"/>
      <c r="P286" s="62"/>
      <c r="Q286" s="62"/>
      <c r="R286" s="62"/>
      <c r="S286" s="62"/>
      <c r="T286" s="62"/>
      <c r="U286" s="62" t="s">
        <v>5045</v>
      </c>
      <c r="V286" s="62" t="s">
        <v>3506</v>
      </c>
      <c r="W286" s="62"/>
      <c r="X286" s="62" t="s">
        <v>3497</v>
      </c>
      <c r="Y286" s="62">
        <v>1</v>
      </c>
      <c r="Z286" s="62" t="str">
        <f>IF(ISNA(MATCH(C286,FORMULÁRIO!L:L, 0)),"NÃO","SIM")</f>
        <v>SIM</v>
      </c>
      <c r="AA286" s="62" t="s">
        <v>3502</v>
      </c>
      <c r="AB286" s="62" t="s">
        <v>3502</v>
      </c>
    </row>
    <row r="287" spans="1:28" ht="15.75" customHeight="1" x14ac:dyDescent="0.25">
      <c r="A287" s="62">
        <v>165</v>
      </c>
      <c r="B287" s="208" t="s">
        <v>759</v>
      </c>
      <c r="C287" s="46" t="s">
        <v>760</v>
      </c>
      <c r="D287" s="47" t="s">
        <v>761</v>
      </c>
      <c r="E287" s="48" t="s">
        <v>43</v>
      </c>
      <c r="F287" s="46" t="s">
        <v>762</v>
      </c>
      <c r="G287" s="46" t="s">
        <v>11</v>
      </c>
      <c r="H287" s="62" t="s">
        <v>9</v>
      </c>
      <c r="I287" s="62"/>
      <c r="J287" s="62"/>
      <c r="K287" s="62"/>
      <c r="L287" s="62"/>
      <c r="M287" s="62"/>
      <c r="N287" s="62"/>
      <c r="O287" s="62"/>
      <c r="P287" s="62"/>
      <c r="Q287" s="62"/>
      <c r="R287" s="62"/>
      <c r="S287" s="62"/>
      <c r="T287" s="62"/>
      <c r="U287" s="62"/>
      <c r="V287" s="62" t="s">
        <v>3506</v>
      </c>
      <c r="W287" s="62"/>
      <c r="X287" s="62" t="s">
        <v>3371</v>
      </c>
      <c r="Y287" s="62">
        <v>2</v>
      </c>
      <c r="Z287" s="62" t="str">
        <f>IF(ISNA(MATCH(C287,FORMULÁRIO!L:L, 0)),"NÃO","SIM")</f>
        <v>SIM</v>
      </c>
      <c r="AA287" s="62" t="s">
        <v>3502</v>
      </c>
      <c r="AB287" s="62" t="s">
        <v>3502</v>
      </c>
    </row>
    <row r="288" spans="1:28" ht="15.75" customHeight="1" x14ac:dyDescent="0.25">
      <c r="A288" s="62">
        <v>165</v>
      </c>
      <c r="B288" s="208" t="s">
        <v>759</v>
      </c>
      <c r="C288" s="46" t="s">
        <v>760</v>
      </c>
      <c r="D288" s="47" t="s">
        <v>761</v>
      </c>
      <c r="E288" s="48" t="s">
        <v>43</v>
      </c>
      <c r="F288" s="46" t="s">
        <v>762</v>
      </c>
      <c r="G288" s="46" t="s">
        <v>591</v>
      </c>
      <c r="H288" s="62" t="s">
        <v>9</v>
      </c>
      <c r="I288" s="62"/>
      <c r="J288" s="62"/>
      <c r="K288" s="62"/>
      <c r="L288" s="62"/>
      <c r="M288" s="62"/>
      <c r="N288" s="62"/>
      <c r="O288" s="62"/>
      <c r="P288" s="62"/>
      <c r="Q288" s="62"/>
      <c r="R288" s="62"/>
      <c r="S288" s="62"/>
      <c r="T288" s="62"/>
      <c r="U288" s="62"/>
      <c r="V288" s="62" t="s">
        <v>3506</v>
      </c>
      <c r="W288" s="62"/>
      <c r="X288" s="62" t="s">
        <v>3361</v>
      </c>
      <c r="Y288" s="62">
        <v>3</v>
      </c>
      <c r="Z288" s="62" t="str">
        <f>IF(ISNA(MATCH(C288,FORMULÁRIO!L:L, 0)),"NÃO","SIM")</f>
        <v>SIM</v>
      </c>
      <c r="AA288" s="62" t="s">
        <v>3502</v>
      </c>
      <c r="AB288" s="62" t="s">
        <v>3502</v>
      </c>
    </row>
    <row r="289" spans="1:28" x14ac:dyDescent="0.25">
      <c r="A289" s="62">
        <v>166</v>
      </c>
      <c r="B289" s="208" t="s">
        <v>763</v>
      </c>
      <c r="C289" s="46" t="s">
        <v>764</v>
      </c>
      <c r="D289" s="47" t="s">
        <v>765</v>
      </c>
      <c r="E289" s="48" t="s">
        <v>43</v>
      </c>
      <c r="F289" s="46" t="s">
        <v>766</v>
      </c>
      <c r="G289" s="46" t="s">
        <v>10</v>
      </c>
      <c r="H289" s="62"/>
      <c r="I289" s="62"/>
      <c r="J289" s="62" t="s">
        <v>9</v>
      </c>
      <c r="K289" s="62"/>
      <c r="L289" s="62"/>
      <c r="M289" s="62"/>
      <c r="N289" s="62"/>
      <c r="O289" s="62"/>
      <c r="P289" s="62"/>
      <c r="Q289" s="62"/>
      <c r="R289" s="62"/>
      <c r="S289" s="62"/>
      <c r="T289" s="62"/>
      <c r="U289" s="62" t="s">
        <v>5053</v>
      </c>
      <c r="V289" s="62" t="s">
        <v>3506</v>
      </c>
      <c r="W289" s="62"/>
      <c r="X289" s="62" t="s">
        <v>3497</v>
      </c>
      <c r="Y289" s="62">
        <v>1</v>
      </c>
      <c r="Z289" s="62" t="str">
        <f>IF(ISNA(MATCH(C289,FORMULÁRIO!L:L, 0)),"NÃO","SIM")</f>
        <v>SIM</v>
      </c>
      <c r="AA289" s="62" t="s">
        <v>3502</v>
      </c>
      <c r="AB289" s="62" t="s">
        <v>3502</v>
      </c>
    </row>
    <row r="290" spans="1:28" ht="15.75" customHeight="1" x14ac:dyDescent="0.25">
      <c r="A290" s="48">
        <v>167</v>
      </c>
      <c r="B290" s="208" t="s">
        <v>767</v>
      </c>
      <c r="C290" s="46" t="s">
        <v>768</v>
      </c>
      <c r="D290" s="47" t="s">
        <v>769</v>
      </c>
      <c r="E290" s="48" t="s">
        <v>3470</v>
      </c>
      <c r="F290" s="46" t="s">
        <v>770</v>
      </c>
      <c r="G290" s="46" t="s">
        <v>305</v>
      </c>
      <c r="H290" s="62" t="s">
        <v>9</v>
      </c>
      <c r="I290" s="62" t="s">
        <v>9</v>
      </c>
      <c r="J290" s="62" t="s">
        <v>9</v>
      </c>
      <c r="K290" s="62" t="s">
        <v>9</v>
      </c>
      <c r="L290" s="62" t="s">
        <v>9</v>
      </c>
      <c r="M290" s="62" t="s">
        <v>9</v>
      </c>
      <c r="N290" s="62" t="s">
        <v>9</v>
      </c>
      <c r="O290" s="62" t="s">
        <v>9</v>
      </c>
      <c r="P290" s="62" t="s">
        <v>9</v>
      </c>
      <c r="Q290" s="62" t="s">
        <v>9</v>
      </c>
      <c r="R290" s="62"/>
      <c r="S290" s="62"/>
      <c r="T290" s="62"/>
      <c r="U290" s="62"/>
      <c r="V290" s="62"/>
      <c r="W290" s="62"/>
      <c r="X290" s="62" t="s">
        <v>3389</v>
      </c>
      <c r="Y290" s="62">
        <v>1</v>
      </c>
      <c r="Z290" s="62" t="str">
        <f>IF(ISNA(MATCH(C290,FORMULÁRIO!L:L, 0)),"NÃO","SIM")</f>
        <v>SIM</v>
      </c>
      <c r="AA290" s="62" t="s">
        <v>3503</v>
      </c>
      <c r="AB290" s="62" t="s">
        <v>3503</v>
      </c>
    </row>
    <row r="291" spans="1:28" x14ac:dyDescent="0.25">
      <c r="A291" s="62">
        <v>168</v>
      </c>
      <c r="B291" s="208" t="s">
        <v>771</v>
      </c>
      <c r="C291" s="46" t="s">
        <v>772</v>
      </c>
      <c r="D291" s="47" t="s">
        <v>773</v>
      </c>
      <c r="E291" s="48" t="s">
        <v>43</v>
      </c>
      <c r="F291" s="46" t="s">
        <v>774</v>
      </c>
      <c r="G291" s="46" t="s">
        <v>10</v>
      </c>
      <c r="H291" s="62"/>
      <c r="I291" s="62" t="s">
        <v>9</v>
      </c>
      <c r="J291" s="62" t="s">
        <v>9</v>
      </c>
      <c r="K291" s="62"/>
      <c r="L291" s="62"/>
      <c r="M291" s="62"/>
      <c r="N291" s="62"/>
      <c r="O291" s="62"/>
      <c r="P291" s="62"/>
      <c r="Q291" s="62"/>
      <c r="R291" s="62"/>
      <c r="S291" s="62"/>
      <c r="T291" s="62"/>
      <c r="U291" s="62"/>
      <c r="V291" s="62" t="s">
        <v>3506</v>
      </c>
      <c r="W291" s="62"/>
      <c r="X291" s="62" t="s">
        <v>3497</v>
      </c>
      <c r="Y291" s="62">
        <v>1</v>
      </c>
      <c r="Z291" s="62" t="str">
        <f>IF(ISNA(MATCH(C291,FORMULÁRIO!L:L, 0)),"NÃO","SIM")</f>
        <v>SIM</v>
      </c>
      <c r="AA291" s="62" t="s">
        <v>3502</v>
      </c>
      <c r="AB291" s="62" t="s">
        <v>3502</v>
      </c>
    </row>
    <row r="292" spans="1:28" ht="15.75" customHeight="1" x14ac:dyDescent="0.25">
      <c r="A292" s="62">
        <v>168</v>
      </c>
      <c r="B292" s="208" t="s">
        <v>771</v>
      </c>
      <c r="C292" s="46" t="s">
        <v>772</v>
      </c>
      <c r="D292" s="47" t="s">
        <v>773</v>
      </c>
      <c r="E292" s="48" t="s">
        <v>43</v>
      </c>
      <c r="F292" s="46" t="s">
        <v>774</v>
      </c>
      <c r="G292" s="46" t="s">
        <v>17</v>
      </c>
      <c r="H292" s="62" t="s">
        <v>9</v>
      </c>
      <c r="I292" s="62"/>
      <c r="J292" s="62"/>
      <c r="K292" s="62"/>
      <c r="L292" s="62"/>
      <c r="M292" s="62"/>
      <c r="N292" s="62"/>
      <c r="O292" s="62"/>
      <c r="P292" s="62"/>
      <c r="Q292" s="62"/>
      <c r="R292" s="62"/>
      <c r="S292" s="62"/>
      <c r="T292" s="62"/>
      <c r="U292" s="62" t="s">
        <v>5049</v>
      </c>
      <c r="V292" s="62" t="s">
        <v>3506</v>
      </c>
      <c r="W292" s="62"/>
      <c r="X292" s="62" t="s">
        <v>3380</v>
      </c>
      <c r="Y292" s="62">
        <v>2</v>
      </c>
      <c r="Z292" s="62" t="str">
        <f>IF(ISNA(MATCH(C292,FORMULÁRIO!L:L, 0)),"NÃO","SIM")</f>
        <v>SIM</v>
      </c>
      <c r="AA292" s="62" t="s">
        <v>3502</v>
      </c>
      <c r="AB292" s="62" t="s">
        <v>3502</v>
      </c>
    </row>
    <row r="293" spans="1:28" ht="15.75" customHeight="1" x14ac:dyDescent="0.25">
      <c r="A293" s="62">
        <v>169</v>
      </c>
      <c r="B293" s="208" t="s">
        <v>775</v>
      </c>
      <c r="C293" s="46" t="s">
        <v>776</v>
      </c>
      <c r="D293" s="47" t="s">
        <v>777</v>
      </c>
      <c r="E293" s="48" t="s">
        <v>3470</v>
      </c>
      <c r="F293" s="46" t="s">
        <v>778</v>
      </c>
      <c r="G293" s="46" t="s">
        <v>13</v>
      </c>
      <c r="H293" s="62"/>
      <c r="I293" s="62" t="s">
        <v>9</v>
      </c>
      <c r="J293" s="62"/>
      <c r="K293" s="62"/>
      <c r="L293" s="62"/>
      <c r="M293" s="62"/>
      <c r="N293" s="62"/>
      <c r="O293" s="62"/>
      <c r="P293" s="62"/>
      <c r="Q293" s="62"/>
      <c r="R293" s="62"/>
      <c r="S293" s="62"/>
      <c r="T293" s="62"/>
      <c r="U293" s="62"/>
      <c r="V293" s="62"/>
      <c r="W293" s="62"/>
      <c r="X293" s="62" t="s">
        <v>3408</v>
      </c>
      <c r="Y293" s="62">
        <v>1</v>
      </c>
      <c r="Z293" s="62" t="str">
        <f>IF(ISNA(MATCH(C293,FORMULÁRIO!L:L, 0)),"NÃO","SIM")</f>
        <v>SIM</v>
      </c>
      <c r="AA293" s="62" t="s">
        <v>3503</v>
      </c>
      <c r="AB293" s="62" t="s">
        <v>3503</v>
      </c>
    </row>
    <row r="294" spans="1:28" ht="15.75" customHeight="1" x14ac:dyDescent="0.25">
      <c r="A294" s="62">
        <v>169</v>
      </c>
      <c r="B294" s="208" t="s">
        <v>775</v>
      </c>
      <c r="C294" s="46" t="s">
        <v>776</v>
      </c>
      <c r="D294" s="47" t="s">
        <v>777</v>
      </c>
      <c r="E294" s="48" t="s">
        <v>3470</v>
      </c>
      <c r="F294" s="46" t="s">
        <v>778</v>
      </c>
      <c r="G294" s="46" t="s">
        <v>17</v>
      </c>
      <c r="H294" s="62" t="s">
        <v>9</v>
      </c>
      <c r="I294" s="62"/>
      <c r="J294" s="62" t="s">
        <v>9</v>
      </c>
      <c r="K294" s="62" t="s">
        <v>9</v>
      </c>
      <c r="L294" s="62"/>
      <c r="M294" s="62"/>
      <c r="N294" s="62"/>
      <c r="O294" s="62"/>
      <c r="P294" s="62"/>
      <c r="Q294" s="62"/>
      <c r="R294" s="62"/>
      <c r="S294" s="62"/>
      <c r="T294" s="62"/>
      <c r="U294" s="62"/>
      <c r="V294" s="62"/>
      <c r="W294" s="62"/>
      <c r="X294" s="62" t="s">
        <v>3380</v>
      </c>
      <c r="Y294" s="62">
        <v>2</v>
      </c>
      <c r="Z294" s="62" t="str">
        <f>IF(ISNA(MATCH(C294,FORMULÁRIO!L:L, 0)),"NÃO","SIM")</f>
        <v>SIM</v>
      </c>
      <c r="AA294" s="62" t="s">
        <v>3503</v>
      </c>
      <c r="AB294" s="62" t="s">
        <v>3503</v>
      </c>
    </row>
    <row r="295" spans="1:28" ht="15.75" customHeight="1" x14ac:dyDescent="0.25">
      <c r="A295" s="62">
        <v>169</v>
      </c>
      <c r="B295" s="208" t="s">
        <v>775</v>
      </c>
      <c r="C295" s="46" t="s">
        <v>776</v>
      </c>
      <c r="D295" s="47" t="s">
        <v>777</v>
      </c>
      <c r="E295" s="48" t="s">
        <v>3470</v>
      </c>
      <c r="F295" s="46" t="s">
        <v>778</v>
      </c>
      <c r="G295" s="46" t="s">
        <v>702</v>
      </c>
      <c r="H295" s="62" t="s">
        <v>9</v>
      </c>
      <c r="I295" s="62"/>
      <c r="J295" s="62"/>
      <c r="K295" s="62"/>
      <c r="L295" s="62"/>
      <c r="M295" s="62"/>
      <c r="N295" s="62"/>
      <c r="O295" s="62"/>
      <c r="P295" s="62"/>
      <c r="Q295" s="62"/>
      <c r="R295" s="62"/>
      <c r="S295" s="62"/>
      <c r="T295" s="62"/>
      <c r="U295" s="62"/>
      <c r="V295" s="62"/>
      <c r="W295" s="62"/>
      <c r="X295" s="62" t="s">
        <v>3371</v>
      </c>
      <c r="Y295" s="62">
        <v>3</v>
      </c>
      <c r="Z295" s="62" t="str">
        <f>IF(ISNA(MATCH(C295,FORMULÁRIO!L:L, 0)),"NÃO","SIM")</f>
        <v>SIM</v>
      </c>
      <c r="AA295" s="62" t="s">
        <v>3503</v>
      </c>
      <c r="AB295" s="62" t="s">
        <v>3503</v>
      </c>
    </row>
    <row r="296" spans="1:28" x14ac:dyDescent="0.25">
      <c r="A296" s="62">
        <v>170</v>
      </c>
      <c r="B296" s="209" t="s">
        <v>779</v>
      </c>
      <c r="C296" s="46" t="s">
        <v>780</v>
      </c>
      <c r="D296" s="47" t="s">
        <v>781</v>
      </c>
      <c r="E296" s="48" t="s">
        <v>3470</v>
      </c>
      <c r="F296" s="46" t="s">
        <v>782</v>
      </c>
      <c r="G296" s="46" t="s">
        <v>10</v>
      </c>
      <c r="H296" s="62"/>
      <c r="I296" s="62"/>
      <c r="J296" s="62" t="s">
        <v>9</v>
      </c>
      <c r="K296" s="62"/>
      <c r="L296" s="62"/>
      <c r="M296" s="62"/>
      <c r="N296" s="62"/>
      <c r="O296" s="62"/>
      <c r="P296" s="62"/>
      <c r="Q296" s="62"/>
      <c r="R296" s="62"/>
      <c r="S296" s="62"/>
      <c r="T296" s="62"/>
      <c r="U296" s="62"/>
      <c r="V296" s="62"/>
      <c r="W296" s="62"/>
      <c r="X296" s="62" t="s">
        <v>3497</v>
      </c>
      <c r="Y296" s="62">
        <v>1</v>
      </c>
      <c r="Z296" s="62" t="str">
        <f>IF(ISNA(MATCH(C296,FORMULÁRIO!L:L, 0)),"NÃO","SIM")</f>
        <v>SIM</v>
      </c>
      <c r="AA296" s="62" t="s">
        <v>3503</v>
      </c>
      <c r="AB296" s="62" t="s">
        <v>3503</v>
      </c>
    </row>
    <row r="297" spans="1:28" ht="31.5" customHeight="1" x14ac:dyDescent="0.25">
      <c r="A297" s="62">
        <v>170</v>
      </c>
      <c r="B297" s="209" t="s">
        <v>779</v>
      </c>
      <c r="C297" s="46" t="s">
        <v>780</v>
      </c>
      <c r="D297" s="47" t="s">
        <v>781</v>
      </c>
      <c r="E297" s="48" t="s">
        <v>3470</v>
      </c>
      <c r="F297" s="46" t="s">
        <v>782</v>
      </c>
      <c r="G297" s="46" t="s">
        <v>17</v>
      </c>
      <c r="H297" s="62"/>
      <c r="I297" s="62"/>
      <c r="J297" s="62" t="s">
        <v>9</v>
      </c>
      <c r="K297" s="62"/>
      <c r="L297" s="62"/>
      <c r="M297" s="62"/>
      <c r="N297" s="62"/>
      <c r="O297" s="62"/>
      <c r="P297" s="62"/>
      <c r="Q297" s="62"/>
      <c r="R297" s="62"/>
      <c r="S297" s="62"/>
      <c r="T297" s="62"/>
      <c r="U297" s="62"/>
      <c r="V297" s="62"/>
      <c r="W297" s="62"/>
      <c r="X297" s="62" t="s">
        <v>3380</v>
      </c>
      <c r="Y297" s="62">
        <v>2</v>
      </c>
      <c r="Z297" s="62" t="str">
        <f>IF(ISNA(MATCH(C297,FORMULÁRIO!L:L, 0)),"NÃO","SIM")</f>
        <v>SIM</v>
      </c>
      <c r="AA297" s="62" t="s">
        <v>3503</v>
      </c>
      <c r="AB297" s="62" t="s">
        <v>3503</v>
      </c>
    </row>
    <row r="298" spans="1:28" ht="15.75" customHeight="1" x14ac:dyDescent="0.25">
      <c r="A298" s="62">
        <v>171</v>
      </c>
      <c r="B298" s="46" t="s">
        <v>783</v>
      </c>
      <c r="C298" s="46" t="s">
        <v>784</v>
      </c>
      <c r="D298" s="47" t="s">
        <v>785</v>
      </c>
      <c r="E298" s="48" t="s">
        <v>3470</v>
      </c>
      <c r="F298" s="46" t="s">
        <v>786</v>
      </c>
      <c r="G298" s="46" t="s">
        <v>48</v>
      </c>
      <c r="H298" s="62" t="s">
        <v>9</v>
      </c>
      <c r="I298" s="62" t="s">
        <v>9</v>
      </c>
      <c r="J298" s="62"/>
      <c r="K298" s="62"/>
      <c r="L298" s="62"/>
      <c r="M298" s="62"/>
      <c r="N298" s="62"/>
      <c r="O298" s="62"/>
      <c r="P298" s="62"/>
      <c r="Q298" s="62"/>
      <c r="R298" s="62"/>
      <c r="S298" s="62"/>
      <c r="T298" s="62"/>
      <c r="U298" s="62"/>
      <c r="V298" s="62"/>
      <c r="W298" s="62"/>
      <c r="X298" s="62" t="s">
        <v>3361</v>
      </c>
      <c r="Y298" s="62">
        <v>1</v>
      </c>
      <c r="Z298" s="62" t="str">
        <f>IF(ISNA(MATCH(C298,FORMULÁRIO!L:L, 0)),"NÃO","SIM")</f>
        <v>NÃO</v>
      </c>
      <c r="AA298" s="62" t="s">
        <v>3503</v>
      </c>
      <c r="AB298" s="62" t="s">
        <v>3503</v>
      </c>
    </row>
    <row r="299" spans="1:28" ht="15.75" customHeight="1" x14ac:dyDescent="0.25">
      <c r="A299" s="62">
        <v>171</v>
      </c>
      <c r="B299" s="46" t="s">
        <v>783</v>
      </c>
      <c r="C299" s="46" t="s">
        <v>784</v>
      </c>
      <c r="D299" s="47" t="s">
        <v>785</v>
      </c>
      <c r="E299" s="48" t="s">
        <v>3470</v>
      </c>
      <c r="F299" s="46" t="s">
        <v>787</v>
      </c>
      <c r="G299" s="46" t="s">
        <v>68</v>
      </c>
      <c r="H299" s="62" t="s">
        <v>9</v>
      </c>
      <c r="I299" s="62" t="s">
        <v>9</v>
      </c>
      <c r="J299" s="62" t="s">
        <v>9</v>
      </c>
      <c r="K299" s="62"/>
      <c r="L299" s="62"/>
      <c r="M299" s="62"/>
      <c r="N299" s="62"/>
      <c r="O299" s="62"/>
      <c r="P299" s="62"/>
      <c r="Q299" s="62"/>
      <c r="R299" s="62"/>
      <c r="S299" s="62"/>
      <c r="T299" s="62"/>
      <c r="U299" s="62"/>
      <c r="V299" s="62"/>
      <c r="W299" s="62"/>
      <c r="X299" s="62" t="s">
        <v>3497</v>
      </c>
      <c r="Y299" s="62">
        <v>2</v>
      </c>
      <c r="Z299" s="62" t="str">
        <f>IF(ISNA(MATCH(C299,FORMULÁRIO!L:L, 0)),"NÃO","SIM")</f>
        <v>NÃO</v>
      </c>
      <c r="AA299" s="62" t="s">
        <v>3503</v>
      </c>
      <c r="AB299" s="62" t="s">
        <v>3503</v>
      </c>
    </row>
    <row r="300" spans="1:28" ht="15.75" customHeight="1" x14ac:dyDescent="0.25">
      <c r="A300" s="62">
        <v>171</v>
      </c>
      <c r="B300" s="46" t="s">
        <v>783</v>
      </c>
      <c r="C300" s="46" t="s">
        <v>784</v>
      </c>
      <c r="D300" s="47" t="s">
        <v>785</v>
      </c>
      <c r="E300" s="48" t="s">
        <v>3470</v>
      </c>
      <c r="F300" s="46" t="s">
        <v>788</v>
      </c>
      <c r="G300" s="46" t="s">
        <v>702</v>
      </c>
      <c r="H300" s="62" t="s">
        <v>9</v>
      </c>
      <c r="I300" s="62"/>
      <c r="J300" s="62"/>
      <c r="K300" s="62"/>
      <c r="L300" s="62"/>
      <c r="M300" s="62"/>
      <c r="N300" s="62"/>
      <c r="O300" s="62"/>
      <c r="P300" s="62"/>
      <c r="Q300" s="62"/>
      <c r="R300" s="62"/>
      <c r="S300" s="62"/>
      <c r="T300" s="62"/>
      <c r="U300" s="62"/>
      <c r="V300" s="62"/>
      <c r="W300" s="62"/>
      <c r="X300" s="62" t="s">
        <v>3371</v>
      </c>
      <c r="Y300" s="62">
        <v>3</v>
      </c>
      <c r="Z300" s="62" t="str">
        <f>IF(ISNA(MATCH(C300,FORMULÁRIO!L:L, 0)),"NÃO","SIM")</f>
        <v>NÃO</v>
      </c>
      <c r="AA300" s="62" t="s">
        <v>3503</v>
      </c>
      <c r="AB300" s="62" t="s">
        <v>3503</v>
      </c>
    </row>
    <row r="301" spans="1:28" x14ac:dyDescent="0.25">
      <c r="A301" s="62">
        <v>173</v>
      </c>
      <c r="B301" s="208" t="s">
        <v>789</v>
      </c>
      <c r="C301" s="46" t="s">
        <v>790</v>
      </c>
      <c r="D301" s="47" t="s">
        <v>791</v>
      </c>
      <c r="E301" s="48" t="s">
        <v>89</v>
      </c>
      <c r="F301" s="46" t="s">
        <v>792</v>
      </c>
      <c r="G301" s="46" t="s">
        <v>10</v>
      </c>
      <c r="H301" s="62"/>
      <c r="I301" s="62" t="s">
        <v>9</v>
      </c>
      <c r="J301" s="62" t="s">
        <v>9</v>
      </c>
      <c r="K301" s="62"/>
      <c r="L301" s="62"/>
      <c r="M301" s="62"/>
      <c r="N301" s="62"/>
      <c r="O301" s="62"/>
      <c r="P301" s="62"/>
      <c r="Q301" s="62"/>
      <c r="R301" s="62"/>
      <c r="S301" s="62"/>
      <c r="T301" s="62"/>
      <c r="U301" s="62"/>
      <c r="V301" s="62"/>
      <c r="W301" s="62"/>
      <c r="X301" s="62" t="s">
        <v>3497</v>
      </c>
      <c r="Y301" s="62">
        <v>1</v>
      </c>
      <c r="Z301" s="62" t="str">
        <f>IF(ISNA(MATCH(C301,FORMULÁRIO!L:L, 0)),"NÃO","SIM")</f>
        <v>SIM</v>
      </c>
      <c r="AA301" s="62" t="s">
        <v>3502</v>
      </c>
      <c r="AB301" s="62" t="s">
        <v>3503</v>
      </c>
    </row>
    <row r="302" spans="1:28" ht="15.75" customHeight="1" x14ac:dyDescent="0.25">
      <c r="A302" s="62">
        <v>174</v>
      </c>
      <c r="B302" s="46" t="s">
        <v>793</v>
      </c>
      <c r="C302" s="46" t="s">
        <v>794</v>
      </c>
      <c r="D302" s="47" t="s">
        <v>795</v>
      </c>
      <c r="E302" s="48" t="s">
        <v>3470</v>
      </c>
      <c r="F302" s="46" t="s">
        <v>796</v>
      </c>
      <c r="G302" s="46" t="s">
        <v>68</v>
      </c>
      <c r="H302" s="62"/>
      <c r="I302" s="62" t="s">
        <v>9</v>
      </c>
      <c r="J302" s="62" t="s">
        <v>9</v>
      </c>
      <c r="K302" s="62" t="s">
        <v>9</v>
      </c>
      <c r="L302" s="62"/>
      <c r="M302" s="62"/>
      <c r="N302" s="62"/>
      <c r="O302" s="62"/>
      <c r="P302" s="62"/>
      <c r="Q302" s="62"/>
      <c r="R302" s="62"/>
      <c r="S302" s="62"/>
      <c r="T302" s="62"/>
      <c r="U302" s="62"/>
      <c r="V302" s="62"/>
      <c r="W302" s="62"/>
      <c r="X302" s="62" t="s">
        <v>3497</v>
      </c>
      <c r="Y302" s="62">
        <v>2</v>
      </c>
      <c r="Z302" s="62" t="str">
        <f>IF(ISNA(MATCH(C302,FORMULÁRIO!L:L, 0)),"NÃO","SIM")</f>
        <v>NÃO</v>
      </c>
      <c r="AA302" s="62" t="s">
        <v>3503</v>
      </c>
      <c r="AB302" s="62" t="s">
        <v>3503</v>
      </c>
    </row>
    <row r="303" spans="1:28" ht="15.75" customHeight="1" x14ac:dyDescent="0.25">
      <c r="A303" s="62">
        <v>175</v>
      </c>
      <c r="B303" s="208" t="s">
        <v>797</v>
      </c>
      <c r="C303" s="46" t="s">
        <v>798</v>
      </c>
      <c r="D303" s="47" t="s">
        <v>799</v>
      </c>
      <c r="E303" s="48" t="s">
        <v>43</v>
      </c>
      <c r="F303" s="46" t="s">
        <v>800</v>
      </c>
      <c r="G303" s="46" t="s">
        <v>48</v>
      </c>
      <c r="H303" s="62" t="s">
        <v>9</v>
      </c>
      <c r="I303" s="62"/>
      <c r="J303" s="62"/>
      <c r="K303" s="62"/>
      <c r="L303" s="62"/>
      <c r="M303" s="62"/>
      <c r="N303" s="62"/>
      <c r="O303" s="62"/>
      <c r="P303" s="62"/>
      <c r="Q303" s="62"/>
      <c r="R303" s="62"/>
      <c r="S303" s="62"/>
      <c r="T303" s="62"/>
      <c r="U303" s="62" t="s">
        <v>4602</v>
      </c>
      <c r="V303" s="62" t="s">
        <v>3506</v>
      </c>
      <c r="W303" s="62"/>
      <c r="X303" s="62" t="s">
        <v>3361</v>
      </c>
      <c r="Y303" s="62">
        <v>1</v>
      </c>
      <c r="Z303" s="62" t="str">
        <f>IF(ISNA(MATCH(C303,FORMULÁRIO!L:L, 0)),"NÃO","SIM")</f>
        <v>SIM</v>
      </c>
      <c r="AA303" s="62" t="s">
        <v>3502</v>
      </c>
      <c r="AB303" s="62" t="s">
        <v>3502</v>
      </c>
    </row>
    <row r="304" spans="1:28" ht="15.75" customHeight="1" x14ac:dyDescent="0.25">
      <c r="A304" s="62">
        <v>176</v>
      </c>
      <c r="B304" s="208" t="s">
        <v>801</v>
      </c>
      <c r="C304" s="46" t="s">
        <v>802</v>
      </c>
      <c r="D304" s="89" t="s">
        <v>803</v>
      </c>
      <c r="E304" s="48" t="s">
        <v>26</v>
      </c>
      <c r="F304" s="46" t="s">
        <v>804</v>
      </c>
      <c r="G304" s="46" t="s">
        <v>13</v>
      </c>
      <c r="H304" s="62" t="s">
        <v>9</v>
      </c>
      <c r="I304" s="62" t="s">
        <v>9</v>
      </c>
      <c r="J304" s="62"/>
      <c r="K304" s="62"/>
      <c r="L304" s="62"/>
      <c r="M304" s="62"/>
      <c r="N304" s="62"/>
      <c r="O304" s="62"/>
      <c r="P304" s="62"/>
      <c r="Q304" s="62"/>
      <c r="R304" s="62"/>
      <c r="S304" s="62"/>
      <c r="T304" s="62"/>
      <c r="U304" s="62"/>
      <c r="V304" s="62" t="s">
        <v>3506</v>
      </c>
      <c r="W304" s="62"/>
      <c r="X304" s="62" t="s">
        <v>3408</v>
      </c>
      <c r="Y304" s="62">
        <v>1</v>
      </c>
      <c r="Z304" s="62" t="str">
        <f>IF(ISNA(MATCH(C304,FORMULÁRIO!L:L, 0)),"NÃO","SIM")</f>
        <v>SIM</v>
      </c>
      <c r="AA304" s="62" t="s">
        <v>3502</v>
      </c>
      <c r="AB304" s="62" t="s">
        <v>3503</v>
      </c>
    </row>
    <row r="305" spans="1:28" ht="15.75" customHeight="1" x14ac:dyDescent="0.25">
      <c r="A305" s="62">
        <v>176</v>
      </c>
      <c r="B305" s="208" t="s">
        <v>801</v>
      </c>
      <c r="C305" s="46" t="s">
        <v>802</v>
      </c>
      <c r="D305" s="47" t="s">
        <v>803</v>
      </c>
      <c r="E305" s="48" t="s">
        <v>26</v>
      </c>
      <c r="F305" s="46" t="s">
        <v>805</v>
      </c>
      <c r="G305" s="46" t="s">
        <v>33</v>
      </c>
      <c r="H305" s="62"/>
      <c r="I305" s="62"/>
      <c r="J305" s="62"/>
      <c r="K305" s="62"/>
      <c r="L305" s="62" t="s">
        <v>9</v>
      </c>
      <c r="M305" s="62" t="s">
        <v>9</v>
      </c>
      <c r="N305" s="62"/>
      <c r="O305" s="62"/>
      <c r="P305" s="62"/>
      <c r="Q305" s="62"/>
      <c r="R305" s="62"/>
      <c r="S305" s="62"/>
      <c r="T305" s="62"/>
      <c r="U305" s="62" t="s">
        <v>5035</v>
      </c>
      <c r="V305" s="62" t="s">
        <v>3506</v>
      </c>
      <c r="W305" s="62"/>
      <c r="X305" s="62" t="s">
        <v>3389</v>
      </c>
      <c r="Y305" s="62">
        <v>2</v>
      </c>
      <c r="Z305" s="62" t="str">
        <f>IF(ISNA(MATCH(C305,FORMULÁRIO!L:L, 0)),"NÃO","SIM")</f>
        <v>SIM</v>
      </c>
      <c r="AA305" s="62" t="s">
        <v>3502</v>
      </c>
      <c r="AB305" s="62" t="s">
        <v>3503</v>
      </c>
    </row>
    <row r="306" spans="1:28" ht="15.75" customHeight="1" x14ac:dyDescent="0.25">
      <c r="A306" s="62">
        <v>176</v>
      </c>
      <c r="B306" s="208" t="s">
        <v>801</v>
      </c>
      <c r="C306" s="46" t="s">
        <v>802</v>
      </c>
      <c r="D306" s="47" t="s">
        <v>803</v>
      </c>
      <c r="E306" s="48" t="s">
        <v>26</v>
      </c>
      <c r="F306" s="46" t="s">
        <v>806</v>
      </c>
      <c r="G306" s="46" t="s">
        <v>187</v>
      </c>
      <c r="H306" s="62" t="s">
        <v>9</v>
      </c>
      <c r="I306" s="62"/>
      <c r="J306" s="62"/>
      <c r="K306" s="62"/>
      <c r="L306" s="62"/>
      <c r="M306" s="62"/>
      <c r="N306" s="62"/>
      <c r="O306" s="62"/>
      <c r="P306" s="62"/>
      <c r="Q306" s="62"/>
      <c r="R306" s="62"/>
      <c r="S306" s="62"/>
      <c r="T306" s="62"/>
      <c r="U306" s="62"/>
      <c r="V306" s="62" t="s">
        <v>3506</v>
      </c>
      <c r="W306" s="62"/>
      <c r="X306" s="62" t="s">
        <v>3413</v>
      </c>
      <c r="Y306" s="62">
        <v>3</v>
      </c>
      <c r="Z306" s="62" t="str">
        <f>IF(ISNA(MATCH(C306,FORMULÁRIO!L:L, 0)),"NÃO","SIM")</f>
        <v>SIM</v>
      </c>
      <c r="AA306" s="62" t="s">
        <v>3502</v>
      </c>
      <c r="AB306" s="62" t="s">
        <v>3503</v>
      </c>
    </row>
    <row r="307" spans="1:28" x14ac:dyDescent="0.25">
      <c r="A307" s="62">
        <v>177</v>
      </c>
      <c r="B307" s="208" t="s">
        <v>807</v>
      </c>
      <c r="C307" s="46" t="s">
        <v>808</v>
      </c>
      <c r="D307" s="47" t="s">
        <v>809</v>
      </c>
      <c r="E307" s="48" t="s">
        <v>43</v>
      </c>
      <c r="F307" s="46" t="s">
        <v>810</v>
      </c>
      <c r="G307" s="46" t="s">
        <v>10</v>
      </c>
      <c r="H307" s="62"/>
      <c r="I307" s="62"/>
      <c r="J307" s="62" t="s">
        <v>9</v>
      </c>
      <c r="K307" s="62"/>
      <c r="L307" s="62"/>
      <c r="M307" s="62"/>
      <c r="N307" s="62"/>
      <c r="O307" s="62"/>
      <c r="P307" s="62"/>
      <c r="Q307" s="62"/>
      <c r="R307" s="62"/>
      <c r="S307" s="62"/>
      <c r="T307" s="62"/>
      <c r="U307" s="62"/>
      <c r="V307" s="62" t="s">
        <v>3506</v>
      </c>
      <c r="W307" s="62"/>
      <c r="X307" s="62" t="s">
        <v>3497</v>
      </c>
      <c r="Y307" s="62">
        <v>1</v>
      </c>
      <c r="Z307" s="62" t="str">
        <f>IF(ISNA(MATCH(C307,FORMULÁRIO!L:L, 0)),"NÃO","SIM")</f>
        <v>SIM</v>
      </c>
      <c r="AA307" s="62" t="s">
        <v>3502</v>
      </c>
      <c r="AB307" s="62" t="s">
        <v>3502</v>
      </c>
    </row>
    <row r="308" spans="1:28" ht="15.75" customHeight="1" x14ac:dyDescent="0.25">
      <c r="A308" s="62">
        <v>177</v>
      </c>
      <c r="B308" s="208" t="s">
        <v>807</v>
      </c>
      <c r="C308" s="46" t="s">
        <v>808</v>
      </c>
      <c r="D308" s="47" t="s">
        <v>809</v>
      </c>
      <c r="E308" s="48" t="s">
        <v>43</v>
      </c>
      <c r="F308" s="46" t="s">
        <v>810</v>
      </c>
      <c r="G308" s="46" t="s">
        <v>11</v>
      </c>
      <c r="H308" s="62" t="s">
        <v>9</v>
      </c>
      <c r="I308" s="62"/>
      <c r="J308" s="62"/>
      <c r="K308" s="62"/>
      <c r="L308" s="62"/>
      <c r="M308" s="62"/>
      <c r="N308" s="62"/>
      <c r="O308" s="62"/>
      <c r="P308" s="62"/>
      <c r="Q308" s="62"/>
      <c r="R308" s="62"/>
      <c r="S308" s="62"/>
      <c r="T308" s="62"/>
      <c r="U308" s="62" t="s">
        <v>5051</v>
      </c>
      <c r="V308" s="62" t="s">
        <v>3506</v>
      </c>
      <c r="W308" s="62"/>
      <c r="X308" s="62" t="s">
        <v>3371</v>
      </c>
      <c r="Y308" s="62">
        <v>2</v>
      </c>
      <c r="Z308" s="62" t="str">
        <f>IF(ISNA(MATCH(C308,FORMULÁRIO!L:L, 0)),"NÃO","SIM")</f>
        <v>SIM</v>
      </c>
      <c r="AA308" s="62" t="s">
        <v>3502</v>
      </c>
      <c r="AB308" s="62" t="s">
        <v>3502</v>
      </c>
    </row>
    <row r="309" spans="1:28" ht="15.75" customHeight="1" x14ac:dyDescent="0.25">
      <c r="A309" s="62">
        <v>178</v>
      </c>
      <c r="B309" s="208" t="s">
        <v>811</v>
      </c>
      <c r="C309" s="46" t="s">
        <v>812</v>
      </c>
      <c r="D309" s="47" t="s">
        <v>813</v>
      </c>
      <c r="E309" s="48" t="s">
        <v>43</v>
      </c>
      <c r="F309" s="46" t="s">
        <v>814</v>
      </c>
      <c r="G309" s="46" t="s">
        <v>48</v>
      </c>
      <c r="H309" s="62" t="s">
        <v>9</v>
      </c>
      <c r="I309" s="62"/>
      <c r="J309" s="62"/>
      <c r="K309" s="62"/>
      <c r="L309" s="62"/>
      <c r="M309" s="62"/>
      <c r="N309" s="62"/>
      <c r="O309" s="62"/>
      <c r="P309" s="62"/>
      <c r="Q309" s="62"/>
      <c r="R309" s="62"/>
      <c r="S309" s="62"/>
      <c r="T309" s="62"/>
      <c r="U309" s="62"/>
      <c r="V309" s="62"/>
      <c r="W309" s="62"/>
      <c r="X309" s="62" t="s">
        <v>3361</v>
      </c>
      <c r="Y309" s="62">
        <v>1</v>
      </c>
      <c r="Z309" s="62" t="str">
        <f>IF(ISNA(MATCH(C309,FORMULÁRIO!L:L, 0)),"NÃO","SIM")</f>
        <v>SIM</v>
      </c>
      <c r="AA309" s="62" t="s">
        <v>3502</v>
      </c>
      <c r="AB309" s="62" t="s">
        <v>3502</v>
      </c>
    </row>
    <row r="310" spans="1:28" x14ac:dyDescent="0.25">
      <c r="A310" s="62">
        <v>179</v>
      </c>
      <c r="B310" s="208" t="s">
        <v>815</v>
      </c>
      <c r="C310" s="46" t="s">
        <v>816</v>
      </c>
      <c r="D310" s="47" t="s">
        <v>817</v>
      </c>
      <c r="E310" s="48" t="s">
        <v>43</v>
      </c>
      <c r="F310" s="46" t="s">
        <v>818</v>
      </c>
      <c r="G310" s="46" t="s">
        <v>10</v>
      </c>
      <c r="H310" s="62" t="s">
        <v>9</v>
      </c>
      <c r="I310" s="62"/>
      <c r="J310" s="62" t="s">
        <v>9</v>
      </c>
      <c r="K310" s="62" t="s">
        <v>9</v>
      </c>
      <c r="L310" s="62"/>
      <c r="M310" s="62"/>
      <c r="N310" s="62"/>
      <c r="O310" s="62"/>
      <c r="P310" s="62"/>
      <c r="Q310" s="62"/>
      <c r="R310" s="62"/>
      <c r="S310" s="62"/>
      <c r="T310" s="62"/>
      <c r="U310" s="62"/>
      <c r="V310" s="62" t="s">
        <v>3506</v>
      </c>
      <c r="W310" s="62"/>
      <c r="X310" s="62" t="s">
        <v>3497</v>
      </c>
      <c r="Y310" s="62">
        <v>1</v>
      </c>
      <c r="Z310" s="62" t="str">
        <f>IF(ISNA(MATCH(C310,FORMULÁRIO!L:L, 0)),"NÃO","SIM")</f>
        <v>SIM</v>
      </c>
      <c r="AA310" s="62" t="s">
        <v>3502</v>
      </c>
      <c r="AB310" s="62" t="s">
        <v>3502</v>
      </c>
    </row>
    <row r="311" spans="1:28" ht="15.75" customHeight="1" x14ac:dyDescent="0.25">
      <c r="A311" s="62">
        <v>179</v>
      </c>
      <c r="B311" s="208" t="s">
        <v>815</v>
      </c>
      <c r="C311" s="46" t="s">
        <v>816</v>
      </c>
      <c r="D311" s="47" t="s">
        <v>817</v>
      </c>
      <c r="E311" s="48" t="s">
        <v>43</v>
      </c>
      <c r="F311" s="46" t="s">
        <v>819</v>
      </c>
      <c r="G311" s="46" t="s">
        <v>123</v>
      </c>
      <c r="H311" s="62" t="s">
        <v>9</v>
      </c>
      <c r="I311" s="62" t="s">
        <v>9</v>
      </c>
      <c r="J311" s="62"/>
      <c r="K311" s="62"/>
      <c r="L311" s="62"/>
      <c r="M311" s="62"/>
      <c r="N311" s="62"/>
      <c r="O311" s="62"/>
      <c r="P311" s="62"/>
      <c r="Q311" s="62"/>
      <c r="R311" s="62"/>
      <c r="S311" s="62"/>
      <c r="T311" s="62"/>
      <c r="U311" s="62" t="s">
        <v>5042</v>
      </c>
      <c r="V311" s="62" t="s">
        <v>3506</v>
      </c>
      <c r="W311" s="62"/>
      <c r="X311" s="62" t="s">
        <v>3408</v>
      </c>
      <c r="Y311" s="62">
        <v>2</v>
      </c>
      <c r="Z311" s="62" t="str">
        <f>IF(ISNA(MATCH(C311,FORMULÁRIO!L:L, 0)),"NÃO","SIM")</f>
        <v>SIM</v>
      </c>
      <c r="AA311" s="62" t="s">
        <v>3502</v>
      </c>
      <c r="AB311" s="62" t="s">
        <v>3502</v>
      </c>
    </row>
    <row r="312" spans="1:28" ht="15.75" customHeight="1" x14ac:dyDescent="0.25">
      <c r="A312" s="62">
        <v>179</v>
      </c>
      <c r="B312" s="208" t="s">
        <v>815</v>
      </c>
      <c r="C312" s="46" t="s">
        <v>816</v>
      </c>
      <c r="D312" s="47" t="s">
        <v>817</v>
      </c>
      <c r="E312" s="48" t="s">
        <v>43</v>
      </c>
      <c r="F312" s="46" t="s">
        <v>820</v>
      </c>
      <c r="G312" s="46" t="s">
        <v>25</v>
      </c>
      <c r="H312" s="62"/>
      <c r="I312" s="62"/>
      <c r="J312" s="62"/>
      <c r="K312" s="62" t="s">
        <v>9</v>
      </c>
      <c r="L312" s="62"/>
      <c r="M312" s="62"/>
      <c r="N312" s="62"/>
      <c r="O312" s="62"/>
      <c r="P312" s="62"/>
      <c r="Q312" s="62"/>
      <c r="R312" s="62"/>
      <c r="S312" s="62"/>
      <c r="T312" s="62"/>
      <c r="U312" s="62"/>
      <c r="V312" s="62" t="s">
        <v>3506</v>
      </c>
      <c r="W312" s="62"/>
      <c r="X312" s="62" t="s">
        <v>3380</v>
      </c>
      <c r="Y312" s="62">
        <v>3</v>
      </c>
      <c r="Z312" s="62" t="str">
        <f>IF(ISNA(MATCH(C312,FORMULÁRIO!L:L, 0)),"NÃO","SIM")</f>
        <v>SIM</v>
      </c>
      <c r="AA312" s="62" t="s">
        <v>3502</v>
      </c>
      <c r="AB312" s="62" t="s">
        <v>3502</v>
      </c>
    </row>
    <row r="313" spans="1:28" ht="47.25" customHeight="1" x14ac:dyDescent="0.25">
      <c r="A313" s="62">
        <v>180</v>
      </c>
      <c r="B313" s="46" t="s">
        <v>821</v>
      </c>
      <c r="C313" s="46" t="s">
        <v>822</v>
      </c>
      <c r="D313" s="47" t="s">
        <v>823</v>
      </c>
      <c r="E313" s="48" t="s">
        <v>43</v>
      </c>
      <c r="F313" s="46" t="s">
        <v>824</v>
      </c>
      <c r="G313" s="46" t="s">
        <v>42</v>
      </c>
      <c r="H313" s="62"/>
      <c r="I313" s="62" t="s">
        <v>9</v>
      </c>
      <c r="J313" s="62"/>
      <c r="K313" s="62"/>
      <c r="L313" s="62"/>
      <c r="M313" s="62"/>
      <c r="N313" s="62"/>
      <c r="O313" s="62"/>
      <c r="P313" s="62"/>
      <c r="Q313" s="62"/>
      <c r="R313" s="62"/>
      <c r="S313" s="62"/>
      <c r="T313" s="62"/>
      <c r="U313" s="62"/>
      <c r="V313" s="62"/>
      <c r="W313" s="62"/>
      <c r="X313" s="62" t="s">
        <v>3432</v>
      </c>
      <c r="Y313" s="62">
        <v>1</v>
      </c>
      <c r="Z313" s="62" t="str">
        <f>IF(ISNA(MATCH(C313,FORMULÁRIO!L:L, 0)),"NÃO","SIM")</f>
        <v>NÃO</v>
      </c>
      <c r="AA313" s="62" t="s">
        <v>3502</v>
      </c>
      <c r="AB313" s="62" t="s">
        <v>3502</v>
      </c>
    </row>
    <row r="314" spans="1:28" ht="15.75" customHeight="1" x14ac:dyDescent="0.25">
      <c r="A314" s="62">
        <v>180</v>
      </c>
      <c r="B314" s="208" t="s">
        <v>825</v>
      </c>
      <c r="C314" s="46" t="s">
        <v>826</v>
      </c>
      <c r="D314" s="47" t="s">
        <v>827</v>
      </c>
      <c r="E314" s="48" t="s">
        <v>43</v>
      </c>
      <c r="F314" s="46" t="s">
        <v>828</v>
      </c>
      <c r="G314" s="46" t="s">
        <v>132</v>
      </c>
      <c r="H314" s="62" t="s">
        <v>9</v>
      </c>
      <c r="I314" s="62"/>
      <c r="J314" s="62" t="s">
        <v>9</v>
      </c>
      <c r="K314" s="62"/>
      <c r="L314" s="62"/>
      <c r="M314" s="62"/>
      <c r="N314" s="62"/>
      <c r="O314" s="62"/>
      <c r="P314" s="62"/>
      <c r="Q314" s="62"/>
      <c r="R314" s="62"/>
      <c r="S314" s="62"/>
      <c r="T314" s="62"/>
      <c r="U314" s="62"/>
      <c r="V314" s="62"/>
      <c r="W314" s="62"/>
      <c r="X314" s="62" t="s">
        <v>3380</v>
      </c>
      <c r="Y314" s="62">
        <v>1</v>
      </c>
      <c r="Z314" s="62" t="str">
        <f>IF(ISNA(MATCH(C314,FORMULÁRIO!L:L, 0)),"NÃO","SIM")</f>
        <v>SIM</v>
      </c>
      <c r="AA314" s="62" t="s">
        <v>3502</v>
      </c>
      <c r="AB314" s="62" t="s">
        <v>3502</v>
      </c>
    </row>
    <row r="315" spans="1:28" ht="15.75" customHeight="1" x14ac:dyDescent="0.25">
      <c r="A315" s="62">
        <v>180</v>
      </c>
      <c r="B315" s="208" t="s">
        <v>825</v>
      </c>
      <c r="C315" s="46" t="s">
        <v>826</v>
      </c>
      <c r="D315" s="47" t="s">
        <v>827</v>
      </c>
      <c r="E315" s="48" t="s">
        <v>43</v>
      </c>
      <c r="F315" s="46" t="s">
        <v>828</v>
      </c>
      <c r="G315" s="46" t="s">
        <v>11</v>
      </c>
      <c r="H315" s="62" t="s">
        <v>9</v>
      </c>
      <c r="I315" s="62"/>
      <c r="J315" s="62"/>
      <c r="K315" s="62"/>
      <c r="L315" s="62"/>
      <c r="M315" s="62"/>
      <c r="N315" s="62"/>
      <c r="O315" s="62"/>
      <c r="P315" s="62"/>
      <c r="Q315" s="62"/>
      <c r="R315" s="62"/>
      <c r="S315" s="62"/>
      <c r="T315" s="62"/>
      <c r="U315" s="62"/>
      <c r="V315" s="62"/>
      <c r="W315" s="62"/>
      <c r="X315" s="62" t="s">
        <v>3371</v>
      </c>
      <c r="Y315" s="62">
        <v>2</v>
      </c>
      <c r="Z315" s="62" t="str">
        <f>IF(ISNA(MATCH(C315,FORMULÁRIO!L:L, 0)),"NÃO","SIM")</f>
        <v>SIM</v>
      </c>
      <c r="AA315" s="62" t="s">
        <v>3502</v>
      </c>
      <c r="AB315" s="62" t="s">
        <v>3502</v>
      </c>
    </row>
    <row r="316" spans="1:28" ht="15.75" customHeight="1" x14ac:dyDescent="0.25">
      <c r="A316" s="62">
        <v>180</v>
      </c>
      <c r="B316" s="208" t="s">
        <v>825</v>
      </c>
      <c r="C316" s="46" t="s">
        <v>826</v>
      </c>
      <c r="D316" s="47" t="s">
        <v>827</v>
      </c>
      <c r="E316" s="48" t="s">
        <v>43</v>
      </c>
      <c r="F316" s="46" t="s">
        <v>828</v>
      </c>
      <c r="G316" s="46" t="s">
        <v>591</v>
      </c>
      <c r="H316" s="62" t="s">
        <v>9</v>
      </c>
      <c r="I316" s="62"/>
      <c r="J316" s="62"/>
      <c r="K316" s="62"/>
      <c r="L316" s="62"/>
      <c r="M316" s="62"/>
      <c r="N316" s="62"/>
      <c r="O316" s="62"/>
      <c r="P316" s="62"/>
      <c r="Q316" s="62"/>
      <c r="R316" s="62"/>
      <c r="S316" s="62"/>
      <c r="T316" s="62"/>
      <c r="U316" s="62"/>
      <c r="V316" s="62"/>
      <c r="W316" s="62"/>
      <c r="X316" s="62" t="s">
        <v>3361</v>
      </c>
      <c r="Y316" s="62">
        <v>3</v>
      </c>
      <c r="Z316" s="62" t="str">
        <f>IF(ISNA(MATCH(C316,FORMULÁRIO!L:L, 0)),"NÃO","SIM")</f>
        <v>SIM</v>
      </c>
      <c r="AA316" s="62" t="s">
        <v>3502</v>
      </c>
      <c r="AB316" s="62" t="s">
        <v>3502</v>
      </c>
    </row>
    <row r="317" spans="1:28" ht="15.75" customHeight="1" x14ac:dyDescent="0.25">
      <c r="A317" s="62">
        <v>181</v>
      </c>
      <c r="B317" s="208" t="s">
        <v>829</v>
      </c>
      <c r="C317" s="46" t="s">
        <v>830</v>
      </c>
      <c r="D317" s="47" t="s">
        <v>831</v>
      </c>
      <c r="E317" s="48" t="s">
        <v>43</v>
      </c>
      <c r="F317" s="46" t="s">
        <v>832</v>
      </c>
      <c r="G317" s="46" t="s">
        <v>48</v>
      </c>
      <c r="H317" s="62" t="s">
        <v>9</v>
      </c>
      <c r="I317" s="62"/>
      <c r="J317" s="62"/>
      <c r="K317" s="62"/>
      <c r="L317" s="62"/>
      <c r="M317" s="62"/>
      <c r="N317" s="62"/>
      <c r="O317" s="62"/>
      <c r="P317" s="62"/>
      <c r="Q317" s="62"/>
      <c r="R317" s="62"/>
      <c r="S317" s="62"/>
      <c r="T317" s="62"/>
      <c r="U317" s="62"/>
      <c r="V317" s="62"/>
      <c r="W317" s="62"/>
      <c r="X317" s="62" t="s">
        <v>3361</v>
      </c>
      <c r="Y317" s="62">
        <v>1</v>
      </c>
      <c r="Z317" s="62" t="str">
        <f>IF(ISNA(MATCH(C317,FORMULÁRIO!L:L, 0)),"NÃO","SIM")</f>
        <v>SIM</v>
      </c>
      <c r="AA317" s="62" t="s">
        <v>3502</v>
      </c>
      <c r="AB317" s="62" t="s">
        <v>3502</v>
      </c>
    </row>
    <row r="318" spans="1:28" ht="15.75" customHeight="1" x14ac:dyDescent="0.25">
      <c r="A318" s="62">
        <v>182</v>
      </c>
      <c r="B318" s="46" t="s">
        <v>833</v>
      </c>
      <c r="C318" s="46" t="s">
        <v>834</v>
      </c>
      <c r="D318" s="47" t="s">
        <v>835</v>
      </c>
      <c r="E318" s="48" t="s">
        <v>43</v>
      </c>
      <c r="F318" s="46" t="s">
        <v>836</v>
      </c>
      <c r="G318" s="46" t="s">
        <v>13</v>
      </c>
      <c r="H318" s="62" t="s">
        <v>9</v>
      </c>
      <c r="I318" s="62" t="s">
        <v>9</v>
      </c>
      <c r="J318" s="62"/>
      <c r="K318" s="62"/>
      <c r="L318" s="62"/>
      <c r="M318" s="62"/>
      <c r="N318" s="62"/>
      <c r="O318" s="62"/>
      <c r="P318" s="62"/>
      <c r="Q318" s="62"/>
      <c r="R318" s="62"/>
      <c r="S318" s="62"/>
      <c r="T318" s="62"/>
      <c r="U318" s="62"/>
      <c r="V318" s="62"/>
      <c r="W318" s="62"/>
      <c r="X318" s="62" t="s">
        <v>3408</v>
      </c>
      <c r="Y318" s="62">
        <v>1</v>
      </c>
      <c r="Z318" s="62" t="str">
        <f>IF(ISNA(MATCH(C318,FORMULÁRIO!L:L, 0)),"NÃO","SIM")</f>
        <v>NÃO</v>
      </c>
      <c r="AA318" s="62" t="s">
        <v>3502</v>
      </c>
      <c r="AB318" s="62" t="s">
        <v>3502</v>
      </c>
    </row>
    <row r="319" spans="1:28" ht="15.75" customHeight="1" x14ac:dyDescent="0.25">
      <c r="A319" s="62">
        <v>182</v>
      </c>
      <c r="B319" s="46" t="s">
        <v>833</v>
      </c>
      <c r="C319" s="46" t="s">
        <v>834</v>
      </c>
      <c r="D319" s="47" t="s">
        <v>835</v>
      </c>
      <c r="E319" s="48" t="s">
        <v>43</v>
      </c>
      <c r="F319" s="46" t="s">
        <v>837</v>
      </c>
      <c r="G319" s="46" t="s">
        <v>68</v>
      </c>
      <c r="H319" s="62"/>
      <c r="I319" s="62"/>
      <c r="J319" s="62" t="s">
        <v>9</v>
      </c>
      <c r="K319" s="62"/>
      <c r="L319" s="62"/>
      <c r="M319" s="62"/>
      <c r="N319" s="62"/>
      <c r="O319" s="62"/>
      <c r="P319" s="62"/>
      <c r="Q319" s="62"/>
      <c r="R319" s="62"/>
      <c r="S319" s="62"/>
      <c r="T319" s="62"/>
      <c r="U319" s="62"/>
      <c r="V319" s="62"/>
      <c r="W319" s="62"/>
      <c r="X319" s="62" t="s">
        <v>3497</v>
      </c>
      <c r="Y319" s="62">
        <v>2</v>
      </c>
      <c r="Z319" s="62" t="str">
        <f>IF(ISNA(MATCH(C319,FORMULÁRIO!L:L, 0)),"NÃO","SIM")</f>
        <v>NÃO</v>
      </c>
      <c r="AA319" s="62" t="s">
        <v>3502</v>
      </c>
      <c r="AB319" s="62" t="s">
        <v>3502</v>
      </c>
    </row>
    <row r="320" spans="1:28" ht="15.75" customHeight="1" x14ac:dyDescent="0.25">
      <c r="A320" s="62">
        <v>183</v>
      </c>
      <c r="B320" s="208" t="s">
        <v>838</v>
      </c>
      <c r="C320" s="46" t="s">
        <v>839</v>
      </c>
      <c r="D320" s="47" t="s">
        <v>840</v>
      </c>
      <c r="E320" s="48" t="s">
        <v>43</v>
      </c>
      <c r="F320" s="46" t="s">
        <v>841</v>
      </c>
      <c r="G320" s="46" t="s">
        <v>48</v>
      </c>
      <c r="H320" s="62" t="s">
        <v>9</v>
      </c>
      <c r="I320" s="62"/>
      <c r="J320" s="62"/>
      <c r="K320" s="62"/>
      <c r="L320" s="62"/>
      <c r="M320" s="62"/>
      <c r="N320" s="62"/>
      <c r="O320" s="62"/>
      <c r="P320" s="62"/>
      <c r="Q320" s="62"/>
      <c r="R320" s="62"/>
      <c r="S320" s="62"/>
      <c r="T320" s="62"/>
      <c r="U320" s="62" t="s">
        <v>4602</v>
      </c>
      <c r="V320" s="62" t="s">
        <v>3506</v>
      </c>
      <c r="W320" s="62"/>
      <c r="X320" s="62" t="s">
        <v>3361</v>
      </c>
      <c r="Y320" s="62">
        <v>1</v>
      </c>
      <c r="Z320" s="62" t="str">
        <f>IF(ISNA(MATCH(C320,FORMULÁRIO!L:L, 0)),"NÃO","SIM")</f>
        <v>SIM</v>
      </c>
      <c r="AA320" s="62" t="s">
        <v>3502</v>
      </c>
      <c r="AB320" s="62" t="s">
        <v>3502</v>
      </c>
    </row>
    <row r="321" spans="1:28" ht="15.75" customHeight="1" x14ac:dyDescent="0.25">
      <c r="A321" s="62">
        <v>184</v>
      </c>
      <c r="B321" s="208" t="s">
        <v>842</v>
      </c>
      <c r="C321" s="46" t="s">
        <v>843</v>
      </c>
      <c r="D321" s="47" t="s">
        <v>844</v>
      </c>
      <c r="E321" s="48" t="s">
        <v>3470</v>
      </c>
      <c r="F321" s="46" t="s">
        <v>845</v>
      </c>
      <c r="G321" s="46" t="s">
        <v>13</v>
      </c>
      <c r="H321" s="62"/>
      <c r="I321" s="62" t="s">
        <v>9</v>
      </c>
      <c r="J321" s="62"/>
      <c r="K321" s="62"/>
      <c r="L321" s="62"/>
      <c r="M321" s="62"/>
      <c r="N321" s="62"/>
      <c r="O321" s="62"/>
      <c r="P321" s="62"/>
      <c r="Q321" s="62"/>
      <c r="R321" s="62"/>
      <c r="S321" s="62"/>
      <c r="T321" s="62"/>
      <c r="U321" s="62"/>
      <c r="V321" s="62"/>
      <c r="W321" s="62"/>
      <c r="X321" s="62" t="s">
        <v>3408</v>
      </c>
      <c r="Y321" s="62">
        <v>1</v>
      </c>
      <c r="Z321" s="62" t="str">
        <f>IF(ISNA(MATCH(C321,FORMULÁRIO!L:L, 0)),"NÃO","SIM")</f>
        <v>SIM</v>
      </c>
      <c r="AA321" s="62" t="s">
        <v>3503</v>
      </c>
      <c r="AB321" s="62" t="s">
        <v>3503</v>
      </c>
    </row>
    <row r="322" spans="1:28" ht="15.75" customHeight="1" x14ac:dyDescent="0.25">
      <c r="A322" s="62">
        <v>184</v>
      </c>
      <c r="B322" s="208" t="s">
        <v>842</v>
      </c>
      <c r="C322" s="46" t="s">
        <v>843</v>
      </c>
      <c r="D322" s="47" t="s">
        <v>844</v>
      </c>
      <c r="E322" s="48" t="s">
        <v>3470</v>
      </c>
      <c r="F322" s="46" t="s">
        <v>845</v>
      </c>
      <c r="G322" s="46" t="s">
        <v>17</v>
      </c>
      <c r="H322" s="62"/>
      <c r="I322" s="62"/>
      <c r="J322" s="62" t="s">
        <v>9</v>
      </c>
      <c r="K322" s="62"/>
      <c r="L322" s="62"/>
      <c r="M322" s="62"/>
      <c r="N322" s="62"/>
      <c r="O322" s="62"/>
      <c r="P322" s="62"/>
      <c r="Q322" s="62"/>
      <c r="R322" s="62"/>
      <c r="S322" s="62"/>
      <c r="T322" s="62"/>
      <c r="U322" s="62"/>
      <c r="V322" s="62"/>
      <c r="W322" s="62"/>
      <c r="X322" s="62" t="s">
        <v>3380</v>
      </c>
      <c r="Y322" s="62">
        <v>2</v>
      </c>
      <c r="Z322" s="62" t="str">
        <f>IF(ISNA(MATCH(C322,FORMULÁRIO!L:L, 0)),"NÃO","SIM")</f>
        <v>SIM</v>
      </c>
      <c r="AA322" s="62" t="s">
        <v>3503</v>
      </c>
      <c r="AB322" s="62" t="s">
        <v>3503</v>
      </c>
    </row>
    <row r="323" spans="1:28" ht="15.75" customHeight="1" x14ac:dyDescent="0.25">
      <c r="A323" s="62">
        <v>185</v>
      </c>
      <c r="B323" s="208" t="s">
        <v>846</v>
      </c>
      <c r="C323" s="46" t="s">
        <v>847</v>
      </c>
      <c r="D323" s="47" t="s">
        <v>848</v>
      </c>
      <c r="E323" s="48" t="s">
        <v>3470</v>
      </c>
      <c r="F323" s="46" t="s">
        <v>849</v>
      </c>
      <c r="G323" s="46" t="s">
        <v>13</v>
      </c>
      <c r="H323" s="62" t="s">
        <v>9</v>
      </c>
      <c r="I323" s="62" t="s">
        <v>9</v>
      </c>
      <c r="J323" s="62"/>
      <c r="K323" s="62"/>
      <c r="L323" s="62"/>
      <c r="M323" s="62"/>
      <c r="N323" s="62"/>
      <c r="O323" s="62"/>
      <c r="P323" s="62"/>
      <c r="Q323" s="62"/>
      <c r="R323" s="62"/>
      <c r="S323" s="62"/>
      <c r="T323" s="62"/>
      <c r="U323" s="62"/>
      <c r="V323" s="62"/>
      <c r="W323" s="62"/>
      <c r="X323" s="62" t="s">
        <v>3408</v>
      </c>
      <c r="Y323" s="62">
        <v>1</v>
      </c>
      <c r="Z323" s="62" t="str">
        <f>IF(ISNA(MATCH(C323,FORMULÁRIO!L:L, 0)),"NÃO","SIM")</f>
        <v>SIM</v>
      </c>
      <c r="AA323" s="62" t="s">
        <v>3503</v>
      </c>
      <c r="AB323" s="62" t="s">
        <v>3503</v>
      </c>
    </row>
    <row r="324" spans="1:28" ht="15.75" customHeight="1" x14ac:dyDescent="0.25">
      <c r="A324" s="62">
        <v>186</v>
      </c>
      <c r="B324" s="208" t="s">
        <v>850</v>
      </c>
      <c r="C324" s="46" t="s">
        <v>851</v>
      </c>
      <c r="D324" s="47" t="s">
        <v>852</v>
      </c>
      <c r="E324" s="48" t="s">
        <v>43</v>
      </c>
      <c r="F324" s="46" t="s">
        <v>853</v>
      </c>
      <c r="G324" s="46" t="s">
        <v>15</v>
      </c>
      <c r="H324" s="62" t="s">
        <v>9</v>
      </c>
      <c r="I324" s="62"/>
      <c r="J324" s="62"/>
      <c r="K324" s="62"/>
      <c r="L324" s="62"/>
      <c r="M324" s="62"/>
      <c r="N324" s="62"/>
      <c r="O324" s="62"/>
      <c r="P324" s="62"/>
      <c r="Q324" s="62"/>
      <c r="R324" s="62"/>
      <c r="S324" s="62"/>
      <c r="T324" s="62"/>
      <c r="U324" s="62"/>
      <c r="V324" s="62" t="s">
        <v>3506</v>
      </c>
      <c r="W324" s="62"/>
      <c r="X324" s="62" t="s">
        <v>3371</v>
      </c>
      <c r="Y324" s="62">
        <v>1</v>
      </c>
      <c r="Z324" s="62" t="str">
        <f>IF(ISNA(MATCH(C324,FORMULÁRIO!L:L, 0)),"NÃO","SIM")</f>
        <v>SIM</v>
      </c>
      <c r="AA324" s="62" t="s">
        <v>3502</v>
      </c>
      <c r="AB324" s="62" t="s">
        <v>3502</v>
      </c>
    </row>
    <row r="325" spans="1:28" ht="15.75" customHeight="1" x14ac:dyDescent="0.25">
      <c r="A325" s="62">
        <v>186</v>
      </c>
      <c r="B325" s="208" t="s">
        <v>850</v>
      </c>
      <c r="C325" s="46" t="s">
        <v>851</v>
      </c>
      <c r="D325" s="47" t="s">
        <v>852</v>
      </c>
      <c r="E325" s="48" t="s">
        <v>43</v>
      </c>
      <c r="F325" s="46" t="s">
        <v>853</v>
      </c>
      <c r="G325" s="46" t="s">
        <v>103</v>
      </c>
      <c r="H325" s="62" t="s">
        <v>9</v>
      </c>
      <c r="I325" s="62" t="s">
        <v>9</v>
      </c>
      <c r="J325" s="62"/>
      <c r="K325" s="62"/>
      <c r="L325" s="62"/>
      <c r="M325" s="62"/>
      <c r="N325" s="62"/>
      <c r="O325" s="62"/>
      <c r="P325" s="62"/>
      <c r="Q325" s="62"/>
      <c r="R325" s="62"/>
      <c r="S325" s="62"/>
      <c r="T325" s="62"/>
      <c r="U325" s="62" t="s">
        <v>5047</v>
      </c>
      <c r="V325" s="62" t="s">
        <v>3506</v>
      </c>
      <c r="W325" s="62"/>
      <c r="X325" s="62" t="s">
        <v>3361</v>
      </c>
      <c r="Y325" s="62">
        <v>2</v>
      </c>
      <c r="Z325" s="62" t="str">
        <f>IF(ISNA(MATCH(C325,FORMULÁRIO!L:L, 0)),"NÃO","SIM")</f>
        <v>SIM</v>
      </c>
      <c r="AA325" s="62" t="s">
        <v>3502</v>
      </c>
      <c r="AB325" s="62" t="s">
        <v>3502</v>
      </c>
    </row>
    <row r="326" spans="1:28" ht="15.75" customHeight="1" x14ac:dyDescent="0.25">
      <c r="A326" s="62">
        <v>187</v>
      </c>
      <c r="B326" s="46" t="s">
        <v>854</v>
      </c>
      <c r="C326" s="46" t="s">
        <v>855</v>
      </c>
      <c r="D326" s="47" t="s">
        <v>856</v>
      </c>
      <c r="E326" s="48" t="s">
        <v>43</v>
      </c>
      <c r="F326" s="46" t="s">
        <v>857</v>
      </c>
      <c r="G326" s="46" t="s">
        <v>48</v>
      </c>
      <c r="H326" s="62" t="s">
        <v>9</v>
      </c>
      <c r="I326" s="62"/>
      <c r="J326" s="62"/>
      <c r="K326" s="62"/>
      <c r="L326" s="62"/>
      <c r="M326" s="62"/>
      <c r="N326" s="62"/>
      <c r="O326" s="62"/>
      <c r="P326" s="62"/>
      <c r="Q326" s="62"/>
      <c r="R326" s="62"/>
      <c r="S326" s="62"/>
      <c r="T326" s="62"/>
      <c r="U326" s="62"/>
      <c r="V326" s="62"/>
      <c r="W326" s="62"/>
      <c r="X326" s="62" t="s">
        <v>3361</v>
      </c>
      <c r="Y326" s="62">
        <v>1</v>
      </c>
      <c r="Z326" s="62" t="str">
        <f>IF(ISNA(MATCH(C326,FORMULÁRIO!L:L, 0)),"NÃO","SIM")</f>
        <v>NÃO</v>
      </c>
      <c r="AA326" s="62" t="s">
        <v>3502</v>
      </c>
      <c r="AB326" s="62" t="s">
        <v>3502</v>
      </c>
    </row>
    <row r="327" spans="1:28" ht="15.75" customHeight="1" x14ac:dyDescent="0.25">
      <c r="A327" s="62">
        <v>188</v>
      </c>
      <c r="B327" s="208" t="s">
        <v>858</v>
      </c>
      <c r="C327" s="46" t="s">
        <v>859</v>
      </c>
      <c r="D327" s="47" t="s">
        <v>860</v>
      </c>
      <c r="E327" s="48" t="s">
        <v>3470</v>
      </c>
      <c r="F327" s="46" t="s">
        <v>861</v>
      </c>
      <c r="G327" s="46" t="s">
        <v>305</v>
      </c>
      <c r="H327" s="62"/>
      <c r="I327" s="62"/>
      <c r="J327" s="62" t="s">
        <v>9</v>
      </c>
      <c r="K327" s="62" t="s">
        <v>9</v>
      </c>
      <c r="L327" s="62" t="s">
        <v>9</v>
      </c>
      <c r="M327" s="62" t="s">
        <v>9</v>
      </c>
      <c r="N327" s="62" t="s">
        <v>9</v>
      </c>
      <c r="O327" s="62" t="s">
        <v>9</v>
      </c>
      <c r="P327" s="62"/>
      <c r="Q327" s="62"/>
      <c r="R327" s="62"/>
      <c r="S327" s="62"/>
      <c r="T327" s="62"/>
      <c r="U327" s="62"/>
      <c r="V327" s="62"/>
      <c r="W327" s="62"/>
      <c r="X327" s="62" t="s">
        <v>3389</v>
      </c>
      <c r="Y327" s="62">
        <v>1</v>
      </c>
      <c r="Z327" s="62" t="str">
        <f>IF(ISNA(MATCH(C327,FORMULÁRIO!L:L, 0)),"NÃO","SIM")</f>
        <v>SIM</v>
      </c>
      <c r="AA327" s="62" t="s">
        <v>3503</v>
      </c>
      <c r="AB327" s="62" t="s">
        <v>3503</v>
      </c>
    </row>
    <row r="328" spans="1:28" ht="15.75" customHeight="1" x14ac:dyDescent="0.25">
      <c r="A328" s="62">
        <v>188</v>
      </c>
      <c r="B328" s="208" t="s">
        <v>858</v>
      </c>
      <c r="C328" s="46" t="s">
        <v>859</v>
      </c>
      <c r="D328" s="47" t="s">
        <v>860</v>
      </c>
      <c r="E328" s="48" t="s">
        <v>3470</v>
      </c>
      <c r="F328" s="46" t="s">
        <v>862</v>
      </c>
      <c r="G328" s="46" t="s">
        <v>17</v>
      </c>
      <c r="H328" s="62"/>
      <c r="I328" s="62"/>
      <c r="J328" s="62" t="s">
        <v>9</v>
      </c>
      <c r="K328" s="62" t="s">
        <v>9</v>
      </c>
      <c r="L328" s="62"/>
      <c r="M328" s="62"/>
      <c r="N328" s="62"/>
      <c r="O328" s="62"/>
      <c r="P328" s="62"/>
      <c r="Q328" s="62"/>
      <c r="R328" s="62"/>
      <c r="S328" s="62"/>
      <c r="T328" s="62"/>
      <c r="U328" s="62"/>
      <c r="V328" s="62"/>
      <c r="W328" s="62"/>
      <c r="X328" s="62" t="s">
        <v>3380</v>
      </c>
      <c r="Y328" s="62">
        <v>2</v>
      </c>
      <c r="Z328" s="62" t="str">
        <f>IF(ISNA(MATCH(C328,FORMULÁRIO!L:L, 0)),"NÃO","SIM")</f>
        <v>SIM</v>
      </c>
      <c r="AA328" s="62" t="s">
        <v>3503</v>
      </c>
      <c r="AB328" s="62" t="s">
        <v>3503</v>
      </c>
    </row>
    <row r="329" spans="1:28" ht="15.75" customHeight="1" x14ac:dyDescent="0.25">
      <c r="A329" s="62">
        <v>188</v>
      </c>
      <c r="B329" s="208" t="s">
        <v>858</v>
      </c>
      <c r="C329" s="46" t="s">
        <v>859</v>
      </c>
      <c r="D329" s="47" t="s">
        <v>860</v>
      </c>
      <c r="E329" s="48" t="s">
        <v>3470</v>
      </c>
      <c r="F329" s="46" t="s">
        <v>863</v>
      </c>
      <c r="G329" s="46" t="s">
        <v>187</v>
      </c>
      <c r="H329" s="62" t="s">
        <v>9</v>
      </c>
      <c r="I329" s="62"/>
      <c r="J329" s="62"/>
      <c r="K329" s="62"/>
      <c r="L329" s="62"/>
      <c r="M329" s="62"/>
      <c r="N329" s="62" t="s">
        <v>9</v>
      </c>
      <c r="O329" s="62" t="s">
        <v>9</v>
      </c>
      <c r="P329" s="62" t="s">
        <v>9</v>
      </c>
      <c r="Q329" s="62"/>
      <c r="R329" s="62"/>
      <c r="S329" s="62"/>
      <c r="T329" s="62"/>
      <c r="U329" s="62"/>
      <c r="V329" s="62"/>
      <c r="W329" s="62"/>
      <c r="X329" s="62" t="s">
        <v>3413</v>
      </c>
      <c r="Y329" s="62">
        <v>3</v>
      </c>
      <c r="Z329" s="62" t="str">
        <f>IF(ISNA(MATCH(C329,FORMULÁRIO!L:L, 0)),"NÃO","SIM")</f>
        <v>SIM</v>
      </c>
      <c r="AA329" s="62" t="s">
        <v>3503</v>
      </c>
      <c r="AB329" s="62" t="s">
        <v>3503</v>
      </c>
    </row>
    <row r="330" spans="1:28" ht="15.75" customHeight="1" x14ac:dyDescent="0.25">
      <c r="A330" s="62">
        <v>189</v>
      </c>
      <c r="B330" s="208" t="s">
        <v>864</v>
      </c>
      <c r="C330" s="46" t="s">
        <v>865</v>
      </c>
      <c r="D330" s="89" t="s">
        <v>866</v>
      </c>
      <c r="E330" s="48" t="s">
        <v>26</v>
      </c>
      <c r="F330" s="46" t="s">
        <v>867</v>
      </c>
      <c r="G330" s="46" t="s">
        <v>13</v>
      </c>
      <c r="H330" s="62" t="s">
        <v>9</v>
      </c>
      <c r="I330" s="62" t="s">
        <v>9</v>
      </c>
      <c r="J330" s="62"/>
      <c r="K330" s="62"/>
      <c r="L330" s="62"/>
      <c r="M330" s="62"/>
      <c r="N330" s="62"/>
      <c r="O330" s="62"/>
      <c r="P330" s="62"/>
      <c r="Q330" s="62"/>
      <c r="R330" s="62"/>
      <c r="S330" s="62"/>
      <c r="T330" s="62"/>
      <c r="U330" s="62"/>
      <c r="V330" s="62"/>
      <c r="W330" s="62"/>
      <c r="X330" s="62" t="s">
        <v>3408</v>
      </c>
      <c r="Y330" s="62">
        <v>1</v>
      </c>
      <c r="Z330" s="62" t="str">
        <f>IF(ISNA(MATCH(C330,FORMULÁRIO!L:L, 0)),"NÃO","SIM")</f>
        <v>SIM</v>
      </c>
      <c r="AA330" s="62" t="s">
        <v>3502</v>
      </c>
      <c r="AB330" s="62" t="s">
        <v>3503</v>
      </c>
    </row>
    <row r="331" spans="1:28" ht="47.25" customHeight="1" x14ac:dyDescent="0.25">
      <c r="A331" s="62">
        <v>190</v>
      </c>
      <c r="B331" s="208" t="s">
        <v>868</v>
      </c>
      <c r="C331" s="46" t="s">
        <v>869</v>
      </c>
      <c r="D331" s="47" t="s">
        <v>870</v>
      </c>
      <c r="E331" s="48" t="s">
        <v>3470</v>
      </c>
      <c r="F331" s="46" t="s">
        <v>871</v>
      </c>
      <c r="G331" s="46" t="s">
        <v>42</v>
      </c>
      <c r="H331" s="62" t="s">
        <v>9</v>
      </c>
      <c r="I331" s="62" t="s">
        <v>9</v>
      </c>
      <c r="J331" s="62"/>
      <c r="K331" s="62"/>
      <c r="L331" s="62"/>
      <c r="M331" s="62"/>
      <c r="N331" s="62"/>
      <c r="O331" s="62"/>
      <c r="P331" s="62"/>
      <c r="Q331" s="62"/>
      <c r="R331" s="62"/>
      <c r="S331" s="62"/>
      <c r="T331" s="62"/>
      <c r="U331" s="62" t="s">
        <v>5028</v>
      </c>
      <c r="V331" s="62" t="s">
        <v>3506</v>
      </c>
      <c r="W331" s="62"/>
      <c r="X331" s="62" t="s">
        <v>3432</v>
      </c>
      <c r="Y331" s="62">
        <v>1</v>
      </c>
      <c r="Z331" s="62" t="str">
        <f>IF(ISNA(MATCH(C331,FORMULÁRIO!L:L, 0)),"NÃO","SIM")</f>
        <v>SIM</v>
      </c>
      <c r="AA331" s="62" t="s">
        <v>3503</v>
      </c>
      <c r="AB331" s="62" t="s">
        <v>3503</v>
      </c>
    </row>
    <row r="332" spans="1:28" ht="15.75" customHeight="1" x14ac:dyDescent="0.25">
      <c r="A332" s="62">
        <v>191</v>
      </c>
      <c r="B332" s="208" t="s">
        <v>872</v>
      </c>
      <c r="C332" s="46" t="s">
        <v>873</v>
      </c>
      <c r="D332" s="47" t="s">
        <v>874</v>
      </c>
      <c r="E332" s="48" t="s">
        <v>3470</v>
      </c>
      <c r="F332" s="46" t="s">
        <v>875</v>
      </c>
      <c r="G332" s="46" t="s">
        <v>48</v>
      </c>
      <c r="H332" s="62" t="s">
        <v>9</v>
      </c>
      <c r="I332" s="62" t="s">
        <v>9</v>
      </c>
      <c r="J332" s="62"/>
      <c r="K332" s="62"/>
      <c r="L332" s="62"/>
      <c r="M332" s="62"/>
      <c r="N332" s="62"/>
      <c r="O332" s="62"/>
      <c r="P332" s="62"/>
      <c r="Q332" s="62"/>
      <c r="R332" s="62"/>
      <c r="S332" s="62"/>
      <c r="T332" s="62"/>
      <c r="U332" s="62"/>
      <c r="V332" s="62"/>
      <c r="W332" s="62"/>
      <c r="X332" s="62" t="s">
        <v>3361</v>
      </c>
      <c r="Y332" s="62">
        <v>1</v>
      </c>
      <c r="Z332" s="62" t="str">
        <f>IF(ISNA(MATCH(C332,FORMULÁRIO!L:L, 0)),"NÃO","SIM")</f>
        <v>SIM</v>
      </c>
      <c r="AA332" s="62" t="s">
        <v>3503</v>
      </c>
      <c r="AB332" s="62" t="s">
        <v>3503</v>
      </c>
    </row>
    <row r="333" spans="1:28" x14ac:dyDescent="0.25">
      <c r="A333" s="62">
        <v>192</v>
      </c>
      <c r="B333" s="46" t="s">
        <v>876</v>
      </c>
      <c r="C333" s="46" t="s">
        <v>877</v>
      </c>
      <c r="D333" s="47" t="s">
        <v>878</v>
      </c>
      <c r="E333" s="48" t="s">
        <v>43</v>
      </c>
      <c r="F333" s="46" t="s">
        <v>879</v>
      </c>
      <c r="G333" s="46" t="s">
        <v>10</v>
      </c>
      <c r="H333" s="62" t="s">
        <v>9</v>
      </c>
      <c r="I333" s="62" t="s">
        <v>9</v>
      </c>
      <c r="J333" s="62" t="s">
        <v>9</v>
      </c>
      <c r="K333" s="62" t="s">
        <v>9</v>
      </c>
      <c r="L333" s="62"/>
      <c r="M333" s="62"/>
      <c r="N333" s="62"/>
      <c r="O333" s="62"/>
      <c r="P333" s="62"/>
      <c r="Q333" s="62"/>
      <c r="R333" s="62"/>
      <c r="S333" s="62"/>
      <c r="T333" s="62"/>
      <c r="U333" s="62"/>
      <c r="V333" s="62"/>
      <c r="W333" s="62"/>
      <c r="X333" s="62" t="s">
        <v>3497</v>
      </c>
      <c r="Y333" s="62">
        <v>1</v>
      </c>
      <c r="Z333" s="62" t="str">
        <f>IF(ISNA(MATCH(C333,FORMULÁRIO!L:L, 0)),"NÃO","SIM")</f>
        <v>NÃO</v>
      </c>
      <c r="AA333" s="62" t="s">
        <v>3502</v>
      </c>
      <c r="AB333" s="62" t="s">
        <v>3502</v>
      </c>
    </row>
    <row r="334" spans="1:28" ht="15.75" customHeight="1" x14ac:dyDescent="0.25">
      <c r="A334" s="62">
        <v>192</v>
      </c>
      <c r="B334" s="46" t="s">
        <v>876</v>
      </c>
      <c r="C334" s="46" t="s">
        <v>877</v>
      </c>
      <c r="D334" s="47" t="s">
        <v>878</v>
      </c>
      <c r="E334" s="48" t="s">
        <v>43</v>
      </c>
      <c r="F334" s="46" t="s">
        <v>880</v>
      </c>
      <c r="G334" s="46" t="s">
        <v>123</v>
      </c>
      <c r="H334" s="62"/>
      <c r="I334" s="62" t="s">
        <v>9</v>
      </c>
      <c r="J334" s="62"/>
      <c r="K334" s="62"/>
      <c r="L334" s="62"/>
      <c r="M334" s="62"/>
      <c r="N334" s="62"/>
      <c r="O334" s="62"/>
      <c r="P334" s="62"/>
      <c r="Q334" s="62"/>
      <c r="R334" s="62"/>
      <c r="S334" s="62"/>
      <c r="T334" s="62"/>
      <c r="U334" s="62"/>
      <c r="V334" s="62"/>
      <c r="W334" s="62"/>
      <c r="X334" s="62" t="s">
        <v>3408</v>
      </c>
      <c r="Y334" s="62">
        <v>2</v>
      </c>
      <c r="Z334" s="62" t="str">
        <f>IF(ISNA(MATCH(C334,FORMULÁRIO!L:L, 0)),"NÃO","SIM")</f>
        <v>NÃO</v>
      </c>
      <c r="AA334" s="62" t="s">
        <v>3502</v>
      </c>
      <c r="AB334" s="62" t="s">
        <v>3502</v>
      </c>
    </row>
    <row r="335" spans="1:28" x14ac:dyDescent="0.25">
      <c r="A335" s="62">
        <v>193</v>
      </c>
      <c r="B335" s="208" t="s">
        <v>881</v>
      </c>
      <c r="C335" s="46" t="s">
        <v>882</v>
      </c>
      <c r="D335" s="47" t="s">
        <v>883</v>
      </c>
      <c r="E335" s="48" t="s">
        <v>89</v>
      </c>
      <c r="F335" s="46" t="s">
        <v>884</v>
      </c>
      <c r="G335" s="46" t="s">
        <v>10</v>
      </c>
      <c r="H335" s="62" t="s">
        <v>9</v>
      </c>
      <c r="I335" s="62" t="s">
        <v>9</v>
      </c>
      <c r="J335" s="62"/>
      <c r="K335" s="62" t="s">
        <v>9</v>
      </c>
      <c r="L335" s="62"/>
      <c r="M335" s="62"/>
      <c r="N335" s="62"/>
      <c r="O335" s="62"/>
      <c r="P335" s="62"/>
      <c r="Q335" s="62"/>
      <c r="R335" s="62"/>
      <c r="S335" s="62"/>
      <c r="T335" s="62"/>
      <c r="U335" s="62"/>
      <c r="V335" s="62"/>
      <c r="W335" s="62"/>
      <c r="X335" s="62" t="s">
        <v>3497</v>
      </c>
      <c r="Y335" s="62">
        <v>1</v>
      </c>
      <c r="Z335" s="62" t="str">
        <f>IF(ISNA(MATCH(C335,FORMULÁRIO!L:L, 0)),"NÃO","SIM")</f>
        <v>SIM</v>
      </c>
      <c r="AA335" s="62" t="s">
        <v>3502</v>
      </c>
      <c r="AB335" s="62" t="s">
        <v>3503</v>
      </c>
    </row>
    <row r="336" spans="1:28" ht="15.75" customHeight="1" x14ac:dyDescent="0.25">
      <c r="A336" s="62">
        <v>193</v>
      </c>
      <c r="B336" s="208" t="s">
        <v>881</v>
      </c>
      <c r="C336" s="46" t="s">
        <v>882</v>
      </c>
      <c r="D336" s="47" t="s">
        <v>883</v>
      </c>
      <c r="E336" s="48" t="s">
        <v>89</v>
      </c>
      <c r="F336" s="46" t="s">
        <v>884</v>
      </c>
      <c r="G336" s="46" t="s">
        <v>63</v>
      </c>
      <c r="H336" s="62" t="s">
        <v>9</v>
      </c>
      <c r="I336" s="62"/>
      <c r="J336" s="62"/>
      <c r="K336" s="62"/>
      <c r="L336" s="62"/>
      <c r="M336" s="62"/>
      <c r="N336" s="62"/>
      <c r="O336" s="62"/>
      <c r="P336" s="62"/>
      <c r="Q336" s="62"/>
      <c r="R336" s="62"/>
      <c r="S336" s="62"/>
      <c r="T336" s="62"/>
      <c r="U336" s="62"/>
      <c r="V336" s="62"/>
      <c r="W336" s="62"/>
      <c r="X336" s="62" t="s">
        <v>3413</v>
      </c>
      <c r="Y336" s="62">
        <v>2</v>
      </c>
      <c r="Z336" s="62" t="str">
        <f>IF(ISNA(MATCH(C336,FORMULÁRIO!L:L, 0)),"NÃO","SIM")</f>
        <v>SIM</v>
      </c>
      <c r="AA336" s="62" t="s">
        <v>3502</v>
      </c>
      <c r="AB336" s="62" t="s">
        <v>3503</v>
      </c>
    </row>
    <row r="337" spans="1:28" x14ac:dyDescent="0.25">
      <c r="A337" s="62">
        <v>194</v>
      </c>
      <c r="B337" s="208" t="s">
        <v>885</v>
      </c>
      <c r="C337" s="46" t="s">
        <v>886</v>
      </c>
      <c r="D337" s="47" t="s">
        <v>887</v>
      </c>
      <c r="E337" s="48" t="s">
        <v>43</v>
      </c>
      <c r="F337" s="46" t="s">
        <v>888</v>
      </c>
      <c r="G337" s="46" t="s">
        <v>10</v>
      </c>
      <c r="H337" s="62"/>
      <c r="I337" s="62"/>
      <c r="J337" s="62" t="s">
        <v>9</v>
      </c>
      <c r="K337" s="62"/>
      <c r="L337" s="62"/>
      <c r="M337" s="62"/>
      <c r="N337" s="62"/>
      <c r="O337" s="62"/>
      <c r="P337" s="62"/>
      <c r="Q337" s="62"/>
      <c r="R337" s="62"/>
      <c r="S337" s="62"/>
      <c r="T337" s="62"/>
      <c r="U337" s="62" t="s">
        <v>5053</v>
      </c>
      <c r="V337" s="62" t="s">
        <v>3506</v>
      </c>
      <c r="W337" s="62"/>
      <c r="X337" s="62" t="s">
        <v>3497</v>
      </c>
      <c r="Y337" s="62">
        <v>1</v>
      </c>
      <c r="Z337" s="62" t="str">
        <f>IF(ISNA(MATCH(C337,FORMULÁRIO!L:L, 0)),"NÃO","SIM")</f>
        <v>SIM</v>
      </c>
      <c r="AA337" s="62" t="s">
        <v>3502</v>
      </c>
      <c r="AB337" s="62" t="s">
        <v>3502</v>
      </c>
    </row>
    <row r="338" spans="1:28" ht="15.75" customHeight="1" x14ac:dyDescent="0.25">
      <c r="A338" s="62">
        <v>194</v>
      </c>
      <c r="B338" s="208" t="s">
        <v>885</v>
      </c>
      <c r="C338" s="46" t="s">
        <v>886</v>
      </c>
      <c r="D338" s="47" t="s">
        <v>887</v>
      </c>
      <c r="E338" s="48" t="s">
        <v>43</v>
      </c>
      <c r="F338" s="46" t="s">
        <v>888</v>
      </c>
      <c r="G338" s="46" t="s">
        <v>17</v>
      </c>
      <c r="H338" s="62" t="s">
        <v>9</v>
      </c>
      <c r="I338" s="62"/>
      <c r="J338" s="62" t="s">
        <v>9</v>
      </c>
      <c r="K338" s="62"/>
      <c r="L338" s="62"/>
      <c r="M338" s="62"/>
      <c r="N338" s="62"/>
      <c r="O338" s="62"/>
      <c r="P338" s="62"/>
      <c r="Q338" s="62"/>
      <c r="R338" s="62"/>
      <c r="S338" s="62"/>
      <c r="T338" s="62"/>
      <c r="U338" s="62"/>
      <c r="V338" s="62" t="s">
        <v>3506</v>
      </c>
      <c r="W338" s="62"/>
      <c r="X338" s="62" t="s">
        <v>3380</v>
      </c>
      <c r="Y338" s="62">
        <v>2</v>
      </c>
      <c r="Z338" s="62" t="str">
        <f>IF(ISNA(MATCH(C338,FORMULÁRIO!L:L, 0)),"NÃO","SIM")</f>
        <v>SIM</v>
      </c>
      <c r="AA338" s="62" t="s">
        <v>3502</v>
      </c>
      <c r="AB338" s="62" t="s">
        <v>3502</v>
      </c>
    </row>
    <row r="339" spans="1:28" ht="15.75" customHeight="1" x14ac:dyDescent="0.25">
      <c r="A339" s="62">
        <v>195</v>
      </c>
      <c r="B339" s="208" t="s">
        <v>889</v>
      </c>
      <c r="C339" s="46" t="s">
        <v>890</v>
      </c>
      <c r="D339" s="47" t="s">
        <v>891</v>
      </c>
      <c r="E339" s="48" t="s">
        <v>43</v>
      </c>
      <c r="F339" s="46" t="s">
        <v>892</v>
      </c>
      <c r="G339" s="46" t="s">
        <v>48</v>
      </c>
      <c r="H339" s="62" t="s">
        <v>9</v>
      </c>
      <c r="I339" s="62"/>
      <c r="J339" s="62"/>
      <c r="K339" s="62"/>
      <c r="L339" s="62"/>
      <c r="M339" s="62"/>
      <c r="N339" s="62"/>
      <c r="O339" s="62"/>
      <c r="P339" s="62"/>
      <c r="Q339" s="62"/>
      <c r="R339" s="62"/>
      <c r="S339" s="62"/>
      <c r="T339" s="62"/>
      <c r="U339" s="62" t="s">
        <v>5054</v>
      </c>
      <c r="V339" s="62" t="s">
        <v>3506</v>
      </c>
      <c r="W339" s="62"/>
      <c r="X339" s="62" t="s">
        <v>3361</v>
      </c>
      <c r="Y339" s="62">
        <v>1</v>
      </c>
      <c r="Z339" s="62" t="str">
        <f>IF(ISNA(MATCH(C339,FORMULÁRIO!L:L, 0)),"NÃO","SIM")</f>
        <v>SIM</v>
      </c>
      <c r="AA339" s="62" t="s">
        <v>3502</v>
      </c>
      <c r="AB339" s="62" t="s">
        <v>3502</v>
      </c>
    </row>
    <row r="340" spans="1:28" ht="15.75" customHeight="1" x14ac:dyDescent="0.25">
      <c r="A340" s="62">
        <v>196</v>
      </c>
      <c r="B340" s="208" t="s">
        <v>893</v>
      </c>
      <c r="C340" s="46" t="s">
        <v>894</v>
      </c>
      <c r="D340" s="47" t="s">
        <v>895</v>
      </c>
      <c r="E340" s="48" t="s">
        <v>3470</v>
      </c>
      <c r="F340" s="46" t="s">
        <v>896</v>
      </c>
      <c r="G340" s="46" t="s">
        <v>13</v>
      </c>
      <c r="H340" s="62"/>
      <c r="I340" s="62" t="s">
        <v>9</v>
      </c>
      <c r="J340" s="62"/>
      <c r="K340" s="62"/>
      <c r="L340" s="62"/>
      <c r="M340" s="62"/>
      <c r="N340" s="62"/>
      <c r="O340" s="62"/>
      <c r="P340" s="62"/>
      <c r="Q340" s="62"/>
      <c r="R340" s="62"/>
      <c r="S340" s="62"/>
      <c r="T340" s="62"/>
      <c r="U340" s="62"/>
      <c r="V340" s="62"/>
      <c r="W340" s="62"/>
      <c r="X340" s="62" t="s">
        <v>3408</v>
      </c>
      <c r="Y340" s="62">
        <v>1</v>
      </c>
      <c r="Z340" s="62" t="str">
        <f>IF(ISNA(MATCH(C340,FORMULÁRIO!L:L, 0)),"NÃO","SIM")</f>
        <v>SIM</v>
      </c>
      <c r="AA340" s="62" t="s">
        <v>3503</v>
      </c>
      <c r="AB340" s="62" t="s">
        <v>3503</v>
      </c>
    </row>
    <row r="341" spans="1:28" ht="15.75" customHeight="1" x14ac:dyDescent="0.25">
      <c r="A341" s="62">
        <v>196</v>
      </c>
      <c r="B341" s="208" t="s">
        <v>893</v>
      </c>
      <c r="C341" s="46" t="s">
        <v>894</v>
      </c>
      <c r="D341" s="47" t="s">
        <v>895</v>
      </c>
      <c r="E341" s="48" t="s">
        <v>3470</v>
      </c>
      <c r="F341" s="46" t="s">
        <v>897</v>
      </c>
      <c r="G341" s="46" t="s">
        <v>63</v>
      </c>
      <c r="H341" s="62" t="s">
        <v>9</v>
      </c>
      <c r="I341" s="62"/>
      <c r="J341" s="62"/>
      <c r="K341" s="62"/>
      <c r="L341" s="62"/>
      <c r="M341" s="62" t="s">
        <v>9</v>
      </c>
      <c r="N341" s="62"/>
      <c r="O341" s="62" t="s">
        <v>9</v>
      </c>
      <c r="P341" s="62" t="s">
        <v>9</v>
      </c>
      <c r="Q341" s="62"/>
      <c r="R341" s="62"/>
      <c r="S341" s="62"/>
      <c r="T341" s="62"/>
      <c r="U341" s="62"/>
      <c r="V341" s="62"/>
      <c r="W341" s="62"/>
      <c r="X341" s="62" t="s">
        <v>3413</v>
      </c>
      <c r="Y341" s="62">
        <v>2</v>
      </c>
      <c r="Z341" s="62" t="str">
        <f>IF(ISNA(MATCH(C341,FORMULÁRIO!L:L, 0)),"NÃO","SIM")</f>
        <v>SIM</v>
      </c>
      <c r="AA341" s="62" t="s">
        <v>3503</v>
      </c>
      <c r="AB341" s="62" t="s">
        <v>3503</v>
      </c>
    </row>
    <row r="342" spans="1:28" ht="15.75" customHeight="1" x14ac:dyDescent="0.25">
      <c r="A342" s="62">
        <v>197</v>
      </c>
      <c r="B342" s="208" t="s">
        <v>898</v>
      </c>
      <c r="C342" s="46" t="s">
        <v>899</v>
      </c>
      <c r="D342" s="47" t="s">
        <v>900</v>
      </c>
      <c r="E342" s="48" t="s">
        <v>43</v>
      </c>
      <c r="F342" s="46" t="s">
        <v>901</v>
      </c>
      <c r="G342" s="46" t="s">
        <v>132</v>
      </c>
      <c r="H342" s="62" t="s">
        <v>9</v>
      </c>
      <c r="I342" s="62"/>
      <c r="J342" s="62" t="s">
        <v>9</v>
      </c>
      <c r="K342" s="62" t="s">
        <v>9</v>
      </c>
      <c r="L342" s="62"/>
      <c r="M342" s="62"/>
      <c r="N342" s="62"/>
      <c r="O342" s="62"/>
      <c r="P342" s="62"/>
      <c r="Q342" s="62"/>
      <c r="R342" s="62"/>
      <c r="S342" s="62"/>
      <c r="T342" s="62"/>
      <c r="U342" s="62" t="s">
        <v>5049</v>
      </c>
      <c r="V342" s="62" t="s">
        <v>3506</v>
      </c>
      <c r="W342" s="62"/>
      <c r="X342" s="62" t="s">
        <v>3380</v>
      </c>
      <c r="Y342" s="62">
        <v>1</v>
      </c>
      <c r="Z342" s="62" t="str">
        <f>IF(ISNA(MATCH(C342,FORMULÁRIO!L:L, 0)),"NÃO","SIM")</f>
        <v>SIM</v>
      </c>
      <c r="AA342" s="62" t="s">
        <v>3502</v>
      </c>
      <c r="AB342" s="62" t="s">
        <v>3502</v>
      </c>
    </row>
    <row r="343" spans="1:28" ht="15.75" customHeight="1" x14ac:dyDescent="0.25">
      <c r="A343" s="62">
        <v>198</v>
      </c>
      <c r="B343" s="46" t="s">
        <v>902</v>
      </c>
      <c r="C343" s="46" t="s">
        <v>903</v>
      </c>
      <c r="D343" s="47" t="s">
        <v>904</v>
      </c>
      <c r="E343" s="48" t="s">
        <v>43</v>
      </c>
      <c r="F343" s="46" t="s">
        <v>905</v>
      </c>
      <c r="G343" s="46" t="s">
        <v>48</v>
      </c>
      <c r="H343" s="62" t="s">
        <v>9</v>
      </c>
      <c r="I343" s="62"/>
      <c r="J343" s="62"/>
      <c r="K343" s="62"/>
      <c r="L343" s="62"/>
      <c r="M343" s="62"/>
      <c r="N343" s="62"/>
      <c r="O343" s="62"/>
      <c r="P343" s="62"/>
      <c r="Q343" s="62"/>
      <c r="R343" s="62"/>
      <c r="S343" s="62"/>
      <c r="T343" s="62"/>
      <c r="U343" s="62"/>
      <c r="V343" s="62"/>
      <c r="W343" s="62"/>
      <c r="X343" s="62" t="s">
        <v>3361</v>
      </c>
      <c r="Y343" s="62">
        <v>1</v>
      </c>
      <c r="Z343" s="62" t="str">
        <f>IF(ISNA(MATCH(C343,FORMULÁRIO!L:L, 0)),"NÃO","SIM")</f>
        <v>NÃO</v>
      </c>
      <c r="AA343" s="62" t="s">
        <v>3502</v>
      </c>
      <c r="AB343" s="62" t="s">
        <v>3502</v>
      </c>
    </row>
    <row r="344" spans="1:28" x14ac:dyDescent="0.25">
      <c r="A344" s="62">
        <v>199</v>
      </c>
      <c r="B344" s="46" t="s">
        <v>906</v>
      </c>
      <c r="C344" s="46" t="s">
        <v>907</v>
      </c>
      <c r="D344" s="47" t="s">
        <v>908</v>
      </c>
      <c r="E344" s="48" t="s">
        <v>3470</v>
      </c>
      <c r="F344" s="46" t="s">
        <v>909</v>
      </c>
      <c r="G344" s="46" t="s">
        <v>42</v>
      </c>
      <c r="H344" s="62" t="s">
        <v>9</v>
      </c>
      <c r="I344" s="62"/>
      <c r="J344" s="62"/>
      <c r="K344" s="62"/>
      <c r="L344" s="62"/>
      <c r="M344" s="62"/>
      <c r="N344" s="62"/>
      <c r="O344" s="62"/>
      <c r="P344" s="62"/>
      <c r="Q344" s="62"/>
      <c r="R344" s="62"/>
      <c r="S344" s="62"/>
      <c r="T344" s="62"/>
      <c r="U344" s="62"/>
      <c r="V344" s="62"/>
      <c r="W344" s="62"/>
      <c r="X344" s="62" t="s">
        <v>3432</v>
      </c>
      <c r="Y344" s="62">
        <v>1</v>
      </c>
      <c r="Z344" s="62" t="str">
        <f>IF(ISNA(MATCH(C344,FORMULÁRIO!L:L, 0)),"NÃO","SIM")</f>
        <v>NÃO</v>
      </c>
      <c r="AA344" s="62" t="s">
        <v>3503</v>
      </c>
      <c r="AB344" s="62" t="s">
        <v>3503</v>
      </c>
    </row>
    <row r="345" spans="1:28" ht="15.75" customHeight="1" x14ac:dyDescent="0.25">
      <c r="A345" s="62">
        <v>200</v>
      </c>
      <c r="B345" s="208" t="s">
        <v>910</v>
      </c>
      <c r="C345" s="46" t="s">
        <v>911</v>
      </c>
      <c r="D345" s="47" t="s">
        <v>912</v>
      </c>
      <c r="E345" s="48" t="s">
        <v>3470</v>
      </c>
      <c r="F345" s="46" t="s">
        <v>913</v>
      </c>
      <c r="G345" s="46" t="s">
        <v>13</v>
      </c>
      <c r="H345" s="62" t="s">
        <v>9</v>
      </c>
      <c r="I345" s="62" t="s">
        <v>9</v>
      </c>
      <c r="J345" s="62"/>
      <c r="K345" s="62"/>
      <c r="L345" s="62"/>
      <c r="M345" s="62"/>
      <c r="N345" s="62"/>
      <c r="O345" s="62"/>
      <c r="P345" s="62"/>
      <c r="Q345" s="62"/>
      <c r="R345" s="62"/>
      <c r="S345" s="62"/>
      <c r="T345" s="62"/>
      <c r="U345" s="62"/>
      <c r="V345" s="62"/>
      <c r="W345" s="62"/>
      <c r="X345" s="62" t="s">
        <v>3408</v>
      </c>
      <c r="Y345" s="62">
        <v>1</v>
      </c>
      <c r="Z345" s="62" t="str">
        <f>IF(ISNA(MATCH(C345,FORMULÁRIO!L:L, 0)),"NÃO","SIM")</f>
        <v>SIM</v>
      </c>
      <c r="AA345" s="62" t="s">
        <v>3503</v>
      </c>
      <c r="AB345" s="62" t="s">
        <v>3503</v>
      </c>
    </row>
    <row r="346" spans="1:28" ht="15.75" customHeight="1" x14ac:dyDescent="0.25">
      <c r="A346" s="62">
        <v>201</v>
      </c>
      <c r="B346" s="208" t="s">
        <v>914</v>
      </c>
      <c r="C346" s="46" t="s">
        <v>915</v>
      </c>
      <c r="D346" s="47" t="s">
        <v>916</v>
      </c>
      <c r="E346" s="48" t="s">
        <v>43</v>
      </c>
      <c r="F346" s="46" t="s">
        <v>917</v>
      </c>
      <c r="G346" s="46" t="s">
        <v>132</v>
      </c>
      <c r="H346" s="62"/>
      <c r="I346" s="62"/>
      <c r="J346" s="62" t="s">
        <v>9</v>
      </c>
      <c r="K346" s="62" t="s">
        <v>9</v>
      </c>
      <c r="L346" s="62"/>
      <c r="M346" s="62"/>
      <c r="N346" s="62"/>
      <c r="O346" s="62"/>
      <c r="P346" s="62"/>
      <c r="Q346" s="62"/>
      <c r="R346" s="62"/>
      <c r="S346" s="62"/>
      <c r="T346" s="62"/>
      <c r="U346" s="62"/>
      <c r="V346" s="62" t="s">
        <v>3506</v>
      </c>
      <c r="W346" s="62"/>
      <c r="X346" s="62" t="s">
        <v>3380</v>
      </c>
      <c r="Y346" s="62">
        <v>1</v>
      </c>
      <c r="Z346" s="62" t="str">
        <f>IF(ISNA(MATCH(C346,FORMULÁRIO!L:L, 0)),"NÃO","SIM")</f>
        <v>SIM</v>
      </c>
      <c r="AA346" s="62" t="s">
        <v>3502</v>
      </c>
      <c r="AB346" s="62" t="s">
        <v>3502</v>
      </c>
    </row>
    <row r="347" spans="1:28" ht="15.75" customHeight="1" x14ac:dyDescent="0.25">
      <c r="A347" s="62">
        <v>201</v>
      </c>
      <c r="B347" s="208" t="s">
        <v>914</v>
      </c>
      <c r="C347" s="46" t="s">
        <v>915</v>
      </c>
      <c r="D347" s="47" t="s">
        <v>916</v>
      </c>
      <c r="E347" s="48" t="s">
        <v>43</v>
      </c>
      <c r="F347" s="46" t="s">
        <v>918</v>
      </c>
      <c r="G347" s="46" t="s">
        <v>11</v>
      </c>
      <c r="H347" s="62" t="s">
        <v>9</v>
      </c>
      <c r="I347" s="62"/>
      <c r="J347" s="62"/>
      <c r="K347" s="62"/>
      <c r="L347" s="62"/>
      <c r="M347" s="62"/>
      <c r="N347" s="62"/>
      <c r="O347" s="62"/>
      <c r="P347" s="62"/>
      <c r="Q347" s="62"/>
      <c r="R347" s="62"/>
      <c r="S347" s="62"/>
      <c r="T347" s="62"/>
      <c r="U347" s="62" t="s">
        <v>5051</v>
      </c>
      <c r="V347" s="62" t="s">
        <v>3506</v>
      </c>
      <c r="W347" s="62"/>
      <c r="X347" s="62" t="s">
        <v>3371</v>
      </c>
      <c r="Y347" s="62">
        <v>2</v>
      </c>
      <c r="Z347" s="62" t="str">
        <f>IF(ISNA(MATCH(C347,FORMULÁRIO!L:L, 0)),"NÃO","SIM")</f>
        <v>SIM</v>
      </c>
      <c r="AA347" s="62" t="s">
        <v>3502</v>
      </c>
      <c r="AB347" s="62" t="s">
        <v>3502</v>
      </c>
    </row>
    <row r="348" spans="1:28" ht="15.75" customHeight="1" x14ac:dyDescent="0.25">
      <c r="A348" s="62">
        <v>201</v>
      </c>
      <c r="B348" s="208" t="s">
        <v>914</v>
      </c>
      <c r="C348" s="46" t="s">
        <v>915</v>
      </c>
      <c r="D348" s="47" t="s">
        <v>916</v>
      </c>
      <c r="E348" s="48" t="s">
        <v>43</v>
      </c>
      <c r="F348" s="46" t="s">
        <v>919</v>
      </c>
      <c r="G348" s="46" t="s">
        <v>458</v>
      </c>
      <c r="H348" s="62" t="s">
        <v>9</v>
      </c>
      <c r="I348" s="62"/>
      <c r="J348" s="62" t="s">
        <v>9</v>
      </c>
      <c r="K348" s="62" t="s">
        <v>9</v>
      </c>
      <c r="L348" s="62"/>
      <c r="M348" s="62"/>
      <c r="N348" s="62"/>
      <c r="O348" s="62"/>
      <c r="P348" s="62"/>
      <c r="Q348" s="62"/>
      <c r="R348" s="62"/>
      <c r="S348" s="62"/>
      <c r="T348" s="62"/>
      <c r="U348" s="62"/>
      <c r="V348" s="62" t="s">
        <v>3506</v>
      </c>
      <c r="W348" s="62"/>
      <c r="X348" s="62" t="s">
        <v>3497</v>
      </c>
      <c r="Y348" s="62">
        <v>3</v>
      </c>
      <c r="Z348" s="62" t="str">
        <f>IF(ISNA(MATCH(C348,FORMULÁRIO!L:L, 0)),"NÃO","SIM")</f>
        <v>SIM</v>
      </c>
      <c r="AA348" s="62" t="s">
        <v>3502</v>
      </c>
      <c r="AB348" s="62" t="s">
        <v>3502</v>
      </c>
    </row>
    <row r="349" spans="1:28" ht="15.75" customHeight="1" x14ac:dyDescent="0.25">
      <c r="A349" s="62">
        <v>202</v>
      </c>
      <c r="B349" s="208" t="s">
        <v>920</v>
      </c>
      <c r="C349" s="46" t="s">
        <v>921</v>
      </c>
      <c r="D349" s="47" t="s">
        <v>922</v>
      </c>
      <c r="E349" s="48" t="s">
        <v>43</v>
      </c>
      <c r="F349" s="46" t="s">
        <v>923</v>
      </c>
      <c r="G349" s="46" t="s">
        <v>15</v>
      </c>
      <c r="H349" s="62" t="s">
        <v>9</v>
      </c>
      <c r="I349" s="62"/>
      <c r="J349" s="62"/>
      <c r="K349" s="62"/>
      <c r="L349" s="62"/>
      <c r="M349" s="62"/>
      <c r="N349" s="62"/>
      <c r="O349" s="62"/>
      <c r="P349" s="62"/>
      <c r="Q349" s="62"/>
      <c r="R349" s="62"/>
      <c r="S349" s="62"/>
      <c r="T349" s="62"/>
      <c r="U349" s="62"/>
      <c r="V349" s="62" t="s">
        <v>3506</v>
      </c>
      <c r="W349" s="62"/>
      <c r="X349" s="62" t="s">
        <v>3371</v>
      </c>
      <c r="Y349" s="62">
        <v>1</v>
      </c>
      <c r="Z349" s="62" t="str">
        <f>IF(ISNA(MATCH(C349,FORMULÁRIO!L:L, 0)),"NÃO","SIM")</f>
        <v>SIM</v>
      </c>
      <c r="AA349" s="62" t="s">
        <v>3502</v>
      </c>
      <c r="AB349" s="62" t="s">
        <v>3502</v>
      </c>
    </row>
    <row r="350" spans="1:28" ht="15.75" customHeight="1" x14ac:dyDescent="0.25">
      <c r="A350" s="62">
        <v>202</v>
      </c>
      <c r="B350" s="208" t="s">
        <v>920</v>
      </c>
      <c r="C350" s="46" t="s">
        <v>921</v>
      </c>
      <c r="D350" s="47" t="s">
        <v>922</v>
      </c>
      <c r="E350" s="48" t="s">
        <v>43</v>
      </c>
      <c r="F350" s="46" t="s">
        <v>924</v>
      </c>
      <c r="G350" s="46" t="s">
        <v>33</v>
      </c>
      <c r="H350" s="62"/>
      <c r="I350" s="62" t="s">
        <v>9</v>
      </c>
      <c r="J350" s="62"/>
      <c r="K350" s="62"/>
      <c r="L350" s="62" t="s">
        <v>9</v>
      </c>
      <c r="M350" s="62" t="s">
        <v>9</v>
      </c>
      <c r="N350" s="62" t="s">
        <v>9</v>
      </c>
      <c r="O350" s="62" t="s">
        <v>9</v>
      </c>
      <c r="P350" s="62"/>
      <c r="Q350" s="62"/>
      <c r="R350" s="62"/>
      <c r="S350" s="62"/>
      <c r="T350" s="62"/>
      <c r="U350" s="62" t="s">
        <v>5035</v>
      </c>
      <c r="V350" s="62" t="s">
        <v>3506</v>
      </c>
      <c r="W350" s="62"/>
      <c r="X350" s="62" t="s">
        <v>3389</v>
      </c>
      <c r="Y350" s="62">
        <v>2</v>
      </c>
      <c r="Z350" s="62" t="str">
        <f>IF(ISNA(MATCH(C350,FORMULÁRIO!L:L, 0)),"NÃO","SIM")</f>
        <v>SIM</v>
      </c>
      <c r="AA350" s="62" t="s">
        <v>3502</v>
      </c>
      <c r="AB350" s="62" t="s">
        <v>3502</v>
      </c>
    </row>
    <row r="351" spans="1:28" ht="15.75" customHeight="1" x14ac:dyDescent="0.25">
      <c r="A351" s="62">
        <v>202</v>
      </c>
      <c r="B351" s="208" t="s">
        <v>920</v>
      </c>
      <c r="C351" s="46" t="s">
        <v>921</v>
      </c>
      <c r="D351" s="47" t="s">
        <v>922</v>
      </c>
      <c r="E351" s="48" t="s">
        <v>43</v>
      </c>
      <c r="F351" s="46" t="s">
        <v>925</v>
      </c>
      <c r="G351" s="46" t="s">
        <v>187</v>
      </c>
      <c r="H351" s="62" t="s">
        <v>9</v>
      </c>
      <c r="I351" s="62"/>
      <c r="J351" s="62"/>
      <c r="K351" s="62"/>
      <c r="L351" s="62"/>
      <c r="M351" s="62"/>
      <c r="N351" s="62"/>
      <c r="O351" s="62" t="s">
        <v>9</v>
      </c>
      <c r="P351" s="62" t="s">
        <v>9</v>
      </c>
      <c r="Q351" s="62"/>
      <c r="R351" s="62"/>
      <c r="S351" s="62"/>
      <c r="T351" s="62"/>
      <c r="U351" s="62"/>
      <c r="V351" s="62" t="s">
        <v>3506</v>
      </c>
      <c r="W351" s="62"/>
      <c r="X351" s="62" t="s">
        <v>3413</v>
      </c>
      <c r="Y351" s="62">
        <v>3</v>
      </c>
      <c r="Z351" s="62" t="str">
        <f>IF(ISNA(MATCH(C351,FORMULÁRIO!L:L, 0)),"NÃO","SIM")</f>
        <v>SIM</v>
      </c>
      <c r="AA351" s="62" t="s">
        <v>3502</v>
      </c>
      <c r="AB351" s="62" t="s">
        <v>3502</v>
      </c>
    </row>
    <row r="352" spans="1:28" ht="15.75" customHeight="1" x14ac:dyDescent="0.25">
      <c r="A352" s="62">
        <v>203</v>
      </c>
      <c r="B352" s="208" t="s">
        <v>926</v>
      </c>
      <c r="C352" s="46" t="s">
        <v>927</v>
      </c>
      <c r="D352" s="47" t="s">
        <v>928</v>
      </c>
      <c r="E352" s="48" t="s">
        <v>3470</v>
      </c>
      <c r="F352" s="46" t="s">
        <v>929</v>
      </c>
      <c r="G352" s="46" t="s">
        <v>13</v>
      </c>
      <c r="H352" s="62" t="s">
        <v>9</v>
      </c>
      <c r="I352" s="62"/>
      <c r="J352" s="62"/>
      <c r="K352" s="62"/>
      <c r="L352" s="62"/>
      <c r="M352" s="62"/>
      <c r="N352" s="62"/>
      <c r="O352" s="62"/>
      <c r="P352" s="62"/>
      <c r="Q352" s="62"/>
      <c r="R352" s="62"/>
      <c r="S352" s="62"/>
      <c r="T352" s="62"/>
      <c r="U352" s="62"/>
      <c r="V352" s="62"/>
      <c r="W352" s="62"/>
      <c r="X352" s="62" t="s">
        <v>3408</v>
      </c>
      <c r="Y352" s="62">
        <v>1</v>
      </c>
      <c r="Z352" s="62" t="str">
        <f>IF(ISNA(MATCH(C352,FORMULÁRIO!L:L, 0)),"NÃO","SIM")</f>
        <v>SIM</v>
      </c>
      <c r="AA352" s="62" t="s">
        <v>3503</v>
      </c>
      <c r="AB352" s="62" t="s">
        <v>3503</v>
      </c>
    </row>
    <row r="353" spans="1:28" ht="15.75" customHeight="1" x14ac:dyDescent="0.25">
      <c r="A353" s="62">
        <v>204</v>
      </c>
      <c r="B353" s="208" t="s">
        <v>930</v>
      </c>
      <c r="C353" s="46" t="s">
        <v>931</v>
      </c>
      <c r="D353" s="47" t="s">
        <v>932</v>
      </c>
      <c r="E353" s="48" t="s">
        <v>43</v>
      </c>
      <c r="F353" s="46" t="s">
        <v>933</v>
      </c>
      <c r="G353" s="46" t="s">
        <v>48</v>
      </c>
      <c r="H353" s="62" t="s">
        <v>9</v>
      </c>
      <c r="I353" s="62" t="s">
        <v>9</v>
      </c>
      <c r="J353" s="62"/>
      <c r="K353" s="62"/>
      <c r="L353" s="62"/>
      <c r="M353" s="62"/>
      <c r="N353" s="62"/>
      <c r="O353" s="62"/>
      <c r="P353" s="62"/>
      <c r="Q353" s="62"/>
      <c r="R353" s="62"/>
      <c r="S353" s="62"/>
      <c r="T353" s="62"/>
      <c r="U353" s="62"/>
      <c r="V353" s="62"/>
      <c r="W353" s="62"/>
      <c r="X353" s="62" t="s">
        <v>3361</v>
      </c>
      <c r="Y353" s="62">
        <v>1</v>
      </c>
      <c r="Z353" s="62" t="str">
        <f>IF(ISNA(MATCH(C353,FORMULÁRIO!L:L, 0)),"NÃO","SIM")</f>
        <v>SIM</v>
      </c>
      <c r="AA353" s="62" t="s">
        <v>3502</v>
      </c>
      <c r="AB353" s="62" t="s">
        <v>3502</v>
      </c>
    </row>
    <row r="354" spans="1:28" ht="15.75" customHeight="1" x14ac:dyDescent="0.25">
      <c r="A354" s="62">
        <v>205</v>
      </c>
      <c r="B354" s="208" t="s">
        <v>934</v>
      </c>
      <c r="C354" s="46" t="s">
        <v>935</v>
      </c>
      <c r="D354" s="47" t="s">
        <v>936</v>
      </c>
      <c r="E354" s="48" t="s">
        <v>26</v>
      </c>
      <c r="F354" s="46" t="s">
        <v>937</v>
      </c>
      <c r="G354" s="46" t="s">
        <v>305</v>
      </c>
      <c r="H354" s="62" t="s">
        <v>9</v>
      </c>
      <c r="I354" s="62" t="s">
        <v>9</v>
      </c>
      <c r="J354" s="62"/>
      <c r="K354" s="62" t="s">
        <v>9</v>
      </c>
      <c r="L354" s="62" t="s">
        <v>9</v>
      </c>
      <c r="M354" s="62" t="s">
        <v>9</v>
      </c>
      <c r="N354" s="62"/>
      <c r="O354" s="62"/>
      <c r="P354" s="62"/>
      <c r="Q354" s="62"/>
      <c r="R354" s="62"/>
      <c r="S354" s="62"/>
      <c r="T354" s="62"/>
      <c r="U354" s="62" t="s">
        <v>5035</v>
      </c>
      <c r="V354" s="62" t="s">
        <v>3506</v>
      </c>
      <c r="W354" s="62"/>
      <c r="X354" s="62" t="s">
        <v>3389</v>
      </c>
      <c r="Y354" s="62">
        <v>1</v>
      </c>
      <c r="Z354" s="62" t="str">
        <f>IF(ISNA(MATCH(C354,FORMULÁRIO!L:L, 0)),"NÃO","SIM")</f>
        <v>SIM</v>
      </c>
      <c r="AA354" s="62" t="s">
        <v>3502</v>
      </c>
      <c r="AB354" s="62" t="s">
        <v>3503</v>
      </c>
    </row>
    <row r="355" spans="1:28" ht="15.75" customHeight="1" x14ac:dyDescent="0.25">
      <c r="A355" s="62">
        <v>205</v>
      </c>
      <c r="B355" s="208" t="s">
        <v>934</v>
      </c>
      <c r="C355" s="46" t="s">
        <v>935</v>
      </c>
      <c r="D355" s="47" t="s">
        <v>936</v>
      </c>
      <c r="E355" s="48" t="s">
        <v>26</v>
      </c>
      <c r="F355" s="46" t="s">
        <v>937</v>
      </c>
      <c r="G355" s="46" t="s">
        <v>17</v>
      </c>
      <c r="H355" s="62"/>
      <c r="I355" s="62"/>
      <c r="J355" s="62"/>
      <c r="K355" s="62" t="s">
        <v>9</v>
      </c>
      <c r="L355" s="62"/>
      <c r="M355" s="62"/>
      <c r="N355" s="62"/>
      <c r="O355" s="62"/>
      <c r="P355" s="62"/>
      <c r="Q355" s="62"/>
      <c r="R355" s="62"/>
      <c r="S355" s="62"/>
      <c r="T355" s="62"/>
      <c r="U355" s="62"/>
      <c r="V355" s="62" t="s">
        <v>3506</v>
      </c>
      <c r="W355" s="62"/>
      <c r="X355" s="62" t="s">
        <v>3380</v>
      </c>
      <c r="Y355" s="62">
        <v>2</v>
      </c>
      <c r="Z355" s="62" t="str">
        <f>IF(ISNA(MATCH(C355,FORMULÁRIO!L:L, 0)),"NÃO","SIM")</f>
        <v>SIM</v>
      </c>
      <c r="AA355" s="62" t="s">
        <v>3502</v>
      </c>
      <c r="AB355" s="62" t="s">
        <v>3503</v>
      </c>
    </row>
    <row r="356" spans="1:28" x14ac:dyDescent="0.25">
      <c r="A356" s="62">
        <v>206</v>
      </c>
      <c r="B356" s="208" t="s">
        <v>938</v>
      </c>
      <c r="C356" s="46" t="s">
        <v>939</v>
      </c>
      <c r="D356" s="47" t="s">
        <v>940</v>
      </c>
      <c r="E356" s="48" t="s">
        <v>168</v>
      </c>
      <c r="F356" s="46" t="s">
        <v>941</v>
      </c>
      <c r="G356" s="46" t="s">
        <v>10</v>
      </c>
      <c r="H356" s="62"/>
      <c r="I356" s="62" t="s">
        <v>9</v>
      </c>
      <c r="J356" s="62"/>
      <c r="K356" s="62" t="s">
        <v>9</v>
      </c>
      <c r="L356" s="62"/>
      <c r="M356" s="62"/>
      <c r="N356" s="62"/>
      <c r="O356" s="62"/>
      <c r="P356" s="62"/>
      <c r="Q356" s="62"/>
      <c r="R356" s="62"/>
      <c r="S356" s="62"/>
      <c r="T356" s="62"/>
      <c r="U356" s="62"/>
      <c r="V356" s="62"/>
      <c r="W356" s="62"/>
      <c r="X356" s="62" t="s">
        <v>3497</v>
      </c>
      <c r="Y356" s="62">
        <v>1</v>
      </c>
      <c r="Z356" s="62" t="str">
        <f>IF(ISNA(MATCH(C356,FORMULÁRIO!L:L, 0)),"NÃO","SIM")</f>
        <v>SIM</v>
      </c>
      <c r="AA356" s="62" t="s">
        <v>3502</v>
      </c>
      <c r="AB356" s="62" t="s">
        <v>3503</v>
      </c>
    </row>
    <row r="357" spans="1:28" ht="15.75" customHeight="1" x14ac:dyDescent="0.25">
      <c r="A357" s="62">
        <v>207</v>
      </c>
      <c r="B357" s="46" t="s">
        <v>942</v>
      </c>
      <c r="C357" s="46" t="s">
        <v>943</v>
      </c>
      <c r="D357" s="47" t="s">
        <v>944</v>
      </c>
      <c r="E357" s="48" t="s">
        <v>43</v>
      </c>
      <c r="F357" s="46" t="s">
        <v>945</v>
      </c>
      <c r="G357" s="46" t="s">
        <v>15</v>
      </c>
      <c r="H357" s="62" t="s">
        <v>9</v>
      </c>
      <c r="I357" s="62"/>
      <c r="J357" s="62"/>
      <c r="K357" s="62"/>
      <c r="L357" s="62"/>
      <c r="M357" s="62"/>
      <c r="N357" s="62"/>
      <c r="O357" s="62"/>
      <c r="P357" s="62"/>
      <c r="Q357" s="62"/>
      <c r="R357" s="62"/>
      <c r="S357" s="62"/>
      <c r="T357" s="62"/>
      <c r="U357" s="62"/>
      <c r="V357" s="62"/>
      <c r="W357" s="62"/>
      <c r="X357" s="62" t="s">
        <v>3371</v>
      </c>
      <c r="Y357" s="62">
        <v>1</v>
      </c>
      <c r="Z357" s="62" t="str">
        <f>IF(ISNA(MATCH(C357,FORMULÁRIO!L:L, 0)),"NÃO","SIM")</f>
        <v>NÃO</v>
      </c>
      <c r="AA357" s="62" t="s">
        <v>3502</v>
      </c>
      <c r="AB357" s="62" t="s">
        <v>3502</v>
      </c>
    </row>
    <row r="358" spans="1:28" ht="15.75" customHeight="1" x14ac:dyDescent="0.25">
      <c r="A358" s="62">
        <v>208</v>
      </c>
      <c r="B358" s="208" t="s">
        <v>946</v>
      </c>
      <c r="C358" s="46" t="s">
        <v>947</v>
      </c>
      <c r="D358" s="47" t="s">
        <v>948</v>
      </c>
      <c r="E358" s="48" t="s">
        <v>3470</v>
      </c>
      <c r="F358" s="46" t="s">
        <v>949</v>
      </c>
      <c r="G358" s="46" t="s">
        <v>132</v>
      </c>
      <c r="H358" s="62" t="s">
        <v>9</v>
      </c>
      <c r="I358" s="62" t="s">
        <v>9</v>
      </c>
      <c r="J358" s="62" t="s">
        <v>9</v>
      </c>
      <c r="K358" s="62" t="s">
        <v>9</v>
      </c>
      <c r="L358" s="62"/>
      <c r="M358" s="62"/>
      <c r="N358" s="62"/>
      <c r="O358" s="62"/>
      <c r="P358" s="62"/>
      <c r="Q358" s="62"/>
      <c r="R358" s="62"/>
      <c r="S358" s="62"/>
      <c r="T358" s="62"/>
      <c r="U358" s="62"/>
      <c r="V358" s="62"/>
      <c r="W358" s="62"/>
      <c r="X358" s="62" t="s">
        <v>3380</v>
      </c>
      <c r="Y358" s="62">
        <v>1</v>
      </c>
      <c r="Z358" s="62" t="str">
        <f>IF(ISNA(MATCH(C358,FORMULÁRIO!L:L, 0)),"NÃO","SIM")</f>
        <v>SIM</v>
      </c>
      <c r="AA358" s="62" t="s">
        <v>3503</v>
      </c>
      <c r="AB358" s="62" t="s">
        <v>3503</v>
      </c>
    </row>
    <row r="359" spans="1:28" x14ac:dyDescent="0.25">
      <c r="A359" s="62">
        <v>209</v>
      </c>
      <c r="B359" s="208" t="s">
        <v>950</v>
      </c>
      <c r="C359" s="46" t="s">
        <v>951</v>
      </c>
      <c r="D359" s="47" t="s">
        <v>952</v>
      </c>
      <c r="E359" s="48" t="s">
        <v>43</v>
      </c>
      <c r="F359" s="46" t="s">
        <v>953</v>
      </c>
      <c r="G359" s="46" t="s">
        <v>10</v>
      </c>
      <c r="H359" s="62"/>
      <c r="I359" s="62"/>
      <c r="J359" s="62" t="s">
        <v>9</v>
      </c>
      <c r="K359" s="62"/>
      <c r="L359" s="62"/>
      <c r="M359" s="62"/>
      <c r="N359" s="62"/>
      <c r="O359" s="62"/>
      <c r="P359" s="62"/>
      <c r="Q359" s="62"/>
      <c r="R359" s="62"/>
      <c r="S359" s="62"/>
      <c r="T359" s="62"/>
      <c r="U359" s="62" t="s">
        <v>5053</v>
      </c>
      <c r="V359" s="62" t="s">
        <v>3506</v>
      </c>
      <c r="W359" s="62"/>
      <c r="X359" s="62" t="s">
        <v>3497</v>
      </c>
      <c r="Y359" s="62">
        <v>1</v>
      </c>
      <c r="Z359" s="62" t="str">
        <f>IF(ISNA(MATCH(C359,FORMULÁRIO!L:L, 0)),"NÃO","SIM")</f>
        <v>SIM</v>
      </c>
      <c r="AA359" s="62" t="s">
        <v>3502</v>
      </c>
      <c r="AB359" s="62" t="s">
        <v>3502</v>
      </c>
    </row>
    <row r="360" spans="1:28" x14ac:dyDescent="0.25">
      <c r="A360" s="62">
        <v>210</v>
      </c>
      <c r="B360" s="208" t="s">
        <v>954</v>
      </c>
      <c r="C360" s="46" t="s">
        <v>955</v>
      </c>
      <c r="D360" s="47" t="s">
        <v>956</v>
      </c>
      <c r="E360" s="48" t="s">
        <v>43</v>
      </c>
      <c r="F360" s="46" t="s">
        <v>957</v>
      </c>
      <c r="G360" s="46" t="s">
        <v>10</v>
      </c>
      <c r="H360" s="62"/>
      <c r="I360" s="62" t="s">
        <v>9</v>
      </c>
      <c r="J360" s="62"/>
      <c r="K360" s="62"/>
      <c r="L360" s="62"/>
      <c r="M360" s="62"/>
      <c r="N360" s="62"/>
      <c r="O360" s="62"/>
      <c r="P360" s="62"/>
      <c r="Q360" s="62"/>
      <c r="R360" s="62"/>
      <c r="S360" s="62"/>
      <c r="T360" s="62"/>
      <c r="U360" s="62"/>
      <c r="V360" s="62" t="s">
        <v>3506</v>
      </c>
      <c r="W360" s="62"/>
      <c r="X360" s="62" t="s">
        <v>3497</v>
      </c>
      <c r="Y360" s="62">
        <v>1</v>
      </c>
      <c r="Z360" s="62" t="str">
        <f>IF(ISNA(MATCH(C360,FORMULÁRIO!L:L, 0)),"NÃO","SIM")</f>
        <v>SIM</v>
      </c>
      <c r="AA360" s="62" t="s">
        <v>3502</v>
      </c>
      <c r="AB360" s="62" t="s">
        <v>3502</v>
      </c>
    </row>
    <row r="361" spans="1:28" ht="15.75" customHeight="1" x14ac:dyDescent="0.25">
      <c r="A361" s="62">
        <v>210</v>
      </c>
      <c r="B361" s="208" t="s">
        <v>954</v>
      </c>
      <c r="C361" s="46" t="s">
        <v>955</v>
      </c>
      <c r="D361" s="47" t="s">
        <v>956</v>
      </c>
      <c r="E361" s="48" t="s">
        <v>43</v>
      </c>
      <c r="F361" s="46" t="s">
        <v>958</v>
      </c>
      <c r="G361" s="46" t="s">
        <v>103</v>
      </c>
      <c r="H361" s="62"/>
      <c r="I361" s="62" t="s">
        <v>9</v>
      </c>
      <c r="J361" s="62"/>
      <c r="K361" s="62"/>
      <c r="L361" s="62"/>
      <c r="M361" s="62"/>
      <c r="N361" s="62"/>
      <c r="O361" s="62"/>
      <c r="P361" s="62"/>
      <c r="Q361" s="62"/>
      <c r="R361" s="62"/>
      <c r="S361" s="62"/>
      <c r="T361" s="62"/>
      <c r="U361" s="62" t="s">
        <v>5047</v>
      </c>
      <c r="V361" s="62" t="s">
        <v>3506</v>
      </c>
      <c r="W361" s="62"/>
      <c r="X361" s="62" t="s">
        <v>3361</v>
      </c>
      <c r="Y361" s="62">
        <v>2</v>
      </c>
      <c r="Z361" s="62" t="str">
        <f>IF(ISNA(MATCH(C361,FORMULÁRIO!L:L, 0)),"NÃO","SIM")</f>
        <v>SIM</v>
      </c>
      <c r="AA361" s="62" t="s">
        <v>3502</v>
      </c>
      <c r="AB361" s="62" t="s">
        <v>3502</v>
      </c>
    </row>
    <row r="362" spans="1:28" ht="15.75" customHeight="1" x14ac:dyDescent="0.25">
      <c r="A362" s="62">
        <v>211</v>
      </c>
      <c r="B362" s="46" t="s">
        <v>959</v>
      </c>
      <c r="C362" s="46" t="s">
        <v>960</v>
      </c>
      <c r="D362" s="47" t="s">
        <v>961</v>
      </c>
      <c r="E362" s="48" t="s">
        <v>43</v>
      </c>
      <c r="F362" s="46" t="s">
        <v>962</v>
      </c>
      <c r="G362" s="46" t="s">
        <v>132</v>
      </c>
      <c r="H362" s="62"/>
      <c r="I362" s="62"/>
      <c r="J362" s="62" t="s">
        <v>9</v>
      </c>
      <c r="K362" s="62"/>
      <c r="L362" s="62"/>
      <c r="M362" s="62"/>
      <c r="N362" s="62"/>
      <c r="O362" s="62"/>
      <c r="P362" s="62"/>
      <c r="Q362" s="62"/>
      <c r="R362" s="62"/>
      <c r="S362" s="62"/>
      <c r="T362" s="62"/>
      <c r="U362" s="62"/>
      <c r="V362" s="62"/>
      <c r="W362" s="62"/>
      <c r="X362" s="62" t="s">
        <v>3380</v>
      </c>
      <c r="Y362" s="62">
        <v>1</v>
      </c>
      <c r="Z362" s="62" t="str">
        <f>IF(ISNA(MATCH(C362,FORMULÁRIO!L:L, 0)),"NÃO","SIM")</f>
        <v>NÃO</v>
      </c>
      <c r="AA362" s="62" t="s">
        <v>3502</v>
      </c>
      <c r="AB362" s="62" t="s">
        <v>3502</v>
      </c>
    </row>
    <row r="363" spans="1:28" ht="15.75" customHeight="1" x14ac:dyDescent="0.25">
      <c r="A363" s="62">
        <v>211</v>
      </c>
      <c r="B363" s="46" t="s">
        <v>959</v>
      </c>
      <c r="C363" s="46" t="s">
        <v>960</v>
      </c>
      <c r="D363" s="47" t="s">
        <v>961</v>
      </c>
      <c r="E363" s="48" t="s">
        <v>43</v>
      </c>
      <c r="F363" s="46" t="s">
        <v>962</v>
      </c>
      <c r="G363" s="46" t="s">
        <v>103</v>
      </c>
      <c r="H363" s="62" t="s">
        <v>9</v>
      </c>
      <c r="I363" s="62"/>
      <c r="J363" s="62"/>
      <c r="K363" s="62"/>
      <c r="L363" s="62"/>
      <c r="M363" s="62"/>
      <c r="N363" s="62"/>
      <c r="O363" s="62"/>
      <c r="P363" s="62"/>
      <c r="Q363" s="62"/>
      <c r="R363" s="62"/>
      <c r="S363" s="62"/>
      <c r="T363" s="62"/>
      <c r="U363" s="62"/>
      <c r="V363" s="62"/>
      <c r="W363" s="62"/>
      <c r="X363" s="62" t="s">
        <v>3361</v>
      </c>
      <c r="Y363" s="62">
        <v>2</v>
      </c>
      <c r="Z363" s="62" t="str">
        <f>IF(ISNA(MATCH(C363,FORMULÁRIO!L:L, 0)),"NÃO","SIM")</f>
        <v>NÃO</v>
      </c>
      <c r="AA363" s="62" t="s">
        <v>3502</v>
      </c>
      <c r="AB363" s="62" t="s">
        <v>3502</v>
      </c>
    </row>
    <row r="364" spans="1:28" ht="15.75" customHeight="1" x14ac:dyDescent="0.25">
      <c r="A364" s="62">
        <v>212</v>
      </c>
      <c r="B364" s="208" t="s">
        <v>963</v>
      </c>
      <c r="C364" s="46" t="s">
        <v>964</v>
      </c>
      <c r="D364" s="47" t="s">
        <v>965</v>
      </c>
      <c r="E364" s="48" t="s">
        <v>3470</v>
      </c>
      <c r="F364" s="46" t="s">
        <v>966</v>
      </c>
      <c r="G364" s="46" t="s">
        <v>13</v>
      </c>
      <c r="H364" s="62" t="s">
        <v>9</v>
      </c>
      <c r="I364" s="62" t="s">
        <v>9</v>
      </c>
      <c r="J364" s="62"/>
      <c r="K364" s="62"/>
      <c r="L364" s="62"/>
      <c r="M364" s="62"/>
      <c r="N364" s="62"/>
      <c r="O364" s="62"/>
      <c r="P364" s="62"/>
      <c r="Q364" s="62"/>
      <c r="R364" s="62"/>
      <c r="S364" s="62"/>
      <c r="T364" s="62"/>
      <c r="U364" s="62"/>
      <c r="V364" s="62"/>
      <c r="W364" s="62"/>
      <c r="X364" s="62" t="s">
        <v>3408</v>
      </c>
      <c r="Y364" s="62">
        <v>1</v>
      </c>
      <c r="Z364" s="62" t="str">
        <f>IF(ISNA(MATCH(C364,FORMULÁRIO!L:L, 0)),"NÃO","SIM")</f>
        <v>SIM</v>
      </c>
      <c r="AA364" s="62" t="s">
        <v>3503</v>
      </c>
      <c r="AB364" s="62" t="s">
        <v>3503</v>
      </c>
    </row>
    <row r="365" spans="1:28" x14ac:dyDescent="0.25">
      <c r="A365" s="62">
        <v>213</v>
      </c>
      <c r="B365" s="208" t="s">
        <v>967</v>
      </c>
      <c r="C365" s="46" t="s">
        <v>968</v>
      </c>
      <c r="D365" s="47" t="s">
        <v>969</v>
      </c>
      <c r="E365" s="48" t="s">
        <v>3470</v>
      </c>
      <c r="F365" s="46" t="s">
        <v>970</v>
      </c>
      <c r="G365" s="46" t="s">
        <v>10</v>
      </c>
      <c r="H365" s="62"/>
      <c r="I365" s="62" t="s">
        <v>9</v>
      </c>
      <c r="J365" s="62" t="s">
        <v>9</v>
      </c>
      <c r="K365" s="62" t="s">
        <v>9</v>
      </c>
      <c r="L365" s="62"/>
      <c r="M365" s="62"/>
      <c r="N365" s="62"/>
      <c r="O365" s="62"/>
      <c r="P365" s="62"/>
      <c r="Q365" s="62"/>
      <c r="R365" s="62"/>
      <c r="S365" s="62"/>
      <c r="T365" s="62"/>
      <c r="U365" s="62"/>
      <c r="V365" s="62"/>
      <c r="W365" s="62"/>
      <c r="X365" s="62" t="s">
        <v>3497</v>
      </c>
      <c r="Y365" s="62">
        <v>1</v>
      </c>
      <c r="Z365" s="62" t="str">
        <f>IF(ISNA(MATCH(C365,FORMULÁRIO!L:L, 0)),"NÃO","SIM")</f>
        <v>SIM</v>
      </c>
      <c r="AA365" s="62" t="s">
        <v>3503</v>
      </c>
      <c r="AB365" s="62" t="s">
        <v>3503</v>
      </c>
    </row>
    <row r="366" spans="1:28" ht="15.75" customHeight="1" x14ac:dyDescent="0.25">
      <c r="A366" s="62">
        <v>213</v>
      </c>
      <c r="B366" s="208" t="s">
        <v>967</v>
      </c>
      <c r="C366" s="46" t="s">
        <v>968</v>
      </c>
      <c r="D366" s="47" t="s">
        <v>969</v>
      </c>
      <c r="E366" s="48" t="s">
        <v>3470</v>
      </c>
      <c r="F366" s="46" t="s">
        <v>970</v>
      </c>
      <c r="G366" s="46" t="s">
        <v>11</v>
      </c>
      <c r="H366" s="62" t="s">
        <v>9</v>
      </c>
      <c r="I366" s="62"/>
      <c r="J366" s="62"/>
      <c r="K366" s="62"/>
      <c r="L366" s="62"/>
      <c r="M366" s="62"/>
      <c r="N366" s="62"/>
      <c r="O366" s="62"/>
      <c r="P366" s="62"/>
      <c r="Q366" s="62"/>
      <c r="R366" s="62"/>
      <c r="S366" s="62"/>
      <c r="T366" s="62"/>
      <c r="U366" s="62"/>
      <c r="V366" s="62"/>
      <c r="W366" s="62"/>
      <c r="X366" s="62" t="s">
        <v>3371</v>
      </c>
      <c r="Y366" s="62">
        <v>2</v>
      </c>
      <c r="Z366" s="62" t="str">
        <f>IF(ISNA(MATCH(C366,FORMULÁRIO!L:L, 0)),"NÃO","SIM")</f>
        <v>SIM</v>
      </c>
      <c r="AA366" s="62" t="s">
        <v>3503</v>
      </c>
      <c r="AB366" s="62" t="s">
        <v>3503</v>
      </c>
    </row>
    <row r="367" spans="1:28" x14ac:dyDescent="0.25">
      <c r="A367" s="62">
        <v>214</v>
      </c>
      <c r="B367" s="208" t="s">
        <v>971</v>
      </c>
      <c r="C367" s="46" t="s">
        <v>972</v>
      </c>
      <c r="D367" s="89" t="s">
        <v>973</v>
      </c>
      <c r="E367" s="48" t="s">
        <v>26</v>
      </c>
      <c r="F367" s="46" t="s">
        <v>974</v>
      </c>
      <c r="G367" s="46" t="s">
        <v>10</v>
      </c>
      <c r="H367" s="62"/>
      <c r="I367" s="62"/>
      <c r="J367" s="62" t="s">
        <v>9</v>
      </c>
      <c r="K367" s="62"/>
      <c r="L367" s="62"/>
      <c r="M367" s="62"/>
      <c r="N367" s="62"/>
      <c r="O367" s="62"/>
      <c r="P367" s="62"/>
      <c r="Q367" s="62"/>
      <c r="R367" s="62"/>
      <c r="S367" s="62"/>
      <c r="T367" s="62"/>
      <c r="U367" s="62"/>
      <c r="V367" s="62"/>
      <c r="W367" s="62"/>
      <c r="X367" s="62" t="s">
        <v>3497</v>
      </c>
      <c r="Y367" s="62">
        <v>1</v>
      </c>
      <c r="Z367" s="62" t="str">
        <f>IF(ISNA(MATCH(C367,FORMULÁRIO!L:L, 0)),"NÃO","SIM")</f>
        <v>SIM</v>
      </c>
      <c r="AA367" s="62" t="s">
        <v>3502</v>
      </c>
      <c r="AB367" s="62" t="s">
        <v>3503</v>
      </c>
    </row>
    <row r="368" spans="1:28" ht="15.75" customHeight="1" x14ac:dyDescent="0.25">
      <c r="A368" s="62">
        <v>214</v>
      </c>
      <c r="B368" s="208" t="s">
        <v>971</v>
      </c>
      <c r="C368" s="46" t="s">
        <v>972</v>
      </c>
      <c r="D368" s="47" t="s">
        <v>973</v>
      </c>
      <c r="E368" s="48" t="s">
        <v>26</v>
      </c>
      <c r="F368" s="46" t="s">
        <v>974</v>
      </c>
      <c r="G368" s="46" t="s">
        <v>103</v>
      </c>
      <c r="H368" s="62"/>
      <c r="I368" s="62"/>
      <c r="J368" s="62" t="s">
        <v>9</v>
      </c>
      <c r="K368" s="62"/>
      <c r="L368" s="62"/>
      <c r="M368" s="62"/>
      <c r="N368" s="62"/>
      <c r="O368" s="62"/>
      <c r="P368" s="62"/>
      <c r="Q368" s="62"/>
      <c r="R368" s="62"/>
      <c r="S368" s="62"/>
      <c r="T368" s="62"/>
      <c r="U368" s="62"/>
      <c r="V368" s="62"/>
      <c r="W368" s="62"/>
      <c r="X368" s="62" t="s">
        <v>3361</v>
      </c>
      <c r="Y368" s="62">
        <v>2</v>
      </c>
      <c r="Z368" s="62" t="str">
        <f>IF(ISNA(MATCH(C368,FORMULÁRIO!L:L, 0)),"NÃO","SIM")</f>
        <v>SIM</v>
      </c>
      <c r="AA368" s="62" t="s">
        <v>3502</v>
      </c>
      <c r="AB368" s="62" t="s">
        <v>3503</v>
      </c>
    </row>
    <row r="369" spans="1:28" ht="15.75" customHeight="1" x14ac:dyDescent="0.25">
      <c r="A369" s="62">
        <v>214</v>
      </c>
      <c r="B369" s="208" t="s">
        <v>971</v>
      </c>
      <c r="C369" s="46" t="s">
        <v>972</v>
      </c>
      <c r="D369" s="47" t="s">
        <v>973</v>
      </c>
      <c r="E369" s="48" t="s">
        <v>26</v>
      </c>
      <c r="F369" s="46" t="s">
        <v>974</v>
      </c>
      <c r="G369" s="46" t="s">
        <v>702</v>
      </c>
      <c r="H369" s="62" t="s">
        <v>9</v>
      </c>
      <c r="I369" s="62"/>
      <c r="J369" s="62"/>
      <c r="K369" s="62"/>
      <c r="L369" s="62"/>
      <c r="M369" s="62"/>
      <c r="N369" s="62"/>
      <c r="O369" s="62"/>
      <c r="P369" s="62"/>
      <c r="Q369" s="62"/>
      <c r="R369" s="62"/>
      <c r="S369" s="62"/>
      <c r="T369" s="62"/>
      <c r="U369" s="62"/>
      <c r="V369" s="62"/>
      <c r="W369" s="62"/>
      <c r="X369" s="62" t="s">
        <v>3371</v>
      </c>
      <c r="Y369" s="62">
        <v>3</v>
      </c>
      <c r="Z369" s="62" t="str">
        <f>IF(ISNA(MATCH(C369,FORMULÁRIO!L:L, 0)),"NÃO","SIM")</f>
        <v>SIM</v>
      </c>
      <c r="AA369" s="62" t="s">
        <v>3502</v>
      </c>
      <c r="AB369" s="62" t="s">
        <v>3503</v>
      </c>
    </row>
    <row r="370" spans="1:28" ht="15.75" customHeight="1" x14ac:dyDescent="0.25">
      <c r="A370" s="62">
        <v>215</v>
      </c>
      <c r="B370" s="208" t="s">
        <v>971</v>
      </c>
      <c r="C370" s="46" t="s">
        <v>972</v>
      </c>
      <c r="D370" s="47" t="s">
        <v>973</v>
      </c>
      <c r="E370" s="48" t="s">
        <v>26</v>
      </c>
      <c r="F370" s="46" t="s">
        <v>975</v>
      </c>
      <c r="G370" s="46" t="s">
        <v>976</v>
      </c>
      <c r="H370" s="62" t="s">
        <v>9</v>
      </c>
      <c r="I370" s="62" t="s">
        <v>9</v>
      </c>
      <c r="J370" s="62" t="s">
        <v>9</v>
      </c>
      <c r="K370" s="62" t="s">
        <v>9</v>
      </c>
      <c r="L370" s="62"/>
      <c r="M370" s="62"/>
      <c r="N370" s="62"/>
      <c r="O370" s="62"/>
      <c r="P370" s="62"/>
      <c r="Q370" s="62"/>
      <c r="R370" s="62"/>
      <c r="S370" s="62"/>
      <c r="T370" s="62"/>
      <c r="U370" s="62"/>
      <c r="V370" s="62"/>
      <c r="W370" s="62"/>
      <c r="X370" s="62" t="s">
        <v>3380</v>
      </c>
      <c r="Y370" s="62">
        <v>4</v>
      </c>
      <c r="Z370" s="62" t="str">
        <f>IF(ISNA(MATCH(C370,FORMULÁRIO!L:L, 0)),"NÃO","SIM")</f>
        <v>SIM</v>
      </c>
      <c r="AA370" s="62" t="s">
        <v>3502</v>
      </c>
      <c r="AB370" s="62" t="s">
        <v>3503</v>
      </c>
    </row>
    <row r="371" spans="1:28" ht="15.75" customHeight="1" x14ac:dyDescent="0.25">
      <c r="A371" s="62">
        <v>216</v>
      </c>
      <c r="B371" s="208" t="s">
        <v>977</v>
      </c>
      <c r="C371" s="46" t="s">
        <v>978</v>
      </c>
      <c r="D371" s="47" t="s">
        <v>979</v>
      </c>
      <c r="E371" s="48" t="s">
        <v>43</v>
      </c>
      <c r="F371" s="46" t="s">
        <v>980</v>
      </c>
      <c r="G371" s="46" t="s">
        <v>15</v>
      </c>
      <c r="H371" s="62" t="s">
        <v>9</v>
      </c>
      <c r="I371" s="62"/>
      <c r="J371" s="62"/>
      <c r="K371" s="62"/>
      <c r="L371" s="62"/>
      <c r="M371" s="62"/>
      <c r="N371" s="62"/>
      <c r="O371" s="62"/>
      <c r="P371" s="62"/>
      <c r="Q371" s="62"/>
      <c r="R371" s="62"/>
      <c r="S371" s="62"/>
      <c r="T371" s="62"/>
      <c r="U371" s="62"/>
      <c r="V371" s="62"/>
      <c r="W371" s="62"/>
      <c r="X371" s="62" t="s">
        <v>3371</v>
      </c>
      <c r="Y371" s="62">
        <v>1</v>
      </c>
      <c r="Z371" s="62" t="str">
        <f>IF(ISNA(MATCH(C371,FORMULÁRIO!L:L, 0)),"NÃO","SIM")</f>
        <v>SIM</v>
      </c>
      <c r="AA371" s="62" t="s">
        <v>3502</v>
      </c>
      <c r="AB371" s="62" t="s">
        <v>3502</v>
      </c>
    </row>
    <row r="372" spans="1:28" ht="15.75" customHeight="1" x14ac:dyDescent="0.25">
      <c r="A372" s="62">
        <v>216</v>
      </c>
      <c r="B372" s="46" t="s">
        <v>981</v>
      </c>
      <c r="C372" s="46" t="s">
        <v>982</v>
      </c>
      <c r="D372" s="47" t="s">
        <v>983</v>
      </c>
      <c r="E372" s="48" t="s">
        <v>43</v>
      </c>
      <c r="F372" s="46" t="s">
        <v>984</v>
      </c>
      <c r="G372" s="46" t="s">
        <v>15</v>
      </c>
      <c r="H372" s="62" t="s">
        <v>9</v>
      </c>
      <c r="I372" s="62"/>
      <c r="J372" s="62"/>
      <c r="K372" s="62"/>
      <c r="L372" s="62"/>
      <c r="M372" s="62"/>
      <c r="N372" s="62"/>
      <c r="O372" s="62"/>
      <c r="P372" s="62"/>
      <c r="Q372" s="62"/>
      <c r="R372" s="62"/>
      <c r="S372" s="62"/>
      <c r="T372" s="62"/>
      <c r="U372" s="62"/>
      <c r="V372" s="62"/>
      <c r="W372" s="62"/>
      <c r="X372" s="62" t="s">
        <v>3371</v>
      </c>
      <c r="Y372" s="62">
        <v>1</v>
      </c>
      <c r="Z372" s="62" t="str">
        <f>IF(ISNA(MATCH(C372,FORMULÁRIO!L:L, 0)),"NÃO","SIM")</f>
        <v>NÃO</v>
      </c>
      <c r="AA372" s="62" t="s">
        <v>3502</v>
      </c>
      <c r="AB372" s="62" t="s">
        <v>3502</v>
      </c>
    </row>
    <row r="373" spans="1:28" ht="15.75" customHeight="1" x14ac:dyDescent="0.25">
      <c r="A373" s="62">
        <v>217</v>
      </c>
      <c r="B373" s="208" t="s">
        <v>985</v>
      </c>
      <c r="C373" s="46" t="s">
        <v>986</v>
      </c>
      <c r="D373" s="47" t="s">
        <v>987</v>
      </c>
      <c r="E373" s="48" t="s">
        <v>43</v>
      </c>
      <c r="F373" s="46" t="s">
        <v>988</v>
      </c>
      <c r="G373" s="46" t="s">
        <v>48</v>
      </c>
      <c r="H373" s="62" t="s">
        <v>9</v>
      </c>
      <c r="I373" s="62"/>
      <c r="J373" s="62"/>
      <c r="K373" s="62"/>
      <c r="L373" s="62"/>
      <c r="M373" s="62"/>
      <c r="N373" s="62"/>
      <c r="O373" s="62"/>
      <c r="P373" s="62"/>
      <c r="Q373" s="62"/>
      <c r="R373" s="62"/>
      <c r="S373" s="62"/>
      <c r="T373" s="62"/>
      <c r="U373" s="62" t="s">
        <v>5054</v>
      </c>
      <c r="V373" s="62" t="s">
        <v>3506</v>
      </c>
      <c r="W373" s="62"/>
      <c r="X373" s="62" t="s">
        <v>3361</v>
      </c>
      <c r="Y373" s="62">
        <v>1</v>
      </c>
      <c r="Z373" s="62" t="str">
        <f>IF(ISNA(MATCH(C373,FORMULÁRIO!L:L, 0)),"NÃO","SIM")</f>
        <v>SIM</v>
      </c>
      <c r="AA373" s="62" t="s">
        <v>3502</v>
      </c>
      <c r="AB373" s="62" t="s">
        <v>3502</v>
      </c>
    </row>
    <row r="374" spans="1:28" ht="15.75" customHeight="1" x14ac:dyDescent="0.25">
      <c r="A374" s="62">
        <v>218</v>
      </c>
      <c r="B374" s="208" t="s">
        <v>989</v>
      </c>
      <c r="C374" s="46" t="s">
        <v>990</v>
      </c>
      <c r="D374" s="47" t="s">
        <v>991</v>
      </c>
      <c r="E374" s="48" t="s">
        <v>43</v>
      </c>
      <c r="F374" s="46" t="s">
        <v>992</v>
      </c>
      <c r="G374" s="46" t="s">
        <v>13</v>
      </c>
      <c r="H374" s="62" t="s">
        <v>9</v>
      </c>
      <c r="I374" s="62" t="s">
        <v>9</v>
      </c>
      <c r="J374" s="62"/>
      <c r="K374" s="62"/>
      <c r="L374" s="62"/>
      <c r="M374" s="62"/>
      <c r="N374" s="62"/>
      <c r="O374" s="62"/>
      <c r="P374" s="62"/>
      <c r="Q374" s="62"/>
      <c r="R374" s="62"/>
      <c r="S374" s="62"/>
      <c r="T374" s="62"/>
      <c r="U374" s="62" t="s">
        <v>5042</v>
      </c>
      <c r="V374" s="62" t="s">
        <v>3506</v>
      </c>
      <c r="W374" s="62"/>
      <c r="X374" s="62" t="s">
        <v>3408</v>
      </c>
      <c r="Y374" s="62">
        <v>1</v>
      </c>
      <c r="Z374" s="62" t="str">
        <f>IF(ISNA(MATCH(C374,FORMULÁRIO!L:L, 0)),"NÃO","SIM")</f>
        <v>SIM</v>
      </c>
      <c r="AA374" s="62" t="s">
        <v>3502</v>
      </c>
      <c r="AB374" s="62" t="s">
        <v>3502</v>
      </c>
    </row>
    <row r="375" spans="1:28" ht="15.75" customHeight="1" x14ac:dyDescent="0.25">
      <c r="A375" s="62">
        <v>219</v>
      </c>
      <c r="B375" s="208" t="s">
        <v>993</v>
      </c>
      <c r="C375" s="46" t="s">
        <v>994</v>
      </c>
      <c r="D375" s="47" t="s">
        <v>995</v>
      </c>
      <c r="E375" s="48" t="s">
        <v>43</v>
      </c>
      <c r="F375" s="46" t="s">
        <v>996</v>
      </c>
      <c r="G375" s="46" t="s">
        <v>48</v>
      </c>
      <c r="H375" s="62" t="s">
        <v>9</v>
      </c>
      <c r="I375" s="62"/>
      <c r="J375" s="62"/>
      <c r="K375" s="62"/>
      <c r="L375" s="62"/>
      <c r="M375" s="62"/>
      <c r="N375" s="62"/>
      <c r="O375" s="62"/>
      <c r="P375" s="62"/>
      <c r="Q375" s="62"/>
      <c r="R375" s="62"/>
      <c r="S375" s="62"/>
      <c r="T375" s="62"/>
      <c r="U375" s="62"/>
      <c r="V375" s="62" t="s">
        <v>3506</v>
      </c>
      <c r="W375" s="62"/>
      <c r="X375" s="62" t="s">
        <v>3361</v>
      </c>
      <c r="Y375" s="62">
        <v>1</v>
      </c>
      <c r="Z375" s="62" t="str">
        <f>IF(ISNA(MATCH(C375,FORMULÁRIO!L:L, 0)),"NÃO","SIM")</f>
        <v>SIM</v>
      </c>
      <c r="AA375" s="62" t="s">
        <v>3502</v>
      </c>
      <c r="AB375" s="62" t="s">
        <v>3502</v>
      </c>
    </row>
    <row r="376" spans="1:28" ht="15.75" customHeight="1" x14ac:dyDescent="0.25">
      <c r="A376" s="62">
        <v>219</v>
      </c>
      <c r="B376" s="208" t="s">
        <v>993</v>
      </c>
      <c r="C376" s="46" t="s">
        <v>994</v>
      </c>
      <c r="D376" s="47" t="s">
        <v>995</v>
      </c>
      <c r="E376" s="48" t="s">
        <v>43</v>
      </c>
      <c r="F376" s="46" t="s">
        <v>996</v>
      </c>
      <c r="G376" s="46" t="s">
        <v>68</v>
      </c>
      <c r="H376" s="62"/>
      <c r="I376" s="62"/>
      <c r="J376" s="62" t="s">
        <v>9</v>
      </c>
      <c r="K376" s="62" t="s">
        <v>9</v>
      </c>
      <c r="L376" s="62"/>
      <c r="M376" s="62"/>
      <c r="N376" s="62"/>
      <c r="O376" s="62"/>
      <c r="P376" s="62"/>
      <c r="Q376" s="62"/>
      <c r="R376" s="62"/>
      <c r="S376" s="62"/>
      <c r="T376" s="62"/>
      <c r="U376" s="62"/>
      <c r="V376" s="62" t="s">
        <v>3506</v>
      </c>
      <c r="W376" s="62"/>
      <c r="X376" s="62" t="s">
        <v>3497</v>
      </c>
      <c r="Y376" s="62">
        <v>2</v>
      </c>
      <c r="Z376" s="62" t="str">
        <f>IF(ISNA(MATCH(C376,FORMULÁRIO!L:L, 0)),"NÃO","SIM")</f>
        <v>SIM</v>
      </c>
      <c r="AA376" s="62" t="s">
        <v>3502</v>
      </c>
      <c r="AB376" s="62" t="s">
        <v>3502</v>
      </c>
    </row>
    <row r="377" spans="1:28" ht="15.75" customHeight="1" x14ac:dyDescent="0.25">
      <c r="A377" s="62">
        <v>219</v>
      </c>
      <c r="B377" s="208" t="s">
        <v>993</v>
      </c>
      <c r="C377" s="46" t="s">
        <v>994</v>
      </c>
      <c r="D377" s="47" t="s">
        <v>995</v>
      </c>
      <c r="E377" s="48" t="s">
        <v>43</v>
      </c>
      <c r="F377" s="46" t="s">
        <v>996</v>
      </c>
      <c r="G377" s="46" t="s">
        <v>25</v>
      </c>
      <c r="H377" s="62"/>
      <c r="I377" s="62" t="s">
        <v>9</v>
      </c>
      <c r="J377" s="62" t="s">
        <v>9</v>
      </c>
      <c r="K377" s="62" t="s">
        <v>9</v>
      </c>
      <c r="L377" s="62"/>
      <c r="M377" s="62"/>
      <c r="N377" s="62"/>
      <c r="O377" s="62"/>
      <c r="P377" s="62"/>
      <c r="Q377" s="62"/>
      <c r="R377" s="62"/>
      <c r="S377" s="62"/>
      <c r="T377" s="62"/>
      <c r="U377" s="62" t="s">
        <v>5037</v>
      </c>
      <c r="V377" s="62" t="s">
        <v>3506</v>
      </c>
      <c r="W377" s="62"/>
      <c r="X377" s="62" t="s">
        <v>3380</v>
      </c>
      <c r="Y377" s="62">
        <v>3</v>
      </c>
      <c r="Z377" s="62" t="str">
        <f>IF(ISNA(MATCH(C377,FORMULÁRIO!L:L, 0)),"NÃO","SIM")</f>
        <v>SIM</v>
      </c>
      <c r="AA377" s="62" t="s">
        <v>3502</v>
      </c>
      <c r="AB377" s="62" t="s">
        <v>3502</v>
      </c>
    </row>
    <row r="378" spans="1:28" x14ac:dyDescent="0.25">
      <c r="A378" s="62">
        <v>220</v>
      </c>
      <c r="B378" s="208" t="s">
        <v>997</v>
      </c>
      <c r="C378" s="46" t="s">
        <v>998</v>
      </c>
      <c r="D378" s="47" t="s">
        <v>999</v>
      </c>
      <c r="E378" s="48" t="s">
        <v>168</v>
      </c>
      <c r="F378" s="46" t="s">
        <v>1000</v>
      </c>
      <c r="G378" s="46" t="s">
        <v>10</v>
      </c>
      <c r="H378" s="62" t="s">
        <v>9</v>
      </c>
      <c r="I378" s="62" t="s">
        <v>9</v>
      </c>
      <c r="J378" s="62" t="s">
        <v>9</v>
      </c>
      <c r="K378" s="62" t="s">
        <v>9</v>
      </c>
      <c r="L378" s="62"/>
      <c r="M378" s="62"/>
      <c r="N378" s="62"/>
      <c r="O378" s="62"/>
      <c r="P378" s="62"/>
      <c r="Q378" s="62"/>
      <c r="R378" s="62"/>
      <c r="S378" s="62"/>
      <c r="T378" s="62"/>
      <c r="U378" s="62"/>
      <c r="V378" s="62"/>
      <c r="W378" s="62"/>
      <c r="X378" s="62" t="s">
        <v>3497</v>
      </c>
      <c r="Y378" s="62">
        <v>1</v>
      </c>
      <c r="Z378" s="62" t="str">
        <f>IF(ISNA(MATCH(C378,FORMULÁRIO!L:L, 0)),"NÃO","SIM")</f>
        <v>SIM</v>
      </c>
      <c r="AA378" s="62" t="s">
        <v>3502</v>
      </c>
      <c r="AB378" s="62" t="s">
        <v>3503</v>
      </c>
    </row>
    <row r="379" spans="1:28" x14ac:dyDescent="0.25">
      <c r="A379" s="62">
        <v>221</v>
      </c>
      <c r="B379" s="46" t="s">
        <v>1001</v>
      </c>
      <c r="C379" s="46" t="s">
        <v>1002</v>
      </c>
      <c r="D379" s="47" t="s">
        <v>1003</v>
      </c>
      <c r="E379" s="48" t="s">
        <v>89</v>
      </c>
      <c r="F379" s="46" t="s">
        <v>1004</v>
      </c>
      <c r="G379" s="46" t="s">
        <v>10</v>
      </c>
      <c r="H379" s="62"/>
      <c r="I379" s="62"/>
      <c r="J379" s="62" t="s">
        <v>9</v>
      </c>
      <c r="K379" s="62"/>
      <c r="L379" s="62"/>
      <c r="M379" s="62"/>
      <c r="N379" s="62"/>
      <c r="O379" s="62"/>
      <c r="P379" s="62"/>
      <c r="Q379" s="62"/>
      <c r="R379" s="62"/>
      <c r="S379" s="62"/>
      <c r="T379" s="62"/>
      <c r="U379" s="62"/>
      <c r="V379" s="62"/>
      <c r="W379" s="62"/>
      <c r="X379" s="62" t="s">
        <v>3497</v>
      </c>
      <c r="Y379" s="62">
        <v>1</v>
      </c>
      <c r="Z379" s="62" t="str">
        <f>IF(ISNA(MATCH(C379,FORMULÁRIO!L:L, 0)),"NÃO","SIM")</f>
        <v>NÃO</v>
      </c>
      <c r="AA379" s="62" t="s">
        <v>3502</v>
      </c>
      <c r="AB379" s="62" t="s">
        <v>3503</v>
      </c>
    </row>
    <row r="380" spans="1:28" x14ac:dyDescent="0.25">
      <c r="A380" s="62">
        <v>222</v>
      </c>
      <c r="B380" s="208" t="s">
        <v>1005</v>
      </c>
      <c r="C380" s="46" t="s">
        <v>1006</v>
      </c>
      <c r="D380" s="47" t="s">
        <v>1007</v>
      </c>
      <c r="E380" s="48" t="s">
        <v>89</v>
      </c>
      <c r="F380" s="46" t="s">
        <v>1008</v>
      </c>
      <c r="G380" s="46" t="s">
        <v>10</v>
      </c>
      <c r="H380" s="62" t="s">
        <v>9</v>
      </c>
      <c r="I380" s="62"/>
      <c r="J380" s="62" t="s">
        <v>9</v>
      </c>
      <c r="K380" s="62"/>
      <c r="L380" s="62"/>
      <c r="M380" s="62"/>
      <c r="N380" s="62"/>
      <c r="O380" s="62"/>
      <c r="P380" s="62"/>
      <c r="Q380" s="62"/>
      <c r="R380" s="62"/>
      <c r="S380" s="62"/>
      <c r="T380" s="62"/>
      <c r="U380" s="62"/>
      <c r="V380" s="62"/>
      <c r="W380" s="62"/>
      <c r="X380" s="62" t="s">
        <v>3497</v>
      </c>
      <c r="Y380" s="62">
        <v>1</v>
      </c>
      <c r="Z380" s="62" t="str">
        <f>IF(ISNA(MATCH(C380,FORMULÁRIO!L:L, 0)),"NÃO","SIM")</f>
        <v>SIM</v>
      </c>
      <c r="AA380" s="62" t="s">
        <v>3502</v>
      </c>
      <c r="AB380" s="62" t="s">
        <v>3503</v>
      </c>
    </row>
    <row r="381" spans="1:28" ht="15.75" customHeight="1" x14ac:dyDescent="0.25">
      <c r="A381" s="62">
        <v>223</v>
      </c>
      <c r="B381" s="208" t="s">
        <v>1009</v>
      </c>
      <c r="C381" s="46" t="s">
        <v>1010</v>
      </c>
      <c r="D381" s="47" t="s">
        <v>1011</v>
      </c>
      <c r="E381" s="48" t="s">
        <v>43</v>
      </c>
      <c r="F381" s="46" t="s">
        <v>1012</v>
      </c>
      <c r="G381" s="46" t="s">
        <v>13</v>
      </c>
      <c r="H381" s="62" t="s">
        <v>9</v>
      </c>
      <c r="I381" s="62" t="s">
        <v>9</v>
      </c>
      <c r="J381" s="62"/>
      <c r="K381" s="62"/>
      <c r="L381" s="62"/>
      <c r="M381" s="62"/>
      <c r="N381" s="62"/>
      <c r="O381" s="62"/>
      <c r="P381" s="62"/>
      <c r="Q381" s="62"/>
      <c r="R381" s="62"/>
      <c r="S381" s="62"/>
      <c r="T381" s="62"/>
      <c r="U381" s="62"/>
      <c r="V381" s="62" t="s">
        <v>3506</v>
      </c>
      <c r="W381" s="62"/>
      <c r="X381" s="62" t="s">
        <v>3408</v>
      </c>
      <c r="Y381" s="62">
        <v>1</v>
      </c>
      <c r="Z381" s="62" t="str">
        <f>IF(ISNA(MATCH(C381,FORMULÁRIO!L:L, 0)),"NÃO","SIM")</f>
        <v>SIM</v>
      </c>
      <c r="AA381" s="62" t="s">
        <v>3502</v>
      </c>
      <c r="AB381" s="62" t="s">
        <v>3502</v>
      </c>
    </row>
    <row r="382" spans="1:28" ht="15.75" customHeight="1" x14ac:dyDescent="0.25">
      <c r="A382" s="62">
        <v>223</v>
      </c>
      <c r="B382" s="208" t="s">
        <v>1009</v>
      </c>
      <c r="C382" s="46" t="s">
        <v>1010</v>
      </c>
      <c r="D382" s="47" t="s">
        <v>1011</v>
      </c>
      <c r="E382" s="48" t="s">
        <v>43</v>
      </c>
      <c r="F382" s="46" t="s">
        <v>1012</v>
      </c>
      <c r="G382" s="46" t="s">
        <v>103</v>
      </c>
      <c r="H382" s="62" t="s">
        <v>9</v>
      </c>
      <c r="I382" s="62"/>
      <c r="J382" s="62"/>
      <c r="K382" s="62" t="s">
        <v>9</v>
      </c>
      <c r="L382" s="62"/>
      <c r="M382" s="62"/>
      <c r="N382" s="62"/>
      <c r="O382" s="62"/>
      <c r="P382" s="62"/>
      <c r="Q382" s="62"/>
      <c r="R382" s="62"/>
      <c r="S382" s="62"/>
      <c r="T382" s="62"/>
      <c r="U382" s="62" t="s">
        <v>5036</v>
      </c>
      <c r="V382" s="62" t="s">
        <v>3506</v>
      </c>
      <c r="W382" s="62"/>
      <c r="X382" s="62" t="s">
        <v>3361</v>
      </c>
      <c r="Y382" s="62">
        <v>2</v>
      </c>
      <c r="Z382" s="62" t="str">
        <f>IF(ISNA(MATCH(C382,FORMULÁRIO!L:L, 0)),"NÃO","SIM")</f>
        <v>SIM</v>
      </c>
      <c r="AA382" s="62" t="s">
        <v>3502</v>
      </c>
      <c r="AB382" s="62" t="s">
        <v>3502</v>
      </c>
    </row>
    <row r="383" spans="1:28" x14ac:dyDescent="0.25">
      <c r="A383" s="62">
        <v>224</v>
      </c>
      <c r="B383" s="208" t="s">
        <v>1013</v>
      </c>
      <c r="C383" s="46" t="s">
        <v>1014</v>
      </c>
      <c r="D383" s="47" t="s">
        <v>1015</v>
      </c>
      <c r="E383" s="48" t="s">
        <v>43</v>
      </c>
      <c r="F383" s="46" t="s">
        <v>1016</v>
      </c>
      <c r="G383" s="46" t="s">
        <v>10</v>
      </c>
      <c r="H383" s="62" t="s">
        <v>9</v>
      </c>
      <c r="I383" s="62" t="s">
        <v>9</v>
      </c>
      <c r="J383" s="62" t="s">
        <v>9</v>
      </c>
      <c r="K383" s="62" t="s">
        <v>9</v>
      </c>
      <c r="L383" s="62"/>
      <c r="M383" s="62"/>
      <c r="N383" s="62"/>
      <c r="O383" s="62"/>
      <c r="P383" s="62"/>
      <c r="Q383" s="62"/>
      <c r="R383" s="62"/>
      <c r="S383" s="62"/>
      <c r="T383" s="62"/>
      <c r="U383" s="62"/>
      <c r="V383" s="62" t="s">
        <v>3506</v>
      </c>
      <c r="W383" s="62"/>
      <c r="X383" s="62" t="s">
        <v>3497</v>
      </c>
      <c r="Y383" s="62">
        <v>1</v>
      </c>
      <c r="Z383" s="62" t="str">
        <f>IF(ISNA(MATCH(C383,FORMULÁRIO!L:L, 0)),"NÃO","SIM")</f>
        <v>SIM</v>
      </c>
      <c r="AA383" s="62" t="s">
        <v>3502</v>
      </c>
      <c r="AB383" s="62" t="s">
        <v>3502</v>
      </c>
    </row>
    <row r="384" spans="1:28" ht="15.75" customHeight="1" x14ac:dyDescent="0.25">
      <c r="A384" s="62">
        <v>224</v>
      </c>
      <c r="B384" s="208" t="s">
        <v>1013</v>
      </c>
      <c r="C384" s="46" t="s">
        <v>1014</v>
      </c>
      <c r="D384" s="47" t="s">
        <v>1015</v>
      </c>
      <c r="E384" s="48" t="s">
        <v>43</v>
      </c>
      <c r="F384" s="46" t="s">
        <v>1016</v>
      </c>
      <c r="G384" s="46" t="s">
        <v>17</v>
      </c>
      <c r="H384" s="62"/>
      <c r="I384" s="62" t="s">
        <v>9</v>
      </c>
      <c r="J384" s="62" t="s">
        <v>9</v>
      </c>
      <c r="K384" s="62" t="s">
        <v>9</v>
      </c>
      <c r="L384" s="62"/>
      <c r="M384" s="62"/>
      <c r="N384" s="62"/>
      <c r="O384" s="62"/>
      <c r="P384" s="62"/>
      <c r="Q384" s="62"/>
      <c r="R384" s="62"/>
      <c r="S384" s="62"/>
      <c r="T384" s="62"/>
      <c r="U384" s="62" t="s">
        <v>5037</v>
      </c>
      <c r="V384" s="62" t="s">
        <v>3506</v>
      </c>
      <c r="W384" s="62"/>
      <c r="X384" s="62" t="s">
        <v>3380</v>
      </c>
      <c r="Y384" s="62">
        <v>2</v>
      </c>
      <c r="Z384" s="62" t="str">
        <f>IF(ISNA(MATCH(C384,FORMULÁRIO!L:L, 0)),"NÃO","SIM")</f>
        <v>SIM</v>
      </c>
      <c r="AA384" s="62" t="s">
        <v>3502</v>
      </c>
      <c r="AB384" s="62" t="s">
        <v>3502</v>
      </c>
    </row>
    <row r="385" spans="1:28" ht="15.75" customHeight="1" x14ac:dyDescent="0.25">
      <c r="A385" s="62">
        <v>224</v>
      </c>
      <c r="B385" s="208" t="s">
        <v>1013</v>
      </c>
      <c r="C385" s="46" t="s">
        <v>1014</v>
      </c>
      <c r="D385" s="47" t="s">
        <v>1015</v>
      </c>
      <c r="E385" s="48" t="s">
        <v>43</v>
      </c>
      <c r="F385" s="46" t="s">
        <v>1016</v>
      </c>
      <c r="G385" s="46" t="s">
        <v>702</v>
      </c>
      <c r="H385" s="62" t="s">
        <v>9</v>
      </c>
      <c r="I385" s="62"/>
      <c r="J385" s="62"/>
      <c r="K385" s="62"/>
      <c r="L385" s="62"/>
      <c r="M385" s="62"/>
      <c r="N385" s="62"/>
      <c r="O385" s="62"/>
      <c r="P385" s="62"/>
      <c r="Q385" s="62"/>
      <c r="R385" s="62"/>
      <c r="S385" s="62"/>
      <c r="T385" s="62"/>
      <c r="U385" s="62"/>
      <c r="V385" s="62" t="s">
        <v>3506</v>
      </c>
      <c r="W385" s="62"/>
      <c r="X385" s="62" t="s">
        <v>3371</v>
      </c>
      <c r="Y385" s="62">
        <v>3</v>
      </c>
      <c r="Z385" s="62" t="str">
        <f>IF(ISNA(MATCH(C385,FORMULÁRIO!L:L, 0)),"NÃO","SIM")</f>
        <v>SIM</v>
      </c>
      <c r="AA385" s="62" t="s">
        <v>3502</v>
      </c>
      <c r="AB385" s="62" t="s">
        <v>3502</v>
      </c>
    </row>
    <row r="386" spans="1:28" x14ac:dyDescent="0.25">
      <c r="A386" s="62">
        <v>225</v>
      </c>
      <c r="B386" s="208" t="s">
        <v>1017</v>
      </c>
      <c r="C386" s="46" t="s">
        <v>1018</v>
      </c>
      <c r="D386" s="47" t="s">
        <v>1019</v>
      </c>
      <c r="E386" s="48" t="s">
        <v>168</v>
      </c>
      <c r="F386" s="46" t="s">
        <v>1020</v>
      </c>
      <c r="G386" s="46" t="s">
        <v>10</v>
      </c>
      <c r="H386" s="62"/>
      <c r="I386" s="62"/>
      <c r="J386" s="62" t="s">
        <v>9</v>
      </c>
      <c r="K386" s="62"/>
      <c r="L386" s="62"/>
      <c r="M386" s="62"/>
      <c r="N386" s="62"/>
      <c r="O386" s="62"/>
      <c r="P386" s="62"/>
      <c r="Q386" s="62"/>
      <c r="R386" s="62"/>
      <c r="S386" s="62"/>
      <c r="T386" s="62"/>
      <c r="U386" s="62"/>
      <c r="V386" s="62"/>
      <c r="W386" s="62"/>
      <c r="X386" s="62" t="s">
        <v>3497</v>
      </c>
      <c r="Y386" s="62">
        <v>1</v>
      </c>
      <c r="Z386" s="62" t="str">
        <f>IF(ISNA(MATCH(C386,FORMULÁRIO!L:L, 0)),"NÃO","SIM")</f>
        <v>SIM</v>
      </c>
      <c r="AA386" s="62" t="s">
        <v>3502</v>
      </c>
      <c r="AB386" s="62" t="s">
        <v>3503</v>
      </c>
    </row>
    <row r="387" spans="1:28" ht="15.75" customHeight="1" x14ac:dyDescent="0.25">
      <c r="A387" s="62">
        <v>226</v>
      </c>
      <c r="B387" s="208" t="s">
        <v>1021</v>
      </c>
      <c r="C387" s="46" t="s">
        <v>1022</v>
      </c>
      <c r="D387" s="47" t="s">
        <v>1023</v>
      </c>
      <c r="E387" s="48" t="s">
        <v>3470</v>
      </c>
      <c r="F387" s="46" t="s">
        <v>1024</v>
      </c>
      <c r="G387" s="46" t="s">
        <v>48</v>
      </c>
      <c r="H387" s="62" t="s">
        <v>9</v>
      </c>
      <c r="I387" s="62" t="s">
        <v>9</v>
      </c>
      <c r="J387" s="62"/>
      <c r="K387" s="62"/>
      <c r="L387" s="62"/>
      <c r="M387" s="62"/>
      <c r="N387" s="62"/>
      <c r="O387" s="62"/>
      <c r="P387" s="62"/>
      <c r="Q387" s="62"/>
      <c r="R387" s="62"/>
      <c r="S387" s="62"/>
      <c r="T387" s="62"/>
      <c r="U387" s="62"/>
      <c r="V387" s="62"/>
      <c r="W387" s="62"/>
      <c r="X387" s="62" t="s">
        <v>3361</v>
      </c>
      <c r="Y387" s="62">
        <v>1</v>
      </c>
      <c r="Z387" s="62" t="str">
        <f>IF(ISNA(MATCH(C387,FORMULÁRIO!L:L, 0)),"NÃO","SIM")</f>
        <v>SIM</v>
      </c>
      <c r="AA387" s="62" t="s">
        <v>3503</v>
      </c>
      <c r="AB387" s="62" t="s">
        <v>3503</v>
      </c>
    </row>
    <row r="388" spans="1:28" ht="15.75" customHeight="1" x14ac:dyDescent="0.25">
      <c r="A388" s="62">
        <v>227</v>
      </c>
      <c r="B388" s="208" t="s">
        <v>1025</v>
      </c>
      <c r="C388" s="46" t="s">
        <v>1026</v>
      </c>
      <c r="D388" s="89" t="s">
        <v>1027</v>
      </c>
      <c r="E388" s="48" t="s">
        <v>26</v>
      </c>
      <c r="F388" s="46" t="s">
        <v>1028</v>
      </c>
      <c r="G388" s="46" t="s">
        <v>13</v>
      </c>
      <c r="H388" s="62" t="s">
        <v>9</v>
      </c>
      <c r="I388" s="62" t="s">
        <v>9</v>
      </c>
      <c r="J388" s="62"/>
      <c r="K388" s="62"/>
      <c r="L388" s="62"/>
      <c r="M388" s="62"/>
      <c r="N388" s="62"/>
      <c r="O388" s="62"/>
      <c r="P388" s="62"/>
      <c r="Q388" s="62"/>
      <c r="R388" s="62"/>
      <c r="S388" s="62"/>
      <c r="T388" s="62"/>
      <c r="U388" s="62"/>
      <c r="V388" s="62"/>
      <c r="W388" s="62"/>
      <c r="X388" s="62" t="s">
        <v>3408</v>
      </c>
      <c r="Y388" s="62">
        <v>1</v>
      </c>
      <c r="Z388" s="62" t="str">
        <f>IF(ISNA(MATCH(C388,FORMULÁRIO!L:L, 0)),"NÃO","SIM")</f>
        <v>SIM</v>
      </c>
      <c r="AA388" s="62" t="s">
        <v>3502</v>
      </c>
      <c r="AB388" s="62" t="s">
        <v>3503</v>
      </c>
    </row>
    <row r="389" spans="1:28" ht="15.75" customHeight="1" x14ac:dyDescent="0.25">
      <c r="A389" s="62">
        <v>228</v>
      </c>
      <c r="B389" s="208" t="s">
        <v>1029</v>
      </c>
      <c r="C389" s="46" t="s">
        <v>1030</v>
      </c>
      <c r="D389" s="47" t="s">
        <v>1031</v>
      </c>
      <c r="E389" s="48" t="s">
        <v>43</v>
      </c>
      <c r="F389" s="46" t="s">
        <v>1032</v>
      </c>
      <c r="G389" s="46" t="s">
        <v>132</v>
      </c>
      <c r="H389" s="62" t="s">
        <v>9</v>
      </c>
      <c r="I389" s="62" t="s">
        <v>9</v>
      </c>
      <c r="J389" s="62" t="s">
        <v>9</v>
      </c>
      <c r="K389" s="62" t="s">
        <v>9</v>
      </c>
      <c r="L389" s="62"/>
      <c r="M389" s="62"/>
      <c r="N389" s="62"/>
      <c r="O389" s="62"/>
      <c r="P389" s="62"/>
      <c r="Q389" s="62"/>
      <c r="R389" s="62"/>
      <c r="S389" s="62"/>
      <c r="T389" s="62"/>
      <c r="U389" s="62"/>
      <c r="V389" s="62" t="s">
        <v>3506</v>
      </c>
      <c r="W389" s="62"/>
      <c r="X389" s="62" t="s">
        <v>3380</v>
      </c>
      <c r="Y389" s="62">
        <v>1</v>
      </c>
      <c r="Z389" s="62" t="str">
        <f>IF(ISNA(MATCH(C389,FORMULÁRIO!L:L, 0)),"NÃO","SIM")</f>
        <v>SIM</v>
      </c>
      <c r="AA389" s="62" t="s">
        <v>3502</v>
      </c>
      <c r="AB389" s="62" t="s">
        <v>3502</v>
      </c>
    </row>
    <row r="390" spans="1:28" ht="15.75" customHeight="1" x14ac:dyDescent="0.25">
      <c r="A390" s="62">
        <v>228</v>
      </c>
      <c r="B390" s="208" t="s">
        <v>1029</v>
      </c>
      <c r="C390" s="46" t="s">
        <v>1030</v>
      </c>
      <c r="D390" s="47" t="s">
        <v>1031</v>
      </c>
      <c r="E390" s="48" t="s">
        <v>43</v>
      </c>
      <c r="F390" s="46" t="s">
        <v>1032</v>
      </c>
      <c r="G390" s="46" t="s">
        <v>103</v>
      </c>
      <c r="H390" s="62" t="s">
        <v>9</v>
      </c>
      <c r="I390" s="62" t="s">
        <v>9</v>
      </c>
      <c r="J390" s="62" t="s">
        <v>9</v>
      </c>
      <c r="K390" s="62" t="s">
        <v>9</v>
      </c>
      <c r="L390" s="62"/>
      <c r="M390" s="62"/>
      <c r="N390" s="62"/>
      <c r="O390" s="62"/>
      <c r="P390" s="62"/>
      <c r="Q390" s="62"/>
      <c r="R390" s="62"/>
      <c r="S390" s="62"/>
      <c r="T390" s="62"/>
      <c r="U390" s="62" t="s">
        <v>5032</v>
      </c>
      <c r="V390" s="62" t="s">
        <v>3506</v>
      </c>
      <c r="W390" s="62"/>
      <c r="X390" s="62" t="s">
        <v>3361</v>
      </c>
      <c r="Y390" s="62">
        <v>2</v>
      </c>
      <c r="Z390" s="62" t="str">
        <f>IF(ISNA(MATCH(C390,FORMULÁRIO!L:L, 0)),"NÃO","SIM")</f>
        <v>SIM</v>
      </c>
      <c r="AA390" s="62" t="s">
        <v>3502</v>
      </c>
      <c r="AB390" s="62" t="s">
        <v>3502</v>
      </c>
    </row>
    <row r="391" spans="1:28" ht="15.75" customHeight="1" x14ac:dyDescent="0.25">
      <c r="A391" s="62">
        <v>229</v>
      </c>
      <c r="B391" s="208" t="s">
        <v>1033</v>
      </c>
      <c r="C391" s="46" t="s">
        <v>1034</v>
      </c>
      <c r="D391" s="89" t="s">
        <v>1035</v>
      </c>
      <c r="E391" s="48" t="s">
        <v>168</v>
      </c>
      <c r="F391" s="46" t="s">
        <v>1036</v>
      </c>
      <c r="G391" s="46" t="s">
        <v>48</v>
      </c>
      <c r="H391" s="62" t="s">
        <v>9</v>
      </c>
      <c r="I391" s="62" t="s">
        <v>9</v>
      </c>
      <c r="J391" s="62"/>
      <c r="K391" s="62"/>
      <c r="L391" s="62"/>
      <c r="M391" s="62"/>
      <c r="N391" s="62"/>
      <c r="O391" s="62"/>
      <c r="P391" s="62"/>
      <c r="Q391" s="62"/>
      <c r="R391" s="62"/>
      <c r="S391" s="62"/>
      <c r="T391" s="62"/>
      <c r="U391" s="62"/>
      <c r="V391" s="62"/>
      <c r="W391" s="62"/>
      <c r="X391" s="62" t="s">
        <v>3361</v>
      </c>
      <c r="Y391" s="62">
        <v>1</v>
      </c>
      <c r="Z391" s="62" t="str">
        <f>IF(ISNA(MATCH(C391,FORMULÁRIO!L:L, 0)),"NÃO","SIM")</f>
        <v>SIM</v>
      </c>
      <c r="AA391" s="62" t="s">
        <v>3502</v>
      </c>
      <c r="AB391" s="62" t="s">
        <v>3503</v>
      </c>
    </row>
    <row r="392" spans="1:28" ht="15.75" customHeight="1" x14ac:dyDescent="0.25">
      <c r="A392" s="62">
        <v>230</v>
      </c>
      <c r="B392" s="46" t="s">
        <v>1037</v>
      </c>
      <c r="C392" s="46" t="s">
        <v>1038</v>
      </c>
      <c r="D392" s="47" t="s">
        <v>1039</v>
      </c>
      <c r="E392" s="48" t="s">
        <v>43</v>
      </c>
      <c r="F392" s="46" t="s">
        <v>1040</v>
      </c>
      <c r="G392" s="46" t="s">
        <v>48</v>
      </c>
      <c r="H392" s="62" t="s">
        <v>9</v>
      </c>
      <c r="I392" s="62"/>
      <c r="J392" s="62"/>
      <c r="K392" s="62"/>
      <c r="L392" s="62"/>
      <c r="M392" s="62"/>
      <c r="N392" s="62"/>
      <c r="O392" s="62"/>
      <c r="P392" s="62"/>
      <c r="Q392" s="62"/>
      <c r="R392" s="62"/>
      <c r="S392" s="62"/>
      <c r="T392" s="62"/>
      <c r="U392" s="62"/>
      <c r="V392" s="62"/>
      <c r="W392" s="62"/>
      <c r="X392" s="62" t="s">
        <v>3361</v>
      </c>
      <c r="Y392" s="62">
        <v>1</v>
      </c>
      <c r="Z392" s="62" t="str">
        <f>IF(ISNA(MATCH(C392,FORMULÁRIO!L:L, 0)),"NÃO","SIM")</f>
        <v>NÃO</v>
      </c>
      <c r="AA392" s="62" t="s">
        <v>3502</v>
      </c>
      <c r="AB392" s="62" t="s">
        <v>3502</v>
      </c>
    </row>
    <row r="393" spans="1:28" x14ac:dyDescent="0.25">
      <c r="A393" s="62">
        <v>231</v>
      </c>
      <c r="B393" s="208" t="s">
        <v>1041</v>
      </c>
      <c r="C393" s="46" t="s">
        <v>1042</v>
      </c>
      <c r="D393" s="47" t="s">
        <v>1043</v>
      </c>
      <c r="E393" s="48" t="s">
        <v>168</v>
      </c>
      <c r="F393" s="46" t="s">
        <v>1044</v>
      </c>
      <c r="G393" s="46" t="s">
        <v>10</v>
      </c>
      <c r="H393" s="62"/>
      <c r="I393" s="62"/>
      <c r="J393" s="62" t="s">
        <v>9</v>
      </c>
      <c r="K393" s="62"/>
      <c r="L393" s="62"/>
      <c r="M393" s="62"/>
      <c r="N393" s="62"/>
      <c r="O393" s="62"/>
      <c r="P393" s="62"/>
      <c r="Q393" s="62"/>
      <c r="R393" s="62"/>
      <c r="S393" s="62"/>
      <c r="T393" s="62"/>
      <c r="U393" s="62"/>
      <c r="V393" s="62"/>
      <c r="W393" s="62"/>
      <c r="X393" s="62" t="s">
        <v>3497</v>
      </c>
      <c r="Y393" s="62">
        <v>1</v>
      </c>
      <c r="Z393" s="62" t="str">
        <f>IF(ISNA(MATCH(C393,FORMULÁRIO!L:L, 0)),"NÃO","SIM")</f>
        <v>SIM</v>
      </c>
      <c r="AA393" s="62" t="s">
        <v>3502</v>
      </c>
      <c r="AB393" s="62" t="s">
        <v>3503</v>
      </c>
    </row>
    <row r="394" spans="1:28" ht="15.75" customHeight="1" x14ac:dyDescent="0.25">
      <c r="A394" s="62">
        <v>232</v>
      </c>
      <c r="B394" s="208" t="s">
        <v>1045</v>
      </c>
      <c r="C394" s="46" t="s">
        <v>1046</v>
      </c>
      <c r="D394" s="47" t="s">
        <v>1047</v>
      </c>
      <c r="E394" s="48" t="s">
        <v>43</v>
      </c>
      <c r="F394" s="46" t="s">
        <v>1048</v>
      </c>
      <c r="G394" s="46" t="s">
        <v>13</v>
      </c>
      <c r="H394" s="62" t="s">
        <v>9</v>
      </c>
      <c r="I394" s="62" t="s">
        <v>9</v>
      </c>
      <c r="J394" s="62"/>
      <c r="K394" s="62"/>
      <c r="L394" s="62"/>
      <c r="M394" s="62"/>
      <c r="N394" s="62"/>
      <c r="O394" s="62"/>
      <c r="P394" s="62"/>
      <c r="Q394" s="62"/>
      <c r="R394" s="62"/>
      <c r="S394" s="62"/>
      <c r="T394" s="62"/>
      <c r="U394" s="62" t="s">
        <v>5042</v>
      </c>
      <c r="V394" s="62" t="s">
        <v>3506</v>
      </c>
      <c r="W394" s="62"/>
      <c r="X394" s="62" t="s">
        <v>3408</v>
      </c>
      <c r="Y394" s="62">
        <v>1</v>
      </c>
      <c r="Z394" s="62" t="str">
        <f>IF(ISNA(MATCH(C394,FORMULÁRIO!L:L, 0)),"NÃO","SIM")</f>
        <v>SIM</v>
      </c>
      <c r="AA394" s="62" t="s">
        <v>3502</v>
      </c>
      <c r="AB394" s="62" t="s">
        <v>3502</v>
      </c>
    </row>
    <row r="395" spans="1:28" ht="15.75" customHeight="1" x14ac:dyDescent="0.25">
      <c r="A395" s="62">
        <v>232</v>
      </c>
      <c r="B395" s="208" t="s">
        <v>1045</v>
      </c>
      <c r="C395" s="46" t="s">
        <v>1046</v>
      </c>
      <c r="D395" s="47" t="s">
        <v>1047</v>
      </c>
      <c r="E395" s="48" t="s">
        <v>43</v>
      </c>
      <c r="F395" s="46" t="s">
        <v>1048</v>
      </c>
      <c r="G395" s="46" t="s">
        <v>17</v>
      </c>
      <c r="H395" s="62"/>
      <c r="I395" s="62"/>
      <c r="J395" s="62" t="s">
        <v>9</v>
      </c>
      <c r="K395" s="62" t="s">
        <v>9</v>
      </c>
      <c r="L395" s="62"/>
      <c r="M395" s="62"/>
      <c r="N395" s="62"/>
      <c r="O395" s="62"/>
      <c r="P395" s="62"/>
      <c r="Q395" s="62"/>
      <c r="R395" s="62"/>
      <c r="S395" s="62"/>
      <c r="T395" s="62"/>
      <c r="U395" s="62"/>
      <c r="V395" s="62" t="s">
        <v>3506</v>
      </c>
      <c r="W395" s="62"/>
      <c r="X395" s="62" t="s">
        <v>3380</v>
      </c>
      <c r="Y395" s="62">
        <v>2</v>
      </c>
      <c r="Z395" s="62" t="str">
        <f>IF(ISNA(MATCH(C395,FORMULÁRIO!L:L, 0)),"NÃO","SIM")</f>
        <v>SIM</v>
      </c>
      <c r="AA395" s="62" t="s">
        <v>3502</v>
      </c>
      <c r="AB395" s="62" t="s">
        <v>3502</v>
      </c>
    </row>
    <row r="396" spans="1:28" ht="15.75" customHeight="1" x14ac:dyDescent="0.25">
      <c r="A396" s="62">
        <v>233</v>
      </c>
      <c r="B396" s="208" t="s">
        <v>1049</v>
      </c>
      <c r="C396" s="46" t="s">
        <v>1050</v>
      </c>
      <c r="D396" s="47" t="s">
        <v>1051</v>
      </c>
      <c r="E396" s="48" t="s">
        <v>43</v>
      </c>
      <c r="F396" s="46" t="s">
        <v>1052</v>
      </c>
      <c r="G396" s="46" t="s">
        <v>62</v>
      </c>
      <c r="H396" s="62"/>
      <c r="I396" s="62"/>
      <c r="J396" s="62" t="s">
        <v>9</v>
      </c>
      <c r="K396" s="62"/>
      <c r="L396" s="62" t="s">
        <v>9</v>
      </c>
      <c r="M396" s="62"/>
      <c r="N396" s="62"/>
      <c r="O396" s="62"/>
      <c r="P396" s="62"/>
      <c r="Q396" s="62"/>
      <c r="R396" s="62"/>
      <c r="S396" s="62"/>
      <c r="T396" s="62"/>
      <c r="U396" s="62"/>
      <c r="V396" s="62" t="s">
        <v>3506</v>
      </c>
      <c r="W396" s="62"/>
      <c r="X396" s="62" t="s">
        <v>3413</v>
      </c>
      <c r="Y396" s="62">
        <v>1</v>
      </c>
      <c r="Z396" s="62" t="str">
        <f>IF(ISNA(MATCH(C396,FORMULÁRIO!L:L, 0)),"NÃO","SIM")</f>
        <v>SIM</v>
      </c>
      <c r="AA396" s="62" t="s">
        <v>3502</v>
      </c>
      <c r="AB396" s="62" t="s">
        <v>3502</v>
      </c>
    </row>
    <row r="397" spans="1:28" ht="15.75" customHeight="1" x14ac:dyDescent="0.25">
      <c r="A397" s="62">
        <v>233</v>
      </c>
      <c r="B397" s="208" t="s">
        <v>1049</v>
      </c>
      <c r="C397" s="46" t="s">
        <v>1050</v>
      </c>
      <c r="D397" s="47" t="s">
        <v>1051</v>
      </c>
      <c r="E397" s="48" t="s">
        <v>43</v>
      </c>
      <c r="F397" s="46" t="s">
        <v>1052</v>
      </c>
      <c r="G397" s="46" t="s">
        <v>17</v>
      </c>
      <c r="H397" s="62"/>
      <c r="I397" s="62" t="s">
        <v>9</v>
      </c>
      <c r="J397" s="62"/>
      <c r="K397" s="62" t="s">
        <v>9</v>
      </c>
      <c r="L397" s="62"/>
      <c r="M397" s="62"/>
      <c r="N397" s="62"/>
      <c r="O397" s="62"/>
      <c r="P397" s="62"/>
      <c r="Q397" s="62"/>
      <c r="R397" s="62"/>
      <c r="S397" s="62"/>
      <c r="T397" s="62"/>
      <c r="U397" s="62"/>
      <c r="V397" s="62" t="s">
        <v>3506</v>
      </c>
      <c r="W397" s="62"/>
      <c r="X397" s="62" t="s">
        <v>3380</v>
      </c>
      <c r="Y397" s="62">
        <v>2</v>
      </c>
      <c r="Z397" s="62" t="str">
        <f>IF(ISNA(MATCH(C397,FORMULÁRIO!L:L, 0)),"NÃO","SIM")</f>
        <v>SIM</v>
      </c>
      <c r="AA397" s="62" t="s">
        <v>3502</v>
      </c>
      <c r="AB397" s="62" t="s">
        <v>3502</v>
      </c>
    </row>
    <row r="398" spans="1:28" ht="15.75" customHeight="1" x14ac:dyDescent="0.25">
      <c r="A398" s="62">
        <v>233</v>
      </c>
      <c r="B398" s="208" t="s">
        <v>1049</v>
      </c>
      <c r="C398" s="46" t="s">
        <v>1050</v>
      </c>
      <c r="D398" s="47" t="s">
        <v>1051</v>
      </c>
      <c r="E398" s="48" t="s">
        <v>43</v>
      </c>
      <c r="F398" s="46" t="s">
        <v>1052</v>
      </c>
      <c r="G398" s="46" t="s">
        <v>69</v>
      </c>
      <c r="H398" s="62"/>
      <c r="I398" s="62" t="s">
        <v>9</v>
      </c>
      <c r="J398" s="62"/>
      <c r="K398" s="62"/>
      <c r="L398" s="62"/>
      <c r="M398" s="62"/>
      <c r="N398" s="62"/>
      <c r="O398" s="62"/>
      <c r="P398" s="62"/>
      <c r="Q398" s="62" t="s">
        <v>9</v>
      </c>
      <c r="R398" s="62"/>
      <c r="S398" s="62"/>
      <c r="T398" s="62"/>
      <c r="U398" s="62" t="s">
        <v>5026</v>
      </c>
      <c r="V398" s="62" t="s">
        <v>3506</v>
      </c>
      <c r="W398" s="62"/>
      <c r="X398" s="62" t="s">
        <v>3389</v>
      </c>
      <c r="Y398" s="62">
        <v>3</v>
      </c>
      <c r="Z398" s="62" t="str">
        <f>IF(ISNA(MATCH(C398,FORMULÁRIO!L:L, 0)),"NÃO","SIM")</f>
        <v>SIM</v>
      </c>
      <c r="AA398" s="62" t="s">
        <v>3502</v>
      </c>
      <c r="AB398" s="62" t="s">
        <v>3502</v>
      </c>
    </row>
    <row r="399" spans="1:28" ht="15.75" customHeight="1" x14ac:dyDescent="0.25">
      <c r="A399" s="62">
        <v>234</v>
      </c>
      <c r="B399" s="46" t="s">
        <v>1053</v>
      </c>
      <c r="C399" s="46" t="s">
        <v>1054</v>
      </c>
      <c r="D399" s="47" t="s">
        <v>1055</v>
      </c>
      <c r="E399" s="48" t="s">
        <v>43</v>
      </c>
      <c r="F399" s="46" t="s">
        <v>1056</v>
      </c>
      <c r="G399" s="46" t="s">
        <v>48</v>
      </c>
      <c r="H399" s="62" t="s">
        <v>9</v>
      </c>
      <c r="I399" s="62" t="s">
        <v>9</v>
      </c>
      <c r="J399" s="62"/>
      <c r="K399" s="62"/>
      <c r="L399" s="62"/>
      <c r="M399" s="62"/>
      <c r="N399" s="62"/>
      <c r="O399" s="62"/>
      <c r="P399" s="62"/>
      <c r="Q399" s="62"/>
      <c r="R399" s="62"/>
      <c r="S399" s="62"/>
      <c r="T399" s="62"/>
      <c r="U399" s="62"/>
      <c r="V399" s="62"/>
      <c r="W399" s="62"/>
      <c r="X399" s="62" t="s">
        <v>3361</v>
      </c>
      <c r="Y399" s="62">
        <v>1</v>
      </c>
      <c r="Z399" s="62" t="str">
        <f>IF(ISNA(MATCH(C399,FORMULÁRIO!L:L, 0)),"NÃO","SIM")</f>
        <v>NÃO</v>
      </c>
      <c r="AA399" s="62" t="s">
        <v>3502</v>
      </c>
      <c r="AB399" s="62" t="s">
        <v>3502</v>
      </c>
    </row>
    <row r="400" spans="1:28" ht="15.75" customHeight="1" x14ac:dyDescent="0.25">
      <c r="A400" s="62">
        <v>235</v>
      </c>
      <c r="B400" s="46" t="s">
        <v>1057</v>
      </c>
      <c r="C400" s="46" t="s">
        <v>1058</v>
      </c>
      <c r="D400" s="47" t="s">
        <v>1059</v>
      </c>
      <c r="E400" s="48" t="s">
        <v>43</v>
      </c>
      <c r="F400" s="46" t="s">
        <v>1060</v>
      </c>
      <c r="G400" s="46" t="s">
        <v>13</v>
      </c>
      <c r="H400" s="62"/>
      <c r="I400" s="62" t="s">
        <v>9</v>
      </c>
      <c r="J400" s="62"/>
      <c r="K400" s="62"/>
      <c r="L400" s="62"/>
      <c r="M400" s="62"/>
      <c r="N400" s="62"/>
      <c r="O400" s="62"/>
      <c r="P400" s="62"/>
      <c r="Q400" s="62"/>
      <c r="R400" s="62"/>
      <c r="S400" s="62"/>
      <c r="T400" s="62"/>
      <c r="U400" s="62"/>
      <c r="V400" s="62"/>
      <c r="W400" s="62"/>
      <c r="X400" s="62" t="s">
        <v>3408</v>
      </c>
      <c r="Y400" s="62">
        <v>1</v>
      </c>
      <c r="Z400" s="62" t="str">
        <f>IF(ISNA(MATCH(C400,FORMULÁRIO!L:L, 0)),"NÃO","SIM")</f>
        <v>NÃO</v>
      </c>
      <c r="AA400" s="62" t="s">
        <v>3502</v>
      </c>
      <c r="AB400" s="62" t="s">
        <v>3502</v>
      </c>
    </row>
    <row r="401" spans="1:28" ht="15.75" customHeight="1" x14ac:dyDescent="0.25">
      <c r="A401" s="62">
        <v>235</v>
      </c>
      <c r="B401" s="46" t="s">
        <v>1057</v>
      </c>
      <c r="C401" s="46" t="s">
        <v>1058</v>
      </c>
      <c r="D401" s="47" t="s">
        <v>1059</v>
      </c>
      <c r="E401" s="48" t="s">
        <v>43</v>
      </c>
      <c r="F401" s="46" t="s">
        <v>1060</v>
      </c>
      <c r="G401" s="46" t="s">
        <v>17</v>
      </c>
      <c r="H401" s="62" t="s">
        <v>9</v>
      </c>
      <c r="I401" s="62"/>
      <c r="J401" s="62"/>
      <c r="K401" s="62"/>
      <c r="L401" s="62"/>
      <c r="M401" s="62"/>
      <c r="N401" s="62"/>
      <c r="O401" s="62"/>
      <c r="P401" s="62"/>
      <c r="Q401" s="62"/>
      <c r="R401" s="62"/>
      <c r="S401" s="62"/>
      <c r="T401" s="62"/>
      <c r="U401" s="62"/>
      <c r="V401" s="62"/>
      <c r="W401" s="62"/>
      <c r="X401" s="62" t="s">
        <v>3380</v>
      </c>
      <c r="Y401" s="62">
        <v>2</v>
      </c>
      <c r="Z401" s="62" t="str">
        <f>IF(ISNA(MATCH(C401,FORMULÁRIO!L:L, 0)),"NÃO","SIM")</f>
        <v>NÃO</v>
      </c>
      <c r="AA401" s="62" t="s">
        <v>3502</v>
      </c>
      <c r="AB401" s="62" t="s">
        <v>3502</v>
      </c>
    </row>
    <row r="402" spans="1:28" ht="15.75" customHeight="1" x14ac:dyDescent="0.25">
      <c r="A402" s="62">
        <v>235</v>
      </c>
      <c r="B402" s="46" t="s">
        <v>1057</v>
      </c>
      <c r="C402" s="46" t="s">
        <v>1058</v>
      </c>
      <c r="D402" s="47" t="s">
        <v>1059</v>
      </c>
      <c r="E402" s="48" t="s">
        <v>43</v>
      </c>
      <c r="F402" s="46" t="s">
        <v>1060</v>
      </c>
      <c r="G402" s="46" t="s">
        <v>187</v>
      </c>
      <c r="H402" s="62" t="s">
        <v>9</v>
      </c>
      <c r="I402" s="62"/>
      <c r="J402" s="62"/>
      <c r="K402" s="62"/>
      <c r="L402" s="62"/>
      <c r="M402" s="62"/>
      <c r="N402" s="62"/>
      <c r="O402" s="62" t="s">
        <v>9</v>
      </c>
      <c r="P402" s="62"/>
      <c r="Q402" s="62"/>
      <c r="R402" s="62"/>
      <c r="S402" s="62"/>
      <c r="T402" s="62"/>
      <c r="U402" s="62"/>
      <c r="V402" s="62"/>
      <c r="W402" s="62"/>
      <c r="X402" s="62" t="s">
        <v>3413</v>
      </c>
      <c r="Y402" s="62">
        <v>3</v>
      </c>
      <c r="Z402" s="62" t="str">
        <f>IF(ISNA(MATCH(C402,FORMULÁRIO!L:L, 0)),"NÃO","SIM")</f>
        <v>NÃO</v>
      </c>
      <c r="AA402" s="62" t="s">
        <v>3502</v>
      </c>
      <c r="AB402" s="62" t="s">
        <v>3502</v>
      </c>
    </row>
    <row r="403" spans="1:28" ht="15.75" customHeight="1" x14ac:dyDescent="0.25">
      <c r="A403" s="62">
        <v>236</v>
      </c>
      <c r="B403" s="208" t="s">
        <v>1061</v>
      </c>
      <c r="C403" s="46" t="s">
        <v>1062</v>
      </c>
      <c r="D403" s="47" t="s">
        <v>1063</v>
      </c>
      <c r="E403" s="48" t="s">
        <v>3470</v>
      </c>
      <c r="F403" s="46" t="s">
        <v>1064</v>
      </c>
      <c r="G403" s="46" t="s">
        <v>13</v>
      </c>
      <c r="H403" s="62" t="s">
        <v>9</v>
      </c>
      <c r="I403" s="62" t="s">
        <v>9</v>
      </c>
      <c r="J403" s="62"/>
      <c r="K403" s="62"/>
      <c r="L403" s="62"/>
      <c r="M403" s="62"/>
      <c r="N403" s="62"/>
      <c r="O403" s="62"/>
      <c r="P403" s="62"/>
      <c r="Q403" s="62"/>
      <c r="R403" s="62"/>
      <c r="S403" s="62"/>
      <c r="T403" s="62"/>
      <c r="U403" s="62"/>
      <c r="V403" s="62"/>
      <c r="W403" s="62"/>
      <c r="X403" s="62" t="s">
        <v>3408</v>
      </c>
      <c r="Y403" s="62">
        <v>1</v>
      </c>
      <c r="Z403" s="62" t="str">
        <f>IF(ISNA(MATCH(C403,FORMULÁRIO!L:L, 0)),"NÃO","SIM")</f>
        <v>SIM</v>
      </c>
      <c r="AA403" s="62" t="s">
        <v>3503</v>
      </c>
      <c r="AB403" s="62" t="s">
        <v>3503</v>
      </c>
    </row>
    <row r="404" spans="1:28" ht="15.75" customHeight="1" x14ac:dyDescent="0.25">
      <c r="A404" s="62">
        <v>236</v>
      </c>
      <c r="B404" s="208" t="s">
        <v>1061</v>
      </c>
      <c r="C404" s="46" t="s">
        <v>1062</v>
      </c>
      <c r="D404" s="47" t="s">
        <v>1063</v>
      </c>
      <c r="E404" s="48" t="s">
        <v>3470</v>
      </c>
      <c r="F404" s="46" t="s">
        <v>1064</v>
      </c>
      <c r="G404" s="46" t="s">
        <v>11</v>
      </c>
      <c r="H404" s="62" t="s">
        <v>9</v>
      </c>
      <c r="I404" s="62"/>
      <c r="J404" s="62"/>
      <c r="K404" s="62"/>
      <c r="L404" s="62"/>
      <c r="M404" s="62"/>
      <c r="N404" s="62"/>
      <c r="O404" s="62"/>
      <c r="P404" s="62"/>
      <c r="Q404" s="62"/>
      <c r="R404" s="62"/>
      <c r="S404" s="62"/>
      <c r="T404" s="62"/>
      <c r="U404" s="62"/>
      <c r="V404" s="62"/>
      <c r="W404" s="62"/>
      <c r="X404" s="62" t="s">
        <v>3371</v>
      </c>
      <c r="Y404" s="62">
        <v>2</v>
      </c>
      <c r="Z404" s="62" t="str">
        <f>IF(ISNA(MATCH(C404,FORMULÁRIO!L:L, 0)),"NÃO","SIM")</f>
        <v>SIM</v>
      </c>
      <c r="AA404" s="62" t="s">
        <v>3503</v>
      </c>
      <c r="AB404" s="62" t="s">
        <v>3503</v>
      </c>
    </row>
    <row r="405" spans="1:28" x14ac:dyDescent="0.25">
      <c r="A405" s="62">
        <v>237</v>
      </c>
      <c r="B405" s="208" t="s">
        <v>1065</v>
      </c>
      <c r="C405" s="46" t="s">
        <v>1066</v>
      </c>
      <c r="D405" s="89" t="s">
        <v>1067</v>
      </c>
      <c r="E405" s="48" t="s">
        <v>43</v>
      </c>
      <c r="F405" s="46" t="s">
        <v>1068</v>
      </c>
      <c r="G405" s="46" t="s">
        <v>10</v>
      </c>
      <c r="H405" s="62" t="s">
        <v>9</v>
      </c>
      <c r="I405" s="62" t="s">
        <v>9</v>
      </c>
      <c r="J405" s="62" t="s">
        <v>9</v>
      </c>
      <c r="K405" s="62" t="s">
        <v>9</v>
      </c>
      <c r="L405" s="62"/>
      <c r="M405" s="62"/>
      <c r="N405" s="62"/>
      <c r="O405" s="62"/>
      <c r="P405" s="62"/>
      <c r="Q405" s="62"/>
      <c r="R405" s="62"/>
      <c r="S405" s="62"/>
      <c r="T405" s="62"/>
      <c r="U405" s="62"/>
      <c r="V405" s="62"/>
      <c r="W405" s="62"/>
      <c r="X405" s="62" t="s">
        <v>3497</v>
      </c>
      <c r="Y405" s="62">
        <v>1</v>
      </c>
      <c r="Z405" s="62" t="str">
        <f>IF(ISNA(MATCH(C405,FORMULÁRIO!L:L, 0)),"NÃO","SIM")</f>
        <v>SIM</v>
      </c>
      <c r="AA405" s="62" t="s">
        <v>3502</v>
      </c>
      <c r="AB405" s="62" t="s">
        <v>3502</v>
      </c>
    </row>
    <row r="406" spans="1:28" ht="15.75" customHeight="1" x14ac:dyDescent="0.25">
      <c r="A406" s="62">
        <v>238</v>
      </c>
      <c r="B406" s="208" t="s">
        <v>1069</v>
      </c>
      <c r="C406" s="46" t="s">
        <v>1070</v>
      </c>
      <c r="D406" s="47" t="s">
        <v>1071</v>
      </c>
      <c r="E406" s="48" t="s">
        <v>43</v>
      </c>
      <c r="F406" s="46" t="s">
        <v>1072</v>
      </c>
      <c r="G406" s="46" t="s">
        <v>15</v>
      </c>
      <c r="H406" s="62" t="s">
        <v>9</v>
      </c>
      <c r="I406" s="62"/>
      <c r="J406" s="62"/>
      <c r="K406" s="62"/>
      <c r="L406" s="62"/>
      <c r="M406" s="62"/>
      <c r="N406" s="62"/>
      <c r="O406" s="62"/>
      <c r="P406" s="62"/>
      <c r="Q406" s="62"/>
      <c r="R406" s="62"/>
      <c r="S406" s="62"/>
      <c r="T406" s="62"/>
      <c r="U406" s="62" t="s">
        <v>5051</v>
      </c>
      <c r="V406" s="62" t="s">
        <v>3506</v>
      </c>
      <c r="W406" s="62"/>
      <c r="X406" s="62" t="s">
        <v>3371</v>
      </c>
      <c r="Y406" s="62">
        <v>1</v>
      </c>
      <c r="Z406" s="62" t="str">
        <f>IF(ISNA(MATCH(C406,FORMULÁRIO!L:L, 0)),"NÃO","SIM")</f>
        <v>SIM</v>
      </c>
      <c r="AA406" s="62" t="s">
        <v>3502</v>
      </c>
      <c r="AB406" s="62" t="s">
        <v>3502</v>
      </c>
    </row>
    <row r="407" spans="1:28" x14ac:dyDescent="0.25">
      <c r="A407" s="62">
        <v>239</v>
      </c>
      <c r="B407" s="208" t="s">
        <v>1073</v>
      </c>
      <c r="C407" s="46" t="s">
        <v>1074</v>
      </c>
      <c r="D407" s="47" t="s">
        <v>1075</v>
      </c>
      <c r="E407" s="48" t="s">
        <v>168</v>
      </c>
      <c r="F407" s="46" t="s">
        <v>1076</v>
      </c>
      <c r="G407" s="46" t="s">
        <v>10</v>
      </c>
      <c r="H407" s="62"/>
      <c r="I407" s="62"/>
      <c r="J407" s="62" t="s">
        <v>9</v>
      </c>
      <c r="K407" s="62"/>
      <c r="L407" s="62"/>
      <c r="M407" s="62"/>
      <c r="N407" s="62"/>
      <c r="O407" s="62"/>
      <c r="P407" s="62"/>
      <c r="Q407" s="62"/>
      <c r="R407" s="62"/>
      <c r="S407" s="62"/>
      <c r="T407" s="62"/>
      <c r="U407" s="62"/>
      <c r="V407" s="62"/>
      <c r="W407" s="62"/>
      <c r="X407" s="62" t="s">
        <v>3497</v>
      </c>
      <c r="Y407" s="62">
        <v>1</v>
      </c>
      <c r="Z407" s="62" t="str">
        <f>IF(ISNA(MATCH(C407,FORMULÁRIO!L:L, 0)),"NÃO","SIM")</f>
        <v>SIM</v>
      </c>
      <c r="AA407" s="62" t="s">
        <v>3502</v>
      </c>
      <c r="AB407" s="62" t="s">
        <v>3503</v>
      </c>
    </row>
    <row r="408" spans="1:28" x14ac:dyDescent="0.25">
      <c r="A408" s="62">
        <v>240</v>
      </c>
      <c r="B408" s="46" t="s">
        <v>1077</v>
      </c>
      <c r="C408" s="46" t="s">
        <v>1078</v>
      </c>
      <c r="D408" s="47" t="s">
        <v>1079</v>
      </c>
      <c r="E408" s="48" t="s">
        <v>43</v>
      </c>
      <c r="F408" s="46" t="s">
        <v>1080</v>
      </c>
      <c r="G408" s="46" t="s">
        <v>10</v>
      </c>
      <c r="H408" s="62"/>
      <c r="I408" s="62"/>
      <c r="J408" s="62" t="s">
        <v>9</v>
      </c>
      <c r="K408" s="62" t="s">
        <v>9</v>
      </c>
      <c r="L408" s="62"/>
      <c r="M408" s="62"/>
      <c r="N408" s="62"/>
      <c r="O408" s="62"/>
      <c r="P408" s="62"/>
      <c r="Q408" s="62"/>
      <c r="R408" s="62"/>
      <c r="S408" s="62"/>
      <c r="T408" s="62"/>
      <c r="U408" s="62"/>
      <c r="V408" s="62"/>
      <c r="W408" s="62"/>
      <c r="X408" s="62" t="s">
        <v>3497</v>
      </c>
      <c r="Y408" s="62">
        <v>1</v>
      </c>
      <c r="Z408" s="62" t="str">
        <f>IF(ISNA(MATCH(C408,FORMULÁRIO!L:L, 0)),"NÃO","SIM")</f>
        <v>NÃO</v>
      </c>
      <c r="AA408" s="62" t="s">
        <v>3502</v>
      </c>
      <c r="AB408" s="62" t="s">
        <v>3502</v>
      </c>
    </row>
    <row r="409" spans="1:28" ht="15.75" customHeight="1" x14ac:dyDescent="0.25">
      <c r="A409" s="62">
        <v>241</v>
      </c>
      <c r="B409" s="208" t="s">
        <v>1081</v>
      </c>
      <c r="C409" s="46" t="s">
        <v>1082</v>
      </c>
      <c r="D409" s="47" t="s">
        <v>1083</v>
      </c>
      <c r="E409" s="48" t="s">
        <v>3470</v>
      </c>
      <c r="F409" s="46" t="s">
        <v>1084</v>
      </c>
      <c r="G409" s="46" t="s">
        <v>13</v>
      </c>
      <c r="H409" s="62" t="s">
        <v>9</v>
      </c>
      <c r="I409" s="62" t="s">
        <v>9</v>
      </c>
      <c r="J409" s="62"/>
      <c r="K409" s="62"/>
      <c r="L409" s="62"/>
      <c r="M409" s="62"/>
      <c r="N409" s="62"/>
      <c r="O409" s="62"/>
      <c r="P409" s="62"/>
      <c r="Q409" s="62"/>
      <c r="R409" s="62"/>
      <c r="S409" s="62"/>
      <c r="T409" s="62"/>
      <c r="U409" s="62"/>
      <c r="V409" s="62"/>
      <c r="W409" s="62"/>
      <c r="X409" s="62" t="s">
        <v>3408</v>
      </c>
      <c r="Y409" s="62">
        <v>1</v>
      </c>
      <c r="Z409" s="62" t="str">
        <f>IF(ISNA(MATCH(C409,FORMULÁRIO!L:L, 0)),"NÃO","SIM")</f>
        <v>SIM</v>
      </c>
      <c r="AA409" s="62" t="s">
        <v>3503</v>
      </c>
      <c r="AB409" s="62" t="s">
        <v>3503</v>
      </c>
    </row>
    <row r="410" spans="1:28" ht="15.75" customHeight="1" x14ac:dyDescent="0.25">
      <c r="A410" s="62">
        <v>241</v>
      </c>
      <c r="B410" s="208" t="s">
        <v>1081</v>
      </c>
      <c r="C410" s="46" t="s">
        <v>1082</v>
      </c>
      <c r="D410" s="47" t="s">
        <v>1083</v>
      </c>
      <c r="E410" s="48" t="s">
        <v>3470</v>
      </c>
      <c r="F410" s="46" t="s">
        <v>1084</v>
      </c>
      <c r="G410" s="46" t="s">
        <v>68</v>
      </c>
      <c r="H410" s="62"/>
      <c r="I410" s="62"/>
      <c r="J410" s="62"/>
      <c r="K410" s="62" t="s">
        <v>9</v>
      </c>
      <c r="L410" s="62"/>
      <c r="M410" s="62"/>
      <c r="N410" s="62"/>
      <c r="O410" s="62"/>
      <c r="P410" s="62"/>
      <c r="Q410" s="62"/>
      <c r="R410" s="62"/>
      <c r="S410" s="62"/>
      <c r="T410" s="62"/>
      <c r="U410" s="62"/>
      <c r="V410" s="62"/>
      <c r="W410" s="62"/>
      <c r="X410" s="62" t="s">
        <v>3497</v>
      </c>
      <c r="Y410" s="62">
        <v>2</v>
      </c>
      <c r="Z410" s="62" t="str">
        <f>IF(ISNA(MATCH(C410,FORMULÁRIO!L:L, 0)),"NÃO","SIM")</f>
        <v>SIM</v>
      </c>
      <c r="AA410" s="62" t="s">
        <v>3503</v>
      </c>
      <c r="AB410" s="62" t="s">
        <v>3503</v>
      </c>
    </row>
    <row r="411" spans="1:28" x14ac:dyDescent="0.25">
      <c r="A411" s="62">
        <v>242</v>
      </c>
      <c r="B411" s="208" t="s">
        <v>1085</v>
      </c>
      <c r="C411" s="46" t="s">
        <v>1086</v>
      </c>
      <c r="D411" s="47" t="s">
        <v>1087</v>
      </c>
      <c r="E411" s="48" t="s">
        <v>3470</v>
      </c>
      <c r="F411" s="46" t="s">
        <v>1088</v>
      </c>
      <c r="G411" s="46" t="s">
        <v>10</v>
      </c>
      <c r="H411" s="62"/>
      <c r="I411" s="62"/>
      <c r="J411" s="62" t="s">
        <v>9</v>
      </c>
      <c r="K411" s="62"/>
      <c r="L411" s="62"/>
      <c r="M411" s="62"/>
      <c r="N411" s="62"/>
      <c r="O411" s="62"/>
      <c r="P411" s="62"/>
      <c r="Q411" s="62"/>
      <c r="R411" s="62"/>
      <c r="S411" s="62"/>
      <c r="T411" s="62"/>
      <c r="U411" s="62"/>
      <c r="V411" s="62"/>
      <c r="W411" s="62"/>
      <c r="X411" s="62" t="s">
        <v>3497</v>
      </c>
      <c r="Y411" s="62">
        <v>1</v>
      </c>
      <c r="Z411" s="62" t="str">
        <f>IF(ISNA(MATCH(C411,FORMULÁRIO!L:L, 0)),"NÃO","SIM")</f>
        <v>SIM</v>
      </c>
      <c r="AA411" s="62" t="s">
        <v>3503</v>
      </c>
      <c r="AB411" s="62" t="s">
        <v>3503</v>
      </c>
    </row>
    <row r="412" spans="1:28" ht="15.75" customHeight="1" x14ac:dyDescent="0.25">
      <c r="A412" s="62">
        <v>243</v>
      </c>
      <c r="B412" s="208" t="s">
        <v>1089</v>
      </c>
      <c r="C412" s="46" t="s">
        <v>1090</v>
      </c>
      <c r="D412" s="47" t="s">
        <v>1091</v>
      </c>
      <c r="E412" s="48" t="s">
        <v>43</v>
      </c>
      <c r="F412" s="46" t="s">
        <v>1092</v>
      </c>
      <c r="G412" s="46" t="s">
        <v>48</v>
      </c>
      <c r="H412" s="62" t="s">
        <v>9</v>
      </c>
      <c r="I412" s="62"/>
      <c r="J412" s="62"/>
      <c r="K412" s="62"/>
      <c r="L412" s="62"/>
      <c r="M412" s="62"/>
      <c r="N412" s="62"/>
      <c r="O412" s="62"/>
      <c r="P412" s="62"/>
      <c r="Q412" s="62"/>
      <c r="R412" s="62"/>
      <c r="S412" s="62"/>
      <c r="T412" s="62"/>
      <c r="U412" s="62"/>
      <c r="V412" s="62" t="s">
        <v>3506</v>
      </c>
      <c r="W412" s="62"/>
      <c r="X412" s="62" t="s">
        <v>3361</v>
      </c>
      <c r="Y412" s="62">
        <v>1</v>
      </c>
      <c r="Z412" s="62" t="str">
        <f>IF(ISNA(MATCH(C412,FORMULÁRIO!L:L, 0)),"NÃO","SIM")</f>
        <v>SIM</v>
      </c>
      <c r="AA412" s="62" t="s">
        <v>3502</v>
      </c>
      <c r="AB412" s="62" t="s">
        <v>3502</v>
      </c>
    </row>
    <row r="413" spans="1:28" ht="15.75" customHeight="1" x14ac:dyDescent="0.25">
      <c r="A413" s="62">
        <v>243</v>
      </c>
      <c r="B413" s="208" t="s">
        <v>1089</v>
      </c>
      <c r="C413" s="46" t="s">
        <v>1090</v>
      </c>
      <c r="D413" s="47" t="s">
        <v>1091</v>
      </c>
      <c r="E413" s="48" t="s">
        <v>43</v>
      </c>
      <c r="F413" s="46" t="s">
        <v>1092</v>
      </c>
      <c r="G413" s="46" t="s">
        <v>11</v>
      </c>
      <c r="H413" s="62" t="s">
        <v>9</v>
      </c>
      <c r="I413" s="62"/>
      <c r="J413" s="62"/>
      <c r="K413" s="62"/>
      <c r="L413" s="62"/>
      <c r="M413" s="62"/>
      <c r="N413" s="62"/>
      <c r="O413" s="62"/>
      <c r="P413" s="62"/>
      <c r="Q413" s="62"/>
      <c r="R413" s="62"/>
      <c r="S413" s="62"/>
      <c r="T413" s="62"/>
      <c r="U413" s="62" t="s">
        <v>5051</v>
      </c>
      <c r="V413" s="62" t="s">
        <v>3506</v>
      </c>
      <c r="W413" s="62"/>
      <c r="X413" s="62" t="s">
        <v>3371</v>
      </c>
      <c r="Y413" s="62">
        <v>2</v>
      </c>
      <c r="Z413" s="62" t="str">
        <f>IF(ISNA(MATCH(C413,FORMULÁRIO!L:L, 0)),"NÃO","SIM")</f>
        <v>SIM</v>
      </c>
      <c r="AA413" s="62" t="s">
        <v>3502</v>
      </c>
      <c r="AB413" s="62" t="s">
        <v>3502</v>
      </c>
    </row>
    <row r="414" spans="1:28" ht="15.75" customHeight="1" x14ac:dyDescent="0.25">
      <c r="A414" s="62">
        <v>243</v>
      </c>
      <c r="B414" s="46" t="s">
        <v>1093</v>
      </c>
      <c r="C414" s="46" t="s">
        <v>1094</v>
      </c>
      <c r="D414" s="47" t="s">
        <v>1095</v>
      </c>
      <c r="E414" s="48" t="s">
        <v>89</v>
      </c>
      <c r="F414" s="46" t="s">
        <v>1096</v>
      </c>
      <c r="G414" s="46" t="s">
        <v>305</v>
      </c>
      <c r="H414" s="62"/>
      <c r="I414" s="62"/>
      <c r="J414" s="62" t="s">
        <v>9</v>
      </c>
      <c r="K414" s="62"/>
      <c r="L414" s="62"/>
      <c r="M414" s="62"/>
      <c r="N414" s="62"/>
      <c r="O414" s="62"/>
      <c r="P414" s="62"/>
      <c r="Q414" s="62"/>
      <c r="R414" s="62"/>
      <c r="S414" s="62"/>
      <c r="T414" s="62"/>
      <c r="U414" s="62"/>
      <c r="V414" s="62"/>
      <c r="W414" s="62"/>
      <c r="X414" s="62" t="s">
        <v>3389</v>
      </c>
      <c r="Y414" s="62">
        <v>1</v>
      </c>
      <c r="Z414" s="62" t="str">
        <f>IF(ISNA(MATCH(C414,FORMULÁRIO!L:L, 0)),"NÃO","SIM")</f>
        <v>NÃO</v>
      </c>
      <c r="AA414" s="62" t="s">
        <v>3502</v>
      </c>
      <c r="AB414" s="62" t="s">
        <v>3503</v>
      </c>
    </row>
    <row r="415" spans="1:28" ht="15.75" customHeight="1" x14ac:dyDescent="0.25">
      <c r="A415" s="62">
        <v>244</v>
      </c>
      <c r="B415" s="208" t="s">
        <v>1097</v>
      </c>
      <c r="C415" s="46" t="s">
        <v>1098</v>
      </c>
      <c r="D415" s="47" t="s">
        <v>1099</v>
      </c>
      <c r="E415" s="48" t="s">
        <v>43</v>
      </c>
      <c r="F415" s="46" t="s">
        <v>1100</v>
      </c>
      <c r="G415" s="46" t="s">
        <v>48</v>
      </c>
      <c r="H415" s="62" t="s">
        <v>9</v>
      </c>
      <c r="I415" s="62" t="s">
        <v>9</v>
      </c>
      <c r="J415" s="62"/>
      <c r="K415" s="62"/>
      <c r="L415" s="62"/>
      <c r="M415" s="62"/>
      <c r="N415" s="62"/>
      <c r="O415" s="62"/>
      <c r="P415" s="62"/>
      <c r="Q415" s="62"/>
      <c r="R415" s="62"/>
      <c r="S415" s="62"/>
      <c r="T415" s="62"/>
      <c r="U415" s="62"/>
      <c r="V415" s="62"/>
      <c r="W415" s="62"/>
      <c r="X415" s="62" t="s">
        <v>3361</v>
      </c>
      <c r="Y415" s="62">
        <v>1</v>
      </c>
      <c r="Z415" s="62" t="str">
        <f>IF(ISNA(MATCH(C415,FORMULÁRIO!L:L, 0)),"NÃO","SIM")</f>
        <v>SIM</v>
      </c>
      <c r="AA415" s="62" t="s">
        <v>3502</v>
      </c>
      <c r="AB415" s="62" t="s">
        <v>3502</v>
      </c>
    </row>
    <row r="416" spans="1:28" ht="63" x14ac:dyDescent="0.25">
      <c r="A416" s="62">
        <v>245</v>
      </c>
      <c r="B416" s="208" t="s">
        <v>1101</v>
      </c>
      <c r="C416" s="46" t="s">
        <v>1102</v>
      </c>
      <c r="D416" s="81" t="s">
        <v>1103</v>
      </c>
      <c r="E416" s="48" t="s">
        <v>168</v>
      </c>
      <c r="F416" s="46" t="s">
        <v>1104</v>
      </c>
      <c r="G416" s="46" t="s">
        <v>15</v>
      </c>
      <c r="H416" s="62" t="s">
        <v>9</v>
      </c>
      <c r="I416" s="62"/>
      <c r="J416" s="62"/>
      <c r="K416" s="62"/>
      <c r="L416" s="62"/>
      <c r="M416" s="62"/>
      <c r="N416" s="62"/>
      <c r="O416" s="62"/>
      <c r="P416" s="62"/>
      <c r="Q416" s="62"/>
      <c r="R416" s="62"/>
      <c r="S416" s="62"/>
      <c r="T416" s="62"/>
      <c r="U416" s="62"/>
      <c r="V416" s="62"/>
      <c r="W416" s="62"/>
      <c r="X416" s="62" t="s">
        <v>3371</v>
      </c>
      <c r="Y416" s="62">
        <v>1</v>
      </c>
      <c r="Z416" s="62" t="str">
        <f>IF(ISNA(MATCH(C416,FORMULÁRIO!L:L, 0)),"NÃO","SIM")</f>
        <v>SIM</v>
      </c>
      <c r="AA416" s="62" t="s">
        <v>3502</v>
      </c>
      <c r="AB416" s="62" t="s">
        <v>3503</v>
      </c>
    </row>
    <row r="417" spans="1:28" ht="31.5" customHeight="1" x14ac:dyDescent="0.25">
      <c r="A417" s="62">
        <v>245</v>
      </c>
      <c r="B417" s="208" t="s">
        <v>1101</v>
      </c>
      <c r="C417" s="46" t="s">
        <v>1102</v>
      </c>
      <c r="D417" s="81" t="s">
        <v>1103</v>
      </c>
      <c r="E417" s="48" t="s">
        <v>168</v>
      </c>
      <c r="F417" s="46" t="s">
        <v>1104</v>
      </c>
      <c r="G417" s="46" t="s">
        <v>5079</v>
      </c>
      <c r="H417" s="62"/>
      <c r="I417" s="62"/>
      <c r="J417" s="62"/>
      <c r="K417" s="62" t="s">
        <v>9</v>
      </c>
      <c r="L417" s="62"/>
      <c r="M417" s="62"/>
      <c r="N417" s="62"/>
      <c r="O417" s="62"/>
      <c r="P417" s="62"/>
      <c r="Q417" s="62"/>
      <c r="R417" s="62"/>
      <c r="S417" s="62"/>
      <c r="T417" s="62"/>
      <c r="U417" s="62"/>
      <c r="V417" s="62"/>
      <c r="W417" s="62"/>
      <c r="X417" s="62" t="s">
        <v>3371</v>
      </c>
      <c r="Y417" s="62">
        <v>2</v>
      </c>
      <c r="Z417" s="62" t="str">
        <f>IF(ISNA(MATCH(C417,FORMULÁRIO!L:L, 0)),"NÃO","SIM")</f>
        <v>SIM</v>
      </c>
      <c r="AA417" s="62" t="s">
        <v>3502</v>
      </c>
      <c r="AB417" s="62" t="s">
        <v>3503</v>
      </c>
    </row>
    <row r="418" spans="1:28" ht="15.75" customHeight="1" x14ac:dyDescent="0.25">
      <c r="A418" s="62">
        <v>246</v>
      </c>
      <c r="B418" s="208" t="s">
        <v>1105</v>
      </c>
      <c r="C418" s="46" t="s">
        <v>1106</v>
      </c>
      <c r="D418" s="47" t="s">
        <v>1107</v>
      </c>
      <c r="E418" s="48" t="s">
        <v>43</v>
      </c>
      <c r="F418" s="46" t="s">
        <v>1108</v>
      </c>
      <c r="G418" s="46" t="s">
        <v>48</v>
      </c>
      <c r="H418" s="62"/>
      <c r="I418" s="62" t="s">
        <v>9</v>
      </c>
      <c r="J418" s="62"/>
      <c r="K418" s="62"/>
      <c r="L418" s="62"/>
      <c r="M418" s="62"/>
      <c r="N418" s="62"/>
      <c r="O418" s="62"/>
      <c r="P418" s="62"/>
      <c r="Q418" s="62"/>
      <c r="R418" s="62"/>
      <c r="S418" s="62"/>
      <c r="T418" s="62"/>
      <c r="U418" s="62"/>
      <c r="V418" s="62"/>
      <c r="W418" s="62"/>
      <c r="X418" s="62" t="s">
        <v>3361</v>
      </c>
      <c r="Y418" s="62">
        <v>1</v>
      </c>
      <c r="Z418" s="62" t="str">
        <f>IF(ISNA(MATCH(C418,FORMULÁRIO!L:L, 0)),"NÃO","SIM")</f>
        <v>SIM</v>
      </c>
      <c r="AA418" s="62" t="s">
        <v>3502</v>
      </c>
      <c r="AB418" s="62" t="s">
        <v>3502</v>
      </c>
    </row>
    <row r="419" spans="1:28" ht="15.75" customHeight="1" x14ac:dyDescent="0.25">
      <c r="A419" s="62">
        <v>247</v>
      </c>
      <c r="B419" s="208" t="s">
        <v>1109</v>
      </c>
      <c r="C419" s="46" t="s">
        <v>1110</v>
      </c>
      <c r="D419" s="47" t="s">
        <v>1111</v>
      </c>
      <c r="E419" s="48" t="s">
        <v>3470</v>
      </c>
      <c r="F419" s="46" t="s">
        <v>1112</v>
      </c>
      <c r="G419" s="46" t="s">
        <v>48</v>
      </c>
      <c r="H419" s="62" t="s">
        <v>9</v>
      </c>
      <c r="I419" s="62" t="s">
        <v>9</v>
      </c>
      <c r="J419" s="62"/>
      <c r="K419" s="62"/>
      <c r="L419" s="62"/>
      <c r="M419" s="62"/>
      <c r="N419" s="62"/>
      <c r="O419" s="62"/>
      <c r="P419" s="62"/>
      <c r="Q419" s="62"/>
      <c r="R419" s="62"/>
      <c r="S419" s="62"/>
      <c r="T419" s="62"/>
      <c r="U419" s="62"/>
      <c r="V419" s="62"/>
      <c r="W419" s="62"/>
      <c r="X419" s="62" t="s">
        <v>3361</v>
      </c>
      <c r="Y419" s="62">
        <v>1</v>
      </c>
      <c r="Z419" s="62" t="str">
        <f>IF(ISNA(MATCH(C419,FORMULÁRIO!L:L, 0)),"NÃO","SIM")</f>
        <v>SIM</v>
      </c>
      <c r="AA419" s="62" t="s">
        <v>3503</v>
      </c>
      <c r="AB419" s="62" t="s">
        <v>3503</v>
      </c>
    </row>
    <row r="420" spans="1:28" ht="15.75" customHeight="1" x14ac:dyDescent="0.25">
      <c r="A420" s="62">
        <v>248</v>
      </c>
      <c r="B420" s="208" t="s">
        <v>1113</v>
      </c>
      <c r="C420" s="46" t="s">
        <v>1114</v>
      </c>
      <c r="D420" s="47" t="s">
        <v>1115</v>
      </c>
      <c r="E420" s="48" t="s">
        <v>3470</v>
      </c>
      <c r="F420" s="46" t="s">
        <v>1116</v>
      </c>
      <c r="G420" s="46" t="s">
        <v>13</v>
      </c>
      <c r="H420" s="62" t="s">
        <v>9</v>
      </c>
      <c r="I420" s="62" t="s">
        <v>9</v>
      </c>
      <c r="J420" s="62"/>
      <c r="K420" s="62"/>
      <c r="L420" s="62"/>
      <c r="M420" s="62"/>
      <c r="N420" s="62"/>
      <c r="O420" s="62"/>
      <c r="P420" s="62"/>
      <c r="Q420" s="62"/>
      <c r="R420" s="62"/>
      <c r="S420" s="62"/>
      <c r="T420" s="62"/>
      <c r="U420" s="62"/>
      <c r="V420" s="62"/>
      <c r="W420" s="62"/>
      <c r="X420" s="62" t="s">
        <v>3408</v>
      </c>
      <c r="Y420" s="62">
        <v>1</v>
      </c>
      <c r="Z420" s="62" t="str">
        <f>IF(ISNA(MATCH(C420,FORMULÁRIO!L:L, 0)),"NÃO","SIM")</f>
        <v>SIM</v>
      </c>
      <c r="AA420" s="62" t="s">
        <v>3503</v>
      </c>
      <c r="AB420" s="62" t="s">
        <v>3503</v>
      </c>
    </row>
    <row r="421" spans="1:28" ht="15.75" customHeight="1" x14ac:dyDescent="0.25">
      <c r="A421" s="62">
        <v>248</v>
      </c>
      <c r="B421" s="208" t="s">
        <v>1113</v>
      </c>
      <c r="C421" s="46" t="s">
        <v>1114</v>
      </c>
      <c r="D421" s="47" t="s">
        <v>1115</v>
      </c>
      <c r="E421" s="48" t="s">
        <v>3470</v>
      </c>
      <c r="F421" s="46" t="s">
        <v>1116</v>
      </c>
      <c r="G421" s="46" t="s">
        <v>103</v>
      </c>
      <c r="H421" s="62" t="s">
        <v>9</v>
      </c>
      <c r="I421" s="62"/>
      <c r="J421" s="62"/>
      <c r="K421" s="62"/>
      <c r="L421" s="62"/>
      <c r="M421" s="62"/>
      <c r="N421" s="62"/>
      <c r="O421" s="62"/>
      <c r="P421" s="62"/>
      <c r="Q421" s="62"/>
      <c r="R421" s="62"/>
      <c r="S421" s="62"/>
      <c r="T421" s="62"/>
      <c r="U421" s="62"/>
      <c r="V421" s="62"/>
      <c r="W421" s="62"/>
      <c r="X421" s="62" t="s">
        <v>3361</v>
      </c>
      <c r="Y421" s="62">
        <v>2</v>
      </c>
      <c r="Z421" s="62" t="str">
        <f>IF(ISNA(MATCH(C421,FORMULÁRIO!L:L, 0)),"NÃO","SIM")</f>
        <v>SIM</v>
      </c>
      <c r="AA421" s="62" t="s">
        <v>3503</v>
      </c>
      <c r="AB421" s="62" t="s">
        <v>3503</v>
      </c>
    </row>
    <row r="422" spans="1:28" ht="15.75" customHeight="1" x14ac:dyDescent="0.25">
      <c r="A422" s="62">
        <v>249</v>
      </c>
      <c r="B422" s="208" t="s">
        <v>1117</v>
      </c>
      <c r="C422" s="46" t="s">
        <v>1118</v>
      </c>
      <c r="D422" s="47" t="s">
        <v>1119</v>
      </c>
      <c r="E422" s="48" t="s">
        <v>43</v>
      </c>
      <c r="F422" s="46" t="s">
        <v>1120</v>
      </c>
      <c r="G422" s="46" t="s">
        <v>13</v>
      </c>
      <c r="H422" s="62" t="s">
        <v>9</v>
      </c>
      <c r="I422" s="62" t="s">
        <v>9</v>
      </c>
      <c r="J422" s="62"/>
      <c r="K422" s="62"/>
      <c r="L422" s="62"/>
      <c r="M422" s="62"/>
      <c r="N422" s="62"/>
      <c r="O422" s="62"/>
      <c r="P422" s="62"/>
      <c r="Q422" s="62"/>
      <c r="R422" s="62"/>
      <c r="S422" s="62"/>
      <c r="T422" s="62"/>
      <c r="U422" s="62" t="s">
        <v>5042</v>
      </c>
      <c r="V422" s="62" t="s">
        <v>3506</v>
      </c>
      <c r="W422" s="62"/>
      <c r="X422" s="62" t="s">
        <v>3408</v>
      </c>
      <c r="Y422" s="62">
        <v>1</v>
      </c>
      <c r="Z422" s="62" t="str">
        <f>IF(ISNA(MATCH(C422,FORMULÁRIO!L:L, 0)),"NÃO","SIM")</f>
        <v>SIM</v>
      </c>
      <c r="AA422" s="62" t="s">
        <v>3502</v>
      </c>
      <c r="AB422" s="62" t="s">
        <v>3502</v>
      </c>
    </row>
    <row r="423" spans="1:28" x14ac:dyDescent="0.25">
      <c r="A423" s="62">
        <v>250</v>
      </c>
      <c r="B423" s="46" t="s">
        <v>1121</v>
      </c>
      <c r="C423" s="46" t="s">
        <v>1122</v>
      </c>
      <c r="D423" s="47" t="s">
        <v>1123</v>
      </c>
      <c r="E423" s="48" t="s">
        <v>43</v>
      </c>
      <c r="F423" s="46" t="s">
        <v>1124</v>
      </c>
      <c r="G423" s="46" t="s">
        <v>10</v>
      </c>
      <c r="H423" s="62"/>
      <c r="I423" s="62"/>
      <c r="J423" s="62" t="s">
        <v>9</v>
      </c>
      <c r="K423" s="62"/>
      <c r="L423" s="62"/>
      <c r="M423" s="62"/>
      <c r="N423" s="62"/>
      <c r="O423" s="62"/>
      <c r="P423" s="62"/>
      <c r="Q423" s="62"/>
      <c r="R423" s="62"/>
      <c r="S423" s="62"/>
      <c r="T423" s="62"/>
      <c r="U423" s="62"/>
      <c r="V423" s="62"/>
      <c r="W423" s="62"/>
      <c r="X423" s="62" t="s">
        <v>3497</v>
      </c>
      <c r="Y423" s="62">
        <v>1</v>
      </c>
      <c r="Z423" s="62" t="str">
        <f>IF(ISNA(MATCH(C423,FORMULÁRIO!L:L, 0)),"NÃO","SIM")</f>
        <v>NÃO</v>
      </c>
      <c r="AA423" s="62" t="s">
        <v>3502</v>
      </c>
      <c r="AB423" s="62" t="s">
        <v>3502</v>
      </c>
    </row>
    <row r="424" spans="1:28" x14ac:dyDescent="0.25">
      <c r="A424" s="62">
        <v>251</v>
      </c>
      <c r="B424" s="46" t="s">
        <v>1125</v>
      </c>
      <c r="C424" s="46" t="s">
        <v>1126</v>
      </c>
      <c r="D424" s="47" t="s">
        <v>1127</v>
      </c>
      <c r="E424" s="48" t="s">
        <v>168</v>
      </c>
      <c r="F424" s="46" t="s">
        <v>1128</v>
      </c>
      <c r="G424" s="46" t="s">
        <v>10</v>
      </c>
      <c r="H424" s="62"/>
      <c r="I424" s="62"/>
      <c r="J424" s="62" t="s">
        <v>9</v>
      </c>
      <c r="K424" s="62"/>
      <c r="L424" s="62"/>
      <c r="M424" s="62"/>
      <c r="N424" s="62"/>
      <c r="O424" s="62"/>
      <c r="P424" s="62"/>
      <c r="Q424" s="62"/>
      <c r="R424" s="62"/>
      <c r="S424" s="62"/>
      <c r="T424" s="62"/>
      <c r="U424" s="62"/>
      <c r="V424" s="62"/>
      <c r="W424" s="62"/>
      <c r="X424" s="62" t="s">
        <v>3497</v>
      </c>
      <c r="Y424" s="62">
        <v>1</v>
      </c>
      <c r="Z424" s="62" t="str">
        <f>IF(ISNA(MATCH(C424,FORMULÁRIO!L:L, 0)),"NÃO","SIM")</f>
        <v>NÃO</v>
      </c>
      <c r="AA424" s="62" t="s">
        <v>3502</v>
      </c>
      <c r="AB424" s="62" t="s">
        <v>3503</v>
      </c>
    </row>
    <row r="425" spans="1:28" ht="15.75" customHeight="1" x14ac:dyDescent="0.25">
      <c r="A425" s="62">
        <v>252</v>
      </c>
      <c r="B425" s="208" t="s">
        <v>1129</v>
      </c>
      <c r="C425" s="46" t="s">
        <v>1130</v>
      </c>
      <c r="D425" s="47" t="s">
        <v>1131</v>
      </c>
      <c r="E425" s="48" t="s">
        <v>43</v>
      </c>
      <c r="F425" s="46" t="s">
        <v>1132</v>
      </c>
      <c r="G425" s="46" t="s">
        <v>15</v>
      </c>
      <c r="H425" s="62" t="s">
        <v>9</v>
      </c>
      <c r="I425" s="62"/>
      <c r="J425" s="62"/>
      <c r="K425" s="62"/>
      <c r="L425" s="62"/>
      <c r="M425" s="62"/>
      <c r="N425" s="62"/>
      <c r="O425" s="62"/>
      <c r="P425" s="62"/>
      <c r="Q425" s="62"/>
      <c r="R425" s="62"/>
      <c r="S425" s="62"/>
      <c r="T425" s="62"/>
      <c r="U425" s="62"/>
      <c r="V425" s="62"/>
      <c r="W425" s="62"/>
      <c r="X425" s="62" t="s">
        <v>3371</v>
      </c>
      <c r="Y425" s="62">
        <v>1</v>
      </c>
      <c r="Z425" s="62" t="str">
        <f>IF(ISNA(MATCH(C425,FORMULÁRIO!L:L, 0)),"NÃO","SIM")</f>
        <v>SIM</v>
      </c>
      <c r="AA425" s="62" t="s">
        <v>3502</v>
      </c>
      <c r="AB425" s="62" t="s">
        <v>3502</v>
      </c>
    </row>
    <row r="426" spans="1:28" x14ac:dyDescent="0.25">
      <c r="A426" s="62">
        <v>253</v>
      </c>
      <c r="B426" s="208" t="s">
        <v>1133</v>
      </c>
      <c r="C426" s="46" t="s">
        <v>1134</v>
      </c>
      <c r="D426" s="47" t="s">
        <v>1135</v>
      </c>
      <c r="E426" s="48" t="s">
        <v>43</v>
      </c>
      <c r="F426" s="46" t="s">
        <v>1136</v>
      </c>
      <c r="G426" s="46" t="s">
        <v>10</v>
      </c>
      <c r="H426" s="62"/>
      <c r="I426" s="62"/>
      <c r="J426" s="62" t="s">
        <v>9</v>
      </c>
      <c r="K426" s="62" t="s">
        <v>9</v>
      </c>
      <c r="L426" s="62"/>
      <c r="M426" s="62"/>
      <c r="N426" s="62"/>
      <c r="O426" s="62"/>
      <c r="P426" s="62"/>
      <c r="Q426" s="62"/>
      <c r="R426" s="62"/>
      <c r="S426" s="62"/>
      <c r="T426" s="62"/>
      <c r="U426" s="62"/>
      <c r="V426" s="62" t="s">
        <v>3506</v>
      </c>
      <c r="W426" s="62"/>
      <c r="X426" s="62" t="s">
        <v>3497</v>
      </c>
      <c r="Y426" s="62">
        <v>1</v>
      </c>
      <c r="Z426" s="62" t="str">
        <f>IF(ISNA(MATCH(C426,FORMULÁRIO!L:L, 0)),"NÃO","SIM")</f>
        <v>SIM</v>
      </c>
      <c r="AA426" s="62" t="s">
        <v>3502</v>
      </c>
      <c r="AB426" s="62" t="s">
        <v>3502</v>
      </c>
    </row>
    <row r="427" spans="1:28" ht="15.75" customHeight="1" x14ac:dyDescent="0.25">
      <c r="A427" s="62">
        <v>253</v>
      </c>
      <c r="B427" s="208" t="s">
        <v>1133</v>
      </c>
      <c r="C427" s="46" t="s">
        <v>1134</v>
      </c>
      <c r="D427" s="47" t="s">
        <v>1135</v>
      </c>
      <c r="E427" s="48" t="s">
        <v>43</v>
      </c>
      <c r="F427" s="46" t="s">
        <v>1136</v>
      </c>
      <c r="G427" s="46" t="s">
        <v>17</v>
      </c>
      <c r="H427" s="62"/>
      <c r="I427" s="62"/>
      <c r="J427" s="62"/>
      <c r="K427" s="62" t="s">
        <v>9</v>
      </c>
      <c r="L427" s="62"/>
      <c r="M427" s="62"/>
      <c r="N427" s="62"/>
      <c r="O427" s="62"/>
      <c r="P427" s="62"/>
      <c r="Q427" s="62"/>
      <c r="R427" s="62"/>
      <c r="S427" s="62"/>
      <c r="T427" s="62"/>
      <c r="U427" s="62" t="s">
        <v>5048</v>
      </c>
      <c r="V427" s="62" t="s">
        <v>3506</v>
      </c>
      <c r="W427" s="62"/>
      <c r="X427" s="62" t="s">
        <v>3380</v>
      </c>
      <c r="Y427" s="62">
        <v>2</v>
      </c>
      <c r="Z427" s="62" t="str">
        <f>IF(ISNA(MATCH(C427,FORMULÁRIO!L:L, 0)),"NÃO","SIM")</f>
        <v>SIM</v>
      </c>
      <c r="AA427" s="62" t="s">
        <v>3502</v>
      </c>
      <c r="AB427" s="62" t="s">
        <v>3502</v>
      </c>
    </row>
    <row r="428" spans="1:28" ht="15.75" customHeight="1" x14ac:dyDescent="0.25">
      <c r="A428" s="62">
        <v>254</v>
      </c>
      <c r="B428" s="208" t="s">
        <v>1137</v>
      </c>
      <c r="C428" s="46" t="s">
        <v>1138</v>
      </c>
      <c r="D428" s="47" t="s">
        <v>1139</v>
      </c>
      <c r="E428" s="48" t="s">
        <v>43</v>
      </c>
      <c r="F428" s="46" t="s">
        <v>1140</v>
      </c>
      <c r="G428" s="46" t="s">
        <v>13</v>
      </c>
      <c r="H428" s="62" t="s">
        <v>9</v>
      </c>
      <c r="I428" s="62" t="s">
        <v>9</v>
      </c>
      <c r="J428" s="62"/>
      <c r="K428" s="62"/>
      <c r="L428" s="62"/>
      <c r="M428" s="62"/>
      <c r="N428" s="62"/>
      <c r="O428" s="62"/>
      <c r="P428" s="62"/>
      <c r="Q428" s="62"/>
      <c r="R428" s="62"/>
      <c r="S428" s="62"/>
      <c r="T428" s="62"/>
      <c r="U428" s="62" t="s">
        <v>5042</v>
      </c>
      <c r="V428" s="62" t="s">
        <v>3506</v>
      </c>
      <c r="W428" s="62"/>
      <c r="X428" s="62" t="s">
        <v>3408</v>
      </c>
      <c r="Y428" s="62">
        <v>1</v>
      </c>
      <c r="Z428" s="62" t="str">
        <f>IF(ISNA(MATCH(C428,FORMULÁRIO!L:L, 0)),"NÃO","SIM")</f>
        <v>SIM</v>
      </c>
      <c r="AA428" s="62" t="s">
        <v>3502</v>
      </c>
      <c r="AB428" s="62" t="s">
        <v>3502</v>
      </c>
    </row>
    <row r="429" spans="1:28" ht="15.75" customHeight="1" x14ac:dyDescent="0.25">
      <c r="A429" s="62">
        <v>254</v>
      </c>
      <c r="B429" s="208" t="s">
        <v>1137</v>
      </c>
      <c r="C429" s="46" t="s">
        <v>1138</v>
      </c>
      <c r="D429" s="47" t="s">
        <v>1139</v>
      </c>
      <c r="E429" s="48" t="s">
        <v>43</v>
      </c>
      <c r="F429" s="46" t="s">
        <v>1140</v>
      </c>
      <c r="G429" s="46" t="s">
        <v>17</v>
      </c>
      <c r="H429" s="62" t="s">
        <v>9</v>
      </c>
      <c r="I429" s="62"/>
      <c r="J429" s="62"/>
      <c r="K429" s="62"/>
      <c r="L429" s="62"/>
      <c r="M429" s="62"/>
      <c r="N429" s="62"/>
      <c r="O429" s="62"/>
      <c r="P429" s="62"/>
      <c r="Q429" s="62"/>
      <c r="R429" s="62"/>
      <c r="S429" s="62"/>
      <c r="T429" s="62"/>
      <c r="U429" s="62"/>
      <c r="V429" s="62" t="s">
        <v>3506</v>
      </c>
      <c r="W429" s="62"/>
      <c r="X429" s="62" t="s">
        <v>3380</v>
      </c>
      <c r="Y429" s="62">
        <v>2</v>
      </c>
      <c r="Z429" s="62" t="str">
        <f>IF(ISNA(MATCH(C429,FORMULÁRIO!L:L, 0)),"NÃO","SIM")</f>
        <v>SIM</v>
      </c>
      <c r="AA429" s="62" t="s">
        <v>3502</v>
      </c>
      <c r="AB429" s="62" t="s">
        <v>3502</v>
      </c>
    </row>
    <row r="430" spans="1:28" ht="15.75" customHeight="1" x14ac:dyDescent="0.25">
      <c r="A430" s="62">
        <v>255</v>
      </c>
      <c r="B430" s="208" t="s">
        <v>1141</v>
      </c>
      <c r="C430" s="46" t="s">
        <v>1142</v>
      </c>
      <c r="D430" s="47" t="s">
        <v>1143</v>
      </c>
      <c r="E430" s="48" t="s">
        <v>43</v>
      </c>
      <c r="F430" s="46" t="s">
        <v>1144</v>
      </c>
      <c r="G430" s="46" t="s">
        <v>48</v>
      </c>
      <c r="H430" s="62" t="s">
        <v>9</v>
      </c>
      <c r="I430" s="62"/>
      <c r="J430" s="62"/>
      <c r="K430" s="62"/>
      <c r="L430" s="62"/>
      <c r="M430" s="62"/>
      <c r="N430" s="62"/>
      <c r="O430" s="62"/>
      <c r="P430" s="62"/>
      <c r="Q430" s="62"/>
      <c r="R430" s="62"/>
      <c r="S430" s="62"/>
      <c r="T430" s="62"/>
      <c r="U430" s="62" t="s">
        <v>4602</v>
      </c>
      <c r="V430" s="62" t="s">
        <v>3506</v>
      </c>
      <c r="W430" s="62"/>
      <c r="X430" s="62" t="s">
        <v>3361</v>
      </c>
      <c r="Y430" s="62">
        <v>1</v>
      </c>
      <c r="Z430" s="62" t="str">
        <f>IF(ISNA(MATCH(C430,FORMULÁRIO!L:L, 0)),"NÃO","SIM")</f>
        <v>SIM</v>
      </c>
      <c r="AA430" s="62" t="s">
        <v>3502</v>
      </c>
      <c r="AB430" s="62" t="s">
        <v>3502</v>
      </c>
    </row>
    <row r="431" spans="1:28" ht="15.75" customHeight="1" x14ac:dyDescent="0.25">
      <c r="A431" s="62">
        <v>256</v>
      </c>
      <c r="B431" s="46" t="s">
        <v>1145</v>
      </c>
      <c r="C431" s="46" t="s">
        <v>1146</v>
      </c>
      <c r="D431" s="47" t="s">
        <v>1147</v>
      </c>
      <c r="E431" s="48" t="s">
        <v>43</v>
      </c>
      <c r="F431" s="46" t="s">
        <v>1148</v>
      </c>
      <c r="G431" s="46" t="s">
        <v>13</v>
      </c>
      <c r="H431" s="62"/>
      <c r="I431" s="62" t="s">
        <v>9</v>
      </c>
      <c r="J431" s="62"/>
      <c r="K431" s="62"/>
      <c r="L431" s="62"/>
      <c r="M431" s="62"/>
      <c r="N431" s="62"/>
      <c r="O431" s="62"/>
      <c r="P431" s="62"/>
      <c r="Q431" s="62"/>
      <c r="R431" s="62"/>
      <c r="S431" s="62"/>
      <c r="T431" s="62"/>
      <c r="U431" s="62"/>
      <c r="V431" s="62"/>
      <c r="W431" s="62"/>
      <c r="X431" s="62" t="s">
        <v>3408</v>
      </c>
      <c r="Y431" s="62">
        <v>1</v>
      </c>
      <c r="Z431" s="62" t="str">
        <f>IF(ISNA(MATCH(C431,FORMULÁRIO!L:L, 0)),"NÃO","SIM")</f>
        <v>NÃO</v>
      </c>
      <c r="AA431" s="62" t="s">
        <v>3502</v>
      </c>
      <c r="AB431" s="62" t="s">
        <v>3502</v>
      </c>
    </row>
    <row r="432" spans="1:28" ht="15.75" customHeight="1" x14ac:dyDescent="0.25">
      <c r="A432" s="62">
        <v>256</v>
      </c>
      <c r="B432" s="46" t="s">
        <v>1145</v>
      </c>
      <c r="C432" s="46" t="s">
        <v>1146</v>
      </c>
      <c r="D432" s="47" t="s">
        <v>1147</v>
      </c>
      <c r="E432" s="48" t="s">
        <v>43</v>
      </c>
      <c r="F432" s="46" t="s">
        <v>1148</v>
      </c>
      <c r="G432" s="46" t="s">
        <v>17</v>
      </c>
      <c r="H432" s="62" t="s">
        <v>9</v>
      </c>
      <c r="I432" s="62"/>
      <c r="J432" s="62"/>
      <c r="K432" s="62"/>
      <c r="L432" s="62"/>
      <c r="M432" s="62"/>
      <c r="N432" s="62"/>
      <c r="O432" s="62"/>
      <c r="P432" s="62"/>
      <c r="Q432" s="62"/>
      <c r="R432" s="62"/>
      <c r="S432" s="62"/>
      <c r="T432" s="62"/>
      <c r="U432" s="62"/>
      <c r="V432" s="62"/>
      <c r="W432" s="62"/>
      <c r="X432" s="62" t="s">
        <v>3380</v>
      </c>
      <c r="Y432" s="62">
        <v>2</v>
      </c>
      <c r="Z432" s="62" t="str">
        <f>IF(ISNA(MATCH(C432,FORMULÁRIO!L:L, 0)),"NÃO","SIM")</f>
        <v>NÃO</v>
      </c>
      <c r="AA432" s="62" t="s">
        <v>3502</v>
      </c>
      <c r="AB432" s="62" t="s">
        <v>3502</v>
      </c>
    </row>
    <row r="433" spans="1:28" ht="31.5" customHeight="1" x14ac:dyDescent="0.25">
      <c r="A433" s="62">
        <v>257</v>
      </c>
      <c r="B433" s="208" t="s">
        <v>1149</v>
      </c>
      <c r="C433" s="46" t="s">
        <v>1150</v>
      </c>
      <c r="D433" s="81" t="s">
        <v>1151</v>
      </c>
      <c r="E433" s="48" t="s">
        <v>43</v>
      </c>
      <c r="F433" s="46" t="s">
        <v>1152</v>
      </c>
      <c r="G433" s="46" t="s">
        <v>62</v>
      </c>
      <c r="H433" s="62" t="s">
        <v>9</v>
      </c>
      <c r="I433" s="62"/>
      <c r="J433" s="62"/>
      <c r="K433" s="62"/>
      <c r="L433" s="62"/>
      <c r="M433" s="62"/>
      <c r="N433" s="62"/>
      <c r="O433" s="62"/>
      <c r="P433" s="62"/>
      <c r="Q433" s="62"/>
      <c r="R433" s="62"/>
      <c r="S433" s="62"/>
      <c r="T433" s="62"/>
      <c r="U433" s="62"/>
      <c r="V433" s="62"/>
      <c r="W433" s="62"/>
      <c r="X433" s="62" t="s">
        <v>3413</v>
      </c>
      <c r="Y433" s="62">
        <v>1</v>
      </c>
      <c r="Z433" s="62" t="str">
        <f>IF(ISNA(MATCH(C433,FORMULÁRIO!L:L, 0)),"NÃO","SIM")</f>
        <v>SIM</v>
      </c>
      <c r="AA433" s="62" t="s">
        <v>3502</v>
      </c>
      <c r="AB433" s="62" t="s">
        <v>3502</v>
      </c>
    </row>
    <row r="434" spans="1:28" ht="31.5" customHeight="1" x14ac:dyDescent="0.25">
      <c r="A434" s="62">
        <v>257</v>
      </c>
      <c r="B434" s="208" t="s">
        <v>1149</v>
      </c>
      <c r="C434" s="46" t="s">
        <v>1150</v>
      </c>
      <c r="D434" s="81" t="s">
        <v>1151</v>
      </c>
      <c r="E434" s="48" t="s">
        <v>43</v>
      </c>
      <c r="F434" s="46" t="s">
        <v>1152</v>
      </c>
      <c r="G434" s="46" t="s">
        <v>103</v>
      </c>
      <c r="H434" s="62"/>
      <c r="I434" s="62" t="s">
        <v>9</v>
      </c>
      <c r="J434" s="62"/>
      <c r="K434" s="62"/>
      <c r="L434" s="62"/>
      <c r="M434" s="62"/>
      <c r="N434" s="62"/>
      <c r="O434" s="62"/>
      <c r="P434" s="62"/>
      <c r="Q434" s="62"/>
      <c r="R434" s="62"/>
      <c r="S434" s="62"/>
      <c r="T434" s="62"/>
      <c r="U434" s="62"/>
      <c r="V434" s="62"/>
      <c r="W434" s="62"/>
      <c r="X434" s="62" t="s">
        <v>3361</v>
      </c>
      <c r="Y434" s="62">
        <v>2</v>
      </c>
      <c r="Z434" s="62" t="str">
        <f>IF(ISNA(MATCH(C434,FORMULÁRIO!L:L, 0)),"NÃO","SIM")</f>
        <v>SIM</v>
      </c>
      <c r="AA434" s="62" t="s">
        <v>3502</v>
      </c>
      <c r="AB434" s="62" t="s">
        <v>3502</v>
      </c>
    </row>
    <row r="435" spans="1:28" ht="15.75" customHeight="1" x14ac:dyDescent="0.25">
      <c r="A435" s="62">
        <v>258</v>
      </c>
      <c r="B435" s="46" t="s">
        <v>1153</v>
      </c>
      <c r="C435" s="46" t="s">
        <v>1154</v>
      </c>
      <c r="D435" s="47" t="s">
        <v>1155</v>
      </c>
      <c r="E435" s="48" t="s">
        <v>43</v>
      </c>
      <c r="F435" s="46" t="s">
        <v>1156</v>
      </c>
      <c r="G435" s="46" t="s">
        <v>13</v>
      </c>
      <c r="H435" s="62"/>
      <c r="I435" s="62" t="s">
        <v>9</v>
      </c>
      <c r="J435" s="62"/>
      <c r="K435" s="62"/>
      <c r="L435" s="62"/>
      <c r="M435" s="62"/>
      <c r="N435" s="62"/>
      <c r="O435" s="62"/>
      <c r="P435" s="62"/>
      <c r="Q435" s="62"/>
      <c r="R435" s="62"/>
      <c r="S435" s="62"/>
      <c r="T435" s="62"/>
      <c r="U435" s="62"/>
      <c r="V435" s="62"/>
      <c r="W435" s="62"/>
      <c r="X435" s="62" t="s">
        <v>3408</v>
      </c>
      <c r="Y435" s="62">
        <v>1</v>
      </c>
      <c r="Z435" s="62" t="str">
        <f>IF(ISNA(MATCH(C435,FORMULÁRIO!L:L, 0)),"NÃO","SIM")</f>
        <v>NÃO</v>
      </c>
      <c r="AA435" s="62" t="s">
        <v>3502</v>
      </c>
      <c r="AB435" s="62" t="s">
        <v>3502</v>
      </c>
    </row>
    <row r="436" spans="1:28" ht="15.75" customHeight="1" x14ac:dyDescent="0.25">
      <c r="A436" s="62">
        <v>259</v>
      </c>
      <c r="B436" s="46" t="s">
        <v>1157</v>
      </c>
      <c r="C436" s="46" t="s">
        <v>1158</v>
      </c>
      <c r="D436" s="47" t="s">
        <v>1159</v>
      </c>
      <c r="E436" s="48" t="s">
        <v>43</v>
      </c>
      <c r="F436" s="46" t="s">
        <v>1160</v>
      </c>
      <c r="G436" s="46" t="s">
        <v>132</v>
      </c>
      <c r="H436" s="62" t="s">
        <v>9</v>
      </c>
      <c r="I436" s="62" t="s">
        <v>9</v>
      </c>
      <c r="J436" s="62"/>
      <c r="K436" s="62" t="s">
        <v>9</v>
      </c>
      <c r="L436" s="62"/>
      <c r="M436" s="62"/>
      <c r="N436" s="62"/>
      <c r="O436" s="62"/>
      <c r="P436" s="62"/>
      <c r="Q436" s="62"/>
      <c r="R436" s="62"/>
      <c r="S436" s="62"/>
      <c r="T436" s="62"/>
      <c r="U436" s="62"/>
      <c r="V436" s="62"/>
      <c r="W436" s="62"/>
      <c r="X436" s="62" t="s">
        <v>3380</v>
      </c>
      <c r="Y436" s="62">
        <v>1</v>
      </c>
      <c r="Z436" s="62" t="str">
        <f>IF(ISNA(MATCH(C436,FORMULÁRIO!L:L, 0)),"NÃO","SIM")</f>
        <v>NÃO</v>
      </c>
      <c r="AA436" s="62" t="s">
        <v>3502</v>
      </c>
      <c r="AB436" s="62" t="s">
        <v>3502</v>
      </c>
    </row>
    <row r="437" spans="1:28" ht="15.75" customHeight="1" x14ac:dyDescent="0.25">
      <c r="A437" s="62">
        <v>259</v>
      </c>
      <c r="B437" s="46" t="s">
        <v>1157</v>
      </c>
      <c r="C437" s="46" t="s">
        <v>1158</v>
      </c>
      <c r="D437" s="47" t="s">
        <v>1159</v>
      </c>
      <c r="E437" s="48" t="s">
        <v>43</v>
      </c>
      <c r="F437" s="46" t="s">
        <v>1160</v>
      </c>
      <c r="G437" s="46" t="s">
        <v>63</v>
      </c>
      <c r="H437" s="62"/>
      <c r="I437" s="62"/>
      <c r="J437" s="62"/>
      <c r="K437" s="62"/>
      <c r="L437" s="62"/>
      <c r="M437" s="62"/>
      <c r="N437" s="62"/>
      <c r="O437" s="62" t="s">
        <v>9</v>
      </c>
      <c r="P437" s="62" t="s">
        <v>9</v>
      </c>
      <c r="Q437" s="62"/>
      <c r="R437" s="62"/>
      <c r="S437" s="62"/>
      <c r="T437" s="62"/>
      <c r="U437" s="62"/>
      <c r="V437" s="62"/>
      <c r="W437" s="62"/>
      <c r="X437" s="62" t="s">
        <v>3413</v>
      </c>
      <c r="Y437" s="62">
        <v>2</v>
      </c>
      <c r="Z437" s="62" t="str">
        <f>IF(ISNA(MATCH(C437,FORMULÁRIO!L:L, 0)),"NÃO","SIM")</f>
        <v>NÃO</v>
      </c>
      <c r="AA437" s="62" t="s">
        <v>3502</v>
      </c>
      <c r="AB437" s="62" t="s">
        <v>3502</v>
      </c>
    </row>
    <row r="438" spans="1:28" ht="15.75" customHeight="1" x14ac:dyDescent="0.25">
      <c r="A438" s="62">
        <v>259</v>
      </c>
      <c r="B438" s="46" t="s">
        <v>1157</v>
      </c>
      <c r="C438" s="46" t="s">
        <v>1158</v>
      </c>
      <c r="D438" s="47" t="s">
        <v>1159</v>
      </c>
      <c r="E438" s="48" t="s">
        <v>43</v>
      </c>
      <c r="F438" s="46" t="s">
        <v>1160</v>
      </c>
      <c r="G438" s="46" t="s">
        <v>69</v>
      </c>
      <c r="H438" s="62" t="s">
        <v>9</v>
      </c>
      <c r="I438" s="62" t="s">
        <v>9</v>
      </c>
      <c r="J438" s="62"/>
      <c r="K438" s="62"/>
      <c r="L438" s="62"/>
      <c r="M438" s="62" t="s">
        <v>9</v>
      </c>
      <c r="N438" s="62" t="s">
        <v>9</v>
      </c>
      <c r="O438" s="62" t="s">
        <v>9</v>
      </c>
      <c r="P438" s="62"/>
      <c r="Q438" s="62"/>
      <c r="R438" s="62"/>
      <c r="S438" s="62"/>
      <c r="T438" s="62"/>
      <c r="U438" s="62"/>
      <c r="V438" s="62"/>
      <c r="W438" s="62"/>
      <c r="X438" s="62" t="s">
        <v>3389</v>
      </c>
      <c r="Y438" s="62">
        <v>3</v>
      </c>
      <c r="Z438" s="62" t="str">
        <f>IF(ISNA(MATCH(C438,FORMULÁRIO!L:L, 0)),"NÃO","SIM")</f>
        <v>NÃO</v>
      </c>
      <c r="AA438" s="62" t="s">
        <v>3502</v>
      </c>
      <c r="AB438" s="62" t="s">
        <v>3502</v>
      </c>
    </row>
    <row r="439" spans="1:28" x14ac:dyDescent="0.25">
      <c r="A439" s="62">
        <v>260</v>
      </c>
      <c r="B439" s="46" t="s">
        <v>1161</v>
      </c>
      <c r="C439" s="46" t="s">
        <v>1162</v>
      </c>
      <c r="D439" s="47" t="s">
        <v>1163</v>
      </c>
      <c r="E439" s="48" t="s">
        <v>43</v>
      </c>
      <c r="F439" s="46" t="s">
        <v>1164</v>
      </c>
      <c r="G439" s="46" t="s">
        <v>10</v>
      </c>
      <c r="H439" s="62" t="s">
        <v>9</v>
      </c>
      <c r="I439" s="62"/>
      <c r="J439" s="62" t="s">
        <v>9</v>
      </c>
      <c r="K439" s="62"/>
      <c r="L439" s="62"/>
      <c r="M439" s="62"/>
      <c r="N439" s="62"/>
      <c r="O439" s="62"/>
      <c r="P439" s="62"/>
      <c r="Q439" s="62"/>
      <c r="R439" s="62"/>
      <c r="S439" s="62"/>
      <c r="T439" s="62"/>
      <c r="U439" s="62"/>
      <c r="V439" s="62"/>
      <c r="W439" s="62"/>
      <c r="X439" s="62" t="s">
        <v>3497</v>
      </c>
      <c r="Y439" s="62">
        <v>1</v>
      </c>
      <c r="Z439" s="62" t="str">
        <f>IF(ISNA(MATCH(C439,FORMULÁRIO!L:L, 0)),"NÃO","SIM")</f>
        <v>NÃO</v>
      </c>
      <c r="AA439" s="62" t="s">
        <v>3502</v>
      </c>
      <c r="AB439" s="62" t="s">
        <v>3502</v>
      </c>
    </row>
    <row r="440" spans="1:28" ht="15.75" customHeight="1" x14ac:dyDescent="0.25">
      <c r="A440" s="62">
        <v>260</v>
      </c>
      <c r="B440" s="46" t="s">
        <v>1161</v>
      </c>
      <c r="C440" s="46" t="s">
        <v>1162</v>
      </c>
      <c r="D440" s="47" t="s">
        <v>1163</v>
      </c>
      <c r="E440" s="48" t="s">
        <v>43</v>
      </c>
      <c r="F440" s="46" t="s">
        <v>1164</v>
      </c>
      <c r="G440" s="46" t="s">
        <v>11</v>
      </c>
      <c r="H440" s="62" t="s">
        <v>9</v>
      </c>
      <c r="I440" s="62"/>
      <c r="J440" s="62"/>
      <c r="K440" s="62"/>
      <c r="L440" s="62"/>
      <c r="M440" s="62"/>
      <c r="N440" s="62"/>
      <c r="O440" s="62"/>
      <c r="P440" s="62"/>
      <c r="Q440" s="62"/>
      <c r="R440" s="62"/>
      <c r="S440" s="62"/>
      <c r="T440" s="62"/>
      <c r="U440" s="62"/>
      <c r="V440" s="62"/>
      <c r="W440" s="62"/>
      <c r="X440" s="62" t="s">
        <v>3371</v>
      </c>
      <c r="Y440" s="62">
        <v>2</v>
      </c>
      <c r="Z440" s="62" t="str">
        <f>IF(ISNA(MATCH(C440,FORMULÁRIO!L:L, 0)),"NÃO","SIM")</f>
        <v>NÃO</v>
      </c>
      <c r="AA440" s="62" t="s">
        <v>3502</v>
      </c>
      <c r="AB440" s="62" t="s">
        <v>3502</v>
      </c>
    </row>
    <row r="441" spans="1:28" ht="15.75" customHeight="1" x14ac:dyDescent="0.25">
      <c r="A441" s="62">
        <v>260</v>
      </c>
      <c r="B441" s="46" t="s">
        <v>1161</v>
      </c>
      <c r="C441" s="46" t="s">
        <v>1162</v>
      </c>
      <c r="D441" s="47" t="s">
        <v>1163</v>
      </c>
      <c r="E441" s="48" t="s">
        <v>43</v>
      </c>
      <c r="F441" s="46" t="s">
        <v>1164</v>
      </c>
      <c r="G441" s="46" t="s">
        <v>25</v>
      </c>
      <c r="H441" s="62" t="s">
        <v>9</v>
      </c>
      <c r="I441" s="62" t="s">
        <v>9</v>
      </c>
      <c r="J441" s="62" t="s">
        <v>9</v>
      </c>
      <c r="K441" s="62"/>
      <c r="L441" s="62"/>
      <c r="M441" s="62"/>
      <c r="N441" s="62"/>
      <c r="O441" s="62"/>
      <c r="P441" s="62"/>
      <c r="Q441" s="62"/>
      <c r="R441" s="62"/>
      <c r="S441" s="62"/>
      <c r="T441" s="62"/>
      <c r="U441" s="62"/>
      <c r="V441" s="62"/>
      <c r="W441" s="62"/>
      <c r="X441" s="62" t="s">
        <v>3380</v>
      </c>
      <c r="Y441" s="62">
        <v>3</v>
      </c>
      <c r="Z441" s="62" t="str">
        <f>IF(ISNA(MATCH(C441,FORMULÁRIO!L:L, 0)),"NÃO","SIM")</f>
        <v>NÃO</v>
      </c>
      <c r="AA441" s="62" t="s">
        <v>3502</v>
      </c>
      <c r="AB441" s="62" t="s">
        <v>3502</v>
      </c>
    </row>
    <row r="442" spans="1:28" ht="47.25" customHeight="1" x14ac:dyDescent="0.25">
      <c r="A442" s="62">
        <v>260</v>
      </c>
      <c r="B442" s="46" t="s">
        <v>1161</v>
      </c>
      <c r="C442" s="46" t="s">
        <v>1162</v>
      </c>
      <c r="D442" s="47" t="s">
        <v>1163</v>
      </c>
      <c r="E442" s="48" t="s">
        <v>43</v>
      </c>
      <c r="F442" s="46" t="s">
        <v>1164</v>
      </c>
      <c r="G442" s="46" t="s">
        <v>2281</v>
      </c>
      <c r="H442" s="62"/>
      <c r="I442" s="62" t="s">
        <v>9</v>
      </c>
      <c r="J442" s="62"/>
      <c r="K442" s="62"/>
      <c r="L442" s="62"/>
      <c r="M442" s="62"/>
      <c r="N442" s="62"/>
      <c r="O442" s="62"/>
      <c r="P442" s="62"/>
      <c r="Q442" s="62"/>
      <c r="R442" s="62"/>
      <c r="S442" s="62"/>
      <c r="T442" s="62"/>
      <c r="U442" s="62"/>
      <c r="V442" s="62"/>
      <c r="W442" s="62"/>
      <c r="X442" s="62" t="s">
        <v>3432</v>
      </c>
      <c r="Y442" s="62">
        <v>4</v>
      </c>
      <c r="Z442" s="62" t="str">
        <f>IF(ISNA(MATCH(C442,FORMULÁRIO!L:L, 0)),"NÃO","SIM")</f>
        <v>NÃO</v>
      </c>
      <c r="AA442" s="62" t="s">
        <v>3502</v>
      </c>
      <c r="AB442" s="62" t="s">
        <v>3502</v>
      </c>
    </row>
    <row r="443" spans="1:28" ht="15.75" customHeight="1" x14ac:dyDescent="0.25">
      <c r="A443" s="62">
        <v>261</v>
      </c>
      <c r="B443" s="208" t="s">
        <v>1165</v>
      </c>
      <c r="C443" s="46" t="s">
        <v>1166</v>
      </c>
      <c r="D443" s="47" t="s">
        <v>1167</v>
      </c>
      <c r="E443" s="48" t="s">
        <v>3470</v>
      </c>
      <c r="F443" s="46" t="s">
        <v>1168</v>
      </c>
      <c r="G443" s="46" t="s">
        <v>132</v>
      </c>
      <c r="H443" s="62" t="s">
        <v>9</v>
      </c>
      <c r="I443" s="62" t="s">
        <v>9</v>
      </c>
      <c r="J443" s="62" t="s">
        <v>9</v>
      </c>
      <c r="K443" s="62" t="s">
        <v>9</v>
      </c>
      <c r="L443" s="62"/>
      <c r="M443" s="62"/>
      <c r="N443" s="62"/>
      <c r="O443" s="62"/>
      <c r="P443" s="62"/>
      <c r="Q443" s="62"/>
      <c r="R443" s="62"/>
      <c r="S443" s="62"/>
      <c r="T443" s="62"/>
      <c r="U443" s="62"/>
      <c r="V443" s="62"/>
      <c r="W443" s="62"/>
      <c r="X443" s="62" t="s">
        <v>3380</v>
      </c>
      <c r="Y443" s="62">
        <v>1</v>
      </c>
      <c r="Z443" s="62" t="str">
        <f>IF(ISNA(MATCH(C443,FORMULÁRIO!L:L, 0)),"NÃO","SIM")</f>
        <v>SIM</v>
      </c>
      <c r="AA443" s="62" t="s">
        <v>3503</v>
      </c>
      <c r="AB443" s="62" t="s">
        <v>3503</v>
      </c>
    </row>
    <row r="444" spans="1:28" ht="15.75" customHeight="1" x14ac:dyDescent="0.25">
      <c r="A444" s="62">
        <v>261</v>
      </c>
      <c r="B444" s="208" t="s">
        <v>1165</v>
      </c>
      <c r="C444" s="46" t="s">
        <v>1166</v>
      </c>
      <c r="D444" s="47" t="s">
        <v>1167</v>
      </c>
      <c r="E444" s="48" t="s">
        <v>3470</v>
      </c>
      <c r="F444" s="46" t="s">
        <v>1168</v>
      </c>
      <c r="G444" s="46" t="s">
        <v>68</v>
      </c>
      <c r="H444" s="62" t="s">
        <v>9</v>
      </c>
      <c r="I444" s="62" t="s">
        <v>9</v>
      </c>
      <c r="J444" s="62" t="s">
        <v>9</v>
      </c>
      <c r="K444" s="62" t="s">
        <v>9</v>
      </c>
      <c r="L444" s="62"/>
      <c r="M444" s="62"/>
      <c r="N444" s="62"/>
      <c r="O444" s="62"/>
      <c r="P444" s="62"/>
      <c r="Q444" s="62"/>
      <c r="R444" s="62"/>
      <c r="S444" s="62"/>
      <c r="T444" s="62"/>
      <c r="U444" s="62"/>
      <c r="V444" s="62"/>
      <c r="W444" s="62"/>
      <c r="X444" s="62" t="s">
        <v>3497</v>
      </c>
      <c r="Y444" s="62">
        <v>2</v>
      </c>
      <c r="Z444" s="62" t="str">
        <f>IF(ISNA(MATCH(C444,FORMULÁRIO!L:L, 0)),"NÃO","SIM")</f>
        <v>SIM</v>
      </c>
      <c r="AA444" s="62" t="s">
        <v>3503</v>
      </c>
      <c r="AB444" s="62" t="s">
        <v>3503</v>
      </c>
    </row>
    <row r="445" spans="1:28" x14ac:dyDescent="0.25">
      <c r="A445" s="62">
        <v>262</v>
      </c>
      <c r="B445" s="208" t="s">
        <v>1169</v>
      </c>
      <c r="C445" s="46" t="s">
        <v>1170</v>
      </c>
      <c r="D445" s="47" t="s">
        <v>1170</v>
      </c>
      <c r="E445" s="48" t="s">
        <v>43</v>
      </c>
      <c r="F445" s="46" t="s">
        <v>1171</v>
      </c>
      <c r="G445" s="46" t="s">
        <v>10</v>
      </c>
      <c r="H445" s="62" t="s">
        <v>9</v>
      </c>
      <c r="I445" s="62"/>
      <c r="J445" s="62"/>
      <c r="K445" s="62"/>
      <c r="L445" s="62"/>
      <c r="M445" s="62"/>
      <c r="N445" s="62"/>
      <c r="O445" s="62"/>
      <c r="P445" s="62"/>
      <c r="Q445" s="62"/>
      <c r="R445" s="62"/>
      <c r="S445" s="62"/>
      <c r="T445" s="62"/>
      <c r="U445" s="62"/>
      <c r="V445" s="62"/>
      <c r="W445" s="62"/>
      <c r="X445" s="62" t="s">
        <v>3497</v>
      </c>
      <c r="Y445" s="62">
        <v>1</v>
      </c>
      <c r="Z445" s="62" t="str">
        <f>IF(ISNA(MATCH(C445,FORMULÁRIO!L:L, 0)),"NÃO","SIM")</f>
        <v>SIM</v>
      </c>
      <c r="AA445" s="62" t="s">
        <v>3502</v>
      </c>
      <c r="AB445" s="62" t="s">
        <v>3502</v>
      </c>
    </row>
    <row r="446" spans="1:28" ht="15.75" customHeight="1" x14ac:dyDescent="0.25">
      <c r="A446" s="62">
        <v>263</v>
      </c>
      <c r="B446" s="208" t="s">
        <v>1172</v>
      </c>
      <c r="C446" s="46" t="s">
        <v>1173</v>
      </c>
      <c r="D446" s="47" t="s">
        <v>1174</v>
      </c>
      <c r="E446" s="48" t="s">
        <v>43</v>
      </c>
      <c r="F446" s="46" t="s">
        <v>1175</v>
      </c>
      <c r="G446" s="46" t="s">
        <v>48</v>
      </c>
      <c r="H446" s="62" t="s">
        <v>9</v>
      </c>
      <c r="I446" s="62"/>
      <c r="J446" s="62"/>
      <c r="K446" s="62"/>
      <c r="L446" s="62"/>
      <c r="M446" s="62"/>
      <c r="N446" s="62"/>
      <c r="O446" s="62"/>
      <c r="P446" s="62"/>
      <c r="Q446" s="62"/>
      <c r="R446" s="62"/>
      <c r="S446" s="62"/>
      <c r="T446" s="62"/>
      <c r="U446" s="62" t="s">
        <v>4602</v>
      </c>
      <c r="V446" s="62" t="s">
        <v>3506</v>
      </c>
      <c r="W446" s="62"/>
      <c r="X446" s="62" t="s">
        <v>3361</v>
      </c>
      <c r="Y446" s="62">
        <v>1</v>
      </c>
      <c r="Z446" s="62" t="str">
        <f>IF(ISNA(MATCH(C446,FORMULÁRIO!L:L, 0)),"NÃO","SIM")</f>
        <v>SIM</v>
      </c>
      <c r="AA446" s="62" t="s">
        <v>3502</v>
      </c>
      <c r="AB446" s="62" t="s">
        <v>3502</v>
      </c>
    </row>
    <row r="447" spans="1:28" ht="15.75" customHeight="1" x14ac:dyDescent="0.25">
      <c r="A447" s="62">
        <v>264</v>
      </c>
      <c r="B447" s="46" t="s">
        <v>1176</v>
      </c>
      <c r="C447" s="46" t="s">
        <v>1177</v>
      </c>
      <c r="D447" s="47" t="s">
        <v>1178</v>
      </c>
      <c r="E447" s="48" t="s">
        <v>3470</v>
      </c>
      <c r="F447" s="46" t="s">
        <v>1179</v>
      </c>
      <c r="G447" s="46" t="s">
        <v>48</v>
      </c>
      <c r="H447" s="62" t="s">
        <v>9</v>
      </c>
      <c r="I447" s="62" t="s">
        <v>9</v>
      </c>
      <c r="J447" s="62"/>
      <c r="K447" s="62"/>
      <c r="L447" s="62"/>
      <c r="M447" s="62"/>
      <c r="N447" s="62"/>
      <c r="O447" s="62"/>
      <c r="P447" s="62"/>
      <c r="Q447" s="62"/>
      <c r="R447" s="62"/>
      <c r="S447" s="62"/>
      <c r="T447" s="62"/>
      <c r="U447" s="62"/>
      <c r="V447" s="62"/>
      <c r="W447" s="62"/>
      <c r="X447" s="62" t="s">
        <v>3361</v>
      </c>
      <c r="Y447" s="62">
        <v>1</v>
      </c>
      <c r="Z447" s="62" t="str">
        <f>IF(ISNA(MATCH(C447,FORMULÁRIO!L:L, 0)),"NÃO","SIM")</f>
        <v>NÃO</v>
      </c>
      <c r="AA447" s="62" t="s">
        <v>3503</v>
      </c>
      <c r="AB447" s="62" t="s">
        <v>3503</v>
      </c>
    </row>
    <row r="448" spans="1:28" ht="15.75" customHeight="1" x14ac:dyDescent="0.25">
      <c r="A448" s="62">
        <v>264</v>
      </c>
      <c r="B448" s="46" t="s">
        <v>1176</v>
      </c>
      <c r="C448" s="46" t="s">
        <v>1177</v>
      </c>
      <c r="D448" s="47" t="s">
        <v>1178</v>
      </c>
      <c r="E448" s="48" t="s">
        <v>3470</v>
      </c>
      <c r="F448" s="46" t="s">
        <v>1179</v>
      </c>
      <c r="G448" s="46" t="s">
        <v>11</v>
      </c>
      <c r="H448" s="62" t="s">
        <v>9</v>
      </c>
      <c r="I448" s="62"/>
      <c r="J448" s="62"/>
      <c r="K448" s="62"/>
      <c r="L448" s="62"/>
      <c r="M448" s="62"/>
      <c r="N448" s="62"/>
      <c r="O448" s="62"/>
      <c r="P448" s="62"/>
      <c r="Q448" s="62"/>
      <c r="R448" s="62"/>
      <c r="S448" s="62"/>
      <c r="T448" s="62"/>
      <c r="U448" s="62"/>
      <c r="V448" s="62"/>
      <c r="W448" s="62"/>
      <c r="X448" s="62" t="s">
        <v>3371</v>
      </c>
      <c r="Y448" s="62">
        <v>2</v>
      </c>
      <c r="Z448" s="62" t="str">
        <f>IF(ISNA(MATCH(C448,FORMULÁRIO!L:L, 0)),"NÃO","SIM")</f>
        <v>NÃO</v>
      </c>
      <c r="AA448" s="62" t="s">
        <v>3503</v>
      </c>
      <c r="AB448" s="62" t="s">
        <v>3503</v>
      </c>
    </row>
    <row r="449" spans="1:28" ht="15.75" customHeight="1" x14ac:dyDescent="0.25">
      <c r="A449" s="62">
        <v>265</v>
      </c>
      <c r="B449" s="208" t="s">
        <v>1180</v>
      </c>
      <c r="C449" s="46" t="s">
        <v>1181</v>
      </c>
      <c r="D449" s="47" t="s">
        <v>1182</v>
      </c>
      <c r="E449" s="48" t="s">
        <v>43</v>
      </c>
      <c r="F449" s="46" t="s">
        <v>1183</v>
      </c>
      <c r="G449" s="46" t="s">
        <v>15</v>
      </c>
      <c r="H449" s="62" t="s">
        <v>9</v>
      </c>
      <c r="I449" s="62"/>
      <c r="J449" s="62"/>
      <c r="K449" s="62"/>
      <c r="L449" s="62"/>
      <c r="M449" s="62"/>
      <c r="N449" s="62"/>
      <c r="O449" s="62"/>
      <c r="P449" s="62"/>
      <c r="Q449" s="62"/>
      <c r="R449" s="62"/>
      <c r="S449" s="62"/>
      <c r="T449" s="62"/>
      <c r="U449" s="62"/>
      <c r="V449" s="62" t="s">
        <v>3506</v>
      </c>
      <c r="W449" s="62"/>
      <c r="X449" s="62" t="s">
        <v>3371</v>
      </c>
      <c r="Y449" s="62">
        <v>1</v>
      </c>
      <c r="Z449" s="62" t="str">
        <f>IF(ISNA(MATCH(C449,FORMULÁRIO!L:L, 0)),"NÃO","SIM")</f>
        <v>SIM</v>
      </c>
      <c r="AA449" s="62" t="s">
        <v>3502</v>
      </c>
      <c r="AB449" s="62" t="s">
        <v>3502</v>
      </c>
    </row>
    <row r="450" spans="1:28" ht="15.75" customHeight="1" x14ac:dyDescent="0.25">
      <c r="A450" s="62">
        <v>265</v>
      </c>
      <c r="B450" s="208" t="s">
        <v>1180</v>
      </c>
      <c r="C450" s="46" t="s">
        <v>1181</v>
      </c>
      <c r="D450" s="47" t="s">
        <v>1182</v>
      </c>
      <c r="E450" s="48" t="s">
        <v>43</v>
      </c>
      <c r="F450" s="46" t="s">
        <v>1183</v>
      </c>
      <c r="G450" s="46" t="s">
        <v>123</v>
      </c>
      <c r="H450" s="62" t="s">
        <v>9</v>
      </c>
      <c r="I450" s="62" t="s">
        <v>9</v>
      </c>
      <c r="J450" s="62"/>
      <c r="K450" s="62"/>
      <c r="L450" s="62"/>
      <c r="M450" s="62"/>
      <c r="N450" s="62"/>
      <c r="O450" s="62"/>
      <c r="P450" s="62"/>
      <c r="Q450" s="62"/>
      <c r="R450" s="62"/>
      <c r="S450" s="62"/>
      <c r="T450" s="62"/>
      <c r="U450" s="62" t="s">
        <v>5042</v>
      </c>
      <c r="V450" s="62" t="s">
        <v>3506</v>
      </c>
      <c r="W450" s="62"/>
      <c r="X450" s="62" t="s">
        <v>3408</v>
      </c>
      <c r="Y450" s="62">
        <v>2</v>
      </c>
      <c r="Z450" s="62" t="str">
        <f>IF(ISNA(MATCH(C450,FORMULÁRIO!L:L, 0)),"NÃO","SIM")</f>
        <v>SIM</v>
      </c>
      <c r="AA450" s="62" t="s">
        <v>3502</v>
      </c>
      <c r="AB450" s="62" t="s">
        <v>3502</v>
      </c>
    </row>
    <row r="451" spans="1:28" ht="15.75" customHeight="1" x14ac:dyDescent="0.25">
      <c r="A451" s="62">
        <v>265</v>
      </c>
      <c r="B451" s="208" t="s">
        <v>1180</v>
      </c>
      <c r="C451" s="46" t="s">
        <v>1181</v>
      </c>
      <c r="D451" s="47" t="s">
        <v>1182</v>
      </c>
      <c r="E451" s="48" t="s">
        <v>43</v>
      </c>
      <c r="F451" s="46" t="s">
        <v>1183</v>
      </c>
      <c r="G451" s="46" t="s">
        <v>25</v>
      </c>
      <c r="H451" s="62"/>
      <c r="I451" s="62"/>
      <c r="J451" s="62" t="s">
        <v>9</v>
      </c>
      <c r="K451" s="62"/>
      <c r="L451" s="62"/>
      <c r="M451" s="62"/>
      <c r="N451" s="62"/>
      <c r="O451" s="62"/>
      <c r="P451" s="62"/>
      <c r="Q451" s="62"/>
      <c r="R451" s="62"/>
      <c r="S451" s="62"/>
      <c r="T451" s="62"/>
      <c r="U451" s="62"/>
      <c r="V451" s="62" t="s">
        <v>3506</v>
      </c>
      <c r="W451" s="62"/>
      <c r="X451" s="62" t="s">
        <v>3380</v>
      </c>
      <c r="Y451" s="62">
        <v>3</v>
      </c>
      <c r="Z451" s="62" t="str">
        <f>IF(ISNA(MATCH(C451,FORMULÁRIO!L:L, 0)),"NÃO","SIM")</f>
        <v>SIM</v>
      </c>
      <c r="AA451" s="62" t="s">
        <v>3502</v>
      </c>
      <c r="AB451" s="62" t="s">
        <v>3502</v>
      </c>
    </row>
    <row r="452" spans="1:28" ht="15.75" customHeight="1" x14ac:dyDescent="0.25">
      <c r="A452" s="62">
        <v>266</v>
      </c>
      <c r="B452" s="208" t="s">
        <v>1184</v>
      </c>
      <c r="C452" s="46" t="s">
        <v>1185</v>
      </c>
      <c r="D452" s="47" t="s">
        <v>1186</v>
      </c>
      <c r="E452" s="48" t="s">
        <v>43</v>
      </c>
      <c r="F452" s="46" t="s">
        <v>1187</v>
      </c>
      <c r="G452" s="46" t="s">
        <v>13</v>
      </c>
      <c r="H452" s="62"/>
      <c r="I452" s="62" t="s">
        <v>9</v>
      </c>
      <c r="J452" s="62"/>
      <c r="K452" s="62"/>
      <c r="L452" s="62"/>
      <c r="M452" s="62"/>
      <c r="N452" s="62"/>
      <c r="O452" s="62"/>
      <c r="P452" s="62"/>
      <c r="Q452" s="62"/>
      <c r="R452" s="62"/>
      <c r="S452" s="62"/>
      <c r="T452" s="62"/>
      <c r="U452" s="62" t="s">
        <v>5050</v>
      </c>
      <c r="V452" s="62" t="s">
        <v>3506</v>
      </c>
      <c r="W452" s="62"/>
      <c r="X452" s="62" t="s">
        <v>3408</v>
      </c>
      <c r="Y452" s="62">
        <v>1</v>
      </c>
      <c r="Z452" s="62" t="str">
        <f>IF(ISNA(MATCH(C452,FORMULÁRIO!L:L, 0)),"NÃO","SIM")</f>
        <v>SIM</v>
      </c>
      <c r="AA452" s="62" t="s">
        <v>3502</v>
      </c>
      <c r="AB452" s="62" t="s">
        <v>3502</v>
      </c>
    </row>
    <row r="453" spans="1:28" ht="15.75" customHeight="1" x14ac:dyDescent="0.25">
      <c r="A453" s="62">
        <v>266</v>
      </c>
      <c r="B453" s="208" t="s">
        <v>1184</v>
      </c>
      <c r="C453" s="46" t="s">
        <v>1185</v>
      </c>
      <c r="D453" s="47" t="s">
        <v>1186</v>
      </c>
      <c r="E453" s="48" t="s">
        <v>43</v>
      </c>
      <c r="F453" s="46" t="s">
        <v>1187</v>
      </c>
      <c r="G453" s="46" t="s">
        <v>103</v>
      </c>
      <c r="H453" s="62"/>
      <c r="I453" s="62" t="s">
        <v>9</v>
      </c>
      <c r="J453" s="62"/>
      <c r="K453" s="62"/>
      <c r="L453" s="62"/>
      <c r="M453" s="62"/>
      <c r="N453" s="62"/>
      <c r="O453" s="62"/>
      <c r="P453" s="62"/>
      <c r="Q453" s="62"/>
      <c r="R453" s="62"/>
      <c r="S453" s="62"/>
      <c r="T453" s="62"/>
      <c r="U453" s="62"/>
      <c r="V453" s="62" t="s">
        <v>3506</v>
      </c>
      <c r="W453" s="62"/>
      <c r="X453" s="62" t="s">
        <v>3361</v>
      </c>
      <c r="Y453" s="62">
        <v>2</v>
      </c>
      <c r="Z453" s="62" t="str">
        <f>IF(ISNA(MATCH(C453,FORMULÁRIO!L:L, 0)),"NÃO","SIM")</f>
        <v>SIM</v>
      </c>
      <c r="AA453" s="62" t="s">
        <v>3502</v>
      </c>
      <c r="AB453" s="62" t="s">
        <v>3502</v>
      </c>
    </row>
    <row r="454" spans="1:28" ht="15.75" customHeight="1" x14ac:dyDescent="0.25">
      <c r="A454" s="62">
        <v>266</v>
      </c>
      <c r="B454" s="208" t="s">
        <v>1184</v>
      </c>
      <c r="C454" s="46" t="s">
        <v>1185</v>
      </c>
      <c r="D454" s="47" t="s">
        <v>1186</v>
      </c>
      <c r="E454" s="48" t="s">
        <v>43</v>
      </c>
      <c r="F454" s="46" t="s">
        <v>1187</v>
      </c>
      <c r="G454" s="46" t="s">
        <v>25</v>
      </c>
      <c r="H454" s="62"/>
      <c r="I454" s="62"/>
      <c r="J454" s="62" t="s">
        <v>9</v>
      </c>
      <c r="K454" s="62"/>
      <c r="L454" s="62"/>
      <c r="M454" s="62"/>
      <c r="N454" s="62"/>
      <c r="O454" s="62"/>
      <c r="P454" s="62"/>
      <c r="Q454" s="62"/>
      <c r="R454" s="62"/>
      <c r="S454" s="62"/>
      <c r="T454" s="62"/>
      <c r="U454" s="62"/>
      <c r="V454" s="62" t="s">
        <v>3506</v>
      </c>
      <c r="W454" s="62"/>
      <c r="X454" s="62" t="s">
        <v>3380</v>
      </c>
      <c r="Y454" s="62">
        <v>3</v>
      </c>
      <c r="Z454" s="62" t="str">
        <f>IF(ISNA(MATCH(C454,FORMULÁRIO!L:L, 0)),"NÃO","SIM")</f>
        <v>SIM</v>
      </c>
      <c r="AA454" s="62" t="s">
        <v>3502</v>
      </c>
      <c r="AB454" s="62" t="s">
        <v>3502</v>
      </c>
    </row>
    <row r="455" spans="1:28" ht="15.75" customHeight="1" x14ac:dyDescent="0.25">
      <c r="A455" s="62">
        <v>267</v>
      </c>
      <c r="B455" s="208" t="s">
        <v>1188</v>
      </c>
      <c r="C455" s="46" t="s">
        <v>1189</v>
      </c>
      <c r="D455" s="89" t="s">
        <v>1190</v>
      </c>
      <c r="E455" s="48" t="s">
        <v>26</v>
      </c>
      <c r="F455" s="46" t="s">
        <v>1191</v>
      </c>
      <c r="G455" s="46" t="s">
        <v>132</v>
      </c>
      <c r="H455" s="62" t="s">
        <v>9</v>
      </c>
      <c r="I455" s="62"/>
      <c r="J455" s="62"/>
      <c r="K455" s="62"/>
      <c r="L455" s="62"/>
      <c r="M455" s="62"/>
      <c r="N455" s="62"/>
      <c r="O455" s="62"/>
      <c r="P455" s="62"/>
      <c r="Q455" s="62"/>
      <c r="R455" s="62"/>
      <c r="S455" s="62"/>
      <c r="T455" s="62"/>
      <c r="U455" s="62"/>
      <c r="V455" s="62"/>
      <c r="W455" s="62"/>
      <c r="X455" s="62" t="s">
        <v>3380</v>
      </c>
      <c r="Y455" s="62">
        <v>1</v>
      </c>
      <c r="Z455" s="62" t="str">
        <f>IF(ISNA(MATCH(C455,FORMULÁRIO!L:L, 0)),"NÃO","SIM")</f>
        <v>SIM</v>
      </c>
      <c r="AA455" s="62" t="s">
        <v>3502</v>
      </c>
      <c r="AB455" s="62" t="s">
        <v>3503</v>
      </c>
    </row>
    <row r="456" spans="1:28" ht="15.75" customHeight="1" x14ac:dyDescent="0.25">
      <c r="A456" s="62">
        <v>267</v>
      </c>
      <c r="B456" s="208" t="s">
        <v>1188</v>
      </c>
      <c r="C456" s="46" t="s">
        <v>1189</v>
      </c>
      <c r="D456" s="47" t="s">
        <v>1190</v>
      </c>
      <c r="E456" s="48" t="s">
        <v>26</v>
      </c>
      <c r="F456" s="46" t="s">
        <v>1191</v>
      </c>
      <c r="G456" s="46" t="s">
        <v>33</v>
      </c>
      <c r="H456" s="62"/>
      <c r="I456" s="62"/>
      <c r="J456" s="62"/>
      <c r="K456" s="62"/>
      <c r="L456" s="62"/>
      <c r="M456" s="62"/>
      <c r="N456" s="62"/>
      <c r="O456" s="62" t="s">
        <v>9</v>
      </c>
      <c r="P456" s="62"/>
      <c r="Q456" s="62"/>
      <c r="R456" s="62"/>
      <c r="S456" s="62"/>
      <c r="T456" s="62"/>
      <c r="U456" s="62"/>
      <c r="V456" s="62"/>
      <c r="W456" s="62"/>
      <c r="X456" s="62" t="s">
        <v>3389</v>
      </c>
      <c r="Y456" s="62">
        <v>2</v>
      </c>
      <c r="Z456" s="62" t="str">
        <f>IF(ISNA(MATCH(C456,FORMULÁRIO!L:L, 0)),"NÃO","SIM")</f>
        <v>SIM</v>
      </c>
      <c r="AA456" s="62" t="s">
        <v>3502</v>
      </c>
      <c r="AB456" s="62" t="s">
        <v>3503</v>
      </c>
    </row>
    <row r="457" spans="1:28" ht="15.75" customHeight="1" x14ac:dyDescent="0.25">
      <c r="A457" s="62">
        <v>268</v>
      </c>
      <c r="B457" s="208" t="s">
        <v>1192</v>
      </c>
      <c r="C457" s="46" t="s">
        <v>1193</v>
      </c>
      <c r="D457" s="47" t="s">
        <v>1194</v>
      </c>
      <c r="E457" s="48" t="s">
        <v>43</v>
      </c>
      <c r="F457" s="46" t="s">
        <v>1195</v>
      </c>
      <c r="G457" s="46" t="s">
        <v>13</v>
      </c>
      <c r="H457" s="62"/>
      <c r="I457" s="62" t="s">
        <v>9</v>
      </c>
      <c r="J457" s="62"/>
      <c r="K457" s="62"/>
      <c r="L457" s="62"/>
      <c r="M457" s="62"/>
      <c r="N457" s="62"/>
      <c r="O457" s="62"/>
      <c r="P457" s="62"/>
      <c r="Q457" s="62"/>
      <c r="R457" s="62"/>
      <c r="S457" s="62"/>
      <c r="T457" s="62"/>
      <c r="U457" s="62" t="s">
        <v>5050</v>
      </c>
      <c r="V457" s="62" t="s">
        <v>3506</v>
      </c>
      <c r="W457" s="62"/>
      <c r="X457" s="62" t="s">
        <v>3408</v>
      </c>
      <c r="Y457" s="62">
        <v>1</v>
      </c>
      <c r="Z457" s="62" t="str">
        <f>IF(ISNA(MATCH(C457,FORMULÁRIO!L:L, 0)),"NÃO","SIM")</f>
        <v>SIM</v>
      </c>
      <c r="AA457" s="62" t="s">
        <v>3502</v>
      </c>
      <c r="AB457" s="62" t="s">
        <v>3502</v>
      </c>
    </row>
    <row r="458" spans="1:28" ht="15.75" customHeight="1" x14ac:dyDescent="0.25">
      <c r="A458" s="62">
        <v>268</v>
      </c>
      <c r="B458" s="208" t="s">
        <v>1192</v>
      </c>
      <c r="C458" s="46" t="s">
        <v>1193</v>
      </c>
      <c r="D458" s="47" t="s">
        <v>1194</v>
      </c>
      <c r="E458" s="48" t="s">
        <v>43</v>
      </c>
      <c r="F458" s="46" t="s">
        <v>1195</v>
      </c>
      <c r="G458" s="46" t="s">
        <v>103</v>
      </c>
      <c r="H458" s="62"/>
      <c r="I458" s="62" t="s">
        <v>9</v>
      </c>
      <c r="J458" s="62"/>
      <c r="K458" s="62"/>
      <c r="L458" s="62"/>
      <c r="M458" s="62"/>
      <c r="N458" s="62"/>
      <c r="O458" s="62"/>
      <c r="P458" s="62"/>
      <c r="Q458" s="62"/>
      <c r="R458" s="62"/>
      <c r="S458" s="62"/>
      <c r="T458" s="62"/>
      <c r="U458" s="62"/>
      <c r="V458" s="62" t="s">
        <v>3506</v>
      </c>
      <c r="W458" s="62"/>
      <c r="X458" s="62" t="s">
        <v>3361</v>
      </c>
      <c r="Y458" s="62">
        <v>2</v>
      </c>
      <c r="Z458" s="62" t="str">
        <f>IF(ISNA(MATCH(C458,FORMULÁRIO!L:L, 0)),"NÃO","SIM")</f>
        <v>SIM</v>
      </c>
      <c r="AA458" s="62" t="s">
        <v>3502</v>
      </c>
      <c r="AB458" s="62" t="s">
        <v>3502</v>
      </c>
    </row>
    <row r="459" spans="1:28" x14ac:dyDescent="0.25">
      <c r="A459" s="62">
        <v>269</v>
      </c>
      <c r="B459" s="208" t="s">
        <v>1196</v>
      </c>
      <c r="C459" s="46" t="s">
        <v>1197</v>
      </c>
      <c r="D459" s="89" t="s">
        <v>1198</v>
      </c>
      <c r="E459" s="48" t="s">
        <v>168</v>
      </c>
      <c r="F459" s="46" t="s">
        <v>1199</v>
      </c>
      <c r="G459" s="46" t="s">
        <v>10</v>
      </c>
      <c r="H459" s="62"/>
      <c r="I459" s="62"/>
      <c r="J459" s="62" t="s">
        <v>9</v>
      </c>
      <c r="K459" s="62"/>
      <c r="L459" s="62"/>
      <c r="M459" s="62"/>
      <c r="N459" s="62"/>
      <c r="O459" s="62"/>
      <c r="P459" s="62"/>
      <c r="Q459" s="62"/>
      <c r="R459" s="62"/>
      <c r="S459" s="62"/>
      <c r="T459" s="62"/>
      <c r="U459" s="62"/>
      <c r="V459" s="62"/>
      <c r="W459" s="62"/>
      <c r="X459" s="62" t="s">
        <v>3497</v>
      </c>
      <c r="Y459" s="62">
        <v>1</v>
      </c>
      <c r="Z459" s="62" t="str">
        <f>IF(ISNA(MATCH(C459,FORMULÁRIO!L:L, 0)),"NÃO","SIM")</f>
        <v>SIM</v>
      </c>
      <c r="AA459" s="62" t="s">
        <v>3502</v>
      </c>
      <c r="AB459" s="62" t="s">
        <v>3503</v>
      </c>
    </row>
    <row r="460" spans="1:28" x14ac:dyDescent="0.25">
      <c r="A460" s="62">
        <v>270</v>
      </c>
      <c r="B460" s="208" t="s">
        <v>1200</v>
      </c>
      <c r="C460" s="46" t="s">
        <v>1201</v>
      </c>
      <c r="D460" s="47" t="s">
        <v>1202</v>
      </c>
      <c r="E460" s="48" t="s">
        <v>3470</v>
      </c>
      <c r="F460" s="46" t="s">
        <v>1203</v>
      </c>
      <c r="G460" s="46" t="s">
        <v>10</v>
      </c>
      <c r="H460" s="62"/>
      <c r="I460" s="62" t="s">
        <v>9</v>
      </c>
      <c r="J460" s="62" t="s">
        <v>9</v>
      </c>
      <c r="K460" s="62"/>
      <c r="L460" s="62"/>
      <c r="M460" s="62"/>
      <c r="N460" s="62"/>
      <c r="O460" s="62"/>
      <c r="P460" s="62"/>
      <c r="Q460" s="62"/>
      <c r="R460" s="62"/>
      <c r="S460" s="62"/>
      <c r="T460" s="62"/>
      <c r="U460" s="62"/>
      <c r="V460" s="62"/>
      <c r="W460" s="62"/>
      <c r="X460" s="62" t="s">
        <v>3497</v>
      </c>
      <c r="Y460" s="62">
        <v>1</v>
      </c>
      <c r="Z460" s="62" t="str">
        <f>IF(ISNA(MATCH(C460,FORMULÁRIO!L:L, 0)),"NÃO","SIM")</f>
        <v>SIM</v>
      </c>
      <c r="AA460" s="62" t="s">
        <v>3503</v>
      </c>
      <c r="AB460" s="62" t="s">
        <v>3503</v>
      </c>
    </row>
    <row r="461" spans="1:28" ht="15.75" customHeight="1" x14ac:dyDescent="0.25">
      <c r="A461" s="62">
        <v>270</v>
      </c>
      <c r="B461" s="208" t="s">
        <v>1200</v>
      </c>
      <c r="C461" s="46" t="s">
        <v>1201</v>
      </c>
      <c r="D461" s="47" t="s">
        <v>1202</v>
      </c>
      <c r="E461" s="48" t="s">
        <v>3470</v>
      </c>
      <c r="F461" s="46" t="s">
        <v>1203</v>
      </c>
      <c r="G461" s="46" t="s">
        <v>103</v>
      </c>
      <c r="H461" s="62" t="s">
        <v>9</v>
      </c>
      <c r="I461" s="62"/>
      <c r="J461" s="62"/>
      <c r="K461" s="62"/>
      <c r="L461" s="62"/>
      <c r="M461" s="62"/>
      <c r="N461" s="62"/>
      <c r="O461" s="62"/>
      <c r="P461" s="62"/>
      <c r="Q461" s="62"/>
      <c r="R461" s="62"/>
      <c r="S461" s="62"/>
      <c r="T461" s="62"/>
      <c r="U461" s="62"/>
      <c r="V461" s="62"/>
      <c r="W461" s="62"/>
      <c r="X461" s="62" t="s">
        <v>3361</v>
      </c>
      <c r="Y461" s="62">
        <v>2</v>
      </c>
      <c r="Z461" s="62" t="str">
        <f>IF(ISNA(MATCH(C461,FORMULÁRIO!L:L, 0)),"NÃO","SIM")</f>
        <v>SIM</v>
      </c>
      <c r="AA461" s="62" t="s">
        <v>3503</v>
      </c>
      <c r="AB461" s="62" t="s">
        <v>3503</v>
      </c>
    </row>
    <row r="462" spans="1:28" ht="15.75" customHeight="1" x14ac:dyDescent="0.25">
      <c r="A462" s="62">
        <v>271</v>
      </c>
      <c r="B462" s="208" t="s">
        <v>1204</v>
      </c>
      <c r="C462" s="46" t="s">
        <v>1205</v>
      </c>
      <c r="D462" s="47" t="s">
        <v>1206</v>
      </c>
      <c r="E462" s="48" t="s">
        <v>43</v>
      </c>
      <c r="F462" s="46" t="s">
        <v>1207</v>
      </c>
      <c r="G462" s="46" t="s">
        <v>15</v>
      </c>
      <c r="H462" s="62" t="s">
        <v>9</v>
      </c>
      <c r="I462" s="62"/>
      <c r="J462" s="62"/>
      <c r="K462" s="62"/>
      <c r="L462" s="62"/>
      <c r="M462" s="62"/>
      <c r="N462" s="62"/>
      <c r="O462" s="62"/>
      <c r="P462" s="62"/>
      <c r="Q462" s="62"/>
      <c r="R462" s="62"/>
      <c r="S462" s="62"/>
      <c r="T462" s="62"/>
      <c r="U462" s="62"/>
      <c r="V462" s="62" t="s">
        <v>3506</v>
      </c>
      <c r="W462" s="62"/>
      <c r="X462" s="62" t="s">
        <v>3371</v>
      </c>
      <c r="Y462" s="62">
        <v>1</v>
      </c>
      <c r="Z462" s="62" t="str">
        <f>IF(ISNA(MATCH(C462,FORMULÁRIO!L:L, 0)),"NÃO","SIM")</f>
        <v>SIM</v>
      </c>
      <c r="AA462" s="62" t="s">
        <v>3502</v>
      </c>
      <c r="AB462" s="62" t="s">
        <v>3502</v>
      </c>
    </row>
    <row r="463" spans="1:28" ht="15.75" customHeight="1" x14ac:dyDescent="0.25">
      <c r="A463" s="62">
        <v>271</v>
      </c>
      <c r="B463" s="208" t="s">
        <v>1204</v>
      </c>
      <c r="C463" s="46" t="s">
        <v>1205</v>
      </c>
      <c r="D463" s="47" t="s">
        <v>1206</v>
      </c>
      <c r="E463" s="48" t="s">
        <v>43</v>
      </c>
      <c r="F463" s="46" t="s">
        <v>1207</v>
      </c>
      <c r="G463" s="46" t="s">
        <v>17</v>
      </c>
      <c r="H463" s="62" t="s">
        <v>9</v>
      </c>
      <c r="I463" s="62"/>
      <c r="J463" s="62" t="s">
        <v>9</v>
      </c>
      <c r="K463" s="62" t="s">
        <v>9</v>
      </c>
      <c r="L463" s="62"/>
      <c r="M463" s="62"/>
      <c r="N463" s="62"/>
      <c r="O463" s="62"/>
      <c r="P463" s="62"/>
      <c r="Q463" s="62"/>
      <c r="R463" s="62"/>
      <c r="S463" s="62"/>
      <c r="T463" s="62"/>
      <c r="U463" s="62" t="s">
        <v>5049</v>
      </c>
      <c r="V463" s="62" t="s">
        <v>3506</v>
      </c>
      <c r="W463" s="62"/>
      <c r="X463" s="62" t="s">
        <v>3380</v>
      </c>
      <c r="Y463" s="62">
        <v>2</v>
      </c>
      <c r="Z463" s="62" t="str">
        <f>IF(ISNA(MATCH(C463,FORMULÁRIO!L:L, 0)),"NÃO","SIM")</f>
        <v>SIM</v>
      </c>
      <c r="AA463" s="62" t="s">
        <v>3502</v>
      </c>
      <c r="AB463" s="62" t="s">
        <v>3502</v>
      </c>
    </row>
    <row r="464" spans="1:28" ht="15.75" customHeight="1" x14ac:dyDescent="0.25">
      <c r="A464" s="62">
        <v>272</v>
      </c>
      <c r="B464" s="46" t="s">
        <v>1208</v>
      </c>
      <c r="C464" s="46" t="s">
        <v>1209</v>
      </c>
      <c r="D464" s="47" t="s">
        <v>1210</v>
      </c>
      <c r="E464" s="48" t="s">
        <v>3470</v>
      </c>
      <c r="F464" s="46" t="s">
        <v>1211</v>
      </c>
      <c r="G464" s="46" t="s">
        <v>62</v>
      </c>
      <c r="H464" s="62"/>
      <c r="I464" s="62" t="s">
        <v>9</v>
      </c>
      <c r="J464" s="62"/>
      <c r="K464" s="62" t="s">
        <v>9</v>
      </c>
      <c r="L464" s="62"/>
      <c r="M464" s="62"/>
      <c r="N464" s="62"/>
      <c r="O464" s="62"/>
      <c r="P464" s="62"/>
      <c r="Q464" s="62"/>
      <c r="R464" s="62"/>
      <c r="S464" s="62"/>
      <c r="T464" s="62"/>
      <c r="U464" s="62" t="s">
        <v>5025</v>
      </c>
      <c r="V464" s="62" t="s">
        <v>3506</v>
      </c>
      <c r="W464" s="62"/>
      <c r="X464" s="62" t="s">
        <v>3413</v>
      </c>
      <c r="Y464" s="62">
        <v>1</v>
      </c>
      <c r="Z464" s="62" t="s">
        <v>3503</v>
      </c>
      <c r="AA464" s="62" t="s">
        <v>3503</v>
      </c>
      <c r="AB464" s="62" t="s">
        <v>3503</v>
      </c>
    </row>
    <row r="465" spans="1:28" ht="47.25" customHeight="1" x14ac:dyDescent="0.25">
      <c r="A465" s="62">
        <v>272</v>
      </c>
      <c r="B465" s="46" t="s">
        <v>1208</v>
      </c>
      <c r="C465" s="46" t="s">
        <v>1209</v>
      </c>
      <c r="D465" s="47" t="s">
        <v>1210</v>
      </c>
      <c r="E465" s="48" t="s">
        <v>3470</v>
      </c>
      <c r="F465" s="46" t="s">
        <v>1211</v>
      </c>
      <c r="G465" s="46" t="s">
        <v>178</v>
      </c>
      <c r="H465" s="62"/>
      <c r="I465" s="62" t="s">
        <v>9</v>
      </c>
      <c r="J465" s="62"/>
      <c r="K465" s="62"/>
      <c r="L465" s="62"/>
      <c r="M465" s="62"/>
      <c r="N465" s="62"/>
      <c r="O465" s="62"/>
      <c r="P465" s="62"/>
      <c r="Q465" s="62"/>
      <c r="R465" s="62"/>
      <c r="S465" s="62"/>
      <c r="T465" s="62"/>
      <c r="U465" s="62"/>
      <c r="V465" s="62" t="s">
        <v>3506</v>
      </c>
      <c r="W465" s="62"/>
      <c r="X465" s="62" t="s">
        <v>3432</v>
      </c>
      <c r="Y465" s="62">
        <v>2</v>
      </c>
      <c r="Z465" s="62" t="s">
        <v>3503</v>
      </c>
      <c r="AA465" s="62" t="s">
        <v>3503</v>
      </c>
      <c r="AB465" s="62" t="s">
        <v>3503</v>
      </c>
    </row>
    <row r="466" spans="1:28" ht="31.5" customHeight="1" x14ac:dyDescent="0.25">
      <c r="A466" s="62">
        <v>273</v>
      </c>
      <c r="B466" s="209" t="s">
        <v>1212</v>
      </c>
      <c r="C466" s="46" t="s">
        <v>1213</v>
      </c>
      <c r="D466" s="47" t="s">
        <v>1214</v>
      </c>
      <c r="E466" s="48" t="s">
        <v>43</v>
      </c>
      <c r="F466" s="46" t="s">
        <v>1215</v>
      </c>
      <c r="G466" s="46" t="s">
        <v>13</v>
      </c>
      <c r="H466" s="62"/>
      <c r="I466" s="62" t="s">
        <v>9</v>
      </c>
      <c r="J466" s="62"/>
      <c r="K466" s="62"/>
      <c r="L466" s="62"/>
      <c r="M466" s="62"/>
      <c r="N466" s="62"/>
      <c r="O466" s="62"/>
      <c r="P466" s="62"/>
      <c r="Q466" s="62"/>
      <c r="R466" s="62"/>
      <c r="S466" s="62"/>
      <c r="T466" s="62"/>
      <c r="U466" s="62" t="s">
        <v>5050</v>
      </c>
      <c r="V466" s="62" t="s">
        <v>3506</v>
      </c>
      <c r="W466" s="62"/>
      <c r="X466" s="62" t="s">
        <v>3408</v>
      </c>
      <c r="Y466" s="62">
        <v>1</v>
      </c>
      <c r="Z466" s="62" t="str">
        <f>IF(ISNA(MATCH(C466,FORMULÁRIO!L:L, 0)),"NÃO","SIM")</f>
        <v>SIM</v>
      </c>
      <c r="AA466" s="62" t="s">
        <v>3502</v>
      </c>
      <c r="AB466" s="62" t="s">
        <v>3502</v>
      </c>
    </row>
    <row r="467" spans="1:28" ht="15.75" customHeight="1" x14ac:dyDescent="0.25">
      <c r="A467" s="62">
        <v>274</v>
      </c>
      <c r="B467" s="46" t="s">
        <v>1216</v>
      </c>
      <c r="C467" s="46" t="s">
        <v>1217</v>
      </c>
      <c r="D467" s="47" t="s">
        <v>1218</v>
      </c>
      <c r="E467" s="48" t="s">
        <v>43</v>
      </c>
      <c r="F467" s="46" t="s">
        <v>1219</v>
      </c>
      <c r="G467" s="46" t="s">
        <v>13</v>
      </c>
      <c r="H467" s="62" t="s">
        <v>9</v>
      </c>
      <c r="I467" s="62" t="s">
        <v>9</v>
      </c>
      <c r="J467" s="62"/>
      <c r="K467" s="62"/>
      <c r="L467" s="62"/>
      <c r="M467" s="62"/>
      <c r="N467" s="62"/>
      <c r="O467" s="62"/>
      <c r="P467" s="62"/>
      <c r="Q467" s="62"/>
      <c r="R467" s="62"/>
      <c r="S467" s="62"/>
      <c r="T467" s="62"/>
      <c r="U467" s="62"/>
      <c r="V467" s="62"/>
      <c r="W467" s="62"/>
      <c r="X467" s="62" t="s">
        <v>3408</v>
      </c>
      <c r="Y467" s="62">
        <v>1</v>
      </c>
      <c r="Z467" s="62" t="str">
        <f>IF(ISNA(MATCH(C467,FORMULÁRIO!L:L, 0)),"NÃO","SIM")</f>
        <v>NÃO</v>
      </c>
      <c r="AA467" s="62" t="s">
        <v>3502</v>
      </c>
      <c r="AB467" s="62" t="s">
        <v>3502</v>
      </c>
    </row>
    <row r="468" spans="1:28" ht="15.75" customHeight="1" x14ac:dyDescent="0.25">
      <c r="A468" s="62">
        <v>274</v>
      </c>
      <c r="B468" s="46" t="s">
        <v>1216</v>
      </c>
      <c r="C468" s="46" t="s">
        <v>1217</v>
      </c>
      <c r="D468" s="47" t="s">
        <v>1218</v>
      </c>
      <c r="E468" s="48" t="s">
        <v>43</v>
      </c>
      <c r="F468" s="46" t="s">
        <v>1219</v>
      </c>
      <c r="G468" s="46" t="s">
        <v>103</v>
      </c>
      <c r="H468" s="62" t="s">
        <v>9</v>
      </c>
      <c r="I468" s="62" t="s">
        <v>9</v>
      </c>
      <c r="J468" s="62"/>
      <c r="K468" s="62"/>
      <c r="L468" s="62"/>
      <c r="M468" s="62"/>
      <c r="N468" s="62"/>
      <c r="O468" s="62"/>
      <c r="P468" s="62"/>
      <c r="Q468" s="62"/>
      <c r="R468" s="62"/>
      <c r="S468" s="62"/>
      <c r="T468" s="62"/>
      <c r="U468" s="62"/>
      <c r="V468" s="62"/>
      <c r="W468" s="62"/>
      <c r="X468" s="62" t="s">
        <v>3361</v>
      </c>
      <c r="Y468" s="62">
        <v>2</v>
      </c>
      <c r="Z468" s="62" t="str">
        <f>IF(ISNA(MATCH(C468,FORMULÁRIO!L:L, 0)),"NÃO","SIM")</f>
        <v>NÃO</v>
      </c>
      <c r="AA468" s="62" t="s">
        <v>3502</v>
      </c>
      <c r="AB468" s="62" t="s">
        <v>3502</v>
      </c>
    </row>
    <row r="469" spans="1:28" ht="15.75" customHeight="1" x14ac:dyDescent="0.25">
      <c r="A469" s="62">
        <v>275</v>
      </c>
      <c r="B469" s="208" t="s">
        <v>1220</v>
      </c>
      <c r="C469" s="46" t="s">
        <v>1221</v>
      </c>
      <c r="D469" s="47" t="s">
        <v>1222</v>
      </c>
      <c r="E469" s="48" t="s">
        <v>43</v>
      </c>
      <c r="F469" s="46" t="s">
        <v>1223</v>
      </c>
      <c r="G469" s="46" t="s">
        <v>48</v>
      </c>
      <c r="H469" s="62" t="s">
        <v>9</v>
      </c>
      <c r="I469" s="62" t="s">
        <v>9</v>
      </c>
      <c r="J469" s="62" t="s">
        <v>9</v>
      </c>
      <c r="K469" s="62" t="s">
        <v>9</v>
      </c>
      <c r="L469" s="62"/>
      <c r="M469" s="62"/>
      <c r="N469" s="62"/>
      <c r="O469" s="62"/>
      <c r="P469" s="62"/>
      <c r="Q469" s="62"/>
      <c r="R469" s="62"/>
      <c r="S469" s="62"/>
      <c r="T469" s="62"/>
      <c r="U469" s="62" t="s">
        <v>5032</v>
      </c>
      <c r="V469" s="62" t="s">
        <v>3506</v>
      </c>
      <c r="W469" s="62"/>
      <c r="X469" s="62" t="s">
        <v>3361</v>
      </c>
      <c r="Y469" s="62">
        <v>1</v>
      </c>
      <c r="Z469" s="62" t="str">
        <f>IF(ISNA(MATCH(C469,FORMULÁRIO!L:L, 0)),"NÃO","SIM")</f>
        <v>SIM</v>
      </c>
      <c r="AA469" s="62" t="s">
        <v>3502</v>
      </c>
      <c r="AB469" s="62" t="s">
        <v>3502</v>
      </c>
    </row>
    <row r="470" spans="1:28" ht="15.75" customHeight="1" x14ac:dyDescent="0.25">
      <c r="A470" s="62">
        <v>275</v>
      </c>
      <c r="B470" s="208" t="s">
        <v>1220</v>
      </c>
      <c r="C470" s="46" t="s">
        <v>1221</v>
      </c>
      <c r="D470" s="47" t="s">
        <v>1222</v>
      </c>
      <c r="E470" s="48" t="s">
        <v>43</v>
      </c>
      <c r="F470" s="46" t="s">
        <v>1223</v>
      </c>
      <c r="G470" s="46" t="s">
        <v>68</v>
      </c>
      <c r="H470" s="62" t="s">
        <v>9</v>
      </c>
      <c r="I470" s="62" t="s">
        <v>9</v>
      </c>
      <c r="J470" s="62" t="s">
        <v>9</v>
      </c>
      <c r="K470" s="62" t="s">
        <v>9</v>
      </c>
      <c r="L470" s="62"/>
      <c r="M470" s="62"/>
      <c r="N470" s="62"/>
      <c r="O470" s="62"/>
      <c r="P470" s="62"/>
      <c r="Q470" s="62"/>
      <c r="R470" s="62"/>
      <c r="S470" s="62"/>
      <c r="T470" s="62"/>
      <c r="U470" s="62"/>
      <c r="V470" s="62" t="s">
        <v>3506</v>
      </c>
      <c r="W470" s="62"/>
      <c r="X470" s="62" t="s">
        <v>3497</v>
      </c>
      <c r="Y470" s="62">
        <v>2</v>
      </c>
      <c r="Z470" s="62" t="str">
        <f>IF(ISNA(MATCH(C470,FORMULÁRIO!L:L, 0)),"NÃO","SIM")</f>
        <v>SIM</v>
      </c>
      <c r="AA470" s="62" t="s">
        <v>3502</v>
      </c>
      <c r="AB470" s="62" t="s">
        <v>3502</v>
      </c>
    </row>
    <row r="471" spans="1:28" ht="15.75" customHeight="1" x14ac:dyDescent="0.25">
      <c r="A471" s="62">
        <v>276</v>
      </c>
      <c r="B471" s="208" t="s">
        <v>1224</v>
      </c>
      <c r="C471" s="46" t="s">
        <v>1225</v>
      </c>
      <c r="D471" s="47" t="s">
        <v>1226</v>
      </c>
      <c r="E471" s="48" t="s">
        <v>3470</v>
      </c>
      <c r="F471" s="46" t="s">
        <v>1227</v>
      </c>
      <c r="G471" s="46" t="s">
        <v>48</v>
      </c>
      <c r="H471" s="62" t="s">
        <v>9</v>
      </c>
      <c r="I471" s="62" t="s">
        <v>9</v>
      </c>
      <c r="J471" s="62"/>
      <c r="K471" s="62"/>
      <c r="L471" s="62"/>
      <c r="M471" s="62"/>
      <c r="N471" s="62"/>
      <c r="O471" s="62"/>
      <c r="P471" s="62"/>
      <c r="Q471" s="62"/>
      <c r="R471" s="62"/>
      <c r="S471" s="62"/>
      <c r="T471" s="62"/>
      <c r="U471" s="62"/>
      <c r="V471" s="62"/>
      <c r="W471" s="62"/>
      <c r="X471" s="62" t="s">
        <v>3361</v>
      </c>
      <c r="Y471" s="62">
        <v>1</v>
      </c>
      <c r="Z471" s="62" t="str">
        <f>IF(ISNA(MATCH(C471,FORMULÁRIO!L:L, 0)),"NÃO","SIM")</f>
        <v>SIM</v>
      </c>
      <c r="AA471" s="62" t="s">
        <v>3503</v>
      </c>
      <c r="AB471" s="62" t="s">
        <v>3503</v>
      </c>
    </row>
    <row r="472" spans="1:28" ht="15.75" customHeight="1" x14ac:dyDescent="0.25">
      <c r="A472" s="62">
        <v>277</v>
      </c>
      <c r="B472" s="208" t="s">
        <v>1228</v>
      </c>
      <c r="C472" s="46" t="s">
        <v>1229</v>
      </c>
      <c r="D472" s="47" t="s">
        <v>1230</v>
      </c>
      <c r="E472" s="48" t="s">
        <v>43</v>
      </c>
      <c r="F472" s="46" t="s">
        <v>1231</v>
      </c>
      <c r="G472" s="46" t="s">
        <v>132</v>
      </c>
      <c r="H472" s="62" t="s">
        <v>9</v>
      </c>
      <c r="I472" s="62"/>
      <c r="J472" s="62" t="s">
        <v>9</v>
      </c>
      <c r="K472" s="62" t="s">
        <v>9</v>
      </c>
      <c r="L472" s="62"/>
      <c r="M472" s="62"/>
      <c r="N472" s="62"/>
      <c r="O472" s="62"/>
      <c r="P472" s="62"/>
      <c r="Q472" s="62"/>
      <c r="R472" s="62"/>
      <c r="S472" s="62"/>
      <c r="T472" s="62"/>
      <c r="U472" s="62"/>
      <c r="V472" s="62" t="s">
        <v>3506</v>
      </c>
      <c r="W472" s="62"/>
      <c r="X472" s="62" t="s">
        <v>3380</v>
      </c>
      <c r="Y472" s="62">
        <v>1</v>
      </c>
      <c r="Z472" s="62" t="str">
        <f>IF(ISNA(MATCH(C472,FORMULÁRIO!L:L, 0)),"NÃO","SIM")</f>
        <v>SIM</v>
      </c>
      <c r="AA472" s="62" t="s">
        <v>3502</v>
      </c>
      <c r="AB472" s="62" t="s">
        <v>3502</v>
      </c>
    </row>
    <row r="473" spans="1:28" ht="15.75" customHeight="1" x14ac:dyDescent="0.25">
      <c r="A473" s="62">
        <v>277</v>
      </c>
      <c r="B473" s="208" t="s">
        <v>1228</v>
      </c>
      <c r="C473" s="46" t="s">
        <v>1229</v>
      </c>
      <c r="D473" s="47" t="s">
        <v>1230</v>
      </c>
      <c r="E473" s="48" t="s">
        <v>43</v>
      </c>
      <c r="F473" s="46" t="s">
        <v>1231</v>
      </c>
      <c r="G473" s="46" t="s">
        <v>305</v>
      </c>
      <c r="H473" s="62"/>
      <c r="I473" s="62"/>
      <c r="J473" s="62"/>
      <c r="K473" s="62"/>
      <c r="L473" s="62"/>
      <c r="M473" s="62"/>
      <c r="N473" s="62"/>
      <c r="O473" s="62" t="s">
        <v>9</v>
      </c>
      <c r="P473" s="62" t="s">
        <v>9</v>
      </c>
      <c r="Q473" s="62"/>
      <c r="R473" s="62"/>
      <c r="S473" s="62"/>
      <c r="T473" s="62"/>
      <c r="U473" s="62" t="s">
        <v>5038</v>
      </c>
      <c r="V473" s="62" t="s">
        <v>3506</v>
      </c>
      <c r="W473" s="62"/>
      <c r="X473" s="62" t="s">
        <v>3389</v>
      </c>
      <c r="Y473" s="62">
        <v>1</v>
      </c>
      <c r="Z473" s="62" t="str">
        <f>IF(ISNA(MATCH(C473,FORMULÁRIO!L:L, 0)),"NÃO","SIM")</f>
        <v>SIM</v>
      </c>
      <c r="AA473" s="62" t="s">
        <v>3502</v>
      </c>
      <c r="AB473" s="62" t="s">
        <v>3502</v>
      </c>
    </row>
    <row r="474" spans="1:28" ht="15.75" customHeight="1" x14ac:dyDescent="0.25">
      <c r="A474" s="62">
        <v>278</v>
      </c>
      <c r="B474" s="208" t="s">
        <v>1232</v>
      </c>
      <c r="C474" s="46" t="s">
        <v>1233</v>
      </c>
      <c r="D474" s="47" t="s">
        <v>1234</v>
      </c>
      <c r="E474" s="48" t="s">
        <v>3470</v>
      </c>
      <c r="F474" s="46" t="s">
        <v>1235</v>
      </c>
      <c r="G474" s="46" t="s">
        <v>13</v>
      </c>
      <c r="H474" s="62" t="s">
        <v>9</v>
      </c>
      <c r="I474" s="62"/>
      <c r="J474" s="62"/>
      <c r="K474" s="62"/>
      <c r="L474" s="62"/>
      <c r="M474" s="62"/>
      <c r="N474" s="62"/>
      <c r="O474" s="62"/>
      <c r="P474" s="62"/>
      <c r="Q474" s="62"/>
      <c r="R474" s="62"/>
      <c r="S474" s="62"/>
      <c r="T474" s="62"/>
      <c r="U474" s="62"/>
      <c r="V474" s="62"/>
      <c r="W474" s="62"/>
      <c r="X474" s="62" t="s">
        <v>3408</v>
      </c>
      <c r="Y474" s="62">
        <v>1</v>
      </c>
      <c r="Z474" s="62" t="str">
        <f>IF(ISNA(MATCH(C474,FORMULÁRIO!L:L, 0)),"NÃO","SIM")</f>
        <v>SIM</v>
      </c>
      <c r="AA474" s="62" t="s">
        <v>3503</v>
      </c>
      <c r="AB474" s="62" t="s">
        <v>3503</v>
      </c>
    </row>
    <row r="475" spans="1:28" ht="15.75" customHeight="1" x14ac:dyDescent="0.25">
      <c r="A475" s="62">
        <v>279</v>
      </c>
      <c r="B475" s="208" t="s">
        <v>1236</v>
      </c>
      <c r="C475" s="46" t="s">
        <v>1237</v>
      </c>
      <c r="D475" s="47" t="s">
        <v>1238</v>
      </c>
      <c r="E475" s="48" t="s">
        <v>168</v>
      </c>
      <c r="F475" s="46" t="s">
        <v>1239</v>
      </c>
      <c r="G475" s="46" t="s">
        <v>15</v>
      </c>
      <c r="H475" s="62" t="s">
        <v>9</v>
      </c>
      <c r="I475" s="62"/>
      <c r="J475" s="62"/>
      <c r="K475" s="62"/>
      <c r="L475" s="62"/>
      <c r="M475" s="62"/>
      <c r="N475" s="62"/>
      <c r="O475" s="62"/>
      <c r="P475" s="62"/>
      <c r="Q475" s="62"/>
      <c r="R475" s="62"/>
      <c r="S475" s="62"/>
      <c r="T475" s="62"/>
      <c r="U475" s="62"/>
      <c r="V475" s="62"/>
      <c r="W475" s="62"/>
      <c r="X475" s="62" t="s">
        <v>3371</v>
      </c>
      <c r="Y475" s="62">
        <v>1</v>
      </c>
      <c r="Z475" s="62" t="str">
        <f>IF(ISNA(MATCH(C475,FORMULÁRIO!L:L, 0)),"NÃO","SIM")</f>
        <v>SIM</v>
      </c>
      <c r="AA475" s="62" t="s">
        <v>3502</v>
      </c>
      <c r="AB475" s="62" t="s">
        <v>3503</v>
      </c>
    </row>
    <row r="476" spans="1:28" x14ac:dyDescent="0.25">
      <c r="A476" s="62">
        <v>280</v>
      </c>
      <c r="B476" s="208" t="s">
        <v>1240</v>
      </c>
      <c r="C476" s="46" t="s">
        <v>1241</v>
      </c>
      <c r="D476" s="47" t="s">
        <v>1242</v>
      </c>
      <c r="E476" s="48" t="s">
        <v>43</v>
      </c>
      <c r="F476" s="46" t="s">
        <v>1243</v>
      </c>
      <c r="G476" s="46" t="s">
        <v>10</v>
      </c>
      <c r="H476" s="62"/>
      <c r="I476" s="62"/>
      <c r="J476" s="62" t="s">
        <v>9</v>
      </c>
      <c r="K476" s="62"/>
      <c r="L476" s="62"/>
      <c r="M476" s="62"/>
      <c r="N476" s="62"/>
      <c r="O476" s="62"/>
      <c r="P476" s="62"/>
      <c r="Q476" s="62"/>
      <c r="R476" s="62"/>
      <c r="S476" s="62"/>
      <c r="T476" s="62"/>
      <c r="U476" s="62"/>
      <c r="V476" s="62" t="s">
        <v>3506</v>
      </c>
      <c r="W476" s="62"/>
      <c r="X476" s="62" t="s">
        <v>3497</v>
      </c>
      <c r="Y476" s="62">
        <v>1</v>
      </c>
      <c r="Z476" s="62" t="str">
        <f>IF(ISNA(MATCH(C476,FORMULÁRIO!L:L, 0)),"NÃO","SIM")</f>
        <v>SIM</v>
      </c>
      <c r="AA476" s="62" t="s">
        <v>3502</v>
      </c>
      <c r="AB476" s="62" t="s">
        <v>3502</v>
      </c>
    </row>
    <row r="477" spans="1:28" ht="15.75" customHeight="1" x14ac:dyDescent="0.25">
      <c r="A477" s="62">
        <v>280</v>
      </c>
      <c r="B477" s="208" t="s">
        <v>1240</v>
      </c>
      <c r="C477" s="46" t="s">
        <v>1241</v>
      </c>
      <c r="D477" s="47" t="s">
        <v>1242</v>
      </c>
      <c r="E477" s="48" t="s">
        <v>43</v>
      </c>
      <c r="F477" s="46" t="s">
        <v>1243</v>
      </c>
      <c r="G477" s="46" t="s">
        <v>123</v>
      </c>
      <c r="H477" s="62" t="s">
        <v>9</v>
      </c>
      <c r="I477" s="62" t="s">
        <v>9</v>
      </c>
      <c r="J477" s="62"/>
      <c r="K477" s="62"/>
      <c r="L477" s="62"/>
      <c r="M477" s="62"/>
      <c r="N477" s="62"/>
      <c r="O477" s="62"/>
      <c r="P477" s="62"/>
      <c r="Q477" s="62"/>
      <c r="R477" s="62"/>
      <c r="S477" s="62"/>
      <c r="T477" s="62"/>
      <c r="U477" s="62" t="s">
        <v>5042</v>
      </c>
      <c r="V477" s="62" t="s">
        <v>3506</v>
      </c>
      <c r="W477" s="62"/>
      <c r="X477" s="62" t="s">
        <v>3408</v>
      </c>
      <c r="Y477" s="62">
        <v>2</v>
      </c>
      <c r="Z477" s="62" t="str">
        <f>IF(ISNA(MATCH(C477,FORMULÁRIO!L:L, 0)),"NÃO","SIM")</f>
        <v>SIM</v>
      </c>
      <c r="AA477" s="62" t="s">
        <v>3502</v>
      </c>
      <c r="AB477" s="62" t="s">
        <v>3502</v>
      </c>
    </row>
    <row r="478" spans="1:28" ht="15.75" customHeight="1" x14ac:dyDescent="0.25">
      <c r="A478" s="62">
        <v>281</v>
      </c>
      <c r="B478" s="208" t="s">
        <v>1244</v>
      </c>
      <c r="C478" s="46" t="s">
        <v>1245</v>
      </c>
      <c r="D478" s="47" t="s">
        <v>1246</v>
      </c>
      <c r="E478" s="48" t="s">
        <v>43</v>
      </c>
      <c r="F478" s="46" t="s">
        <v>1247</v>
      </c>
      <c r="G478" s="46" t="s">
        <v>48</v>
      </c>
      <c r="H478" s="62" t="s">
        <v>9</v>
      </c>
      <c r="I478" s="62"/>
      <c r="J478" s="62"/>
      <c r="K478" s="62"/>
      <c r="L478" s="62"/>
      <c r="M478" s="62"/>
      <c r="N478" s="62"/>
      <c r="O478" s="62"/>
      <c r="P478" s="62"/>
      <c r="Q478" s="62"/>
      <c r="R478" s="62"/>
      <c r="S478" s="62"/>
      <c r="T478" s="62"/>
      <c r="U478" s="62"/>
      <c r="V478" s="62"/>
      <c r="W478" s="62"/>
      <c r="X478" s="62" t="s">
        <v>3361</v>
      </c>
      <c r="Y478" s="62">
        <v>1</v>
      </c>
      <c r="Z478" s="62" t="str">
        <f>IF(ISNA(MATCH(C478,FORMULÁRIO!L:L, 0)),"NÃO","SIM")</f>
        <v>SIM</v>
      </c>
      <c r="AA478" s="62" t="s">
        <v>3502</v>
      </c>
      <c r="AB478" s="62" t="s">
        <v>3502</v>
      </c>
    </row>
    <row r="479" spans="1:28" ht="15.75" customHeight="1" x14ac:dyDescent="0.25">
      <c r="A479" s="62">
        <v>282</v>
      </c>
      <c r="B479" s="208" t="s">
        <v>1248</v>
      </c>
      <c r="C479" s="46" t="s">
        <v>1249</v>
      </c>
      <c r="D479" s="47" t="s">
        <v>1250</v>
      </c>
      <c r="E479" s="48" t="s">
        <v>43</v>
      </c>
      <c r="F479" s="46" t="s">
        <v>1251</v>
      </c>
      <c r="G479" s="46" t="s">
        <v>48</v>
      </c>
      <c r="H479" s="62" t="s">
        <v>9</v>
      </c>
      <c r="I479" s="62"/>
      <c r="J479" s="62"/>
      <c r="K479" s="62"/>
      <c r="L479" s="62"/>
      <c r="M479" s="62"/>
      <c r="N479" s="62"/>
      <c r="O479" s="62"/>
      <c r="P479" s="62"/>
      <c r="Q479" s="62"/>
      <c r="R479" s="62"/>
      <c r="S479" s="62"/>
      <c r="T479" s="62"/>
      <c r="U479" s="62"/>
      <c r="V479" s="62"/>
      <c r="W479" s="62"/>
      <c r="X479" s="62" t="s">
        <v>3361</v>
      </c>
      <c r="Y479" s="62">
        <v>1</v>
      </c>
      <c r="Z479" s="62" t="str">
        <f>IF(ISNA(MATCH(C479,FORMULÁRIO!L:L, 0)),"NÃO","SIM")</f>
        <v>SIM</v>
      </c>
      <c r="AA479" s="62" t="s">
        <v>3502</v>
      </c>
      <c r="AB479" s="62" t="s">
        <v>3502</v>
      </c>
    </row>
    <row r="480" spans="1:28" ht="15.75" customHeight="1" x14ac:dyDescent="0.25">
      <c r="A480" s="62">
        <v>283</v>
      </c>
      <c r="B480" s="46" t="s">
        <v>1252</v>
      </c>
      <c r="C480" s="46" t="s">
        <v>1253</v>
      </c>
      <c r="D480" s="47" t="s">
        <v>1254</v>
      </c>
      <c r="E480" s="48" t="s">
        <v>43</v>
      </c>
      <c r="F480" s="46" t="s">
        <v>1255</v>
      </c>
      <c r="G480" s="46" t="s">
        <v>48</v>
      </c>
      <c r="H480" s="62" t="s">
        <v>9</v>
      </c>
      <c r="I480" s="62"/>
      <c r="J480" s="62"/>
      <c r="K480" s="62"/>
      <c r="L480" s="62"/>
      <c r="M480" s="62"/>
      <c r="N480" s="62"/>
      <c r="O480" s="62"/>
      <c r="P480" s="62"/>
      <c r="Q480" s="62"/>
      <c r="R480" s="62"/>
      <c r="S480" s="62"/>
      <c r="T480" s="62"/>
      <c r="U480" s="62"/>
      <c r="V480" s="62"/>
      <c r="W480" s="62"/>
      <c r="X480" s="62" t="s">
        <v>3361</v>
      </c>
      <c r="Y480" s="62">
        <v>1</v>
      </c>
      <c r="Z480" s="62" t="str">
        <f>IF(ISNA(MATCH(C480,FORMULÁRIO!L:L, 0)),"NÃO","SIM")</f>
        <v>NÃO</v>
      </c>
      <c r="AA480" s="62" t="s">
        <v>3502</v>
      </c>
      <c r="AB480" s="62" t="s">
        <v>3502</v>
      </c>
    </row>
    <row r="481" spans="1:28" ht="15.75" customHeight="1" x14ac:dyDescent="0.25">
      <c r="A481" s="62">
        <v>284</v>
      </c>
      <c r="B481" s="208" t="s">
        <v>1256</v>
      </c>
      <c r="C481" s="46" t="s">
        <v>1257</v>
      </c>
      <c r="D481" s="47" t="s">
        <v>1258</v>
      </c>
      <c r="E481" s="48" t="s">
        <v>3470</v>
      </c>
      <c r="F481" s="46" t="s">
        <v>1259</v>
      </c>
      <c r="G481" s="46" t="s">
        <v>62</v>
      </c>
      <c r="H481" s="62" t="s">
        <v>9</v>
      </c>
      <c r="I481" s="62"/>
      <c r="J481" s="62" t="s">
        <v>9</v>
      </c>
      <c r="K481" s="62"/>
      <c r="L481" s="62" t="s">
        <v>9</v>
      </c>
      <c r="M481" s="62"/>
      <c r="N481" s="62"/>
      <c r="O481" s="62"/>
      <c r="P481" s="62"/>
      <c r="Q481" s="62"/>
      <c r="R481" s="62"/>
      <c r="S481" s="62"/>
      <c r="T481" s="62"/>
      <c r="U481" s="62"/>
      <c r="V481" s="62"/>
      <c r="W481" s="62"/>
      <c r="X481" s="62" t="s">
        <v>3413</v>
      </c>
      <c r="Y481" s="62">
        <v>1</v>
      </c>
      <c r="Z481" s="62" t="str">
        <f>IF(ISNA(MATCH(C481,FORMULÁRIO!L:L, 0)),"NÃO","SIM")</f>
        <v>SIM</v>
      </c>
      <c r="AA481" s="62" t="s">
        <v>3503</v>
      </c>
      <c r="AB481" s="62" t="s">
        <v>3503</v>
      </c>
    </row>
    <row r="482" spans="1:28" ht="15.75" customHeight="1" x14ac:dyDescent="0.25">
      <c r="A482" s="62">
        <v>284</v>
      </c>
      <c r="B482" s="208" t="s">
        <v>1256</v>
      </c>
      <c r="C482" s="46" t="s">
        <v>1257</v>
      </c>
      <c r="D482" s="47" t="s">
        <v>1258</v>
      </c>
      <c r="E482" s="48" t="s">
        <v>3470</v>
      </c>
      <c r="F482" s="46" t="s">
        <v>1259</v>
      </c>
      <c r="G482" s="46" t="s">
        <v>33</v>
      </c>
      <c r="H482" s="62" t="s">
        <v>9</v>
      </c>
      <c r="I482" s="62" t="s">
        <v>9</v>
      </c>
      <c r="J482" s="62" t="s">
        <v>9</v>
      </c>
      <c r="K482" s="62"/>
      <c r="L482" s="62"/>
      <c r="M482" s="62" t="s">
        <v>9</v>
      </c>
      <c r="N482" s="62"/>
      <c r="O482" s="62" t="s">
        <v>9</v>
      </c>
      <c r="P482" s="62"/>
      <c r="Q482" s="62" t="s">
        <v>9</v>
      </c>
      <c r="R482" s="62"/>
      <c r="S482" s="62"/>
      <c r="T482" s="62"/>
      <c r="U482" s="62"/>
      <c r="V482" s="62"/>
      <c r="W482" s="62"/>
      <c r="X482" s="62" t="s">
        <v>3389</v>
      </c>
      <c r="Y482" s="62">
        <v>2</v>
      </c>
      <c r="Z482" s="62" t="str">
        <f>IF(ISNA(MATCH(C482,FORMULÁRIO!L:L, 0)),"NÃO","SIM")</f>
        <v>SIM</v>
      </c>
      <c r="AA482" s="62" t="s">
        <v>3503</v>
      </c>
      <c r="AB482" s="62" t="s">
        <v>3503</v>
      </c>
    </row>
    <row r="483" spans="1:28" ht="15.75" customHeight="1" x14ac:dyDescent="0.25">
      <c r="A483" s="62">
        <v>285</v>
      </c>
      <c r="B483" s="208" t="s">
        <v>1260</v>
      </c>
      <c r="C483" s="46" t="s">
        <v>1261</v>
      </c>
      <c r="D483" s="47" t="s">
        <v>1262</v>
      </c>
      <c r="E483" s="48" t="s">
        <v>3470</v>
      </c>
      <c r="F483" s="46" t="s">
        <v>1263</v>
      </c>
      <c r="G483" s="46" t="s">
        <v>15</v>
      </c>
      <c r="H483" s="62" t="s">
        <v>9</v>
      </c>
      <c r="I483" s="62"/>
      <c r="J483" s="62"/>
      <c r="K483" s="62"/>
      <c r="L483" s="62"/>
      <c r="M483" s="62"/>
      <c r="N483" s="62"/>
      <c r="O483" s="62"/>
      <c r="P483" s="62"/>
      <c r="Q483" s="62"/>
      <c r="R483" s="62"/>
      <c r="S483" s="62"/>
      <c r="T483" s="62"/>
      <c r="U483" s="62"/>
      <c r="V483" s="62"/>
      <c r="W483" s="62"/>
      <c r="X483" s="62" t="s">
        <v>3371</v>
      </c>
      <c r="Y483" s="62">
        <v>1</v>
      </c>
      <c r="Z483" s="62" t="str">
        <f>IF(ISNA(MATCH(C483,FORMULÁRIO!L:L, 0)),"NÃO","SIM")</f>
        <v>SIM</v>
      </c>
      <c r="AA483" s="62" t="s">
        <v>3503</v>
      </c>
      <c r="AB483" s="62" t="s">
        <v>3503</v>
      </c>
    </row>
    <row r="484" spans="1:28" ht="15.75" customHeight="1" x14ac:dyDescent="0.25">
      <c r="A484" s="62">
        <v>285</v>
      </c>
      <c r="B484" s="208" t="s">
        <v>1260</v>
      </c>
      <c r="C484" s="46" t="s">
        <v>1261</v>
      </c>
      <c r="D484" s="47" t="s">
        <v>1262</v>
      </c>
      <c r="E484" s="48" t="s">
        <v>3470</v>
      </c>
      <c r="F484" s="46" t="s">
        <v>1263</v>
      </c>
      <c r="G484" s="46" t="s">
        <v>17</v>
      </c>
      <c r="H484" s="62"/>
      <c r="I484" s="62"/>
      <c r="J484" s="62" t="s">
        <v>9</v>
      </c>
      <c r="K484" s="62"/>
      <c r="L484" s="62"/>
      <c r="M484" s="62"/>
      <c r="N484" s="62"/>
      <c r="O484" s="62"/>
      <c r="P484" s="62"/>
      <c r="Q484" s="62"/>
      <c r="R484" s="62"/>
      <c r="S484" s="62"/>
      <c r="T484" s="62"/>
      <c r="U484" s="62"/>
      <c r="V484" s="62"/>
      <c r="W484" s="62"/>
      <c r="X484" s="62" t="s">
        <v>3380</v>
      </c>
      <c r="Y484" s="62">
        <v>2</v>
      </c>
      <c r="Z484" s="62" t="str">
        <f>IF(ISNA(MATCH(C484,FORMULÁRIO!L:L, 0)),"NÃO","SIM")</f>
        <v>SIM</v>
      </c>
      <c r="AA484" s="62" t="s">
        <v>3503</v>
      </c>
      <c r="AB484" s="62" t="s">
        <v>3503</v>
      </c>
    </row>
    <row r="485" spans="1:28" ht="15.75" customHeight="1" x14ac:dyDescent="0.25">
      <c r="A485" s="62">
        <v>286</v>
      </c>
      <c r="B485" s="208" t="s">
        <v>1264</v>
      </c>
      <c r="C485" s="46" t="s">
        <v>1265</v>
      </c>
      <c r="D485" s="47" t="s">
        <v>1266</v>
      </c>
      <c r="E485" s="48" t="s">
        <v>89</v>
      </c>
      <c r="F485" s="46" t="s">
        <v>1267</v>
      </c>
      <c r="G485" s="46" t="s">
        <v>48</v>
      </c>
      <c r="H485" s="62"/>
      <c r="I485" s="62" t="s">
        <v>9</v>
      </c>
      <c r="J485" s="62"/>
      <c r="K485" s="62"/>
      <c r="L485" s="62"/>
      <c r="M485" s="62"/>
      <c r="N485" s="62"/>
      <c r="O485" s="62"/>
      <c r="P485" s="62"/>
      <c r="Q485" s="62"/>
      <c r="R485" s="62"/>
      <c r="S485" s="62"/>
      <c r="T485" s="62"/>
      <c r="U485" s="62"/>
      <c r="V485" s="62"/>
      <c r="W485" s="62"/>
      <c r="X485" s="62" t="s">
        <v>3361</v>
      </c>
      <c r="Y485" s="62">
        <v>1</v>
      </c>
      <c r="Z485" s="62" t="str">
        <f>IF(ISNA(MATCH(C485,FORMULÁRIO!L:L, 0)),"NÃO","SIM")</f>
        <v>SIM</v>
      </c>
      <c r="AA485" s="62" t="s">
        <v>3502</v>
      </c>
      <c r="AB485" s="62" t="s">
        <v>3503</v>
      </c>
    </row>
    <row r="486" spans="1:28" ht="15.75" customHeight="1" x14ac:dyDescent="0.25">
      <c r="A486" s="62">
        <v>286</v>
      </c>
      <c r="B486" s="208" t="s">
        <v>1264</v>
      </c>
      <c r="C486" s="46" t="s">
        <v>1265</v>
      </c>
      <c r="D486" s="47" t="s">
        <v>1266</v>
      </c>
      <c r="E486" s="48" t="s">
        <v>89</v>
      </c>
      <c r="F486" s="46" t="s">
        <v>1267</v>
      </c>
      <c r="G486" s="46" t="s">
        <v>17</v>
      </c>
      <c r="H486" s="62" t="s">
        <v>9</v>
      </c>
      <c r="I486" s="62"/>
      <c r="J486" s="62"/>
      <c r="K486" s="62"/>
      <c r="L486" s="62"/>
      <c r="M486" s="62"/>
      <c r="N486" s="62"/>
      <c r="O486" s="62"/>
      <c r="P486" s="62"/>
      <c r="Q486" s="62"/>
      <c r="R486" s="62"/>
      <c r="S486" s="62"/>
      <c r="T486" s="62"/>
      <c r="U486" s="62"/>
      <c r="V486" s="62"/>
      <c r="W486" s="62"/>
      <c r="X486" s="62" t="s">
        <v>3380</v>
      </c>
      <c r="Y486" s="62">
        <v>2</v>
      </c>
      <c r="Z486" s="62" t="str">
        <f>IF(ISNA(MATCH(C486,FORMULÁRIO!L:L, 0)),"NÃO","SIM")</f>
        <v>SIM</v>
      </c>
      <c r="AA486" s="62" t="s">
        <v>3502</v>
      </c>
      <c r="AB486" s="62" t="s">
        <v>3503</v>
      </c>
    </row>
    <row r="487" spans="1:28" x14ac:dyDescent="0.25">
      <c r="A487" s="62">
        <v>287</v>
      </c>
      <c r="B487" s="208" t="s">
        <v>1268</v>
      </c>
      <c r="C487" s="46" t="s">
        <v>1269</v>
      </c>
      <c r="D487" s="47" t="s">
        <v>1270</v>
      </c>
      <c r="E487" s="48" t="s">
        <v>3470</v>
      </c>
      <c r="F487" s="46" t="s">
        <v>1271</v>
      </c>
      <c r="G487" s="46" t="s">
        <v>10</v>
      </c>
      <c r="H487" s="62"/>
      <c r="I487" s="62" t="s">
        <v>9</v>
      </c>
      <c r="J487" s="62" t="s">
        <v>9</v>
      </c>
      <c r="K487" s="62"/>
      <c r="L487" s="62"/>
      <c r="M487" s="62"/>
      <c r="N487" s="62"/>
      <c r="O487" s="62"/>
      <c r="P487" s="62"/>
      <c r="Q487" s="62"/>
      <c r="R487" s="62"/>
      <c r="S487" s="62"/>
      <c r="T487" s="62"/>
      <c r="U487" s="62"/>
      <c r="V487" s="62"/>
      <c r="W487" s="62"/>
      <c r="X487" s="62" t="s">
        <v>3497</v>
      </c>
      <c r="Y487" s="62">
        <v>1</v>
      </c>
      <c r="Z487" s="62" t="str">
        <f>IF(ISNA(MATCH(C487,FORMULÁRIO!L:L, 0)),"NÃO","SIM")</f>
        <v>SIM</v>
      </c>
      <c r="AA487" s="62" t="s">
        <v>3503</v>
      </c>
      <c r="AB487" s="62" t="s">
        <v>3503</v>
      </c>
    </row>
    <row r="488" spans="1:28" ht="15.75" customHeight="1" x14ac:dyDescent="0.25">
      <c r="A488" s="62">
        <v>287</v>
      </c>
      <c r="B488" s="208" t="s">
        <v>1268</v>
      </c>
      <c r="C488" s="46" t="s">
        <v>1269</v>
      </c>
      <c r="D488" s="47" t="s">
        <v>1270</v>
      </c>
      <c r="E488" s="48" t="s">
        <v>3470</v>
      </c>
      <c r="F488" s="46" t="s">
        <v>1271</v>
      </c>
      <c r="G488" s="46" t="s">
        <v>103</v>
      </c>
      <c r="H488" s="62" t="s">
        <v>9</v>
      </c>
      <c r="I488" s="62"/>
      <c r="J488" s="62"/>
      <c r="K488" s="62"/>
      <c r="L488" s="62"/>
      <c r="M488" s="62"/>
      <c r="N488" s="62"/>
      <c r="O488" s="62"/>
      <c r="P488" s="62"/>
      <c r="Q488" s="62"/>
      <c r="R488" s="62"/>
      <c r="S488" s="62"/>
      <c r="T488" s="62"/>
      <c r="U488" s="62"/>
      <c r="V488" s="62"/>
      <c r="W488" s="62"/>
      <c r="X488" s="62" t="s">
        <v>3361</v>
      </c>
      <c r="Y488" s="62">
        <v>2</v>
      </c>
      <c r="Z488" s="62" t="str">
        <f>IF(ISNA(MATCH(C488,FORMULÁRIO!L:L, 0)),"NÃO","SIM")</f>
        <v>SIM</v>
      </c>
      <c r="AA488" s="62" t="s">
        <v>3503</v>
      </c>
      <c r="AB488" s="62" t="s">
        <v>3503</v>
      </c>
    </row>
    <row r="489" spans="1:28" ht="15.75" customHeight="1" x14ac:dyDescent="0.25">
      <c r="A489" s="62">
        <v>287</v>
      </c>
      <c r="B489" s="208" t="s">
        <v>1268</v>
      </c>
      <c r="C489" s="46" t="s">
        <v>1269</v>
      </c>
      <c r="D489" s="47" t="s">
        <v>1270</v>
      </c>
      <c r="E489" s="48" t="s">
        <v>3470</v>
      </c>
      <c r="F489" s="46" t="s">
        <v>1271</v>
      </c>
      <c r="G489" s="46" t="s">
        <v>570</v>
      </c>
      <c r="H489" s="62"/>
      <c r="I489" s="62" t="s">
        <v>9</v>
      </c>
      <c r="J489" s="62"/>
      <c r="K489" s="62"/>
      <c r="L489" s="62"/>
      <c r="M489" s="62"/>
      <c r="N489" s="62"/>
      <c r="O489" s="62"/>
      <c r="P489" s="62"/>
      <c r="Q489" s="62"/>
      <c r="R489" s="62"/>
      <c r="S489" s="62"/>
      <c r="T489" s="62"/>
      <c r="U489" s="62"/>
      <c r="V489" s="62"/>
      <c r="W489" s="62"/>
      <c r="X489" s="62" t="s">
        <v>3408</v>
      </c>
      <c r="Y489" s="62">
        <v>3</v>
      </c>
      <c r="Z489" s="62" t="str">
        <f>IF(ISNA(MATCH(C489,FORMULÁRIO!L:L, 0)),"NÃO","SIM")</f>
        <v>SIM</v>
      </c>
      <c r="AA489" s="62" t="s">
        <v>3503</v>
      </c>
      <c r="AB489" s="62" t="s">
        <v>3503</v>
      </c>
    </row>
    <row r="490" spans="1:28" x14ac:dyDescent="0.25">
      <c r="A490" s="62">
        <v>289</v>
      </c>
      <c r="B490" s="208" t="s">
        <v>1272</v>
      </c>
      <c r="C490" s="46" t="s">
        <v>1273</v>
      </c>
      <c r="D490" s="47" t="s">
        <v>1274</v>
      </c>
      <c r="E490" s="48" t="s">
        <v>43</v>
      </c>
      <c r="F490" s="46" t="s">
        <v>1275</v>
      </c>
      <c r="G490" s="46" t="s">
        <v>10</v>
      </c>
      <c r="H490" s="62"/>
      <c r="I490" s="62"/>
      <c r="J490" s="62" t="s">
        <v>9</v>
      </c>
      <c r="K490" s="62"/>
      <c r="L490" s="62"/>
      <c r="M490" s="62"/>
      <c r="N490" s="62"/>
      <c r="O490" s="62"/>
      <c r="P490" s="62"/>
      <c r="Q490" s="62"/>
      <c r="R490" s="62"/>
      <c r="S490" s="62"/>
      <c r="T490" s="62"/>
      <c r="U490" s="62" t="s">
        <v>5053</v>
      </c>
      <c r="V490" s="62" t="s">
        <v>3506</v>
      </c>
      <c r="W490" s="62"/>
      <c r="X490" s="62" t="s">
        <v>3497</v>
      </c>
      <c r="Y490" s="62">
        <v>1</v>
      </c>
      <c r="Z490" s="62" t="str">
        <f>IF(ISNA(MATCH(C490,FORMULÁRIO!L:L, 0)),"NÃO","SIM")</f>
        <v>SIM</v>
      </c>
      <c r="AA490" s="62" t="s">
        <v>3502</v>
      </c>
      <c r="AB490" s="62" t="s">
        <v>3502</v>
      </c>
    </row>
    <row r="491" spans="1:28" ht="15.75" customHeight="1" x14ac:dyDescent="0.25">
      <c r="A491" s="62">
        <v>289</v>
      </c>
      <c r="B491" s="208" t="s">
        <v>1272</v>
      </c>
      <c r="C491" s="46" t="s">
        <v>1273</v>
      </c>
      <c r="D491" s="47" t="s">
        <v>1274</v>
      </c>
      <c r="E491" s="48" t="s">
        <v>43</v>
      </c>
      <c r="F491" s="46" t="s">
        <v>1275</v>
      </c>
      <c r="G491" s="46" t="s">
        <v>17</v>
      </c>
      <c r="H491" s="62"/>
      <c r="I491" s="62"/>
      <c r="J491" s="62" t="s">
        <v>9</v>
      </c>
      <c r="K491" s="62"/>
      <c r="L491" s="62"/>
      <c r="M491" s="62"/>
      <c r="N491" s="62"/>
      <c r="O491" s="62"/>
      <c r="P491" s="62"/>
      <c r="Q491" s="62"/>
      <c r="R491" s="62"/>
      <c r="S491" s="62"/>
      <c r="T491" s="62"/>
      <c r="U491" s="62"/>
      <c r="V491" s="62" t="s">
        <v>3506</v>
      </c>
      <c r="W491" s="62"/>
      <c r="X491" s="62" t="s">
        <v>3380</v>
      </c>
      <c r="Y491" s="62">
        <v>2</v>
      </c>
      <c r="Z491" s="62" t="str">
        <f>IF(ISNA(MATCH(C491,FORMULÁRIO!L:L, 0)),"NÃO","SIM")</f>
        <v>SIM</v>
      </c>
      <c r="AA491" s="62" t="s">
        <v>3502</v>
      </c>
      <c r="AB491" s="62" t="s">
        <v>3502</v>
      </c>
    </row>
    <row r="492" spans="1:28" x14ac:dyDescent="0.25">
      <c r="A492" s="62">
        <v>290</v>
      </c>
      <c r="B492" s="209" t="s">
        <v>1276</v>
      </c>
      <c r="C492" s="46" t="s">
        <v>1277</v>
      </c>
      <c r="D492" s="47" t="s">
        <v>1278</v>
      </c>
      <c r="E492" s="48" t="s">
        <v>43</v>
      </c>
      <c r="F492" s="46" t="s">
        <v>1279</v>
      </c>
      <c r="G492" s="46" t="s">
        <v>10</v>
      </c>
      <c r="H492" s="62"/>
      <c r="I492" s="62"/>
      <c r="J492" s="62" t="s">
        <v>9</v>
      </c>
      <c r="K492" s="62"/>
      <c r="L492" s="62"/>
      <c r="M492" s="62"/>
      <c r="N492" s="62"/>
      <c r="O492" s="62"/>
      <c r="P492" s="62"/>
      <c r="Q492" s="62"/>
      <c r="R492" s="62"/>
      <c r="S492" s="62"/>
      <c r="T492" s="62"/>
      <c r="U492" s="62"/>
      <c r="V492" s="62" t="s">
        <v>3506</v>
      </c>
      <c r="W492" s="62"/>
      <c r="X492" s="62" t="s">
        <v>3497</v>
      </c>
      <c r="Y492" s="62">
        <v>1</v>
      </c>
      <c r="Z492" s="62" t="str">
        <f>IF(ISNA(MATCH(C492,FORMULÁRIO!L:L, 0)),"NÃO","SIM")</f>
        <v>SIM</v>
      </c>
      <c r="AA492" s="62" t="s">
        <v>3502</v>
      </c>
      <c r="AB492" s="62" t="s">
        <v>3502</v>
      </c>
    </row>
    <row r="493" spans="1:28" ht="31.5" customHeight="1" x14ac:dyDescent="0.25">
      <c r="A493" s="62">
        <v>290</v>
      </c>
      <c r="B493" s="209" t="s">
        <v>1276</v>
      </c>
      <c r="C493" s="46" t="s">
        <v>1277</v>
      </c>
      <c r="D493" s="47" t="s">
        <v>1278</v>
      </c>
      <c r="E493" s="48" t="s">
        <v>43</v>
      </c>
      <c r="F493" s="46" t="s">
        <v>1279</v>
      </c>
      <c r="G493" s="46" t="s">
        <v>17</v>
      </c>
      <c r="H493" s="62"/>
      <c r="I493" s="62"/>
      <c r="J493" s="62" t="s">
        <v>9</v>
      </c>
      <c r="K493" s="62"/>
      <c r="L493" s="62"/>
      <c r="M493" s="62"/>
      <c r="N493" s="62"/>
      <c r="O493" s="62"/>
      <c r="P493" s="62"/>
      <c r="Q493" s="62"/>
      <c r="R493" s="62"/>
      <c r="S493" s="62"/>
      <c r="T493" s="62"/>
      <c r="U493" s="62"/>
      <c r="V493" s="62" t="s">
        <v>3506</v>
      </c>
      <c r="W493" s="62"/>
      <c r="X493" s="62" t="s">
        <v>3380</v>
      </c>
      <c r="Y493" s="62">
        <v>2</v>
      </c>
      <c r="Z493" s="62" t="str">
        <f>IF(ISNA(MATCH(C493,FORMULÁRIO!L:L, 0)),"NÃO","SIM")</f>
        <v>SIM</v>
      </c>
      <c r="AA493" s="62" t="s">
        <v>3502</v>
      </c>
      <c r="AB493" s="62" t="s">
        <v>3502</v>
      </c>
    </row>
    <row r="494" spans="1:28" ht="31.5" customHeight="1" x14ac:dyDescent="0.25">
      <c r="A494" s="62">
        <v>290</v>
      </c>
      <c r="B494" s="209" t="s">
        <v>1276</v>
      </c>
      <c r="C494" s="46" t="s">
        <v>1277</v>
      </c>
      <c r="D494" s="47" t="s">
        <v>1278</v>
      </c>
      <c r="E494" s="48" t="s">
        <v>43</v>
      </c>
      <c r="F494" s="46" t="s">
        <v>1279</v>
      </c>
      <c r="G494" s="46" t="s">
        <v>570</v>
      </c>
      <c r="H494" s="62"/>
      <c r="I494" s="62" t="s">
        <v>9</v>
      </c>
      <c r="J494" s="62"/>
      <c r="K494" s="62"/>
      <c r="L494" s="62"/>
      <c r="M494" s="62"/>
      <c r="N494" s="62"/>
      <c r="O494" s="62"/>
      <c r="P494" s="62"/>
      <c r="Q494" s="62"/>
      <c r="R494" s="62"/>
      <c r="S494" s="62"/>
      <c r="T494" s="62"/>
      <c r="U494" s="62" t="s">
        <v>5050</v>
      </c>
      <c r="V494" s="62" t="s">
        <v>3506</v>
      </c>
      <c r="W494" s="62"/>
      <c r="X494" s="62" t="s">
        <v>3408</v>
      </c>
      <c r="Y494" s="62">
        <v>3</v>
      </c>
      <c r="Z494" s="62" t="str">
        <f>IF(ISNA(MATCH(C494,FORMULÁRIO!L:L, 0)),"NÃO","SIM")</f>
        <v>SIM</v>
      </c>
      <c r="AA494" s="62" t="s">
        <v>3502</v>
      </c>
      <c r="AB494" s="62" t="s">
        <v>3502</v>
      </c>
    </row>
    <row r="495" spans="1:28" x14ac:dyDescent="0.25">
      <c r="A495" s="62">
        <v>291</v>
      </c>
      <c r="B495" s="208" t="s">
        <v>1280</v>
      </c>
      <c r="C495" s="46" t="s">
        <v>1281</v>
      </c>
      <c r="D495" s="47" t="s">
        <v>1282</v>
      </c>
      <c r="E495" s="48" t="s">
        <v>43</v>
      </c>
      <c r="F495" s="46" t="s">
        <v>1283</v>
      </c>
      <c r="G495" s="46" t="s">
        <v>10</v>
      </c>
      <c r="H495" s="62"/>
      <c r="I495" s="62"/>
      <c r="J495" s="62" t="s">
        <v>9</v>
      </c>
      <c r="K495" s="62"/>
      <c r="L495" s="62"/>
      <c r="M495" s="62"/>
      <c r="N495" s="62"/>
      <c r="O495" s="62"/>
      <c r="P495" s="62"/>
      <c r="Q495" s="62"/>
      <c r="R495" s="62"/>
      <c r="S495" s="62"/>
      <c r="T495" s="62"/>
      <c r="U495" s="62" t="s">
        <v>5053</v>
      </c>
      <c r="V495" s="62" t="s">
        <v>3506</v>
      </c>
      <c r="W495" s="62"/>
      <c r="X495" s="62" t="s">
        <v>3497</v>
      </c>
      <c r="Y495" s="62">
        <v>1</v>
      </c>
      <c r="Z495" s="62" t="str">
        <f>IF(ISNA(MATCH(C495,FORMULÁRIO!L:L, 0)),"NÃO","SIM")</f>
        <v>SIM</v>
      </c>
      <c r="AA495" s="62" t="s">
        <v>3502</v>
      </c>
      <c r="AB495" s="62" t="s">
        <v>3502</v>
      </c>
    </row>
    <row r="496" spans="1:28" ht="15.75" customHeight="1" x14ac:dyDescent="0.25">
      <c r="A496" s="62">
        <v>292</v>
      </c>
      <c r="B496" s="46" t="s">
        <v>1284</v>
      </c>
      <c r="C496" s="46" t="s">
        <v>1285</v>
      </c>
      <c r="D496" s="47" t="s">
        <v>1286</v>
      </c>
      <c r="E496" s="48" t="s">
        <v>3470</v>
      </c>
      <c r="F496" s="46" t="s">
        <v>1287</v>
      </c>
      <c r="G496" s="46" t="s">
        <v>13</v>
      </c>
      <c r="H496" s="62" t="s">
        <v>9</v>
      </c>
      <c r="I496" s="62" t="s">
        <v>9</v>
      </c>
      <c r="J496" s="62"/>
      <c r="K496" s="62"/>
      <c r="L496" s="62"/>
      <c r="M496" s="62"/>
      <c r="N496" s="62"/>
      <c r="O496" s="62"/>
      <c r="P496" s="62"/>
      <c r="Q496" s="62"/>
      <c r="R496" s="62"/>
      <c r="S496" s="62"/>
      <c r="T496" s="62"/>
      <c r="U496" s="62"/>
      <c r="V496" s="62"/>
      <c r="W496" s="62"/>
      <c r="X496" s="62" t="s">
        <v>3408</v>
      </c>
      <c r="Y496" s="62">
        <v>1</v>
      </c>
      <c r="Z496" s="62" t="str">
        <f>IF(ISNA(MATCH(C496,FORMULÁRIO!L:L, 0)),"NÃO","SIM")</f>
        <v>NÃO</v>
      </c>
      <c r="AA496" s="62" t="s">
        <v>3503</v>
      </c>
      <c r="AB496" s="62" t="s">
        <v>3503</v>
      </c>
    </row>
    <row r="497" spans="1:28" ht="15.75" customHeight="1" x14ac:dyDescent="0.25">
      <c r="A497" s="62">
        <v>292</v>
      </c>
      <c r="B497" s="46" t="s">
        <v>1284</v>
      </c>
      <c r="C497" s="46" t="s">
        <v>1285</v>
      </c>
      <c r="D497" s="47" t="s">
        <v>1286</v>
      </c>
      <c r="E497" s="48" t="s">
        <v>3470</v>
      </c>
      <c r="F497" s="46" t="s">
        <v>1287</v>
      </c>
      <c r="G497" s="46" t="s">
        <v>68</v>
      </c>
      <c r="H497" s="62"/>
      <c r="I497" s="62"/>
      <c r="J497" s="62"/>
      <c r="K497" s="62" t="s">
        <v>9</v>
      </c>
      <c r="L497" s="62"/>
      <c r="M497" s="62"/>
      <c r="N497" s="62"/>
      <c r="O497" s="62"/>
      <c r="P497" s="62"/>
      <c r="Q497" s="62"/>
      <c r="R497" s="62"/>
      <c r="S497" s="62"/>
      <c r="T497" s="62"/>
      <c r="U497" s="62"/>
      <c r="V497" s="62"/>
      <c r="W497" s="62"/>
      <c r="X497" s="62" t="s">
        <v>3497</v>
      </c>
      <c r="Y497" s="62">
        <v>2</v>
      </c>
      <c r="Z497" s="62" t="str">
        <f>IF(ISNA(MATCH(C497,FORMULÁRIO!L:L, 0)),"NÃO","SIM")</f>
        <v>NÃO</v>
      </c>
      <c r="AA497" s="62" t="s">
        <v>3503</v>
      </c>
      <c r="AB497" s="62" t="s">
        <v>3503</v>
      </c>
    </row>
    <row r="498" spans="1:28" ht="15.75" customHeight="1" x14ac:dyDescent="0.25">
      <c r="A498" s="62">
        <v>294</v>
      </c>
      <c r="B498" s="208" t="s">
        <v>1288</v>
      </c>
      <c r="C498" s="46" t="s">
        <v>1289</v>
      </c>
      <c r="D498" s="47" t="s">
        <v>1290</v>
      </c>
      <c r="E498" s="48" t="s">
        <v>43</v>
      </c>
      <c r="F498" s="46" t="s">
        <v>1291</v>
      </c>
      <c r="G498" s="46" t="s">
        <v>48</v>
      </c>
      <c r="H498" s="62" t="s">
        <v>9</v>
      </c>
      <c r="I498" s="62"/>
      <c r="J498" s="62"/>
      <c r="K498" s="62"/>
      <c r="L498" s="62"/>
      <c r="M498" s="62"/>
      <c r="N498" s="62"/>
      <c r="O498" s="62"/>
      <c r="P498" s="62"/>
      <c r="Q498" s="62"/>
      <c r="R498" s="62"/>
      <c r="S498" s="62"/>
      <c r="T498" s="62"/>
      <c r="U498" s="62"/>
      <c r="V498" s="62"/>
      <c r="W498" s="62"/>
      <c r="X498" s="62" t="s">
        <v>3361</v>
      </c>
      <c r="Y498" s="62">
        <v>1</v>
      </c>
      <c r="Z498" s="62" t="str">
        <f>IF(ISNA(MATCH(C498,FORMULÁRIO!L:L, 0)),"NÃO","SIM")</f>
        <v>SIM</v>
      </c>
      <c r="AA498" s="62" t="s">
        <v>3502</v>
      </c>
      <c r="AB498" s="62" t="s">
        <v>3502</v>
      </c>
    </row>
    <row r="499" spans="1:28" ht="15.75" customHeight="1" x14ac:dyDescent="0.25">
      <c r="A499" s="62">
        <v>294</v>
      </c>
      <c r="B499" s="208" t="s">
        <v>1288</v>
      </c>
      <c r="C499" s="46" t="s">
        <v>1289</v>
      </c>
      <c r="D499" s="47" t="s">
        <v>1290</v>
      </c>
      <c r="E499" s="48" t="s">
        <v>43</v>
      </c>
      <c r="F499" s="46" t="s">
        <v>1291</v>
      </c>
      <c r="G499" s="46" t="s">
        <v>68</v>
      </c>
      <c r="H499" s="62"/>
      <c r="I499" s="62"/>
      <c r="J499" s="62" t="s">
        <v>9</v>
      </c>
      <c r="K499" s="62"/>
      <c r="L499" s="62"/>
      <c r="M499" s="62"/>
      <c r="N499" s="62"/>
      <c r="O499" s="62"/>
      <c r="P499" s="62"/>
      <c r="Q499" s="62"/>
      <c r="R499" s="62"/>
      <c r="S499" s="62"/>
      <c r="T499" s="62"/>
      <c r="U499" s="62"/>
      <c r="V499" s="62"/>
      <c r="W499" s="62"/>
      <c r="X499" s="62" t="s">
        <v>3497</v>
      </c>
      <c r="Y499" s="62">
        <v>2</v>
      </c>
      <c r="Z499" s="62" t="str">
        <f>IF(ISNA(MATCH(C499,FORMULÁRIO!L:L, 0)),"NÃO","SIM")</f>
        <v>SIM</v>
      </c>
      <c r="AA499" s="62" t="s">
        <v>3502</v>
      </c>
      <c r="AB499" s="62" t="s">
        <v>3502</v>
      </c>
    </row>
    <row r="500" spans="1:28" ht="15.75" customHeight="1" x14ac:dyDescent="0.25">
      <c r="A500" s="62">
        <v>295</v>
      </c>
      <c r="B500" s="208" t="s">
        <v>1292</v>
      </c>
      <c r="C500" s="46" t="s">
        <v>1293</v>
      </c>
      <c r="D500" s="47" t="s">
        <v>1294</v>
      </c>
      <c r="E500" s="48" t="s">
        <v>3470</v>
      </c>
      <c r="F500" s="46" t="s">
        <v>1295</v>
      </c>
      <c r="G500" s="46" t="s">
        <v>48</v>
      </c>
      <c r="H500" s="62" t="s">
        <v>9</v>
      </c>
      <c r="I500" s="62" t="s">
        <v>9</v>
      </c>
      <c r="J500" s="62"/>
      <c r="K500" s="62"/>
      <c r="L500" s="62"/>
      <c r="M500" s="62"/>
      <c r="N500" s="62"/>
      <c r="O500" s="62"/>
      <c r="P500" s="62"/>
      <c r="Q500" s="62"/>
      <c r="R500" s="62"/>
      <c r="S500" s="62"/>
      <c r="T500" s="62"/>
      <c r="U500" s="62"/>
      <c r="V500" s="62"/>
      <c r="W500" s="62"/>
      <c r="X500" s="62" t="s">
        <v>3361</v>
      </c>
      <c r="Y500" s="62">
        <v>1</v>
      </c>
      <c r="Z500" s="62" t="str">
        <f>IF(ISNA(MATCH(C500,FORMULÁRIO!L:L, 0)),"NÃO","SIM")</f>
        <v>SIM</v>
      </c>
      <c r="AA500" s="62" t="s">
        <v>3503</v>
      </c>
      <c r="AB500" s="62" t="s">
        <v>3503</v>
      </c>
    </row>
    <row r="501" spans="1:28" ht="15.75" customHeight="1" x14ac:dyDescent="0.25">
      <c r="A501" s="62">
        <v>296</v>
      </c>
      <c r="B501" s="208" t="s">
        <v>1296</v>
      </c>
      <c r="C501" s="46" t="s">
        <v>1297</v>
      </c>
      <c r="D501" s="47" t="s">
        <v>1298</v>
      </c>
      <c r="E501" s="48" t="s">
        <v>3470</v>
      </c>
      <c r="F501" s="46" t="s">
        <v>1299</v>
      </c>
      <c r="G501" s="46" t="s">
        <v>132</v>
      </c>
      <c r="H501" s="62"/>
      <c r="I501" s="62"/>
      <c r="J501" s="62" t="s">
        <v>9</v>
      </c>
      <c r="K501" s="62" t="s">
        <v>9</v>
      </c>
      <c r="L501" s="62"/>
      <c r="M501" s="62"/>
      <c r="N501" s="62"/>
      <c r="O501" s="62"/>
      <c r="P501" s="62"/>
      <c r="Q501" s="62"/>
      <c r="R501" s="62"/>
      <c r="S501" s="62"/>
      <c r="T501" s="62"/>
      <c r="U501" s="62"/>
      <c r="V501" s="62"/>
      <c r="W501" s="62"/>
      <c r="X501" s="62" t="s">
        <v>3380</v>
      </c>
      <c r="Y501" s="62">
        <v>1</v>
      </c>
      <c r="Z501" s="62" t="str">
        <f>IF(ISNA(MATCH(C501,FORMULÁRIO!L:L, 0)),"NÃO","SIM")</f>
        <v>SIM</v>
      </c>
      <c r="AA501" s="62" t="s">
        <v>3503</v>
      </c>
      <c r="AB501" s="62" t="s">
        <v>3503</v>
      </c>
    </row>
    <row r="502" spans="1:28" ht="15.75" customHeight="1" x14ac:dyDescent="0.25">
      <c r="A502" s="62">
        <v>296</v>
      </c>
      <c r="B502" s="208" t="s">
        <v>1296</v>
      </c>
      <c r="C502" s="46" t="s">
        <v>1297</v>
      </c>
      <c r="D502" s="47" t="s">
        <v>1298</v>
      </c>
      <c r="E502" s="48" t="s">
        <v>3470</v>
      </c>
      <c r="F502" s="46" t="s">
        <v>1299</v>
      </c>
      <c r="G502" s="46" t="s">
        <v>123</v>
      </c>
      <c r="H502" s="62" t="s">
        <v>9</v>
      </c>
      <c r="I502" s="62" t="s">
        <v>9</v>
      </c>
      <c r="J502" s="62"/>
      <c r="K502" s="62"/>
      <c r="L502" s="62"/>
      <c r="M502" s="62"/>
      <c r="N502" s="62"/>
      <c r="O502" s="62"/>
      <c r="P502" s="62"/>
      <c r="Q502" s="62"/>
      <c r="R502" s="62"/>
      <c r="S502" s="62"/>
      <c r="T502" s="62"/>
      <c r="U502" s="62"/>
      <c r="V502" s="62"/>
      <c r="W502" s="62"/>
      <c r="X502" s="62" t="s">
        <v>3408</v>
      </c>
      <c r="Y502" s="62">
        <v>2</v>
      </c>
      <c r="Z502" s="62" t="str">
        <f>IF(ISNA(MATCH(C502,FORMULÁRIO!L:L, 0)),"NÃO","SIM")</f>
        <v>SIM</v>
      </c>
      <c r="AA502" s="62" t="s">
        <v>3503</v>
      </c>
      <c r="AB502" s="62" t="s">
        <v>3503</v>
      </c>
    </row>
    <row r="503" spans="1:28" ht="15.75" customHeight="1" x14ac:dyDescent="0.25">
      <c r="A503" s="62">
        <v>296</v>
      </c>
      <c r="B503" s="208" t="s">
        <v>1296</v>
      </c>
      <c r="C503" s="46" t="s">
        <v>1297</v>
      </c>
      <c r="D503" s="47" t="s">
        <v>1298</v>
      </c>
      <c r="E503" s="48" t="s">
        <v>3470</v>
      </c>
      <c r="F503" s="46" t="s">
        <v>1299</v>
      </c>
      <c r="G503" s="46" t="s">
        <v>69</v>
      </c>
      <c r="H503" s="62"/>
      <c r="I503" s="62"/>
      <c r="J503" s="62" t="s">
        <v>9</v>
      </c>
      <c r="K503" s="62"/>
      <c r="L503" s="62"/>
      <c r="M503" s="62" t="s">
        <v>9</v>
      </c>
      <c r="N503" s="62" t="s">
        <v>9</v>
      </c>
      <c r="O503" s="62" t="s">
        <v>9</v>
      </c>
      <c r="P503" s="62" t="s">
        <v>9</v>
      </c>
      <c r="Q503" s="62" t="s">
        <v>9</v>
      </c>
      <c r="R503" s="62"/>
      <c r="S503" s="62"/>
      <c r="T503" s="62"/>
      <c r="U503" s="62"/>
      <c r="V503" s="62"/>
      <c r="W503" s="62"/>
      <c r="X503" s="62" t="s">
        <v>3389</v>
      </c>
      <c r="Y503" s="62">
        <v>3</v>
      </c>
      <c r="Z503" s="62" t="str">
        <f>IF(ISNA(MATCH(C503,FORMULÁRIO!L:L, 0)),"NÃO","SIM")</f>
        <v>SIM</v>
      </c>
      <c r="AA503" s="62" t="s">
        <v>3503</v>
      </c>
      <c r="AB503" s="62" t="s">
        <v>3503</v>
      </c>
    </row>
    <row r="504" spans="1:28" ht="15.75" customHeight="1" x14ac:dyDescent="0.25">
      <c r="A504" s="48">
        <v>297</v>
      </c>
      <c r="B504" s="208" t="s">
        <v>1300</v>
      </c>
      <c r="C504" s="46" t="s">
        <v>1301</v>
      </c>
      <c r="D504" s="47" t="s">
        <v>1302</v>
      </c>
      <c r="E504" s="48" t="s">
        <v>168</v>
      </c>
      <c r="F504" s="46" t="s">
        <v>1303</v>
      </c>
      <c r="G504" s="46" t="s">
        <v>305</v>
      </c>
      <c r="H504" s="62" t="s">
        <v>9</v>
      </c>
      <c r="I504" s="62" t="s">
        <v>9</v>
      </c>
      <c r="J504" s="62" t="s">
        <v>9</v>
      </c>
      <c r="K504" s="62" t="s">
        <v>9</v>
      </c>
      <c r="L504" s="62" t="s">
        <v>9</v>
      </c>
      <c r="M504" s="62" t="s">
        <v>9</v>
      </c>
      <c r="N504" s="62" t="s">
        <v>9</v>
      </c>
      <c r="O504" s="62" t="s">
        <v>9</v>
      </c>
      <c r="P504" s="62" t="s">
        <v>9</v>
      </c>
      <c r="Q504" s="62" t="s">
        <v>9</v>
      </c>
      <c r="R504" s="62"/>
      <c r="S504" s="62"/>
      <c r="T504" s="62"/>
      <c r="U504" s="62"/>
      <c r="V504" s="62"/>
      <c r="W504" s="62"/>
      <c r="X504" s="62" t="s">
        <v>3389</v>
      </c>
      <c r="Y504" s="62">
        <v>1</v>
      </c>
      <c r="Z504" s="62" t="str">
        <f>IF(ISNA(MATCH(C504,FORMULÁRIO!L:L, 0)),"NÃO","SIM")</f>
        <v>SIM</v>
      </c>
      <c r="AA504" s="62" t="s">
        <v>3502</v>
      </c>
      <c r="AB504" s="62" t="s">
        <v>3503</v>
      </c>
    </row>
    <row r="505" spans="1:28" ht="15.75" customHeight="1" x14ac:dyDescent="0.25">
      <c r="A505" s="62">
        <v>298</v>
      </c>
      <c r="B505" s="208" t="s">
        <v>1304</v>
      </c>
      <c r="C505" s="46" t="s">
        <v>1305</v>
      </c>
      <c r="D505" s="47" t="s">
        <v>1306</v>
      </c>
      <c r="E505" s="48" t="s">
        <v>3470</v>
      </c>
      <c r="F505" s="46" t="s">
        <v>1307</v>
      </c>
      <c r="G505" s="46" t="s">
        <v>132</v>
      </c>
      <c r="H505" s="62" t="s">
        <v>9</v>
      </c>
      <c r="I505" s="62" t="s">
        <v>9</v>
      </c>
      <c r="J505" s="62" t="s">
        <v>9</v>
      </c>
      <c r="K505" s="62" t="s">
        <v>9</v>
      </c>
      <c r="L505" s="62"/>
      <c r="M505" s="62"/>
      <c r="N505" s="62"/>
      <c r="O505" s="62"/>
      <c r="P505" s="62"/>
      <c r="Q505" s="62"/>
      <c r="R505" s="62"/>
      <c r="S505" s="62"/>
      <c r="T505" s="62"/>
      <c r="U505" s="62"/>
      <c r="V505" s="62"/>
      <c r="W505" s="62"/>
      <c r="X505" s="62" t="s">
        <v>3380</v>
      </c>
      <c r="Y505" s="62">
        <v>1</v>
      </c>
      <c r="Z505" s="62" t="str">
        <f>IF(ISNA(MATCH(C505,FORMULÁRIO!L:L, 0)),"NÃO","SIM")</f>
        <v>SIM</v>
      </c>
      <c r="AA505" s="62" t="s">
        <v>3503</v>
      </c>
      <c r="AB505" s="62" t="s">
        <v>3503</v>
      </c>
    </row>
    <row r="506" spans="1:28" ht="15.75" customHeight="1" x14ac:dyDescent="0.25">
      <c r="A506" s="62">
        <v>298</v>
      </c>
      <c r="B506" s="208" t="s">
        <v>1304</v>
      </c>
      <c r="C506" s="46" t="s">
        <v>1305</v>
      </c>
      <c r="D506" s="47" t="s">
        <v>1306</v>
      </c>
      <c r="E506" s="48" t="s">
        <v>3470</v>
      </c>
      <c r="F506" s="46" t="s">
        <v>1307</v>
      </c>
      <c r="G506" s="46" t="s">
        <v>11</v>
      </c>
      <c r="H506" s="62" t="s">
        <v>9</v>
      </c>
      <c r="I506" s="62"/>
      <c r="J506" s="62"/>
      <c r="K506" s="62"/>
      <c r="L506" s="62"/>
      <c r="M506" s="62"/>
      <c r="N506" s="62"/>
      <c r="O506" s="62"/>
      <c r="P506" s="62"/>
      <c r="Q506" s="62"/>
      <c r="R506" s="62"/>
      <c r="S506" s="62"/>
      <c r="T506" s="62"/>
      <c r="U506" s="62"/>
      <c r="V506" s="62"/>
      <c r="W506" s="62"/>
      <c r="X506" s="62" t="s">
        <v>3371</v>
      </c>
      <c r="Y506" s="62">
        <v>2</v>
      </c>
      <c r="Z506" s="62" t="str">
        <f>IF(ISNA(MATCH(C506,FORMULÁRIO!L:L, 0)),"NÃO","SIM")</f>
        <v>SIM</v>
      </c>
      <c r="AA506" s="62" t="s">
        <v>3503</v>
      </c>
      <c r="AB506" s="62" t="s">
        <v>3503</v>
      </c>
    </row>
    <row r="507" spans="1:28" ht="15.75" customHeight="1" x14ac:dyDescent="0.25">
      <c r="A507" s="62">
        <v>299</v>
      </c>
      <c r="B507" s="208" t="s">
        <v>1308</v>
      </c>
      <c r="C507" s="46" t="s">
        <v>1309</v>
      </c>
      <c r="D507" s="47" t="s">
        <v>1310</v>
      </c>
      <c r="E507" s="48" t="s">
        <v>43</v>
      </c>
      <c r="F507" s="46" t="s">
        <v>1311</v>
      </c>
      <c r="G507" s="46" t="s">
        <v>48</v>
      </c>
      <c r="H507" s="62" t="s">
        <v>9</v>
      </c>
      <c r="I507" s="62"/>
      <c r="J507" s="62"/>
      <c r="K507" s="62"/>
      <c r="L507" s="62"/>
      <c r="M507" s="62"/>
      <c r="N507" s="62"/>
      <c r="O507" s="62"/>
      <c r="P507" s="62"/>
      <c r="Q507" s="62"/>
      <c r="R507" s="62"/>
      <c r="S507" s="62"/>
      <c r="T507" s="62"/>
      <c r="U507" s="62"/>
      <c r="V507" s="62"/>
      <c r="W507" s="62"/>
      <c r="X507" s="62" t="s">
        <v>3361</v>
      </c>
      <c r="Y507" s="62">
        <v>1</v>
      </c>
      <c r="Z507" s="62" t="str">
        <f>IF(ISNA(MATCH(C507,FORMULÁRIO!L:L, 0)),"NÃO","SIM")</f>
        <v>SIM</v>
      </c>
      <c r="AA507" s="62" t="s">
        <v>3502</v>
      </c>
      <c r="AB507" s="62" t="s">
        <v>3502</v>
      </c>
    </row>
    <row r="508" spans="1:28" ht="15.75" customHeight="1" x14ac:dyDescent="0.25">
      <c r="A508" s="62">
        <v>300</v>
      </c>
      <c r="B508" s="208" t="s">
        <v>1312</v>
      </c>
      <c r="C508" s="46" t="s">
        <v>1313</v>
      </c>
      <c r="D508" s="47" t="s">
        <v>1314</v>
      </c>
      <c r="E508" s="48" t="s">
        <v>3470</v>
      </c>
      <c r="F508" s="46" t="s">
        <v>1315</v>
      </c>
      <c r="G508" s="46" t="s">
        <v>132</v>
      </c>
      <c r="H508" s="62" t="s">
        <v>9</v>
      </c>
      <c r="I508" s="62"/>
      <c r="J508" s="62" t="s">
        <v>9</v>
      </c>
      <c r="K508" s="62" t="s">
        <v>9</v>
      </c>
      <c r="L508" s="62"/>
      <c r="M508" s="62"/>
      <c r="N508" s="62"/>
      <c r="O508" s="62"/>
      <c r="P508" s="62"/>
      <c r="Q508" s="62"/>
      <c r="R508" s="62"/>
      <c r="S508" s="62"/>
      <c r="T508" s="62"/>
      <c r="U508" s="62"/>
      <c r="V508" s="62"/>
      <c r="W508" s="62"/>
      <c r="X508" s="62" t="s">
        <v>3380</v>
      </c>
      <c r="Y508" s="62">
        <v>1</v>
      </c>
      <c r="Z508" s="62" t="str">
        <f>IF(ISNA(MATCH(C508,FORMULÁRIO!L:L, 0)),"NÃO","SIM")</f>
        <v>SIM</v>
      </c>
      <c r="AA508" s="62" t="s">
        <v>3503</v>
      </c>
      <c r="AB508" s="62" t="s">
        <v>3503</v>
      </c>
    </row>
    <row r="509" spans="1:28" ht="15.75" customHeight="1" x14ac:dyDescent="0.25">
      <c r="A509" s="62">
        <v>300</v>
      </c>
      <c r="B509" s="208" t="s">
        <v>1312</v>
      </c>
      <c r="C509" s="46" t="s">
        <v>1313</v>
      </c>
      <c r="D509" s="47" t="s">
        <v>1314</v>
      </c>
      <c r="E509" s="48" t="s">
        <v>3470</v>
      </c>
      <c r="F509" s="46" t="s">
        <v>1315</v>
      </c>
      <c r="G509" s="46" t="s">
        <v>33</v>
      </c>
      <c r="H509" s="62" t="s">
        <v>9</v>
      </c>
      <c r="I509" s="62" t="s">
        <v>9</v>
      </c>
      <c r="J509" s="62"/>
      <c r="K509" s="62"/>
      <c r="L509" s="62"/>
      <c r="M509" s="62" t="s">
        <v>9</v>
      </c>
      <c r="N509" s="62"/>
      <c r="O509" s="62" t="s">
        <v>9</v>
      </c>
      <c r="P509" s="62" t="s">
        <v>9</v>
      </c>
      <c r="Q509" s="62" t="s">
        <v>9</v>
      </c>
      <c r="R509" s="62"/>
      <c r="S509" s="62"/>
      <c r="T509" s="62"/>
      <c r="U509" s="62"/>
      <c r="V509" s="62"/>
      <c r="W509" s="62"/>
      <c r="X509" s="62" t="s">
        <v>3389</v>
      </c>
      <c r="Y509" s="62">
        <v>2</v>
      </c>
      <c r="Z509" s="62" t="str">
        <f>IF(ISNA(MATCH(C509,FORMULÁRIO!L:L, 0)),"NÃO","SIM")</f>
        <v>SIM</v>
      </c>
      <c r="AA509" s="62" t="s">
        <v>3503</v>
      </c>
      <c r="AB509" s="62" t="s">
        <v>3503</v>
      </c>
    </row>
    <row r="510" spans="1:28" ht="15.75" customHeight="1" x14ac:dyDescent="0.25">
      <c r="A510" s="62">
        <v>300</v>
      </c>
      <c r="B510" s="208" t="s">
        <v>1312</v>
      </c>
      <c r="C510" s="46" t="s">
        <v>1313</v>
      </c>
      <c r="D510" s="47" t="s">
        <v>1314</v>
      </c>
      <c r="E510" s="48" t="s">
        <v>3470</v>
      </c>
      <c r="F510" s="46" t="s">
        <v>1315</v>
      </c>
      <c r="G510" s="46" t="s">
        <v>702</v>
      </c>
      <c r="H510" s="62" t="s">
        <v>9</v>
      </c>
      <c r="I510" s="62"/>
      <c r="J510" s="62"/>
      <c r="K510" s="62"/>
      <c r="L510" s="62"/>
      <c r="M510" s="62"/>
      <c r="N510" s="62"/>
      <c r="O510" s="62"/>
      <c r="P510" s="62"/>
      <c r="Q510" s="62"/>
      <c r="R510" s="62"/>
      <c r="S510" s="62"/>
      <c r="T510" s="62"/>
      <c r="U510" s="62"/>
      <c r="V510" s="62"/>
      <c r="W510" s="62"/>
      <c r="X510" s="62" t="s">
        <v>3371</v>
      </c>
      <c r="Y510" s="62">
        <v>3</v>
      </c>
      <c r="Z510" s="62" t="str">
        <f>IF(ISNA(MATCH(C510,FORMULÁRIO!L:L, 0)),"NÃO","SIM")</f>
        <v>SIM</v>
      </c>
      <c r="AA510" s="62" t="s">
        <v>3503</v>
      </c>
      <c r="AB510" s="62" t="s">
        <v>3503</v>
      </c>
    </row>
    <row r="511" spans="1:28" ht="15.75" customHeight="1" x14ac:dyDescent="0.25">
      <c r="A511" s="62">
        <v>301</v>
      </c>
      <c r="B511" s="208" t="s">
        <v>1316</v>
      </c>
      <c r="C511" s="46" t="s">
        <v>1317</v>
      </c>
      <c r="D511" s="47" t="s">
        <v>1318</v>
      </c>
      <c r="E511" s="48" t="s">
        <v>3470</v>
      </c>
      <c r="F511" s="46" t="s">
        <v>1319</v>
      </c>
      <c r="G511" s="46" t="s">
        <v>48</v>
      </c>
      <c r="H511" s="62" t="s">
        <v>9</v>
      </c>
      <c r="I511" s="62"/>
      <c r="J511" s="62"/>
      <c r="K511" s="62"/>
      <c r="L511" s="62"/>
      <c r="M511" s="62"/>
      <c r="N511" s="62"/>
      <c r="O511" s="62"/>
      <c r="P511" s="62"/>
      <c r="Q511" s="62"/>
      <c r="R511" s="62"/>
      <c r="S511" s="62"/>
      <c r="T511" s="62"/>
      <c r="U511" s="62"/>
      <c r="V511" s="62"/>
      <c r="W511" s="62"/>
      <c r="X511" s="62" t="s">
        <v>3361</v>
      </c>
      <c r="Y511" s="62">
        <v>1</v>
      </c>
      <c r="Z511" s="62" t="str">
        <f>IF(ISNA(MATCH(C511,FORMULÁRIO!L:L, 0)),"NÃO","SIM")</f>
        <v>SIM</v>
      </c>
      <c r="AA511" s="62" t="s">
        <v>3503</v>
      </c>
      <c r="AB511" s="62" t="s">
        <v>3503</v>
      </c>
    </row>
    <row r="512" spans="1:28" x14ac:dyDescent="0.25">
      <c r="A512" s="62">
        <v>302</v>
      </c>
      <c r="B512" s="208" t="s">
        <v>1320</v>
      </c>
      <c r="C512" s="46" t="s">
        <v>1321</v>
      </c>
      <c r="D512" s="47" t="s">
        <v>1322</v>
      </c>
      <c r="E512" s="48" t="s">
        <v>3470</v>
      </c>
      <c r="F512" s="46" t="s">
        <v>1323</v>
      </c>
      <c r="G512" s="46" t="s">
        <v>10</v>
      </c>
      <c r="H512" s="62"/>
      <c r="I512" s="62" t="s">
        <v>9</v>
      </c>
      <c r="J512" s="62" t="s">
        <v>9</v>
      </c>
      <c r="K512" s="62"/>
      <c r="L512" s="62"/>
      <c r="M512" s="62"/>
      <c r="N512" s="62"/>
      <c r="O512" s="62"/>
      <c r="P512" s="62"/>
      <c r="Q512" s="62"/>
      <c r="R512" s="62"/>
      <c r="S512" s="62"/>
      <c r="T512" s="62"/>
      <c r="U512" s="62"/>
      <c r="V512" s="62"/>
      <c r="W512" s="62"/>
      <c r="X512" s="62" t="s">
        <v>3497</v>
      </c>
      <c r="Y512" s="62">
        <v>1</v>
      </c>
      <c r="Z512" s="62" t="str">
        <f>IF(ISNA(MATCH(C512,FORMULÁRIO!L:L, 0)),"NÃO","SIM")</f>
        <v>SIM</v>
      </c>
      <c r="AA512" s="62" t="s">
        <v>3503</v>
      </c>
      <c r="AB512" s="62" t="s">
        <v>3503</v>
      </c>
    </row>
    <row r="513" spans="1:28" ht="15.75" customHeight="1" x14ac:dyDescent="0.25">
      <c r="A513" s="62">
        <v>303</v>
      </c>
      <c r="B513" s="208" t="s">
        <v>1324</v>
      </c>
      <c r="C513" s="46" t="s">
        <v>1325</v>
      </c>
      <c r="D513" s="47" t="s">
        <v>1326</v>
      </c>
      <c r="E513" s="48" t="s">
        <v>3470</v>
      </c>
      <c r="F513" s="46" t="s">
        <v>1327</v>
      </c>
      <c r="G513" s="46" t="s">
        <v>132</v>
      </c>
      <c r="H513" s="62" t="s">
        <v>9</v>
      </c>
      <c r="I513" s="62"/>
      <c r="J513" s="62" t="s">
        <v>9</v>
      </c>
      <c r="K513" s="62"/>
      <c r="L513" s="62"/>
      <c r="M513" s="62"/>
      <c r="N513" s="62"/>
      <c r="O513" s="62"/>
      <c r="P513" s="62"/>
      <c r="Q513" s="62"/>
      <c r="R513" s="62"/>
      <c r="S513" s="62"/>
      <c r="T513" s="62"/>
      <c r="U513" s="62"/>
      <c r="V513" s="62"/>
      <c r="W513" s="62"/>
      <c r="X513" s="62" t="s">
        <v>3380</v>
      </c>
      <c r="Y513" s="62">
        <v>1</v>
      </c>
      <c r="Z513" s="62" t="str">
        <f>IF(ISNA(MATCH(C513,FORMULÁRIO!L:L, 0)),"NÃO","SIM")</f>
        <v>SIM</v>
      </c>
      <c r="AA513" s="62" t="s">
        <v>3503</v>
      </c>
      <c r="AB513" s="62" t="s">
        <v>3503</v>
      </c>
    </row>
    <row r="514" spans="1:28" ht="15.75" customHeight="1" x14ac:dyDescent="0.25">
      <c r="A514" s="62">
        <v>304</v>
      </c>
      <c r="B514" s="208" t="s">
        <v>1328</v>
      </c>
      <c r="C514" s="46" t="s">
        <v>1329</v>
      </c>
      <c r="D514" s="47" t="s">
        <v>1330</v>
      </c>
      <c r="E514" s="48" t="s">
        <v>3470</v>
      </c>
      <c r="F514" s="46" t="s">
        <v>1331</v>
      </c>
      <c r="G514" s="46" t="s">
        <v>48</v>
      </c>
      <c r="H514" s="62" t="s">
        <v>9</v>
      </c>
      <c r="I514" s="62"/>
      <c r="J514" s="62"/>
      <c r="K514" s="62"/>
      <c r="L514" s="62"/>
      <c r="M514" s="62"/>
      <c r="N514" s="62"/>
      <c r="O514" s="62"/>
      <c r="P514" s="62"/>
      <c r="Q514" s="62"/>
      <c r="R514" s="62"/>
      <c r="S514" s="62"/>
      <c r="T514" s="62"/>
      <c r="U514" s="62"/>
      <c r="V514" s="62"/>
      <c r="W514" s="62"/>
      <c r="X514" s="62" t="s">
        <v>3361</v>
      </c>
      <c r="Y514" s="62">
        <v>1</v>
      </c>
      <c r="Z514" s="62" t="str">
        <f>IF(ISNA(MATCH(C514,FORMULÁRIO!L:L, 0)),"NÃO","SIM")</f>
        <v>SIM</v>
      </c>
      <c r="AA514" s="62" t="s">
        <v>3503</v>
      </c>
      <c r="AB514" s="62" t="s">
        <v>3503</v>
      </c>
    </row>
    <row r="515" spans="1:28" x14ac:dyDescent="0.25">
      <c r="A515" s="62">
        <v>305</v>
      </c>
      <c r="B515" s="208" t="s">
        <v>1332</v>
      </c>
      <c r="C515" s="46" t="s">
        <v>1333</v>
      </c>
      <c r="D515" s="47" t="s">
        <v>1334</v>
      </c>
      <c r="E515" s="48" t="s">
        <v>43</v>
      </c>
      <c r="F515" s="46" t="s">
        <v>1335</v>
      </c>
      <c r="G515" s="46" t="s">
        <v>10</v>
      </c>
      <c r="H515" s="62"/>
      <c r="I515" s="62"/>
      <c r="J515" s="62" t="s">
        <v>9</v>
      </c>
      <c r="K515" s="62"/>
      <c r="L515" s="62"/>
      <c r="M515" s="62"/>
      <c r="N515" s="62"/>
      <c r="O515" s="62"/>
      <c r="P515" s="62"/>
      <c r="Q515" s="62"/>
      <c r="R515" s="62"/>
      <c r="S515" s="62"/>
      <c r="T515" s="62"/>
      <c r="U515" s="62" t="s">
        <v>5053</v>
      </c>
      <c r="V515" s="62" t="s">
        <v>3506</v>
      </c>
      <c r="W515" s="62"/>
      <c r="X515" s="62" t="s">
        <v>3497</v>
      </c>
      <c r="Y515" s="62">
        <v>1</v>
      </c>
      <c r="Z515" s="62" t="str">
        <f>IF(ISNA(MATCH(C515,FORMULÁRIO!L:L, 0)),"NÃO","SIM")</f>
        <v>SIM</v>
      </c>
      <c r="AA515" s="62" t="s">
        <v>3502</v>
      </c>
      <c r="AB515" s="62" t="s">
        <v>3502</v>
      </c>
    </row>
    <row r="516" spans="1:28" ht="15.75" customHeight="1" x14ac:dyDescent="0.25">
      <c r="A516" s="62">
        <v>305</v>
      </c>
      <c r="B516" s="208" t="s">
        <v>1332</v>
      </c>
      <c r="C516" s="46" t="s">
        <v>1333</v>
      </c>
      <c r="D516" s="47" t="s">
        <v>1334</v>
      </c>
      <c r="E516" s="48" t="s">
        <v>43</v>
      </c>
      <c r="F516" s="46" t="s">
        <v>1335</v>
      </c>
      <c r="G516" s="46" t="s">
        <v>17</v>
      </c>
      <c r="H516" s="62" t="s">
        <v>9</v>
      </c>
      <c r="I516" s="62"/>
      <c r="J516" s="62" t="s">
        <v>9</v>
      </c>
      <c r="K516" s="62"/>
      <c r="L516" s="62"/>
      <c r="M516" s="62"/>
      <c r="N516" s="62"/>
      <c r="O516" s="62"/>
      <c r="P516" s="62"/>
      <c r="Q516" s="62"/>
      <c r="R516" s="62"/>
      <c r="S516" s="62"/>
      <c r="T516" s="62"/>
      <c r="U516" s="62"/>
      <c r="V516" s="62" t="s">
        <v>3506</v>
      </c>
      <c r="W516" s="62"/>
      <c r="X516" s="62" t="s">
        <v>3380</v>
      </c>
      <c r="Y516" s="62">
        <v>2</v>
      </c>
      <c r="Z516" s="62" t="str">
        <f>IF(ISNA(MATCH(C516,FORMULÁRIO!L:L, 0)),"NÃO","SIM")</f>
        <v>SIM</v>
      </c>
      <c r="AA516" s="62" t="s">
        <v>3502</v>
      </c>
      <c r="AB516" s="62" t="s">
        <v>3502</v>
      </c>
    </row>
    <row r="517" spans="1:28" ht="15.75" customHeight="1" x14ac:dyDescent="0.25">
      <c r="A517" s="62">
        <v>306</v>
      </c>
      <c r="B517" s="208" t="s">
        <v>1336</v>
      </c>
      <c r="C517" s="46" t="s">
        <v>1337</v>
      </c>
      <c r="D517" s="47" t="s">
        <v>1338</v>
      </c>
      <c r="E517" s="48" t="s">
        <v>3470</v>
      </c>
      <c r="F517" s="46" t="s">
        <v>1339</v>
      </c>
      <c r="G517" s="46" t="s">
        <v>13</v>
      </c>
      <c r="H517" s="62" t="s">
        <v>9</v>
      </c>
      <c r="I517" s="62"/>
      <c r="J517" s="62"/>
      <c r="K517" s="62"/>
      <c r="L517" s="62"/>
      <c r="M517" s="62"/>
      <c r="N517" s="62"/>
      <c r="O517" s="62"/>
      <c r="P517" s="62"/>
      <c r="Q517" s="62"/>
      <c r="R517" s="62"/>
      <c r="S517" s="62"/>
      <c r="T517" s="62"/>
      <c r="U517" s="62"/>
      <c r="V517" s="62"/>
      <c r="W517" s="62"/>
      <c r="X517" s="62" t="s">
        <v>3408</v>
      </c>
      <c r="Y517" s="62">
        <v>1</v>
      </c>
      <c r="Z517" s="62" t="str">
        <f>IF(ISNA(MATCH(C517,FORMULÁRIO!L:L, 0)),"NÃO","SIM")</f>
        <v>SIM</v>
      </c>
      <c r="AA517" s="62" t="s">
        <v>3503</v>
      </c>
      <c r="AB517" s="62" t="s">
        <v>3503</v>
      </c>
    </row>
    <row r="518" spans="1:28" ht="15.75" customHeight="1" x14ac:dyDescent="0.25">
      <c r="A518" s="62">
        <v>307</v>
      </c>
      <c r="B518" s="46" t="s">
        <v>1340</v>
      </c>
      <c r="C518" s="46" t="s">
        <v>1341</v>
      </c>
      <c r="D518" s="47" t="s">
        <v>1342</v>
      </c>
      <c r="E518" s="48" t="s">
        <v>3470</v>
      </c>
      <c r="F518" s="46" t="s">
        <v>1343</v>
      </c>
      <c r="G518" s="46" t="s">
        <v>48</v>
      </c>
      <c r="H518" s="62"/>
      <c r="I518" s="62"/>
      <c r="J518" s="62" t="s">
        <v>9</v>
      </c>
      <c r="K518" s="62"/>
      <c r="L518" s="62"/>
      <c r="M518" s="62"/>
      <c r="N518" s="62"/>
      <c r="O518" s="62"/>
      <c r="P518" s="62"/>
      <c r="Q518" s="62"/>
      <c r="R518" s="62"/>
      <c r="S518" s="62"/>
      <c r="T518" s="62"/>
      <c r="U518" s="62"/>
      <c r="V518" s="62"/>
      <c r="W518" s="62"/>
      <c r="X518" s="62" t="s">
        <v>3361</v>
      </c>
      <c r="Y518" s="62">
        <v>1</v>
      </c>
      <c r="Z518" s="62" t="str">
        <f>IF(ISNA(MATCH(C518,FORMULÁRIO!L:L, 0)),"NÃO","SIM")</f>
        <v>NÃO</v>
      </c>
      <c r="AA518" s="62" t="s">
        <v>3503</v>
      </c>
      <c r="AB518" s="62" t="s">
        <v>3503</v>
      </c>
    </row>
    <row r="519" spans="1:28" ht="15.75" customHeight="1" x14ac:dyDescent="0.25">
      <c r="A519" s="62">
        <v>307</v>
      </c>
      <c r="B519" s="46" t="s">
        <v>1340</v>
      </c>
      <c r="C519" s="46" t="s">
        <v>1341</v>
      </c>
      <c r="D519" s="47" t="s">
        <v>1342</v>
      </c>
      <c r="E519" s="48" t="s">
        <v>3470</v>
      </c>
      <c r="F519" s="46" t="s">
        <v>1343</v>
      </c>
      <c r="G519" s="46" t="s">
        <v>17</v>
      </c>
      <c r="H519" s="62" t="s">
        <v>9</v>
      </c>
      <c r="I519" s="62"/>
      <c r="J519" s="62" t="s">
        <v>9</v>
      </c>
      <c r="K519" s="62" t="s">
        <v>9</v>
      </c>
      <c r="L519" s="62"/>
      <c r="M519" s="62"/>
      <c r="N519" s="62"/>
      <c r="O519" s="62"/>
      <c r="P519" s="62"/>
      <c r="Q519" s="62"/>
      <c r="R519" s="62"/>
      <c r="S519" s="62"/>
      <c r="T519" s="62"/>
      <c r="U519" s="62"/>
      <c r="V519" s="62"/>
      <c r="W519" s="62"/>
      <c r="X519" s="62" t="s">
        <v>3380</v>
      </c>
      <c r="Y519" s="62">
        <v>2</v>
      </c>
      <c r="Z519" s="62" t="str">
        <f>IF(ISNA(MATCH(C519,FORMULÁRIO!L:L, 0)),"NÃO","SIM")</f>
        <v>NÃO</v>
      </c>
      <c r="AA519" s="62" t="s">
        <v>3503</v>
      </c>
      <c r="AB519" s="62" t="s">
        <v>3503</v>
      </c>
    </row>
    <row r="520" spans="1:28" ht="15.75" customHeight="1" x14ac:dyDescent="0.25">
      <c r="A520" s="62">
        <v>308</v>
      </c>
      <c r="B520" s="46" t="s">
        <v>1344</v>
      </c>
      <c r="C520" s="46" t="s">
        <v>1345</v>
      </c>
      <c r="D520" s="47" t="s">
        <v>1346</v>
      </c>
      <c r="E520" s="48" t="s">
        <v>43</v>
      </c>
      <c r="F520" s="46" t="s">
        <v>1347</v>
      </c>
      <c r="G520" s="46" t="s">
        <v>48</v>
      </c>
      <c r="H520" s="62" t="s">
        <v>9</v>
      </c>
      <c r="I520" s="62"/>
      <c r="J520" s="62"/>
      <c r="K520" s="62"/>
      <c r="L520" s="62"/>
      <c r="M520" s="62"/>
      <c r="N520" s="62"/>
      <c r="O520" s="62"/>
      <c r="P520" s="62"/>
      <c r="Q520" s="62"/>
      <c r="R520" s="62"/>
      <c r="S520" s="62"/>
      <c r="T520" s="62"/>
      <c r="U520" s="62"/>
      <c r="V520" s="62"/>
      <c r="W520" s="62"/>
      <c r="X520" s="62" t="s">
        <v>3361</v>
      </c>
      <c r="Y520" s="62">
        <v>1</v>
      </c>
      <c r="Z520" s="62" t="str">
        <f>IF(ISNA(MATCH(C520,FORMULÁRIO!L:L, 0)),"NÃO","SIM")</f>
        <v>NÃO</v>
      </c>
      <c r="AA520" s="62" t="s">
        <v>3502</v>
      </c>
      <c r="AB520" s="62" t="s">
        <v>3502</v>
      </c>
    </row>
    <row r="521" spans="1:28" ht="15.75" customHeight="1" x14ac:dyDescent="0.25">
      <c r="A521" s="62">
        <v>308</v>
      </c>
      <c r="B521" s="46" t="s">
        <v>1344</v>
      </c>
      <c r="C521" s="46" t="s">
        <v>1345</v>
      </c>
      <c r="D521" s="47" t="s">
        <v>1346</v>
      </c>
      <c r="E521" s="48" t="s">
        <v>43</v>
      </c>
      <c r="F521" s="46" t="s">
        <v>1347</v>
      </c>
      <c r="G521" s="46" t="s">
        <v>17</v>
      </c>
      <c r="H521" s="62" t="s">
        <v>9</v>
      </c>
      <c r="I521" s="62" t="s">
        <v>9</v>
      </c>
      <c r="J521" s="62" t="s">
        <v>9</v>
      </c>
      <c r="K521" s="62" t="s">
        <v>9</v>
      </c>
      <c r="L521" s="62"/>
      <c r="M521" s="62"/>
      <c r="N521" s="62"/>
      <c r="O521" s="62"/>
      <c r="P521" s="62"/>
      <c r="Q521" s="62"/>
      <c r="R521" s="62"/>
      <c r="S521" s="62"/>
      <c r="T521" s="62"/>
      <c r="U521" s="62"/>
      <c r="V521" s="62"/>
      <c r="W521" s="62"/>
      <c r="X521" s="62" t="s">
        <v>3380</v>
      </c>
      <c r="Y521" s="62">
        <v>2</v>
      </c>
      <c r="Z521" s="62" t="str">
        <f>IF(ISNA(MATCH(C521,FORMULÁRIO!L:L, 0)),"NÃO","SIM")</f>
        <v>NÃO</v>
      </c>
      <c r="AA521" s="62" t="s">
        <v>3502</v>
      </c>
      <c r="AB521" s="62" t="s">
        <v>3502</v>
      </c>
    </row>
    <row r="522" spans="1:28" ht="15.75" customHeight="1" x14ac:dyDescent="0.25">
      <c r="A522" s="62">
        <v>309</v>
      </c>
      <c r="B522" s="208" t="s">
        <v>1348</v>
      </c>
      <c r="C522" s="46" t="s">
        <v>1349</v>
      </c>
      <c r="D522" s="47" t="s">
        <v>1350</v>
      </c>
      <c r="E522" s="48" t="s">
        <v>43</v>
      </c>
      <c r="F522" s="46" t="s">
        <v>1351</v>
      </c>
      <c r="G522" s="46" t="s">
        <v>48</v>
      </c>
      <c r="H522" s="62" t="s">
        <v>9</v>
      </c>
      <c r="I522" s="62"/>
      <c r="J522" s="62"/>
      <c r="K522" s="62"/>
      <c r="L522" s="62"/>
      <c r="M522" s="62"/>
      <c r="N522" s="62"/>
      <c r="O522" s="62"/>
      <c r="P522" s="62"/>
      <c r="Q522" s="62"/>
      <c r="R522" s="62"/>
      <c r="S522" s="62"/>
      <c r="T522" s="62"/>
      <c r="U522" s="62" t="s">
        <v>5054</v>
      </c>
      <c r="V522" s="62" t="s">
        <v>3506</v>
      </c>
      <c r="W522" s="62"/>
      <c r="X522" s="62" t="s">
        <v>3361</v>
      </c>
      <c r="Y522" s="62">
        <v>1</v>
      </c>
      <c r="Z522" s="62" t="str">
        <f>IF(ISNA(MATCH(C522,FORMULÁRIO!L:L, 0)),"NÃO","SIM")</f>
        <v>SIM</v>
      </c>
      <c r="AA522" s="62" t="s">
        <v>3502</v>
      </c>
      <c r="AB522" s="62" t="s">
        <v>3502</v>
      </c>
    </row>
    <row r="523" spans="1:28" ht="31.5" customHeight="1" x14ac:dyDescent="0.25">
      <c r="A523" s="62">
        <v>310</v>
      </c>
      <c r="B523" s="209" t="s">
        <v>1352</v>
      </c>
      <c r="C523" s="46" t="s">
        <v>1353</v>
      </c>
      <c r="D523" s="47" t="s">
        <v>1354</v>
      </c>
      <c r="E523" s="48" t="s">
        <v>43</v>
      </c>
      <c r="F523" s="46" t="s">
        <v>1355</v>
      </c>
      <c r="G523" s="46" t="s">
        <v>15</v>
      </c>
      <c r="H523" s="62" t="s">
        <v>9</v>
      </c>
      <c r="I523" s="62"/>
      <c r="J523" s="62"/>
      <c r="K523" s="62"/>
      <c r="L523" s="62"/>
      <c r="M523" s="62"/>
      <c r="N523" s="62"/>
      <c r="O523" s="62"/>
      <c r="P523" s="62"/>
      <c r="Q523" s="62"/>
      <c r="R523" s="62"/>
      <c r="S523" s="62"/>
      <c r="T523" s="62"/>
      <c r="U523" s="62"/>
      <c r="V523" s="62" t="s">
        <v>3506</v>
      </c>
      <c r="W523" s="62"/>
      <c r="X523" s="62" t="s">
        <v>3371</v>
      </c>
      <c r="Y523" s="62">
        <v>1</v>
      </c>
      <c r="Z523" s="62" t="str">
        <f>IF(ISNA(MATCH(C523,FORMULÁRIO!L:L, 0)),"NÃO","SIM")</f>
        <v>SIM</v>
      </c>
      <c r="AA523" s="62" t="s">
        <v>3502</v>
      </c>
      <c r="AB523" s="62" t="s">
        <v>3502</v>
      </c>
    </row>
    <row r="524" spans="1:28" ht="31.5" customHeight="1" x14ac:dyDescent="0.25">
      <c r="A524" s="62">
        <v>310</v>
      </c>
      <c r="B524" s="209" t="s">
        <v>1352</v>
      </c>
      <c r="C524" s="46" t="s">
        <v>1353</v>
      </c>
      <c r="D524" s="47" t="s">
        <v>1354</v>
      </c>
      <c r="E524" s="48" t="s">
        <v>43</v>
      </c>
      <c r="F524" s="46" t="s">
        <v>1355</v>
      </c>
      <c r="G524" s="46" t="s">
        <v>123</v>
      </c>
      <c r="H524" s="62"/>
      <c r="I524" s="62" t="s">
        <v>9</v>
      </c>
      <c r="J524" s="62"/>
      <c r="K524" s="62"/>
      <c r="L524" s="62"/>
      <c r="M524" s="62"/>
      <c r="N524" s="62"/>
      <c r="O524" s="62"/>
      <c r="P524" s="62"/>
      <c r="Q524" s="62"/>
      <c r="R524" s="62"/>
      <c r="S524" s="62"/>
      <c r="T524" s="62"/>
      <c r="U524" s="62" t="s">
        <v>5050</v>
      </c>
      <c r="V524" s="62" t="s">
        <v>3506</v>
      </c>
      <c r="W524" s="62"/>
      <c r="X524" s="62" t="s">
        <v>3408</v>
      </c>
      <c r="Y524" s="62">
        <v>2</v>
      </c>
      <c r="Z524" s="62" t="str">
        <f>IF(ISNA(MATCH(C524,FORMULÁRIO!L:L, 0)),"NÃO","SIM")</f>
        <v>SIM</v>
      </c>
      <c r="AA524" s="62" t="s">
        <v>3502</v>
      </c>
      <c r="AB524" s="62" t="s">
        <v>3502</v>
      </c>
    </row>
    <row r="525" spans="1:28" ht="15.75" customHeight="1" x14ac:dyDescent="0.25">
      <c r="A525" s="62">
        <v>311</v>
      </c>
      <c r="B525" s="46" t="s">
        <v>1356</v>
      </c>
      <c r="C525" s="46" t="s">
        <v>1357</v>
      </c>
      <c r="D525" s="47" t="s">
        <v>1358</v>
      </c>
      <c r="E525" s="48" t="s">
        <v>43</v>
      </c>
      <c r="F525" s="46" t="s">
        <v>1359</v>
      </c>
      <c r="G525" s="46" t="s">
        <v>48</v>
      </c>
      <c r="H525" s="62" t="s">
        <v>9</v>
      </c>
      <c r="I525" s="62"/>
      <c r="J525" s="62"/>
      <c r="K525" s="62"/>
      <c r="L525" s="62"/>
      <c r="M525" s="62"/>
      <c r="N525" s="62"/>
      <c r="O525" s="62"/>
      <c r="P525" s="62"/>
      <c r="Q525" s="62"/>
      <c r="R525" s="62"/>
      <c r="S525" s="62"/>
      <c r="T525" s="62"/>
      <c r="U525" s="62"/>
      <c r="V525" s="62"/>
      <c r="W525" s="62"/>
      <c r="X525" s="62" t="s">
        <v>3361</v>
      </c>
      <c r="Y525" s="62">
        <v>1</v>
      </c>
      <c r="Z525" s="62" t="str">
        <f>IF(ISNA(MATCH(C525,FORMULÁRIO!L:L, 0)),"NÃO","SIM")</f>
        <v>NÃO</v>
      </c>
      <c r="AA525" s="62" t="s">
        <v>3502</v>
      </c>
      <c r="AB525" s="62" t="s">
        <v>3502</v>
      </c>
    </row>
    <row r="526" spans="1:28" ht="15.75" customHeight="1" x14ac:dyDescent="0.25">
      <c r="A526" s="62">
        <v>312</v>
      </c>
      <c r="B526" s="46" t="s">
        <v>1356</v>
      </c>
      <c r="C526" s="46" t="s">
        <v>1357</v>
      </c>
      <c r="D526" s="47" t="s">
        <v>1358</v>
      </c>
      <c r="E526" s="48" t="s">
        <v>43</v>
      </c>
      <c r="F526" s="46" t="s">
        <v>1359</v>
      </c>
      <c r="G526" s="46" t="s">
        <v>11</v>
      </c>
      <c r="H526" s="62" t="s">
        <v>9</v>
      </c>
      <c r="I526" s="62"/>
      <c r="J526" s="62"/>
      <c r="K526" s="62"/>
      <c r="L526" s="62"/>
      <c r="M526" s="62"/>
      <c r="N526" s="62"/>
      <c r="O526" s="62"/>
      <c r="P526" s="62"/>
      <c r="Q526" s="62"/>
      <c r="R526" s="62"/>
      <c r="S526" s="62"/>
      <c r="T526" s="62"/>
      <c r="U526" s="62"/>
      <c r="V526" s="62"/>
      <c r="W526" s="62"/>
      <c r="X526" s="62" t="s">
        <v>3371</v>
      </c>
      <c r="Y526" s="62">
        <v>2</v>
      </c>
      <c r="Z526" s="62" t="str">
        <f>IF(ISNA(MATCH(C526,FORMULÁRIO!L:L, 0)),"NÃO","SIM")</f>
        <v>NÃO</v>
      </c>
      <c r="AA526" s="62" t="s">
        <v>3502</v>
      </c>
      <c r="AB526" s="62" t="s">
        <v>3502</v>
      </c>
    </row>
    <row r="527" spans="1:28" ht="15.75" customHeight="1" x14ac:dyDescent="0.25">
      <c r="A527" s="62">
        <v>313</v>
      </c>
      <c r="B527" s="208" t="s">
        <v>1360</v>
      </c>
      <c r="C527" s="46" t="s">
        <v>1361</v>
      </c>
      <c r="D527" s="47" t="s">
        <v>1362</v>
      </c>
      <c r="E527" s="48" t="s">
        <v>43</v>
      </c>
      <c r="F527" s="46" t="s">
        <v>1363</v>
      </c>
      <c r="G527" s="46" t="s">
        <v>48</v>
      </c>
      <c r="H527" s="62" t="s">
        <v>9</v>
      </c>
      <c r="I527" s="62" t="s">
        <v>9</v>
      </c>
      <c r="J527" s="62"/>
      <c r="K527" s="62"/>
      <c r="L527" s="62"/>
      <c r="M527" s="62"/>
      <c r="N527" s="62"/>
      <c r="O527" s="62"/>
      <c r="P527" s="62"/>
      <c r="Q527" s="62"/>
      <c r="R527" s="62"/>
      <c r="S527" s="62"/>
      <c r="T527" s="62"/>
      <c r="U527" s="62" t="s">
        <v>5054</v>
      </c>
      <c r="V527" s="62" t="s">
        <v>3506</v>
      </c>
      <c r="W527" s="62"/>
      <c r="X527" s="62" t="s">
        <v>3361</v>
      </c>
      <c r="Y527" s="62">
        <v>1</v>
      </c>
      <c r="Z527" s="62" t="str">
        <f>IF(ISNA(MATCH(C527,FORMULÁRIO!L:L, 0)),"NÃO","SIM")</f>
        <v>SIM</v>
      </c>
      <c r="AA527" s="62" t="s">
        <v>3502</v>
      </c>
      <c r="AB527" s="62" t="s">
        <v>3502</v>
      </c>
    </row>
    <row r="528" spans="1:28" ht="15.75" customHeight="1" x14ac:dyDescent="0.25">
      <c r="A528" s="62">
        <v>314</v>
      </c>
      <c r="B528" s="208" t="s">
        <v>1364</v>
      </c>
      <c r="C528" s="46" t="s">
        <v>1365</v>
      </c>
      <c r="D528" s="47" t="s">
        <v>1366</v>
      </c>
      <c r="E528" s="48" t="s">
        <v>43</v>
      </c>
      <c r="F528" s="46" t="s">
        <v>1367</v>
      </c>
      <c r="G528" s="46" t="s">
        <v>15</v>
      </c>
      <c r="H528" s="62" t="s">
        <v>9</v>
      </c>
      <c r="I528" s="62"/>
      <c r="J528" s="62"/>
      <c r="K528" s="62"/>
      <c r="L528" s="62"/>
      <c r="M528" s="62"/>
      <c r="N528" s="62"/>
      <c r="O528" s="62"/>
      <c r="P528" s="62"/>
      <c r="Q528" s="62"/>
      <c r="R528" s="62"/>
      <c r="S528" s="62"/>
      <c r="T528" s="62"/>
      <c r="U528" s="62"/>
      <c r="V528" s="62"/>
      <c r="W528" s="62"/>
      <c r="X528" s="62" t="s">
        <v>3371</v>
      </c>
      <c r="Y528" s="62">
        <v>1</v>
      </c>
      <c r="Z528" s="62" t="str">
        <f>IF(ISNA(MATCH(C528,FORMULÁRIO!L:L, 0)),"NÃO","SIM")</f>
        <v>SIM</v>
      </c>
      <c r="AA528" s="62" t="s">
        <v>3502</v>
      </c>
      <c r="AB528" s="62" t="s">
        <v>3502</v>
      </c>
    </row>
    <row r="529" spans="1:28" ht="15.75" customHeight="1" x14ac:dyDescent="0.25">
      <c r="A529" s="62">
        <v>314</v>
      </c>
      <c r="B529" s="208" t="s">
        <v>1364</v>
      </c>
      <c r="C529" s="46" t="s">
        <v>1365</v>
      </c>
      <c r="D529" s="47" t="s">
        <v>1366</v>
      </c>
      <c r="E529" s="48" t="s">
        <v>43</v>
      </c>
      <c r="F529" s="46" t="s">
        <v>1367</v>
      </c>
      <c r="G529" s="46" t="s">
        <v>17</v>
      </c>
      <c r="H529" s="62" t="s">
        <v>9</v>
      </c>
      <c r="I529" s="62"/>
      <c r="J529" s="62"/>
      <c r="K529" s="62"/>
      <c r="L529" s="62"/>
      <c r="M529" s="62"/>
      <c r="N529" s="62"/>
      <c r="O529" s="62"/>
      <c r="P529" s="62"/>
      <c r="Q529" s="62"/>
      <c r="R529" s="62"/>
      <c r="S529" s="62"/>
      <c r="T529" s="62"/>
      <c r="U529" s="62"/>
      <c r="V529" s="62"/>
      <c r="W529" s="62"/>
      <c r="X529" s="62" t="s">
        <v>3380</v>
      </c>
      <c r="Y529" s="62">
        <v>2</v>
      </c>
      <c r="Z529" s="62" t="str">
        <f>IF(ISNA(MATCH(C529,FORMULÁRIO!L:L, 0)),"NÃO","SIM")</f>
        <v>SIM</v>
      </c>
      <c r="AA529" s="62" t="s">
        <v>3502</v>
      </c>
      <c r="AB529" s="62" t="s">
        <v>3502</v>
      </c>
    </row>
    <row r="530" spans="1:28" ht="15.75" customHeight="1" x14ac:dyDescent="0.25">
      <c r="A530" s="62">
        <v>314</v>
      </c>
      <c r="B530" s="208" t="s">
        <v>1364</v>
      </c>
      <c r="C530" s="46" t="s">
        <v>1365</v>
      </c>
      <c r="D530" s="47" t="s">
        <v>1366</v>
      </c>
      <c r="E530" s="48" t="s">
        <v>43</v>
      </c>
      <c r="F530" s="46" t="s">
        <v>1367</v>
      </c>
      <c r="G530" s="46" t="s">
        <v>187</v>
      </c>
      <c r="H530" s="62"/>
      <c r="I530" s="62"/>
      <c r="J530" s="62"/>
      <c r="K530" s="62"/>
      <c r="L530" s="62"/>
      <c r="M530" s="62"/>
      <c r="N530" s="62"/>
      <c r="O530" s="62" t="s">
        <v>9</v>
      </c>
      <c r="P530" s="62" t="s">
        <v>9</v>
      </c>
      <c r="Q530" s="62"/>
      <c r="R530" s="62"/>
      <c r="S530" s="62"/>
      <c r="T530" s="62"/>
      <c r="U530" s="62"/>
      <c r="V530" s="62"/>
      <c r="W530" s="62"/>
      <c r="X530" s="62" t="s">
        <v>3413</v>
      </c>
      <c r="Y530" s="62">
        <v>3</v>
      </c>
      <c r="Z530" s="62" t="str">
        <f>IF(ISNA(MATCH(C530,FORMULÁRIO!L:L, 0)),"NÃO","SIM")</f>
        <v>SIM</v>
      </c>
      <c r="AA530" s="62" t="s">
        <v>3502</v>
      </c>
      <c r="AB530" s="62" t="s">
        <v>3502</v>
      </c>
    </row>
    <row r="531" spans="1:28" ht="15.75" customHeight="1" x14ac:dyDescent="0.25">
      <c r="A531" s="62">
        <v>315</v>
      </c>
      <c r="B531" s="208" t="s">
        <v>1368</v>
      </c>
      <c r="C531" s="46" t="s">
        <v>1369</v>
      </c>
      <c r="D531" s="47" t="s">
        <v>1370</v>
      </c>
      <c r="E531" s="48" t="s">
        <v>3470</v>
      </c>
      <c r="F531" s="46" t="s">
        <v>1371</v>
      </c>
      <c r="G531" s="46" t="s">
        <v>15</v>
      </c>
      <c r="H531" s="62" t="s">
        <v>9</v>
      </c>
      <c r="I531" s="62"/>
      <c r="J531" s="62"/>
      <c r="K531" s="62"/>
      <c r="L531" s="62"/>
      <c r="M531" s="62"/>
      <c r="N531" s="62"/>
      <c r="O531" s="62"/>
      <c r="P531" s="62"/>
      <c r="Q531" s="62"/>
      <c r="R531" s="62"/>
      <c r="S531" s="62"/>
      <c r="T531" s="62"/>
      <c r="U531" s="62"/>
      <c r="V531" s="62"/>
      <c r="W531" s="62"/>
      <c r="X531" s="62" t="s">
        <v>3371</v>
      </c>
      <c r="Y531" s="62">
        <v>1</v>
      </c>
      <c r="Z531" s="62" t="str">
        <f>IF(ISNA(MATCH(C531,FORMULÁRIO!L:L, 0)),"NÃO","SIM")</f>
        <v>SIM</v>
      </c>
      <c r="AA531" s="62" t="s">
        <v>3503</v>
      </c>
      <c r="AB531" s="62" t="s">
        <v>3503</v>
      </c>
    </row>
    <row r="532" spans="1:28" ht="15.75" customHeight="1" x14ac:dyDescent="0.25">
      <c r="A532" s="62">
        <v>315</v>
      </c>
      <c r="B532" s="208" t="s">
        <v>1368</v>
      </c>
      <c r="C532" s="46" t="s">
        <v>1369</v>
      </c>
      <c r="D532" s="47" t="s">
        <v>1370</v>
      </c>
      <c r="E532" s="48" t="s">
        <v>3470</v>
      </c>
      <c r="F532" s="46" t="s">
        <v>1371</v>
      </c>
      <c r="G532" s="46" t="s">
        <v>17</v>
      </c>
      <c r="H532" s="62" t="s">
        <v>9</v>
      </c>
      <c r="I532" s="62"/>
      <c r="J532" s="62" t="s">
        <v>9</v>
      </c>
      <c r="K532" s="62"/>
      <c r="L532" s="62"/>
      <c r="M532" s="62"/>
      <c r="N532" s="62"/>
      <c r="O532" s="62"/>
      <c r="P532" s="62"/>
      <c r="Q532" s="62"/>
      <c r="R532" s="62"/>
      <c r="S532" s="62"/>
      <c r="T532" s="62"/>
      <c r="U532" s="62"/>
      <c r="V532" s="62"/>
      <c r="W532" s="62"/>
      <c r="X532" s="62" t="s">
        <v>3380</v>
      </c>
      <c r="Y532" s="62">
        <v>2</v>
      </c>
      <c r="Z532" s="62" t="str">
        <f>IF(ISNA(MATCH(C532,FORMULÁRIO!L:L, 0)),"NÃO","SIM")</f>
        <v>SIM</v>
      </c>
      <c r="AA532" s="62" t="s">
        <v>3503</v>
      </c>
      <c r="AB532" s="62" t="s">
        <v>3503</v>
      </c>
    </row>
    <row r="533" spans="1:28" x14ac:dyDescent="0.25">
      <c r="A533" s="62">
        <v>316</v>
      </c>
      <c r="B533" s="208" t="s">
        <v>1372</v>
      </c>
      <c r="C533" s="46" t="s">
        <v>1373</v>
      </c>
      <c r="D533" s="47" t="s">
        <v>1374</v>
      </c>
      <c r="E533" s="48" t="s">
        <v>3470</v>
      </c>
      <c r="F533" s="46" t="s">
        <v>1375</v>
      </c>
      <c r="G533" s="46" t="s">
        <v>10</v>
      </c>
      <c r="H533" s="62" t="s">
        <v>9</v>
      </c>
      <c r="I533" s="62"/>
      <c r="J533" s="62" t="s">
        <v>9</v>
      </c>
      <c r="K533" s="62"/>
      <c r="L533" s="62"/>
      <c r="M533" s="62"/>
      <c r="N533" s="62"/>
      <c r="O533" s="62"/>
      <c r="P533" s="62"/>
      <c r="Q533" s="62"/>
      <c r="R533" s="62"/>
      <c r="S533" s="62"/>
      <c r="T533" s="62"/>
      <c r="U533" s="62"/>
      <c r="V533" s="62"/>
      <c r="W533" s="62"/>
      <c r="X533" s="62" t="s">
        <v>3497</v>
      </c>
      <c r="Y533" s="62">
        <v>1</v>
      </c>
      <c r="Z533" s="62" t="str">
        <f>IF(ISNA(MATCH(C533,FORMULÁRIO!L:L, 0)),"NÃO","SIM")</f>
        <v>SIM</v>
      </c>
      <c r="AA533" s="62" t="s">
        <v>3503</v>
      </c>
      <c r="AB533" s="62" t="s">
        <v>3503</v>
      </c>
    </row>
    <row r="534" spans="1:28" ht="15.75" customHeight="1" x14ac:dyDescent="0.25">
      <c r="A534" s="62">
        <v>317</v>
      </c>
      <c r="B534" s="208" t="s">
        <v>1376</v>
      </c>
      <c r="C534" s="46" t="s">
        <v>1377</v>
      </c>
      <c r="D534" s="47" t="s">
        <v>1378</v>
      </c>
      <c r="E534" s="48" t="s">
        <v>43</v>
      </c>
      <c r="F534" s="46" t="s">
        <v>1379</v>
      </c>
      <c r="G534" s="46" t="s">
        <v>13</v>
      </c>
      <c r="H534" s="62" t="s">
        <v>9</v>
      </c>
      <c r="I534" s="62" t="s">
        <v>9</v>
      </c>
      <c r="J534" s="62"/>
      <c r="K534" s="62"/>
      <c r="L534" s="62"/>
      <c r="M534" s="62"/>
      <c r="N534" s="62"/>
      <c r="O534" s="62"/>
      <c r="P534" s="62"/>
      <c r="Q534" s="62"/>
      <c r="R534" s="62"/>
      <c r="S534" s="62"/>
      <c r="T534" s="62"/>
      <c r="U534" s="62" t="s">
        <v>5042</v>
      </c>
      <c r="V534" s="62" t="s">
        <v>3506</v>
      </c>
      <c r="W534" s="62"/>
      <c r="X534" s="62" t="s">
        <v>3408</v>
      </c>
      <c r="Y534" s="62">
        <v>1</v>
      </c>
      <c r="Z534" s="62" t="str">
        <f>IF(ISNA(MATCH(C534,FORMULÁRIO!L:L, 0)),"NÃO","SIM")</f>
        <v>SIM</v>
      </c>
      <c r="AA534" s="62" t="s">
        <v>3502</v>
      </c>
      <c r="AB534" s="62" t="s">
        <v>3502</v>
      </c>
    </row>
    <row r="535" spans="1:28" ht="15.75" customHeight="1" x14ac:dyDescent="0.25">
      <c r="A535" s="62">
        <v>318</v>
      </c>
      <c r="B535" s="46" t="s">
        <v>1380</v>
      </c>
      <c r="C535" s="46" t="s">
        <v>1381</v>
      </c>
      <c r="D535" s="47" t="s">
        <v>1382</v>
      </c>
      <c r="E535" s="48" t="s">
        <v>168</v>
      </c>
      <c r="F535" s="46" t="s">
        <v>1383</v>
      </c>
      <c r="G535" s="46" t="s">
        <v>15</v>
      </c>
      <c r="H535" s="62" t="s">
        <v>9</v>
      </c>
      <c r="I535" s="62"/>
      <c r="J535" s="62"/>
      <c r="K535" s="62"/>
      <c r="L535" s="62"/>
      <c r="M535" s="62"/>
      <c r="N535" s="62"/>
      <c r="O535" s="62"/>
      <c r="P535" s="62"/>
      <c r="Q535" s="62"/>
      <c r="R535" s="62"/>
      <c r="S535" s="62"/>
      <c r="T535" s="62"/>
      <c r="U535" s="62"/>
      <c r="V535" s="62"/>
      <c r="W535" s="62"/>
      <c r="X535" s="62" t="s">
        <v>3371</v>
      </c>
      <c r="Y535" s="62">
        <v>1</v>
      </c>
      <c r="Z535" s="62" t="str">
        <f>IF(ISNA(MATCH(C535,FORMULÁRIO!L:L, 0)),"NÃO","SIM")</f>
        <v>NÃO</v>
      </c>
      <c r="AA535" s="62" t="s">
        <v>3502</v>
      </c>
      <c r="AB535" s="62" t="s">
        <v>3503</v>
      </c>
    </row>
    <row r="536" spans="1:28" ht="15.75" customHeight="1" x14ac:dyDescent="0.25">
      <c r="A536" s="62">
        <v>318</v>
      </c>
      <c r="B536" s="46" t="s">
        <v>1380</v>
      </c>
      <c r="C536" s="46" t="s">
        <v>1381</v>
      </c>
      <c r="D536" s="47" t="s">
        <v>1382</v>
      </c>
      <c r="E536" s="48" t="s">
        <v>168</v>
      </c>
      <c r="F536" s="46" t="s">
        <v>1383</v>
      </c>
      <c r="G536" s="46" t="s">
        <v>17</v>
      </c>
      <c r="H536" s="62"/>
      <c r="I536" s="62"/>
      <c r="J536" s="62" t="s">
        <v>9</v>
      </c>
      <c r="K536" s="62" t="s">
        <v>9</v>
      </c>
      <c r="L536" s="62"/>
      <c r="M536" s="62"/>
      <c r="N536" s="62"/>
      <c r="O536" s="62"/>
      <c r="P536" s="62"/>
      <c r="Q536" s="62"/>
      <c r="R536" s="62"/>
      <c r="S536" s="62"/>
      <c r="T536" s="62"/>
      <c r="U536" s="62"/>
      <c r="V536" s="62"/>
      <c r="W536" s="62"/>
      <c r="X536" s="62" t="s">
        <v>3380</v>
      </c>
      <c r="Y536" s="62">
        <v>2</v>
      </c>
      <c r="Z536" s="62" t="str">
        <f>IF(ISNA(MATCH(C536,FORMULÁRIO!L:L, 0)),"NÃO","SIM")</f>
        <v>NÃO</v>
      </c>
      <c r="AA536" s="62" t="s">
        <v>3502</v>
      </c>
      <c r="AB536" s="62" t="s">
        <v>3503</v>
      </c>
    </row>
    <row r="537" spans="1:28" ht="15.75" customHeight="1" x14ac:dyDescent="0.25">
      <c r="A537" s="62">
        <v>318</v>
      </c>
      <c r="B537" s="46" t="s">
        <v>1380</v>
      </c>
      <c r="C537" s="46" t="s">
        <v>1381</v>
      </c>
      <c r="D537" s="47" t="s">
        <v>1382</v>
      </c>
      <c r="E537" s="48" t="s">
        <v>168</v>
      </c>
      <c r="F537" s="46" t="s">
        <v>1383</v>
      </c>
      <c r="G537" s="46" t="s">
        <v>69</v>
      </c>
      <c r="H537" s="62" t="s">
        <v>9</v>
      </c>
      <c r="I537" s="62"/>
      <c r="J537" s="62"/>
      <c r="K537" s="62"/>
      <c r="L537" s="62" t="s">
        <v>9</v>
      </c>
      <c r="M537" s="62" t="s">
        <v>9</v>
      </c>
      <c r="N537" s="62"/>
      <c r="O537" s="62" t="s">
        <v>9</v>
      </c>
      <c r="P537" s="62"/>
      <c r="Q537" s="62"/>
      <c r="R537" s="62"/>
      <c r="S537" s="62"/>
      <c r="T537" s="62"/>
      <c r="U537" s="62"/>
      <c r="V537" s="62"/>
      <c r="W537" s="62"/>
      <c r="X537" s="62" t="s">
        <v>3389</v>
      </c>
      <c r="Y537" s="62">
        <v>3</v>
      </c>
      <c r="Z537" s="62" t="str">
        <f>IF(ISNA(MATCH(C537,FORMULÁRIO!L:L, 0)),"NÃO","SIM")</f>
        <v>NÃO</v>
      </c>
      <c r="AA537" s="62" t="s">
        <v>3502</v>
      </c>
      <c r="AB537" s="62" t="s">
        <v>3503</v>
      </c>
    </row>
    <row r="538" spans="1:28" x14ac:dyDescent="0.25">
      <c r="A538" s="62">
        <v>319</v>
      </c>
      <c r="B538" s="208" t="s">
        <v>1384</v>
      </c>
      <c r="C538" s="46" t="s">
        <v>1385</v>
      </c>
      <c r="D538" s="47" t="s">
        <v>1386</v>
      </c>
      <c r="E538" s="48" t="s">
        <v>3470</v>
      </c>
      <c r="F538" s="46" t="s">
        <v>1387</v>
      </c>
      <c r="G538" s="46" t="s">
        <v>10</v>
      </c>
      <c r="H538" s="62"/>
      <c r="I538" s="62" t="s">
        <v>9</v>
      </c>
      <c r="J538" s="62" t="s">
        <v>9</v>
      </c>
      <c r="K538" s="62"/>
      <c r="L538" s="62"/>
      <c r="M538" s="62"/>
      <c r="N538" s="62"/>
      <c r="O538" s="62"/>
      <c r="P538" s="62"/>
      <c r="Q538" s="62"/>
      <c r="R538" s="62"/>
      <c r="S538" s="62"/>
      <c r="T538" s="62"/>
      <c r="U538" s="62"/>
      <c r="V538" s="62"/>
      <c r="W538" s="62"/>
      <c r="X538" s="62" t="s">
        <v>3497</v>
      </c>
      <c r="Y538" s="62">
        <v>1</v>
      </c>
      <c r="Z538" s="62" t="str">
        <f>IF(ISNA(MATCH(C538,FORMULÁRIO!L:L, 0)),"NÃO","SIM")</f>
        <v>SIM</v>
      </c>
      <c r="AA538" s="62" t="s">
        <v>3503</v>
      </c>
      <c r="AB538" s="62" t="s">
        <v>3503</v>
      </c>
    </row>
    <row r="539" spans="1:28" ht="15.75" customHeight="1" x14ac:dyDescent="0.25">
      <c r="A539" s="62">
        <v>320</v>
      </c>
      <c r="B539" s="208" t="s">
        <v>1388</v>
      </c>
      <c r="C539" s="46" t="s">
        <v>1389</v>
      </c>
      <c r="D539" s="47" t="s">
        <v>1390</v>
      </c>
      <c r="E539" s="48" t="s">
        <v>26</v>
      </c>
      <c r="F539" s="46" t="s">
        <v>1391</v>
      </c>
      <c r="G539" s="46" t="s">
        <v>132</v>
      </c>
      <c r="H539" s="62" t="s">
        <v>9</v>
      </c>
      <c r="I539" s="62" t="s">
        <v>9</v>
      </c>
      <c r="J539" s="62" t="s">
        <v>9</v>
      </c>
      <c r="K539" s="62" t="s">
        <v>9</v>
      </c>
      <c r="L539" s="62"/>
      <c r="M539" s="62"/>
      <c r="N539" s="62"/>
      <c r="O539" s="62"/>
      <c r="P539" s="62"/>
      <c r="Q539" s="62"/>
      <c r="R539" s="62"/>
      <c r="S539" s="62"/>
      <c r="T539" s="62"/>
      <c r="U539" s="62"/>
      <c r="V539" s="62"/>
      <c r="W539" s="62"/>
      <c r="X539" s="62" t="s">
        <v>3380</v>
      </c>
      <c r="Y539" s="62">
        <v>1</v>
      </c>
      <c r="Z539" s="62" t="str">
        <f>IF(ISNA(MATCH(C539,FORMULÁRIO!L:L, 0)),"NÃO","SIM")</f>
        <v>SIM</v>
      </c>
      <c r="AA539" s="62" t="s">
        <v>3502</v>
      </c>
      <c r="AB539" s="62" t="s">
        <v>3503</v>
      </c>
    </row>
    <row r="540" spans="1:28" ht="15.75" customHeight="1" x14ac:dyDescent="0.25">
      <c r="A540" s="62">
        <v>321</v>
      </c>
      <c r="B540" s="208" t="s">
        <v>1392</v>
      </c>
      <c r="C540" s="46" t="s">
        <v>1393</v>
      </c>
      <c r="D540" s="89" t="s">
        <v>1394</v>
      </c>
      <c r="E540" s="48" t="s">
        <v>26</v>
      </c>
      <c r="F540" s="46" t="s">
        <v>1395</v>
      </c>
      <c r="G540" s="46" t="s">
        <v>13</v>
      </c>
      <c r="H540" s="62" t="s">
        <v>9</v>
      </c>
      <c r="I540" s="62" t="s">
        <v>9</v>
      </c>
      <c r="J540" s="62"/>
      <c r="K540" s="62"/>
      <c r="L540" s="62"/>
      <c r="M540" s="62"/>
      <c r="N540" s="62"/>
      <c r="O540" s="62"/>
      <c r="P540" s="62"/>
      <c r="Q540" s="62"/>
      <c r="R540" s="62"/>
      <c r="S540" s="62"/>
      <c r="T540" s="62"/>
      <c r="U540" s="62"/>
      <c r="V540" s="62"/>
      <c r="W540" s="62"/>
      <c r="X540" s="62" t="s">
        <v>3408</v>
      </c>
      <c r="Y540" s="62">
        <v>1</v>
      </c>
      <c r="Z540" s="62" t="str">
        <f>IF(ISNA(MATCH(C540,FORMULÁRIO!L:L, 0)),"NÃO","SIM")</f>
        <v>SIM</v>
      </c>
      <c r="AA540" s="62" t="s">
        <v>3502</v>
      </c>
      <c r="AB540" s="62" t="s">
        <v>3503</v>
      </c>
    </row>
    <row r="541" spans="1:28" ht="15.75" customHeight="1" x14ac:dyDescent="0.25">
      <c r="A541" s="62">
        <v>321</v>
      </c>
      <c r="B541" s="208" t="s">
        <v>1392</v>
      </c>
      <c r="C541" s="46" t="s">
        <v>1393</v>
      </c>
      <c r="D541" s="47" t="s">
        <v>1394</v>
      </c>
      <c r="E541" s="48" t="s">
        <v>26</v>
      </c>
      <c r="F541" s="46" t="s">
        <v>1395</v>
      </c>
      <c r="G541" s="46" t="s">
        <v>103</v>
      </c>
      <c r="H541" s="62"/>
      <c r="I541" s="62"/>
      <c r="J541" s="62" t="s">
        <v>9</v>
      </c>
      <c r="K541" s="62"/>
      <c r="L541" s="62"/>
      <c r="M541" s="62"/>
      <c r="N541" s="62"/>
      <c r="O541" s="62"/>
      <c r="P541" s="62"/>
      <c r="Q541" s="62"/>
      <c r="R541" s="62"/>
      <c r="S541" s="62"/>
      <c r="T541" s="62"/>
      <c r="U541" s="62"/>
      <c r="V541" s="62"/>
      <c r="W541" s="62"/>
      <c r="X541" s="62" t="s">
        <v>3361</v>
      </c>
      <c r="Y541" s="62">
        <v>2</v>
      </c>
      <c r="Z541" s="62" t="str">
        <f>IF(ISNA(MATCH(C541,FORMULÁRIO!L:L, 0)),"NÃO","SIM")</f>
        <v>SIM</v>
      </c>
      <c r="AA541" s="62" t="s">
        <v>3502</v>
      </c>
      <c r="AB541" s="62" t="s">
        <v>3503</v>
      </c>
    </row>
    <row r="542" spans="1:28" ht="15.75" customHeight="1" x14ac:dyDescent="0.25">
      <c r="A542" s="62">
        <v>322</v>
      </c>
      <c r="B542" s="46" t="s">
        <v>1396</v>
      </c>
      <c r="C542" s="46" t="s">
        <v>1397</v>
      </c>
      <c r="D542" s="47" t="s">
        <v>1398</v>
      </c>
      <c r="E542" s="48" t="s">
        <v>43</v>
      </c>
      <c r="F542" s="46" t="s">
        <v>1399</v>
      </c>
      <c r="G542" s="46" t="s">
        <v>13</v>
      </c>
      <c r="H542" s="62"/>
      <c r="I542" s="62" t="s">
        <v>9</v>
      </c>
      <c r="J542" s="62"/>
      <c r="K542" s="62"/>
      <c r="L542" s="62"/>
      <c r="M542" s="62"/>
      <c r="N542" s="62"/>
      <c r="O542" s="62"/>
      <c r="P542" s="62"/>
      <c r="Q542" s="62"/>
      <c r="R542" s="62"/>
      <c r="S542" s="62"/>
      <c r="T542" s="62"/>
      <c r="U542" s="62"/>
      <c r="V542" s="62"/>
      <c r="W542" s="62"/>
      <c r="X542" s="62" t="s">
        <v>3408</v>
      </c>
      <c r="Y542" s="62">
        <v>1</v>
      </c>
      <c r="Z542" s="62" t="str">
        <f>IF(ISNA(MATCH(C542,FORMULÁRIO!L:L, 0)),"NÃO","SIM")</f>
        <v>NÃO</v>
      </c>
      <c r="AA542" s="62" t="s">
        <v>3502</v>
      </c>
      <c r="AB542" s="62" t="s">
        <v>3502</v>
      </c>
    </row>
    <row r="543" spans="1:28" ht="15.75" customHeight="1" x14ac:dyDescent="0.25">
      <c r="A543" s="62">
        <v>322</v>
      </c>
      <c r="B543" s="46" t="s">
        <v>1396</v>
      </c>
      <c r="C543" s="46" t="s">
        <v>1397</v>
      </c>
      <c r="D543" s="47" t="s">
        <v>1398</v>
      </c>
      <c r="E543" s="48" t="s">
        <v>43</v>
      </c>
      <c r="F543" s="46" t="s">
        <v>1399</v>
      </c>
      <c r="G543" s="46" t="s">
        <v>11</v>
      </c>
      <c r="H543" s="62" t="s">
        <v>9</v>
      </c>
      <c r="I543" s="62" t="s">
        <v>9</v>
      </c>
      <c r="J543" s="62" t="s">
        <v>9</v>
      </c>
      <c r="K543" s="62" t="s">
        <v>9</v>
      </c>
      <c r="L543" s="62" t="s">
        <v>9</v>
      </c>
      <c r="M543" s="62"/>
      <c r="N543" s="62"/>
      <c r="O543" s="62"/>
      <c r="P543" s="62"/>
      <c r="Q543" s="62"/>
      <c r="R543" s="62"/>
      <c r="S543" s="62"/>
      <c r="T543" s="62"/>
      <c r="U543" s="62"/>
      <c r="V543" s="62"/>
      <c r="W543" s="62"/>
      <c r="X543" s="62" t="s">
        <v>3371</v>
      </c>
      <c r="Y543" s="62">
        <v>2</v>
      </c>
      <c r="Z543" s="62" t="str">
        <f>IF(ISNA(MATCH(C543,FORMULÁRIO!L:L, 0)),"NÃO","SIM")</f>
        <v>NÃO</v>
      </c>
      <c r="AA543" s="62" t="s">
        <v>3502</v>
      </c>
      <c r="AB543" s="62" t="s">
        <v>3502</v>
      </c>
    </row>
    <row r="544" spans="1:28" ht="15.75" customHeight="1" x14ac:dyDescent="0.25">
      <c r="A544" s="62">
        <v>323</v>
      </c>
      <c r="B544" s="208" t="s">
        <v>1400</v>
      </c>
      <c r="C544" s="46" t="s">
        <v>1401</v>
      </c>
      <c r="D544" s="47" t="s">
        <v>1402</v>
      </c>
      <c r="E544" s="48" t="s">
        <v>43</v>
      </c>
      <c r="F544" s="46" t="s">
        <v>1403</v>
      </c>
      <c r="G544" s="46" t="s">
        <v>48</v>
      </c>
      <c r="H544" s="62" t="s">
        <v>9</v>
      </c>
      <c r="I544" s="62"/>
      <c r="J544" s="62"/>
      <c r="K544" s="62"/>
      <c r="L544" s="62"/>
      <c r="M544" s="62"/>
      <c r="N544" s="62"/>
      <c r="O544" s="62"/>
      <c r="P544" s="62"/>
      <c r="Q544" s="62"/>
      <c r="R544" s="62"/>
      <c r="S544" s="62"/>
      <c r="T544" s="62"/>
      <c r="U544" s="62"/>
      <c r="V544" s="62"/>
      <c r="W544" s="62"/>
      <c r="X544" s="62" t="s">
        <v>3361</v>
      </c>
      <c r="Y544" s="62">
        <v>1</v>
      </c>
      <c r="Z544" s="62" t="str">
        <f>IF(ISNA(MATCH(C544,FORMULÁRIO!L:L, 0)),"NÃO","SIM")</f>
        <v>SIM</v>
      </c>
      <c r="AA544" s="62" t="s">
        <v>3502</v>
      </c>
      <c r="AB544" s="62" t="s">
        <v>3502</v>
      </c>
    </row>
    <row r="545" spans="1:28" ht="15.75" customHeight="1" x14ac:dyDescent="0.25">
      <c r="A545" s="62">
        <v>324</v>
      </c>
      <c r="B545" s="208" t="s">
        <v>1404</v>
      </c>
      <c r="C545" s="46" t="s">
        <v>1405</v>
      </c>
      <c r="D545" s="47" t="s">
        <v>1406</v>
      </c>
      <c r="E545" s="48" t="s">
        <v>89</v>
      </c>
      <c r="F545" s="46" t="s">
        <v>1407</v>
      </c>
      <c r="G545" s="46" t="s">
        <v>15</v>
      </c>
      <c r="H545" s="62" t="s">
        <v>9</v>
      </c>
      <c r="I545" s="62"/>
      <c r="J545" s="62"/>
      <c r="K545" s="62"/>
      <c r="L545" s="62"/>
      <c r="M545" s="62"/>
      <c r="N545" s="62"/>
      <c r="O545" s="62"/>
      <c r="P545" s="62"/>
      <c r="Q545" s="62"/>
      <c r="R545" s="62"/>
      <c r="S545" s="62"/>
      <c r="T545" s="62"/>
      <c r="U545" s="62"/>
      <c r="V545" s="62"/>
      <c r="W545" s="62"/>
      <c r="X545" s="62" t="s">
        <v>3371</v>
      </c>
      <c r="Y545" s="62">
        <v>1</v>
      </c>
      <c r="Z545" s="62" t="str">
        <f>IF(ISNA(MATCH(C545,FORMULÁRIO!L:L, 0)),"NÃO","SIM")</f>
        <v>SIM</v>
      </c>
      <c r="AA545" s="62" t="s">
        <v>3502</v>
      </c>
      <c r="AB545" s="62" t="s">
        <v>3503</v>
      </c>
    </row>
    <row r="546" spans="1:28" ht="15.75" customHeight="1" x14ac:dyDescent="0.25">
      <c r="A546" s="62">
        <v>325</v>
      </c>
      <c r="B546" s="46" t="s">
        <v>1408</v>
      </c>
      <c r="C546" s="46" t="s">
        <v>1409</v>
      </c>
      <c r="D546" s="47" t="s">
        <v>1410</v>
      </c>
      <c r="E546" s="48" t="s">
        <v>43</v>
      </c>
      <c r="F546" s="46" t="s">
        <v>1411</v>
      </c>
      <c r="G546" s="46" t="s">
        <v>62</v>
      </c>
      <c r="H546" s="62" t="s">
        <v>9</v>
      </c>
      <c r="I546" s="62"/>
      <c r="J546" s="62"/>
      <c r="K546" s="62"/>
      <c r="L546" s="62"/>
      <c r="M546" s="62"/>
      <c r="N546" s="62"/>
      <c r="O546" s="62"/>
      <c r="P546" s="62"/>
      <c r="Q546" s="62"/>
      <c r="R546" s="62"/>
      <c r="S546" s="62"/>
      <c r="T546" s="62"/>
      <c r="U546" s="62"/>
      <c r="V546" s="62"/>
      <c r="W546" s="62"/>
      <c r="X546" s="62" t="s">
        <v>3413</v>
      </c>
      <c r="Y546" s="62">
        <v>1</v>
      </c>
      <c r="Z546" s="62" t="str">
        <f>IF(ISNA(MATCH(C546,FORMULÁRIO!L:L, 0)),"NÃO","SIM")</f>
        <v>NÃO</v>
      </c>
      <c r="AA546" s="62" t="s">
        <v>3502</v>
      </c>
      <c r="AB546" s="62" t="s">
        <v>3502</v>
      </c>
    </row>
    <row r="547" spans="1:28" ht="15.75" customHeight="1" x14ac:dyDescent="0.25">
      <c r="A547" s="62">
        <v>325</v>
      </c>
      <c r="B547" s="46" t="s">
        <v>1408</v>
      </c>
      <c r="C547" s="46" t="s">
        <v>1409</v>
      </c>
      <c r="D547" s="47" t="s">
        <v>1410</v>
      </c>
      <c r="E547" s="48" t="s">
        <v>43</v>
      </c>
      <c r="F547" s="46" t="s">
        <v>1411</v>
      </c>
      <c r="G547" s="46" t="s">
        <v>68</v>
      </c>
      <c r="H547" s="62"/>
      <c r="I547" s="62" t="s">
        <v>9</v>
      </c>
      <c r="J547" s="62"/>
      <c r="K547" s="62" t="s">
        <v>9</v>
      </c>
      <c r="L547" s="62"/>
      <c r="M547" s="62"/>
      <c r="N547" s="62"/>
      <c r="O547" s="62"/>
      <c r="P547" s="62"/>
      <c r="Q547" s="62"/>
      <c r="R547" s="62"/>
      <c r="S547" s="62"/>
      <c r="T547" s="62"/>
      <c r="U547" s="62"/>
      <c r="V547" s="62"/>
      <c r="W547" s="62"/>
      <c r="X547" s="62" t="s">
        <v>3497</v>
      </c>
      <c r="Y547" s="62">
        <v>2</v>
      </c>
      <c r="Z547" s="62" t="str">
        <f>IF(ISNA(MATCH(C547,FORMULÁRIO!L:L, 0)),"NÃO","SIM")</f>
        <v>NÃO</v>
      </c>
      <c r="AA547" s="62" t="s">
        <v>3502</v>
      </c>
      <c r="AB547" s="62" t="s">
        <v>3502</v>
      </c>
    </row>
    <row r="548" spans="1:28" x14ac:dyDescent="0.25">
      <c r="A548" s="62">
        <v>326</v>
      </c>
      <c r="B548" s="208" t="s">
        <v>1412</v>
      </c>
      <c r="C548" s="46" t="s">
        <v>1413</v>
      </c>
      <c r="D548" s="47" t="s">
        <v>1414</v>
      </c>
      <c r="E548" s="48" t="s">
        <v>43</v>
      </c>
      <c r="F548" s="46" t="s">
        <v>1415</v>
      </c>
      <c r="G548" s="46" t="s">
        <v>10</v>
      </c>
      <c r="H548" s="62" t="s">
        <v>9</v>
      </c>
      <c r="I548" s="62" t="s">
        <v>9</v>
      </c>
      <c r="J548" s="62" t="s">
        <v>9</v>
      </c>
      <c r="K548" s="62" t="s">
        <v>9</v>
      </c>
      <c r="L548" s="62"/>
      <c r="M548" s="62"/>
      <c r="N548" s="62"/>
      <c r="O548" s="62"/>
      <c r="P548" s="62"/>
      <c r="Q548" s="62"/>
      <c r="R548" s="62"/>
      <c r="S548" s="62"/>
      <c r="T548" s="62"/>
      <c r="U548" s="62"/>
      <c r="V548" s="62" t="s">
        <v>3506</v>
      </c>
      <c r="W548" s="62"/>
      <c r="X548" s="62" t="s">
        <v>3497</v>
      </c>
      <c r="Y548" s="62">
        <v>1</v>
      </c>
      <c r="Z548" s="62" t="str">
        <f>IF(ISNA(MATCH(C548,FORMULÁRIO!L:L, 0)),"NÃO","SIM")</f>
        <v>SIM</v>
      </c>
      <c r="AA548" s="62" t="s">
        <v>3502</v>
      </c>
      <c r="AB548" s="62" t="s">
        <v>3502</v>
      </c>
    </row>
    <row r="549" spans="1:28" ht="15.75" customHeight="1" x14ac:dyDescent="0.25">
      <c r="A549" s="62">
        <v>326</v>
      </c>
      <c r="B549" s="208" t="s">
        <v>1412</v>
      </c>
      <c r="C549" s="46" t="s">
        <v>1413</v>
      </c>
      <c r="D549" s="47" t="s">
        <v>1414</v>
      </c>
      <c r="E549" s="48" t="s">
        <v>43</v>
      </c>
      <c r="F549" s="46" t="s">
        <v>1415</v>
      </c>
      <c r="G549" s="46" t="s">
        <v>123</v>
      </c>
      <c r="H549" s="62" t="s">
        <v>9</v>
      </c>
      <c r="I549" s="62" t="s">
        <v>9</v>
      </c>
      <c r="J549" s="62"/>
      <c r="K549" s="62"/>
      <c r="L549" s="62"/>
      <c r="M549" s="62"/>
      <c r="N549" s="62"/>
      <c r="O549" s="62"/>
      <c r="P549" s="62"/>
      <c r="Q549" s="62"/>
      <c r="R549" s="62"/>
      <c r="S549" s="62"/>
      <c r="T549" s="62"/>
      <c r="U549" s="62" t="s">
        <v>5042</v>
      </c>
      <c r="V549" s="62" t="s">
        <v>3506</v>
      </c>
      <c r="W549" s="62"/>
      <c r="X549" s="62" t="s">
        <v>3408</v>
      </c>
      <c r="Y549" s="62">
        <v>2</v>
      </c>
      <c r="Z549" s="62" t="str">
        <f>IF(ISNA(MATCH(C549,FORMULÁRIO!L:L, 0)),"NÃO","SIM")</f>
        <v>SIM</v>
      </c>
      <c r="AA549" s="62" t="s">
        <v>3502</v>
      </c>
      <c r="AB549" s="62" t="s">
        <v>3502</v>
      </c>
    </row>
    <row r="550" spans="1:28" ht="15.75" customHeight="1" x14ac:dyDescent="0.25">
      <c r="A550" s="62">
        <v>327</v>
      </c>
      <c r="B550" s="208" t="s">
        <v>1416</v>
      </c>
      <c r="C550" s="46" t="s">
        <v>1417</v>
      </c>
      <c r="D550" s="47" t="s">
        <v>1418</v>
      </c>
      <c r="E550" s="48" t="s">
        <v>43</v>
      </c>
      <c r="F550" s="46" t="s">
        <v>1419</v>
      </c>
      <c r="G550" s="46" t="s">
        <v>13</v>
      </c>
      <c r="H550" s="62" t="s">
        <v>9</v>
      </c>
      <c r="I550" s="62" t="s">
        <v>9</v>
      </c>
      <c r="J550" s="62"/>
      <c r="K550" s="62"/>
      <c r="L550" s="62"/>
      <c r="M550" s="62"/>
      <c r="N550" s="62"/>
      <c r="O550" s="62"/>
      <c r="P550" s="62"/>
      <c r="Q550" s="62"/>
      <c r="R550" s="62"/>
      <c r="S550" s="62"/>
      <c r="T550" s="62"/>
      <c r="U550" s="62" t="s">
        <v>5042</v>
      </c>
      <c r="V550" s="62" t="s">
        <v>3506</v>
      </c>
      <c r="W550" s="62"/>
      <c r="X550" s="62" t="s">
        <v>3408</v>
      </c>
      <c r="Y550" s="62">
        <v>1</v>
      </c>
      <c r="Z550" s="62" t="str">
        <f>IF(ISNA(MATCH(C550,FORMULÁRIO!L:L, 0)),"NÃO","SIM")</f>
        <v>SIM</v>
      </c>
      <c r="AA550" s="62" t="s">
        <v>3502</v>
      </c>
      <c r="AB550" s="62" t="s">
        <v>3502</v>
      </c>
    </row>
    <row r="551" spans="1:28" x14ac:dyDescent="0.25">
      <c r="A551" s="62">
        <v>329</v>
      </c>
      <c r="B551" s="208" t="s">
        <v>1420</v>
      </c>
      <c r="C551" s="46" t="s">
        <v>1421</v>
      </c>
      <c r="D551" s="89" t="s">
        <v>1422</v>
      </c>
      <c r="E551" s="48" t="s">
        <v>168</v>
      </c>
      <c r="F551" s="46" t="s">
        <v>1423</v>
      </c>
      <c r="G551" s="46" t="s">
        <v>10</v>
      </c>
      <c r="H551" s="62"/>
      <c r="I551" s="62" t="s">
        <v>9</v>
      </c>
      <c r="J551" s="62"/>
      <c r="K551" s="62" t="s">
        <v>9</v>
      </c>
      <c r="L551" s="62"/>
      <c r="M551" s="62"/>
      <c r="N551" s="62"/>
      <c r="O551" s="62"/>
      <c r="P551" s="62"/>
      <c r="Q551" s="62"/>
      <c r="R551" s="62"/>
      <c r="S551" s="62"/>
      <c r="T551" s="62"/>
      <c r="U551" s="62"/>
      <c r="V551" s="62"/>
      <c r="W551" s="62"/>
      <c r="X551" s="62" t="s">
        <v>3497</v>
      </c>
      <c r="Y551" s="62">
        <v>1</v>
      </c>
      <c r="Z551" s="62" t="str">
        <f>IF(ISNA(MATCH(C551,FORMULÁRIO!L:L, 0)),"NÃO","SIM")</f>
        <v>SIM</v>
      </c>
      <c r="AA551" s="62" t="s">
        <v>3502</v>
      </c>
      <c r="AB551" s="62" t="s">
        <v>3503</v>
      </c>
    </row>
    <row r="552" spans="1:28" ht="15.75" customHeight="1" x14ac:dyDescent="0.25">
      <c r="A552" s="62">
        <v>329</v>
      </c>
      <c r="B552" s="208" t="s">
        <v>1420</v>
      </c>
      <c r="C552" s="46" t="s">
        <v>1421</v>
      </c>
      <c r="D552" s="47" t="s">
        <v>1422</v>
      </c>
      <c r="E552" s="48" t="s">
        <v>168</v>
      </c>
      <c r="F552" s="46" t="s">
        <v>1423</v>
      </c>
      <c r="G552" s="46" t="s">
        <v>11</v>
      </c>
      <c r="H552" s="62" t="s">
        <v>9</v>
      </c>
      <c r="I552" s="62"/>
      <c r="J552" s="62"/>
      <c r="K552" s="62"/>
      <c r="L552" s="62"/>
      <c r="M552" s="62"/>
      <c r="N552" s="62"/>
      <c r="O552" s="62"/>
      <c r="P552" s="62"/>
      <c r="Q552" s="62"/>
      <c r="R552" s="62"/>
      <c r="S552" s="62"/>
      <c r="T552" s="62"/>
      <c r="U552" s="62"/>
      <c r="V552" s="62"/>
      <c r="W552" s="62"/>
      <c r="X552" s="62" t="s">
        <v>3371</v>
      </c>
      <c r="Y552" s="62">
        <v>2</v>
      </c>
      <c r="Z552" s="62" t="str">
        <f>IF(ISNA(MATCH(C552,FORMULÁRIO!L:L, 0)),"NÃO","SIM")</f>
        <v>SIM</v>
      </c>
      <c r="AA552" s="62" t="s">
        <v>3502</v>
      </c>
      <c r="AB552" s="62" t="s">
        <v>3503</v>
      </c>
    </row>
    <row r="553" spans="1:28" ht="15.75" customHeight="1" x14ac:dyDescent="0.25">
      <c r="A553" s="62">
        <v>329</v>
      </c>
      <c r="B553" s="208" t="s">
        <v>1420</v>
      </c>
      <c r="C553" s="46" t="s">
        <v>1421</v>
      </c>
      <c r="D553" s="47" t="s">
        <v>1422</v>
      </c>
      <c r="E553" s="48" t="s">
        <v>168</v>
      </c>
      <c r="F553" s="46" t="s">
        <v>1423</v>
      </c>
      <c r="G553" s="46" t="s">
        <v>187</v>
      </c>
      <c r="H553" s="62" t="s">
        <v>9</v>
      </c>
      <c r="I553" s="62"/>
      <c r="J553" s="62"/>
      <c r="K553" s="62"/>
      <c r="L553" s="62"/>
      <c r="M553" s="62"/>
      <c r="N553" s="62"/>
      <c r="O553" s="62"/>
      <c r="P553" s="62"/>
      <c r="Q553" s="62"/>
      <c r="R553" s="62"/>
      <c r="S553" s="62"/>
      <c r="T553" s="62"/>
      <c r="U553" s="62"/>
      <c r="V553" s="62"/>
      <c r="W553" s="62"/>
      <c r="X553" s="62" t="s">
        <v>3413</v>
      </c>
      <c r="Y553" s="62">
        <v>3</v>
      </c>
      <c r="Z553" s="62" t="str">
        <f>IF(ISNA(MATCH(C553,FORMULÁRIO!L:L, 0)),"NÃO","SIM")</f>
        <v>SIM</v>
      </c>
      <c r="AA553" s="62" t="s">
        <v>3502</v>
      </c>
      <c r="AB553" s="62" t="s">
        <v>3503</v>
      </c>
    </row>
    <row r="554" spans="1:28" ht="15.75" customHeight="1" x14ac:dyDescent="0.25">
      <c r="A554" s="62">
        <v>329</v>
      </c>
      <c r="B554" s="208" t="s">
        <v>1420</v>
      </c>
      <c r="C554" s="46" t="s">
        <v>1421</v>
      </c>
      <c r="D554" s="47" t="s">
        <v>1422</v>
      </c>
      <c r="E554" s="48" t="s">
        <v>168</v>
      </c>
      <c r="F554" s="46" t="s">
        <v>1423</v>
      </c>
      <c r="G554" s="46" t="s">
        <v>57</v>
      </c>
      <c r="H554" s="62" t="s">
        <v>9</v>
      </c>
      <c r="I554" s="62" t="s">
        <v>9</v>
      </c>
      <c r="J554" s="62" t="s">
        <v>9</v>
      </c>
      <c r="K554" s="62" t="s">
        <v>9</v>
      </c>
      <c r="L554" s="62" t="s">
        <v>9</v>
      </c>
      <c r="M554" s="62" t="s">
        <v>9</v>
      </c>
      <c r="N554" s="62"/>
      <c r="O554" s="62" t="s">
        <v>9</v>
      </c>
      <c r="P554" s="62"/>
      <c r="Q554" s="62"/>
      <c r="R554" s="62"/>
      <c r="S554" s="62"/>
      <c r="T554" s="62"/>
      <c r="U554" s="62"/>
      <c r="V554" s="62"/>
      <c r="W554" s="62"/>
      <c r="X554" s="62" t="s">
        <v>3389</v>
      </c>
      <c r="Y554" s="62">
        <v>4</v>
      </c>
      <c r="Z554" s="62" t="str">
        <f>IF(ISNA(MATCH(C554,FORMULÁRIO!L:L, 0)),"NÃO","SIM")</f>
        <v>SIM</v>
      </c>
      <c r="AA554" s="62" t="s">
        <v>3502</v>
      </c>
      <c r="AB554" s="62" t="s">
        <v>3503</v>
      </c>
    </row>
    <row r="555" spans="1:28" x14ac:dyDescent="0.25">
      <c r="A555" s="62">
        <v>330</v>
      </c>
      <c r="B555" s="208" t="s">
        <v>1424</v>
      </c>
      <c r="C555" s="46" t="s">
        <v>1425</v>
      </c>
      <c r="D555" s="47" t="s">
        <v>1426</v>
      </c>
      <c r="E555" s="48" t="s">
        <v>43</v>
      </c>
      <c r="F555" s="46" t="s">
        <v>1427</v>
      </c>
      <c r="G555" s="46" t="s">
        <v>10</v>
      </c>
      <c r="H555" s="62"/>
      <c r="I555" s="62"/>
      <c r="J555" s="62" t="s">
        <v>9</v>
      </c>
      <c r="K555" s="62" t="s">
        <v>9</v>
      </c>
      <c r="L555" s="62"/>
      <c r="M555" s="62"/>
      <c r="N555" s="62"/>
      <c r="O555" s="62"/>
      <c r="P555" s="62"/>
      <c r="Q555" s="62"/>
      <c r="R555" s="62"/>
      <c r="S555" s="62"/>
      <c r="T555" s="62"/>
      <c r="U555" s="62" t="s">
        <v>5053</v>
      </c>
      <c r="V555" s="62" t="s">
        <v>3506</v>
      </c>
      <c r="W555" s="62"/>
      <c r="X555" s="62" t="s">
        <v>3497</v>
      </c>
      <c r="Y555" s="62">
        <v>1</v>
      </c>
      <c r="Z555" s="62" t="str">
        <f>IF(ISNA(MATCH(C555,FORMULÁRIO!L:L, 0)),"NÃO","SIM")</f>
        <v>SIM</v>
      </c>
      <c r="AA555" s="62" t="s">
        <v>3502</v>
      </c>
      <c r="AB555" s="62" t="s">
        <v>3502</v>
      </c>
    </row>
    <row r="556" spans="1:28" ht="15.75" customHeight="1" x14ac:dyDescent="0.25">
      <c r="A556" s="62">
        <v>331</v>
      </c>
      <c r="B556" s="208" t="s">
        <v>1428</v>
      </c>
      <c r="C556" s="46" t="s">
        <v>1429</v>
      </c>
      <c r="D556" s="47" t="s">
        <v>1430</v>
      </c>
      <c r="E556" s="48" t="s">
        <v>43</v>
      </c>
      <c r="F556" s="46" t="s">
        <v>1431</v>
      </c>
      <c r="G556" s="46" t="s">
        <v>13</v>
      </c>
      <c r="H556" s="62"/>
      <c r="I556" s="62" t="s">
        <v>9</v>
      </c>
      <c r="J556" s="62"/>
      <c r="K556" s="62"/>
      <c r="L556" s="62"/>
      <c r="M556" s="62"/>
      <c r="N556" s="62"/>
      <c r="O556" s="62"/>
      <c r="P556" s="62"/>
      <c r="Q556" s="62"/>
      <c r="R556" s="62"/>
      <c r="S556" s="62"/>
      <c r="T556" s="62"/>
      <c r="U556" s="62" t="s">
        <v>5050</v>
      </c>
      <c r="V556" s="62" t="s">
        <v>3506</v>
      </c>
      <c r="W556" s="62"/>
      <c r="X556" s="62" t="s">
        <v>3408</v>
      </c>
      <c r="Y556" s="62">
        <v>1</v>
      </c>
      <c r="Z556" s="62" t="str">
        <f>IF(ISNA(MATCH(C556,FORMULÁRIO!L:L, 0)),"NÃO","SIM")</f>
        <v>SIM</v>
      </c>
      <c r="AA556" s="62" t="s">
        <v>3502</v>
      </c>
      <c r="AB556" s="62" t="s">
        <v>3502</v>
      </c>
    </row>
    <row r="557" spans="1:28" ht="15.75" customHeight="1" x14ac:dyDescent="0.25">
      <c r="A557" s="62">
        <v>332</v>
      </c>
      <c r="B557" s="208" t="s">
        <v>1432</v>
      </c>
      <c r="C557" s="46" t="s">
        <v>1433</v>
      </c>
      <c r="D557" s="47" t="s">
        <v>1434</v>
      </c>
      <c r="E557" s="48" t="s">
        <v>3470</v>
      </c>
      <c r="F557" s="46" t="s">
        <v>1435</v>
      </c>
      <c r="G557" s="46" t="s">
        <v>15</v>
      </c>
      <c r="H557" s="62" t="s">
        <v>9</v>
      </c>
      <c r="I557" s="62"/>
      <c r="J557" s="62"/>
      <c r="K557" s="62"/>
      <c r="L557" s="62"/>
      <c r="M557" s="62"/>
      <c r="N557" s="62"/>
      <c r="O557" s="62"/>
      <c r="P557" s="62"/>
      <c r="Q557" s="62"/>
      <c r="R557" s="62"/>
      <c r="S557" s="62"/>
      <c r="T557" s="62"/>
      <c r="U557" s="62"/>
      <c r="V557" s="62"/>
      <c r="W557" s="62"/>
      <c r="X557" s="62" t="s">
        <v>3371</v>
      </c>
      <c r="Y557" s="62">
        <v>1</v>
      </c>
      <c r="Z557" s="62" t="str">
        <f>IF(ISNA(MATCH(C557,FORMULÁRIO!L:L, 0)),"NÃO","SIM")</f>
        <v>SIM</v>
      </c>
      <c r="AA557" s="62" t="s">
        <v>3503</v>
      </c>
      <c r="AB557" s="62" t="s">
        <v>3503</v>
      </c>
    </row>
    <row r="558" spans="1:28" ht="15.75" customHeight="1" x14ac:dyDescent="0.25">
      <c r="A558" s="62">
        <v>332</v>
      </c>
      <c r="B558" s="208" t="s">
        <v>1432</v>
      </c>
      <c r="C558" s="46" t="s">
        <v>1433</v>
      </c>
      <c r="D558" s="47" t="s">
        <v>1434</v>
      </c>
      <c r="E558" s="48" t="s">
        <v>3470</v>
      </c>
      <c r="F558" s="46" t="s">
        <v>1435</v>
      </c>
      <c r="G558" s="46" t="s">
        <v>33</v>
      </c>
      <c r="H558" s="62"/>
      <c r="I558" s="62"/>
      <c r="J558" s="62"/>
      <c r="K558" s="62"/>
      <c r="L558" s="62" t="s">
        <v>9</v>
      </c>
      <c r="M558" s="62" t="s">
        <v>9</v>
      </c>
      <c r="N558" s="62"/>
      <c r="O558" s="62" t="s">
        <v>9</v>
      </c>
      <c r="P558" s="62" t="s">
        <v>9</v>
      </c>
      <c r="Q558" s="62"/>
      <c r="R558" s="62"/>
      <c r="S558" s="62"/>
      <c r="T558" s="62"/>
      <c r="U558" s="62"/>
      <c r="V558" s="62"/>
      <c r="W558" s="62"/>
      <c r="X558" s="62" t="s">
        <v>3389</v>
      </c>
      <c r="Y558" s="62">
        <v>2</v>
      </c>
      <c r="Z558" s="62" t="str">
        <f>IF(ISNA(MATCH(C558,FORMULÁRIO!L:L, 0)),"NÃO","SIM")</f>
        <v>SIM</v>
      </c>
      <c r="AA558" s="62" t="s">
        <v>3503</v>
      </c>
      <c r="AB558" s="62" t="s">
        <v>3503</v>
      </c>
    </row>
    <row r="559" spans="1:28" x14ac:dyDescent="0.25">
      <c r="A559" s="62">
        <v>333</v>
      </c>
      <c r="B559" s="208" t="s">
        <v>1436</v>
      </c>
      <c r="C559" s="46" t="s">
        <v>1437</v>
      </c>
      <c r="D559" s="47" t="s">
        <v>1438</v>
      </c>
      <c r="E559" s="48" t="s">
        <v>43</v>
      </c>
      <c r="F559" s="46" t="s">
        <v>1439</v>
      </c>
      <c r="G559" s="46" t="s">
        <v>10</v>
      </c>
      <c r="H559" s="62"/>
      <c r="I559" s="62"/>
      <c r="J559" s="62" t="s">
        <v>9</v>
      </c>
      <c r="K559" s="62"/>
      <c r="L559" s="62"/>
      <c r="M559" s="62"/>
      <c r="N559" s="62"/>
      <c r="O559" s="62"/>
      <c r="P559" s="62"/>
      <c r="Q559" s="62"/>
      <c r="R559" s="62"/>
      <c r="S559" s="62"/>
      <c r="T559" s="62"/>
      <c r="U559" s="62" t="s">
        <v>5053</v>
      </c>
      <c r="V559" s="62" t="s">
        <v>3506</v>
      </c>
      <c r="W559" s="62"/>
      <c r="X559" s="62" t="s">
        <v>3497</v>
      </c>
      <c r="Y559" s="62">
        <v>1</v>
      </c>
      <c r="Z559" s="62" t="str">
        <f>IF(ISNA(MATCH(C559,FORMULÁRIO!L:L, 0)),"NÃO","SIM")</f>
        <v>SIM</v>
      </c>
      <c r="AA559" s="62" t="s">
        <v>3502</v>
      </c>
      <c r="AB559" s="62" t="s">
        <v>3502</v>
      </c>
    </row>
    <row r="560" spans="1:28" ht="15.75" customHeight="1" x14ac:dyDescent="0.25">
      <c r="A560" s="62">
        <v>334</v>
      </c>
      <c r="B560" s="208" t="s">
        <v>1440</v>
      </c>
      <c r="C560" s="46" t="s">
        <v>1441</v>
      </c>
      <c r="D560" s="47" t="s">
        <v>1442</v>
      </c>
      <c r="E560" s="48" t="s">
        <v>43</v>
      </c>
      <c r="F560" s="46" t="s">
        <v>1443</v>
      </c>
      <c r="G560" s="46" t="s">
        <v>13</v>
      </c>
      <c r="H560" s="62" t="s">
        <v>9</v>
      </c>
      <c r="I560" s="62"/>
      <c r="J560" s="62"/>
      <c r="K560" s="62"/>
      <c r="L560" s="62"/>
      <c r="M560" s="62"/>
      <c r="N560" s="62"/>
      <c r="O560" s="62"/>
      <c r="P560" s="62"/>
      <c r="Q560" s="62"/>
      <c r="R560" s="62"/>
      <c r="S560" s="62"/>
      <c r="T560" s="62"/>
      <c r="U560" s="62" t="s">
        <v>5042</v>
      </c>
      <c r="V560" s="62" t="s">
        <v>3506</v>
      </c>
      <c r="W560" s="62"/>
      <c r="X560" s="62" t="s">
        <v>3408</v>
      </c>
      <c r="Y560" s="62">
        <v>1</v>
      </c>
      <c r="Z560" s="62" t="str">
        <f>IF(ISNA(MATCH(C560,FORMULÁRIO!L:L, 0)),"NÃO","SIM")</f>
        <v>SIM</v>
      </c>
      <c r="AA560" s="62" t="s">
        <v>3502</v>
      </c>
      <c r="AB560" s="62" t="s">
        <v>3502</v>
      </c>
    </row>
    <row r="561" spans="1:28" ht="15.75" customHeight="1" x14ac:dyDescent="0.25">
      <c r="A561" s="62">
        <v>336</v>
      </c>
      <c r="B561" s="208" t="s">
        <v>1444</v>
      </c>
      <c r="C561" s="46" t="s">
        <v>1445</v>
      </c>
      <c r="D561" s="47" t="s">
        <v>1446</v>
      </c>
      <c r="E561" s="48" t="s">
        <v>43</v>
      </c>
      <c r="F561" s="46" t="s">
        <v>1447</v>
      </c>
      <c r="G561" s="46" t="s">
        <v>132</v>
      </c>
      <c r="H561" s="62" t="s">
        <v>9</v>
      </c>
      <c r="I561" s="62"/>
      <c r="J561" s="62" t="s">
        <v>9</v>
      </c>
      <c r="K561" s="62"/>
      <c r="L561" s="62"/>
      <c r="M561" s="62"/>
      <c r="N561" s="62"/>
      <c r="O561" s="62"/>
      <c r="P561" s="62"/>
      <c r="Q561" s="62"/>
      <c r="R561" s="62"/>
      <c r="S561" s="62"/>
      <c r="T561" s="62"/>
      <c r="U561" s="62"/>
      <c r="V561" s="62"/>
      <c r="W561" s="62"/>
      <c r="X561" s="62" t="s">
        <v>3380</v>
      </c>
      <c r="Y561" s="62">
        <v>1</v>
      </c>
      <c r="Z561" s="62" t="str">
        <f>IF(ISNA(MATCH(C561,FORMULÁRIO!L:L, 0)),"NÃO","SIM")</f>
        <v>SIM</v>
      </c>
      <c r="AA561" s="62" t="s">
        <v>3502</v>
      </c>
      <c r="AB561" s="62" t="s">
        <v>3502</v>
      </c>
    </row>
    <row r="562" spans="1:28" x14ac:dyDescent="0.25">
      <c r="A562" s="62">
        <v>337</v>
      </c>
      <c r="B562" s="208" t="s">
        <v>1448</v>
      </c>
      <c r="C562" s="46" t="s">
        <v>1449</v>
      </c>
      <c r="D562" s="89" t="s">
        <v>1450</v>
      </c>
      <c r="E562" s="48" t="s">
        <v>89</v>
      </c>
      <c r="F562" s="46" t="s">
        <v>1451</v>
      </c>
      <c r="G562" s="46" t="s">
        <v>10</v>
      </c>
      <c r="H562" s="62"/>
      <c r="I562" s="62"/>
      <c r="J562" s="62" t="s">
        <v>9</v>
      </c>
      <c r="K562" s="62" t="s">
        <v>9</v>
      </c>
      <c r="L562" s="62"/>
      <c r="M562" s="62"/>
      <c r="N562" s="62"/>
      <c r="O562" s="62"/>
      <c r="P562" s="62"/>
      <c r="Q562" s="62"/>
      <c r="R562" s="62"/>
      <c r="S562" s="62"/>
      <c r="T562" s="62"/>
      <c r="U562" s="62"/>
      <c r="V562" s="62"/>
      <c r="W562" s="62"/>
      <c r="X562" s="62" t="s">
        <v>3497</v>
      </c>
      <c r="Y562" s="62">
        <v>1</v>
      </c>
      <c r="Z562" s="62" t="str">
        <f>IF(ISNA(MATCH(C562,FORMULÁRIO!L:L, 0)),"NÃO","SIM")</f>
        <v>SIM</v>
      </c>
      <c r="AA562" s="62" t="s">
        <v>3502</v>
      </c>
      <c r="AB562" s="62" t="s">
        <v>3503</v>
      </c>
    </row>
    <row r="563" spans="1:28" ht="15.75" customHeight="1" x14ac:dyDescent="0.25">
      <c r="A563" s="62">
        <v>338</v>
      </c>
      <c r="B563" s="46" t="s">
        <v>1452</v>
      </c>
      <c r="C563" s="46" t="s">
        <v>1453</v>
      </c>
      <c r="D563" s="47" t="s">
        <v>1454</v>
      </c>
      <c r="E563" s="48" t="s">
        <v>3470</v>
      </c>
      <c r="F563" s="46" t="s">
        <v>1455</v>
      </c>
      <c r="G563" s="46" t="s">
        <v>305</v>
      </c>
      <c r="H563" s="62"/>
      <c r="I563" s="62" t="s">
        <v>9</v>
      </c>
      <c r="J563" s="62"/>
      <c r="K563" s="62" t="s">
        <v>9</v>
      </c>
      <c r="L563" s="62"/>
      <c r="M563" s="62"/>
      <c r="N563" s="62" t="s">
        <v>9</v>
      </c>
      <c r="O563" s="62" t="s">
        <v>9</v>
      </c>
      <c r="P563" s="62" t="s">
        <v>9</v>
      </c>
      <c r="Q563" s="62"/>
      <c r="R563" s="62"/>
      <c r="S563" s="62"/>
      <c r="T563" s="62"/>
      <c r="U563" s="62"/>
      <c r="V563" s="62"/>
      <c r="W563" s="62"/>
      <c r="X563" s="62" t="s">
        <v>3389</v>
      </c>
      <c r="Y563" s="62">
        <v>1</v>
      </c>
      <c r="Z563" s="62" t="str">
        <f>IF(ISNA(MATCH(C563,FORMULÁRIO!L:L, 0)),"NÃO","SIM")</f>
        <v>NÃO</v>
      </c>
      <c r="AA563" s="62" t="s">
        <v>3503</v>
      </c>
      <c r="AB563" s="62" t="s">
        <v>3503</v>
      </c>
    </row>
    <row r="564" spans="1:28" ht="15.75" customHeight="1" x14ac:dyDescent="0.25">
      <c r="A564" s="62">
        <v>338</v>
      </c>
      <c r="B564" s="46" t="s">
        <v>1452</v>
      </c>
      <c r="C564" s="46" t="s">
        <v>1453</v>
      </c>
      <c r="D564" s="47" t="s">
        <v>1454</v>
      </c>
      <c r="E564" s="48" t="s">
        <v>3470</v>
      </c>
      <c r="F564" s="46" t="s">
        <v>1455</v>
      </c>
      <c r="G564" s="46" t="s">
        <v>63</v>
      </c>
      <c r="H564" s="62" t="s">
        <v>9</v>
      </c>
      <c r="I564" s="62" t="s">
        <v>9</v>
      </c>
      <c r="J564" s="62"/>
      <c r="K564" s="62"/>
      <c r="L564" s="62"/>
      <c r="M564" s="62"/>
      <c r="N564" s="62" t="s">
        <v>9</v>
      </c>
      <c r="O564" s="62" t="s">
        <v>9</v>
      </c>
      <c r="P564" s="62" t="s">
        <v>9</v>
      </c>
      <c r="Q564" s="62"/>
      <c r="R564" s="62"/>
      <c r="S564" s="62"/>
      <c r="T564" s="62"/>
      <c r="U564" s="62"/>
      <c r="V564" s="62"/>
      <c r="W564" s="62"/>
      <c r="X564" s="62" t="s">
        <v>3413</v>
      </c>
      <c r="Y564" s="62">
        <v>2</v>
      </c>
      <c r="Z564" s="62" t="str">
        <f>IF(ISNA(MATCH(C564,FORMULÁRIO!L:L, 0)),"NÃO","SIM")</f>
        <v>NÃO</v>
      </c>
      <c r="AA564" s="62" t="s">
        <v>3503</v>
      </c>
      <c r="AB564" s="62" t="s">
        <v>3503</v>
      </c>
    </row>
    <row r="565" spans="1:28" x14ac:dyDescent="0.25">
      <c r="A565" s="62">
        <v>339</v>
      </c>
      <c r="B565" s="208" t="s">
        <v>1456</v>
      </c>
      <c r="C565" s="46" t="s">
        <v>1457</v>
      </c>
      <c r="D565" s="47" t="s">
        <v>1458</v>
      </c>
      <c r="E565" s="48" t="s">
        <v>43</v>
      </c>
      <c r="F565" s="46" t="s">
        <v>1459</v>
      </c>
      <c r="G565" s="46" t="s">
        <v>10</v>
      </c>
      <c r="H565" s="62"/>
      <c r="I565" s="62"/>
      <c r="J565" s="62" t="s">
        <v>9</v>
      </c>
      <c r="K565" s="62" t="s">
        <v>9</v>
      </c>
      <c r="L565" s="62"/>
      <c r="M565" s="62"/>
      <c r="N565" s="62"/>
      <c r="O565" s="62"/>
      <c r="P565" s="62"/>
      <c r="Q565" s="62"/>
      <c r="R565" s="62"/>
      <c r="S565" s="62"/>
      <c r="T565" s="62"/>
      <c r="U565" s="62" t="s">
        <v>5046</v>
      </c>
      <c r="V565" s="62" t="s">
        <v>3506</v>
      </c>
      <c r="W565" s="62"/>
      <c r="X565" s="62" t="s">
        <v>3497</v>
      </c>
      <c r="Y565" s="62">
        <v>1</v>
      </c>
      <c r="Z565" s="62" t="str">
        <f>IF(ISNA(MATCH(C565,FORMULÁRIO!L:L, 0)),"NÃO","SIM")</f>
        <v>SIM</v>
      </c>
      <c r="AA565" s="62" t="s">
        <v>3502</v>
      </c>
      <c r="AB565" s="62" t="s">
        <v>3502</v>
      </c>
    </row>
    <row r="566" spans="1:28" ht="15.75" customHeight="1" x14ac:dyDescent="0.25">
      <c r="A566" s="62">
        <v>340</v>
      </c>
      <c r="B566" s="208" t="s">
        <v>1460</v>
      </c>
      <c r="C566" s="46" t="s">
        <v>1461</v>
      </c>
      <c r="D566" s="47" t="s">
        <v>1462</v>
      </c>
      <c r="E566" s="48" t="s">
        <v>26</v>
      </c>
      <c r="F566" s="46" t="s">
        <v>1463</v>
      </c>
      <c r="G566" s="46" t="s">
        <v>62</v>
      </c>
      <c r="H566" s="62" t="s">
        <v>9</v>
      </c>
      <c r="I566" s="62"/>
      <c r="J566" s="62"/>
      <c r="K566" s="62"/>
      <c r="L566" s="62"/>
      <c r="M566" s="62"/>
      <c r="N566" s="62"/>
      <c r="O566" s="62"/>
      <c r="P566" s="62"/>
      <c r="Q566" s="62"/>
      <c r="R566" s="62"/>
      <c r="S566" s="62"/>
      <c r="T566" s="62"/>
      <c r="U566" s="62"/>
      <c r="V566" s="62"/>
      <c r="W566" s="62"/>
      <c r="X566" s="62" t="s">
        <v>3413</v>
      </c>
      <c r="Y566" s="62">
        <v>1</v>
      </c>
      <c r="Z566" s="62" t="str">
        <f>IF(ISNA(MATCH(C566,FORMULÁRIO!L:L, 0)),"NÃO","SIM")</f>
        <v>SIM</v>
      </c>
      <c r="AA566" s="62" t="s">
        <v>3502</v>
      </c>
      <c r="AB566" s="62" t="s">
        <v>3503</v>
      </c>
    </row>
    <row r="567" spans="1:28" ht="15.75" customHeight="1" x14ac:dyDescent="0.25">
      <c r="A567" s="62">
        <v>340</v>
      </c>
      <c r="B567" s="208" t="s">
        <v>1460</v>
      </c>
      <c r="C567" s="46" t="s">
        <v>1461</v>
      </c>
      <c r="D567" s="47" t="s">
        <v>1462</v>
      </c>
      <c r="E567" s="48" t="s">
        <v>26</v>
      </c>
      <c r="F567" s="46" t="s">
        <v>1463</v>
      </c>
      <c r="G567" s="46" t="s">
        <v>11</v>
      </c>
      <c r="H567" s="62" t="s">
        <v>9</v>
      </c>
      <c r="I567" s="62"/>
      <c r="J567" s="62"/>
      <c r="K567" s="62"/>
      <c r="L567" s="62"/>
      <c r="M567" s="62"/>
      <c r="N567" s="62"/>
      <c r="O567" s="62"/>
      <c r="P567" s="62"/>
      <c r="Q567" s="62"/>
      <c r="R567" s="62"/>
      <c r="S567" s="62"/>
      <c r="T567" s="62"/>
      <c r="U567" s="62"/>
      <c r="V567" s="62"/>
      <c r="W567" s="62"/>
      <c r="X567" s="62" t="s">
        <v>3371</v>
      </c>
      <c r="Y567" s="62">
        <v>2</v>
      </c>
      <c r="Z567" s="62" t="str">
        <f>IF(ISNA(MATCH(C567,FORMULÁRIO!L:L, 0)),"NÃO","SIM")</f>
        <v>SIM</v>
      </c>
      <c r="AA567" s="62" t="s">
        <v>3502</v>
      </c>
      <c r="AB567" s="62" t="s">
        <v>3503</v>
      </c>
    </row>
    <row r="568" spans="1:28" ht="15.75" customHeight="1" x14ac:dyDescent="0.25">
      <c r="A568" s="62">
        <v>340</v>
      </c>
      <c r="B568" s="208" t="s">
        <v>1460</v>
      </c>
      <c r="C568" s="46" t="s">
        <v>1461</v>
      </c>
      <c r="D568" s="47" t="s">
        <v>1462</v>
      </c>
      <c r="E568" s="48" t="s">
        <v>26</v>
      </c>
      <c r="F568" s="46" t="s">
        <v>1463</v>
      </c>
      <c r="G568" s="46" t="s">
        <v>25</v>
      </c>
      <c r="H568" s="62"/>
      <c r="I568" s="62" t="s">
        <v>9</v>
      </c>
      <c r="J568" s="62"/>
      <c r="K568" s="62" t="s">
        <v>9</v>
      </c>
      <c r="L568" s="62"/>
      <c r="M568" s="62"/>
      <c r="N568" s="62"/>
      <c r="O568" s="62"/>
      <c r="P568" s="62"/>
      <c r="Q568" s="62"/>
      <c r="R568" s="62"/>
      <c r="S568" s="62"/>
      <c r="T568" s="62"/>
      <c r="U568" s="62"/>
      <c r="V568" s="62"/>
      <c r="W568" s="62"/>
      <c r="X568" s="62" t="s">
        <v>3380</v>
      </c>
      <c r="Y568" s="62">
        <v>3</v>
      </c>
      <c r="Z568" s="62" t="str">
        <f>IF(ISNA(MATCH(C568,FORMULÁRIO!L:L, 0)),"NÃO","SIM")</f>
        <v>SIM</v>
      </c>
      <c r="AA568" s="62" t="s">
        <v>3502</v>
      </c>
      <c r="AB568" s="62" t="s">
        <v>3503</v>
      </c>
    </row>
    <row r="569" spans="1:28" ht="15.75" customHeight="1" x14ac:dyDescent="0.25">
      <c r="A569" s="62">
        <v>341</v>
      </c>
      <c r="B569" s="208" t="s">
        <v>1464</v>
      </c>
      <c r="C569" s="46" t="s">
        <v>1465</v>
      </c>
      <c r="D569" s="47" t="s">
        <v>1466</v>
      </c>
      <c r="E569" s="48" t="s">
        <v>3470</v>
      </c>
      <c r="F569" s="46" t="s">
        <v>1467</v>
      </c>
      <c r="G569" s="46" t="s">
        <v>132</v>
      </c>
      <c r="H569" s="62" t="s">
        <v>9</v>
      </c>
      <c r="I569" s="62" t="s">
        <v>9</v>
      </c>
      <c r="J569" s="62" t="s">
        <v>9</v>
      </c>
      <c r="K569" s="62" t="s">
        <v>9</v>
      </c>
      <c r="L569" s="62"/>
      <c r="M569" s="62"/>
      <c r="N569" s="62"/>
      <c r="O569" s="62"/>
      <c r="P569" s="62"/>
      <c r="Q569" s="62"/>
      <c r="R569" s="62"/>
      <c r="S569" s="62"/>
      <c r="T569" s="62"/>
      <c r="U569" s="62"/>
      <c r="V569" s="62"/>
      <c r="W569" s="62"/>
      <c r="X569" s="62" t="s">
        <v>3380</v>
      </c>
      <c r="Y569" s="62">
        <v>1</v>
      </c>
      <c r="Z569" s="62" t="str">
        <f>IF(ISNA(MATCH(C569,FORMULÁRIO!L:L, 0)),"NÃO","SIM")</f>
        <v>SIM</v>
      </c>
      <c r="AA569" s="62" t="s">
        <v>3503</v>
      </c>
      <c r="AB569" s="62" t="s">
        <v>3503</v>
      </c>
    </row>
    <row r="570" spans="1:28" ht="15.75" customHeight="1" x14ac:dyDescent="0.25">
      <c r="A570" s="62">
        <v>341</v>
      </c>
      <c r="B570" s="208" t="s">
        <v>1464</v>
      </c>
      <c r="C570" s="46" t="s">
        <v>1465</v>
      </c>
      <c r="D570" s="47" t="s">
        <v>1466</v>
      </c>
      <c r="E570" s="48" t="s">
        <v>3470</v>
      </c>
      <c r="F570" s="46" t="s">
        <v>1467</v>
      </c>
      <c r="G570" s="46" t="s">
        <v>123</v>
      </c>
      <c r="H570" s="62"/>
      <c r="I570" s="62" t="s">
        <v>9</v>
      </c>
      <c r="J570" s="62"/>
      <c r="K570" s="62"/>
      <c r="L570" s="62"/>
      <c r="M570" s="62"/>
      <c r="N570" s="62"/>
      <c r="O570" s="62"/>
      <c r="P570" s="62"/>
      <c r="Q570" s="62"/>
      <c r="R570" s="62"/>
      <c r="S570" s="62"/>
      <c r="T570" s="62"/>
      <c r="U570" s="62"/>
      <c r="V570" s="62"/>
      <c r="W570" s="62"/>
      <c r="X570" s="62" t="s">
        <v>3408</v>
      </c>
      <c r="Y570" s="62">
        <v>2</v>
      </c>
      <c r="Z570" s="62" t="str">
        <f>IF(ISNA(MATCH(C570,FORMULÁRIO!L:L, 0)),"NÃO","SIM")</f>
        <v>SIM</v>
      </c>
      <c r="AA570" s="62" t="s">
        <v>3503</v>
      </c>
      <c r="AB570" s="62" t="s">
        <v>3503</v>
      </c>
    </row>
    <row r="571" spans="1:28" ht="15.75" customHeight="1" x14ac:dyDescent="0.25">
      <c r="A571" s="62">
        <v>342</v>
      </c>
      <c r="B571" s="208" t="s">
        <v>1468</v>
      </c>
      <c r="C571" s="46" t="s">
        <v>1469</v>
      </c>
      <c r="D571" s="47" t="s">
        <v>1470</v>
      </c>
      <c r="E571" s="48" t="s">
        <v>3470</v>
      </c>
      <c r="F571" s="46" t="s">
        <v>1471</v>
      </c>
      <c r="G571" s="46" t="s">
        <v>305</v>
      </c>
      <c r="H571" s="62"/>
      <c r="I571" s="62" t="s">
        <v>9</v>
      </c>
      <c r="J571" s="62"/>
      <c r="K571" s="62" t="s">
        <v>9</v>
      </c>
      <c r="L571" s="62"/>
      <c r="M571" s="62" t="s">
        <v>9</v>
      </c>
      <c r="N571" s="62" t="s">
        <v>9</v>
      </c>
      <c r="O571" s="62" t="s">
        <v>9</v>
      </c>
      <c r="P571" s="62"/>
      <c r="Q571" s="62"/>
      <c r="R571" s="62"/>
      <c r="S571" s="62"/>
      <c r="T571" s="62"/>
      <c r="U571" s="62"/>
      <c r="V571" s="62" t="s">
        <v>3506</v>
      </c>
      <c r="W571" s="62"/>
      <c r="X571" s="62" t="s">
        <v>3389</v>
      </c>
      <c r="Y571" s="62">
        <v>1</v>
      </c>
      <c r="Z571" s="62" t="str">
        <f>IF(ISNA(MATCH(C571,FORMULÁRIO!L:L, 0)),"NÃO","SIM")</f>
        <v>SIM</v>
      </c>
      <c r="AA571" s="62" t="s">
        <v>3503</v>
      </c>
      <c r="AB571" s="62" t="s">
        <v>3503</v>
      </c>
    </row>
    <row r="572" spans="1:28" ht="15.75" customHeight="1" x14ac:dyDescent="0.25">
      <c r="A572" s="62">
        <v>342</v>
      </c>
      <c r="B572" s="208" t="s">
        <v>1468</v>
      </c>
      <c r="C572" s="46" t="s">
        <v>1469</v>
      </c>
      <c r="D572" s="47" t="s">
        <v>1470</v>
      </c>
      <c r="E572" s="48" t="s">
        <v>3470</v>
      </c>
      <c r="F572" s="46" t="s">
        <v>1471</v>
      </c>
      <c r="G572" s="46" t="s">
        <v>63</v>
      </c>
      <c r="H572" s="62" t="s">
        <v>9</v>
      </c>
      <c r="I572" s="62" t="s">
        <v>9</v>
      </c>
      <c r="J572" s="62"/>
      <c r="K572" s="62"/>
      <c r="L572" s="62" t="s">
        <v>9</v>
      </c>
      <c r="M572" s="62"/>
      <c r="N572" s="62" t="s">
        <v>9</v>
      </c>
      <c r="O572" s="62"/>
      <c r="P572" s="62"/>
      <c r="Q572" s="62"/>
      <c r="R572" s="62"/>
      <c r="S572" s="62"/>
      <c r="T572" s="62"/>
      <c r="U572" s="62" t="s">
        <v>5031</v>
      </c>
      <c r="V572" s="62" t="s">
        <v>3506</v>
      </c>
      <c r="W572" s="62"/>
      <c r="X572" s="62" t="s">
        <v>3413</v>
      </c>
      <c r="Y572" s="62">
        <v>2</v>
      </c>
      <c r="Z572" s="62" t="str">
        <f>IF(ISNA(MATCH(C572,FORMULÁRIO!L:L, 0)),"NÃO","SIM")</f>
        <v>SIM</v>
      </c>
      <c r="AA572" s="62" t="s">
        <v>3503</v>
      </c>
      <c r="AB572" s="62" t="s">
        <v>3503</v>
      </c>
    </row>
    <row r="573" spans="1:28" ht="15.75" customHeight="1" x14ac:dyDescent="0.25">
      <c r="A573" s="62">
        <v>343</v>
      </c>
      <c r="B573" s="208" t="s">
        <v>1472</v>
      </c>
      <c r="C573" s="46" t="s">
        <v>1473</v>
      </c>
      <c r="D573" s="47" t="s">
        <v>1474</v>
      </c>
      <c r="E573" s="48" t="s">
        <v>43</v>
      </c>
      <c r="F573" s="46" t="s">
        <v>1475</v>
      </c>
      <c r="G573" s="46" t="s">
        <v>13</v>
      </c>
      <c r="H573" s="62" t="s">
        <v>9</v>
      </c>
      <c r="I573" s="62" t="s">
        <v>9</v>
      </c>
      <c r="J573" s="62"/>
      <c r="K573" s="62"/>
      <c r="L573" s="62"/>
      <c r="M573" s="62"/>
      <c r="N573" s="62"/>
      <c r="O573" s="62"/>
      <c r="P573" s="62"/>
      <c r="Q573" s="62"/>
      <c r="R573" s="62"/>
      <c r="S573" s="62"/>
      <c r="T573" s="62"/>
      <c r="U573" s="62" t="s">
        <v>5042</v>
      </c>
      <c r="V573" s="62" t="s">
        <v>3506</v>
      </c>
      <c r="W573" s="62"/>
      <c r="X573" s="62" t="s">
        <v>3408</v>
      </c>
      <c r="Y573" s="62">
        <v>1</v>
      </c>
      <c r="Z573" s="62" t="str">
        <f>IF(ISNA(MATCH(C573,FORMULÁRIO!L:L, 0)),"NÃO","SIM")</f>
        <v>SIM</v>
      </c>
      <c r="AA573" s="62" t="s">
        <v>3502</v>
      </c>
      <c r="AB573" s="62" t="s">
        <v>3502</v>
      </c>
    </row>
    <row r="574" spans="1:28" ht="15.75" customHeight="1" x14ac:dyDescent="0.25">
      <c r="A574" s="62">
        <v>344</v>
      </c>
      <c r="B574" s="208" t="s">
        <v>1476</v>
      </c>
      <c r="C574" s="46" t="s">
        <v>1477</v>
      </c>
      <c r="D574" s="47" t="s">
        <v>1478</v>
      </c>
      <c r="E574" s="48" t="s">
        <v>3470</v>
      </c>
      <c r="F574" s="46" t="s">
        <v>1479</v>
      </c>
      <c r="G574" s="46" t="s">
        <v>48</v>
      </c>
      <c r="H574" s="62" t="s">
        <v>9</v>
      </c>
      <c r="I574" s="62" t="s">
        <v>9</v>
      </c>
      <c r="J574" s="62"/>
      <c r="K574" s="62"/>
      <c r="L574" s="62"/>
      <c r="M574" s="62"/>
      <c r="N574" s="62"/>
      <c r="O574" s="62"/>
      <c r="P574" s="62"/>
      <c r="Q574" s="62"/>
      <c r="R574" s="62"/>
      <c r="S574" s="62"/>
      <c r="T574" s="62"/>
      <c r="U574" s="62"/>
      <c r="V574" s="62"/>
      <c r="W574" s="62"/>
      <c r="X574" s="62" t="s">
        <v>3361</v>
      </c>
      <c r="Y574" s="62">
        <v>1</v>
      </c>
      <c r="Z574" s="62" t="str">
        <f>IF(ISNA(MATCH(C574,FORMULÁRIO!L:L, 0)),"NÃO","SIM")</f>
        <v>SIM</v>
      </c>
      <c r="AA574" s="62" t="s">
        <v>3503</v>
      </c>
      <c r="AB574" s="62" t="s">
        <v>3503</v>
      </c>
    </row>
    <row r="575" spans="1:28" ht="15.75" customHeight="1" x14ac:dyDescent="0.25">
      <c r="A575" s="62">
        <v>345</v>
      </c>
      <c r="B575" s="208" t="s">
        <v>1480</v>
      </c>
      <c r="C575" s="46" t="s">
        <v>1481</v>
      </c>
      <c r="D575" s="47" t="s">
        <v>1482</v>
      </c>
      <c r="E575" s="48" t="s">
        <v>43</v>
      </c>
      <c r="F575" s="46" t="s">
        <v>1483</v>
      </c>
      <c r="G575" s="46" t="s">
        <v>13</v>
      </c>
      <c r="H575" s="62"/>
      <c r="I575" s="62" t="s">
        <v>9</v>
      </c>
      <c r="J575" s="62"/>
      <c r="K575" s="62"/>
      <c r="L575" s="62"/>
      <c r="M575" s="62"/>
      <c r="N575" s="62"/>
      <c r="O575" s="62"/>
      <c r="P575" s="62"/>
      <c r="Q575" s="62"/>
      <c r="R575" s="62"/>
      <c r="S575" s="62"/>
      <c r="T575" s="62"/>
      <c r="U575" s="62" t="s">
        <v>5050</v>
      </c>
      <c r="V575" s="62" t="s">
        <v>3506</v>
      </c>
      <c r="W575" s="62"/>
      <c r="X575" s="62" t="s">
        <v>3408</v>
      </c>
      <c r="Y575" s="62">
        <v>1</v>
      </c>
      <c r="Z575" s="62" t="str">
        <f>IF(ISNA(MATCH(C575,FORMULÁRIO!L:L, 0)),"NÃO","SIM")</f>
        <v>SIM</v>
      </c>
      <c r="AA575" s="62" t="s">
        <v>3502</v>
      </c>
      <c r="AB575" s="62" t="s">
        <v>3502</v>
      </c>
    </row>
    <row r="576" spans="1:28" x14ac:dyDescent="0.25">
      <c r="A576" s="62">
        <v>346</v>
      </c>
      <c r="B576" s="208" t="s">
        <v>1484</v>
      </c>
      <c r="C576" s="46" t="s">
        <v>1485</v>
      </c>
      <c r="D576" s="47" t="s">
        <v>1486</v>
      </c>
      <c r="E576" s="48" t="s">
        <v>43</v>
      </c>
      <c r="F576" s="46" t="s">
        <v>1487</v>
      </c>
      <c r="G576" s="46" t="s">
        <v>10</v>
      </c>
      <c r="H576" s="62"/>
      <c r="I576" s="62" t="s">
        <v>9</v>
      </c>
      <c r="J576" s="62"/>
      <c r="K576" s="62" t="s">
        <v>9</v>
      </c>
      <c r="L576" s="62"/>
      <c r="M576" s="62"/>
      <c r="N576" s="62"/>
      <c r="O576" s="62"/>
      <c r="P576" s="62"/>
      <c r="Q576" s="62"/>
      <c r="R576" s="62"/>
      <c r="S576" s="62"/>
      <c r="T576" s="62"/>
      <c r="U576" s="62"/>
      <c r="V576" s="62"/>
      <c r="W576" s="62"/>
      <c r="X576" s="62" t="s">
        <v>3497</v>
      </c>
      <c r="Y576" s="62">
        <v>1</v>
      </c>
      <c r="Z576" s="62" t="str">
        <f>IF(ISNA(MATCH(C576,FORMULÁRIO!L:L, 0)),"NÃO","SIM")</f>
        <v>SIM</v>
      </c>
      <c r="AA576" s="62" t="s">
        <v>3502</v>
      </c>
      <c r="AB576" s="62" t="s">
        <v>3502</v>
      </c>
    </row>
    <row r="577" spans="1:28" ht="15.75" customHeight="1" x14ac:dyDescent="0.25">
      <c r="A577" s="48">
        <v>347</v>
      </c>
      <c r="B577" s="208" t="s">
        <v>1488</v>
      </c>
      <c r="C577" s="46" t="s">
        <v>1489</v>
      </c>
      <c r="D577" s="47" t="s">
        <v>1490</v>
      </c>
      <c r="E577" s="48" t="s">
        <v>168</v>
      </c>
      <c r="F577" s="46" t="s">
        <v>1491</v>
      </c>
      <c r="G577" s="46" t="s">
        <v>305</v>
      </c>
      <c r="H577" s="62" t="s">
        <v>9</v>
      </c>
      <c r="I577" s="62" t="s">
        <v>9</v>
      </c>
      <c r="J577" s="62"/>
      <c r="K577" s="62"/>
      <c r="L577" s="62"/>
      <c r="M577" s="62"/>
      <c r="N577" s="62" t="s">
        <v>9</v>
      </c>
      <c r="O577" s="62" t="s">
        <v>9</v>
      </c>
      <c r="P577" s="62" t="s">
        <v>9</v>
      </c>
      <c r="Q577" s="62" t="s">
        <v>9</v>
      </c>
      <c r="R577" s="62"/>
      <c r="S577" s="62"/>
      <c r="T577" s="62"/>
      <c r="U577" s="62"/>
      <c r="V577" s="62"/>
      <c r="W577" s="62"/>
      <c r="X577" s="62" t="s">
        <v>3389</v>
      </c>
      <c r="Y577" s="62">
        <v>1</v>
      </c>
      <c r="Z577" s="62" t="str">
        <f>IF(ISNA(MATCH(C577,FORMULÁRIO!L:L, 0)),"NÃO","SIM")</f>
        <v>SIM</v>
      </c>
      <c r="AA577" s="62" t="s">
        <v>3502</v>
      </c>
      <c r="AB577" s="62" t="s">
        <v>3503</v>
      </c>
    </row>
    <row r="578" spans="1:28" ht="15.75" customHeight="1" x14ac:dyDescent="0.25">
      <c r="A578" s="62">
        <v>347</v>
      </c>
      <c r="B578" s="208" t="s">
        <v>1488</v>
      </c>
      <c r="C578" s="46" t="s">
        <v>1489</v>
      </c>
      <c r="D578" s="47" t="s">
        <v>1490</v>
      </c>
      <c r="E578" s="48" t="s">
        <v>168</v>
      </c>
      <c r="F578" s="46" t="s">
        <v>1491</v>
      </c>
      <c r="G578" s="46" t="s">
        <v>17</v>
      </c>
      <c r="H578" s="62" t="s">
        <v>9</v>
      </c>
      <c r="I578" s="62" t="s">
        <v>9</v>
      </c>
      <c r="J578" s="62" t="s">
        <v>9</v>
      </c>
      <c r="K578" s="62"/>
      <c r="L578" s="62"/>
      <c r="M578" s="62"/>
      <c r="N578" s="62"/>
      <c r="O578" s="62"/>
      <c r="P578" s="62"/>
      <c r="Q578" s="62"/>
      <c r="R578" s="62"/>
      <c r="S578" s="62"/>
      <c r="T578" s="62"/>
      <c r="U578" s="62"/>
      <c r="V578" s="62"/>
      <c r="W578" s="62"/>
      <c r="X578" s="62" t="s">
        <v>3380</v>
      </c>
      <c r="Y578" s="62">
        <v>2</v>
      </c>
      <c r="Z578" s="62" t="str">
        <f>IF(ISNA(MATCH(C578,FORMULÁRIO!L:L, 0)),"NÃO","SIM")</f>
        <v>SIM</v>
      </c>
      <c r="AA578" s="62" t="s">
        <v>3502</v>
      </c>
      <c r="AB578" s="62" t="s">
        <v>3503</v>
      </c>
    </row>
    <row r="579" spans="1:28" ht="15.75" customHeight="1" x14ac:dyDescent="0.25">
      <c r="A579" s="62">
        <v>347</v>
      </c>
      <c r="B579" s="208" t="s">
        <v>1488</v>
      </c>
      <c r="C579" s="46" t="s">
        <v>1489</v>
      </c>
      <c r="D579" s="47" t="s">
        <v>1490</v>
      </c>
      <c r="E579" s="48" t="s">
        <v>168</v>
      </c>
      <c r="F579" s="46" t="s">
        <v>1491</v>
      </c>
      <c r="G579" s="46" t="s">
        <v>187</v>
      </c>
      <c r="H579" s="62" t="s">
        <v>9</v>
      </c>
      <c r="I579" s="62"/>
      <c r="J579" s="62"/>
      <c r="K579" s="62"/>
      <c r="L579" s="62"/>
      <c r="M579" s="62"/>
      <c r="N579" s="62" t="s">
        <v>9</v>
      </c>
      <c r="O579" s="62" t="s">
        <v>9</v>
      </c>
      <c r="P579" s="62" t="s">
        <v>9</v>
      </c>
      <c r="Q579" s="62"/>
      <c r="R579" s="62"/>
      <c r="S579" s="62"/>
      <c r="T579" s="62"/>
      <c r="U579" s="62"/>
      <c r="V579" s="62"/>
      <c r="W579" s="62"/>
      <c r="X579" s="62" t="s">
        <v>3413</v>
      </c>
      <c r="Y579" s="62">
        <v>3</v>
      </c>
      <c r="Z579" s="62" t="str">
        <f>IF(ISNA(MATCH(C579,FORMULÁRIO!L:L, 0)),"NÃO","SIM")</f>
        <v>SIM</v>
      </c>
      <c r="AA579" s="62" t="s">
        <v>3502</v>
      </c>
      <c r="AB579" s="62" t="s">
        <v>3503</v>
      </c>
    </row>
    <row r="580" spans="1:28" ht="15.75" customHeight="1" x14ac:dyDescent="0.25">
      <c r="A580" s="62">
        <v>348</v>
      </c>
      <c r="B580" s="46" t="s">
        <v>1492</v>
      </c>
      <c r="C580" s="46" t="s">
        <v>1493</v>
      </c>
      <c r="D580" s="47" t="s">
        <v>1494</v>
      </c>
      <c r="E580" s="48" t="s">
        <v>43</v>
      </c>
      <c r="F580" s="46" t="s">
        <v>1495</v>
      </c>
      <c r="G580" s="46" t="s">
        <v>13</v>
      </c>
      <c r="H580" s="62"/>
      <c r="I580" s="62" t="s">
        <v>9</v>
      </c>
      <c r="J580" s="62"/>
      <c r="K580" s="62"/>
      <c r="L580" s="62"/>
      <c r="M580" s="62"/>
      <c r="N580" s="62"/>
      <c r="O580" s="62"/>
      <c r="P580" s="62"/>
      <c r="Q580" s="62"/>
      <c r="R580" s="62"/>
      <c r="S580" s="62"/>
      <c r="T580" s="62"/>
      <c r="U580" s="62"/>
      <c r="V580" s="62"/>
      <c r="W580" s="62"/>
      <c r="X580" s="62" t="s">
        <v>3408</v>
      </c>
      <c r="Y580" s="62">
        <v>1</v>
      </c>
      <c r="Z580" s="62" t="str">
        <f>IF(ISNA(MATCH(C580,FORMULÁRIO!L:L, 0)),"NÃO","SIM")</f>
        <v>NÃO</v>
      </c>
      <c r="AA580" s="62" t="s">
        <v>3502</v>
      </c>
      <c r="AB580" s="62" t="s">
        <v>3502</v>
      </c>
    </row>
    <row r="581" spans="1:28" ht="15.75" customHeight="1" x14ac:dyDescent="0.25">
      <c r="A581" s="62">
        <v>348</v>
      </c>
      <c r="B581" s="46" t="s">
        <v>1492</v>
      </c>
      <c r="C581" s="46" t="s">
        <v>1493</v>
      </c>
      <c r="D581" s="47" t="s">
        <v>1494</v>
      </c>
      <c r="E581" s="48" t="s">
        <v>43</v>
      </c>
      <c r="F581" s="46" t="s">
        <v>1495</v>
      </c>
      <c r="G581" s="46" t="s">
        <v>103</v>
      </c>
      <c r="H581" s="62" t="s">
        <v>9</v>
      </c>
      <c r="I581" s="62" t="s">
        <v>9</v>
      </c>
      <c r="J581" s="62"/>
      <c r="K581" s="62"/>
      <c r="L581" s="62"/>
      <c r="M581" s="62"/>
      <c r="N581" s="62"/>
      <c r="O581" s="62"/>
      <c r="P581" s="62"/>
      <c r="Q581" s="62"/>
      <c r="R581" s="62"/>
      <c r="S581" s="62"/>
      <c r="T581" s="62"/>
      <c r="U581" s="62"/>
      <c r="V581" s="62"/>
      <c r="W581" s="62"/>
      <c r="X581" s="62" t="s">
        <v>3361</v>
      </c>
      <c r="Y581" s="62">
        <v>2</v>
      </c>
      <c r="Z581" s="62" t="str">
        <f>IF(ISNA(MATCH(C581,FORMULÁRIO!L:L, 0)),"NÃO","SIM")</f>
        <v>NÃO</v>
      </c>
      <c r="AA581" s="62" t="s">
        <v>3502</v>
      </c>
      <c r="AB581" s="62" t="s">
        <v>3502</v>
      </c>
    </row>
    <row r="582" spans="1:28" ht="15.75" customHeight="1" x14ac:dyDescent="0.25">
      <c r="A582" s="62">
        <v>349</v>
      </c>
      <c r="B582" s="208" t="s">
        <v>1496</v>
      </c>
      <c r="C582" s="46" t="s">
        <v>1497</v>
      </c>
      <c r="D582" s="47" t="s">
        <v>1498</v>
      </c>
      <c r="E582" s="48" t="s">
        <v>3470</v>
      </c>
      <c r="F582" s="46" t="s">
        <v>1499</v>
      </c>
      <c r="G582" s="46" t="s">
        <v>132</v>
      </c>
      <c r="H582" s="62" t="s">
        <v>9</v>
      </c>
      <c r="I582" s="62" t="s">
        <v>9</v>
      </c>
      <c r="J582" s="62" t="s">
        <v>9</v>
      </c>
      <c r="K582" s="62" t="s">
        <v>9</v>
      </c>
      <c r="L582" s="62"/>
      <c r="M582" s="62"/>
      <c r="N582" s="62"/>
      <c r="O582" s="62"/>
      <c r="P582" s="62"/>
      <c r="Q582" s="62"/>
      <c r="R582" s="62"/>
      <c r="S582" s="62"/>
      <c r="T582" s="62"/>
      <c r="U582" s="62"/>
      <c r="V582" s="62"/>
      <c r="W582" s="62"/>
      <c r="X582" s="62" t="s">
        <v>3380</v>
      </c>
      <c r="Y582" s="62">
        <v>1</v>
      </c>
      <c r="Z582" s="62" t="str">
        <f>IF(ISNA(MATCH(C582,FORMULÁRIO!L:L, 0)),"NÃO","SIM")</f>
        <v>SIM</v>
      </c>
      <c r="AA582" s="62" t="s">
        <v>3503</v>
      </c>
      <c r="AB582" s="62" t="s">
        <v>3503</v>
      </c>
    </row>
    <row r="583" spans="1:28" ht="15.75" customHeight="1" x14ac:dyDescent="0.25">
      <c r="A583" s="62">
        <v>349</v>
      </c>
      <c r="B583" s="208" t="s">
        <v>1496</v>
      </c>
      <c r="C583" s="46" t="s">
        <v>1497</v>
      </c>
      <c r="D583" s="47" t="s">
        <v>1498</v>
      </c>
      <c r="E583" s="48" t="s">
        <v>3470</v>
      </c>
      <c r="F583" s="46" t="s">
        <v>1499</v>
      </c>
      <c r="G583" s="46" t="s">
        <v>68</v>
      </c>
      <c r="H583" s="62"/>
      <c r="I583" s="62" t="s">
        <v>9</v>
      </c>
      <c r="J583" s="62" t="s">
        <v>9</v>
      </c>
      <c r="K583" s="62" t="s">
        <v>9</v>
      </c>
      <c r="L583" s="62"/>
      <c r="M583" s="62"/>
      <c r="N583" s="62"/>
      <c r="O583" s="62"/>
      <c r="P583" s="62"/>
      <c r="Q583" s="62"/>
      <c r="R583" s="62"/>
      <c r="S583" s="62"/>
      <c r="T583" s="62"/>
      <c r="U583" s="62"/>
      <c r="V583" s="62"/>
      <c r="W583" s="62"/>
      <c r="X583" s="62" t="s">
        <v>3497</v>
      </c>
      <c r="Y583" s="62">
        <v>2</v>
      </c>
      <c r="Z583" s="62" t="str">
        <f>IF(ISNA(MATCH(C583,FORMULÁRIO!L:L, 0)),"NÃO","SIM")</f>
        <v>SIM</v>
      </c>
      <c r="AA583" s="62" t="s">
        <v>3503</v>
      </c>
      <c r="AB583" s="62" t="s">
        <v>3503</v>
      </c>
    </row>
    <row r="584" spans="1:28" ht="15.75" customHeight="1" x14ac:dyDescent="0.25">
      <c r="A584" s="62">
        <v>349</v>
      </c>
      <c r="B584" s="208" t="s">
        <v>1496</v>
      </c>
      <c r="C584" s="46" t="s">
        <v>1497</v>
      </c>
      <c r="D584" s="47" t="s">
        <v>1498</v>
      </c>
      <c r="E584" s="48" t="s">
        <v>3470</v>
      </c>
      <c r="F584" s="46" t="s">
        <v>1499</v>
      </c>
      <c r="G584" s="46" t="s">
        <v>570</v>
      </c>
      <c r="H584" s="62"/>
      <c r="I584" s="62" t="s">
        <v>9</v>
      </c>
      <c r="J584" s="62"/>
      <c r="K584" s="62"/>
      <c r="L584" s="62"/>
      <c r="M584" s="62"/>
      <c r="N584" s="62"/>
      <c r="O584" s="62"/>
      <c r="P584" s="62"/>
      <c r="Q584" s="62"/>
      <c r="R584" s="62"/>
      <c r="S584" s="62"/>
      <c r="T584" s="62"/>
      <c r="U584" s="62"/>
      <c r="V584" s="62"/>
      <c r="W584" s="62"/>
      <c r="X584" s="62" t="s">
        <v>3408</v>
      </c>
      <c r="Y584" s="62">
        <v>3</v>
      </c>
      <c r="Z584" s="62" t="str">
        <f>IF(ISNA(MATCH(C584,FORMULÁRIO!L:L, 0)),"NÃO","SIM")</f>
        <v>SIM</v>
      </c>
      <c r="AA584" s="62" t="s">
        <v>3503</v>
      </c>
      <c r="AB584" s="62" t="s">
        <v>3503</v>
      </c>
    </row>
    <row r="585" spans="1:28" ht="15.75" customHeight="1" x14ac:dyDescent="0.25">
      <c r="A585" s="62">
        <v>350</v>
      </c>
      <c r="B585" s="208" t="s">
        <v>1500</v>
      </c>
      <c r="C585" s="46" t="s">
        <v>1501</v>
      </c>
      <c r="D585" s="47" t="s">
        <v>1502</v>
      </c>
      <c r="E585" s="48" t="s">
        <v>3470</v>
      </c>
      <c r="F585" s="46" t="s">
        <v>1503</v>
      </c>
      <c r="G585" s="46" t="s">
        <v>48</v>
      </c>
      <c r="H585" s="62"/>
      <c r="I585" s="62"/>
      <c r="J585" s="62"/>
      <c r="K585" s="62" t="s">
        <v>9</v>
      </c>
      <c r="L585" s="62"/>
      <c r="M585" s="62"/>
      <c r="N585" s="62"/>
      <c r="O585" s="62"/>
      <c r="P585" s="62"/>
      <c r="Q585" s="62"/>
      <c r="R585" s="62"/>
      <c r="S585" s="62"/>
      <c r="T585" s="62"/>
      <c r="U585" s="62"/>
      <c r="V585" s="62"/>
      <c r="W585" s="62"/>
      <c r="X585" s="62" t="s">
        <v>3361</v>
      </c>
      <c r="Y585" s="62">
        <v>1</v>
      </c>
      <c r="Z585" s="62" t="str">
        <f>IF(ISNA(MATCH(C585,FORMULÁRIO!L:L, 0)),"NÃO","SIM")</f>
        <v>SIM</v>
      </c>
      <c r="AA585" s="62" t="s">
        <v>3503</v>
      </c>
      <c r="AB585" s="62" t="s">
        <v>3503</v>
      </c>
    </row>
    <row r="586" spans="1:28" ht="31.5" customHeight="1" x14ac:dyDescent="0.25">
      <c r="A586" s="62">
        <v>351</v>
      </c>
      <c r="B586" s="91" t="s">
        <v>1504</v>
      </c>
      <c r="C586" s="46" t="s">
        <v>1505</v>
      </c>
      <c r="D586" s="47" t="s">
        <v>1506</v>
      </c>
      <c r="E586" s="48" t="s">
        <v>43</v>
      </c>
      <c r="F586" s="46" t="s">
        <v>1507</v>
      </c>
      <c r="G586" s="46" t="s">
        <v>305</v>
      </c>
      <c r="H586" s="62"/>
      <c r="I586" s="62"/>
      <c r="J586" s="62"/>
      <c r="K586" s="62"/>
      <c r="L586" s="62"/>
      <c r="M586" s="62"/>
      <c r="N586" s="62" t="s">
        <v>9</v>
      </c>
      <c r="O586" s="62" t="s">
        <v>9</v>
      </c>
      <c r="P586" s="62" t="s">
        <v>9</v>
      </c>
      <c r="Q586" s="62"/>
      <c r="R586" s="62"/>
      <c r="S586" s="62"/>
      <c r="T586" s="62"/>
      <c r="U586" s="62"/>
      <c r="V586" s="62"/>
      <c r="W586" s="62"/>
      <c r="X586" s="62" t="s">
        <v>3389</v>
      </c>
      <c r="Y586" s="62">
        <v>1</v>
      </c>
      <c r="Z586" s="62" t="str">
        <f>IF(ISNA(MATCH(C586,FORMULÁRIO!L:L, 0)),"NÃO","SIM")</f>
        <v>NÃO</v>
      </c>
      <c r="AA586" s="62" t="s">
        <v>3502</v>
      </c>
      <c r="AB586" s="62" t="s">
        <v>3502</v>
      </c>
    </row>
    <row r="587" spans="1:28" ht="31.5" customHeight="1" x14ac:dyDescent="0.25">
      <c r="A587" s="62">
        <v>351</v>
      </c>
      <c r="B587" s="91" t="s">
        <v>1504</v>
      </c>
      <c r="C587" s="46" t="s">
        <v>1505</v>
      </c>
      <c r="D587" s="47" t="s">
        <v>1506</v>
      </c>
      <c r="E587" s="48" t="s">
        <v>43</v>
      </c>
      <c r="F587" s="46" t="s">
        <v>1507</v>
      </c>
      <c r="G587" s="46" t="s">
        <v>17</v>
      </c>
      <c r="H587" s="62" t="s">
        <v>9</v>
      </c>
      <c r="I587" s="62"/>
      <c r="J587" s="62" t="s">
        <v>9</v>
      </c>
      <c r="K587" s="62" t="s">
        <v>9</v>
      </c>
      <c r="L587" s="62"/>
      <c r="M587" s="62"/>
      <c r="N587" s="62"/>
      <c r="O587" s="62"/>
      <c r="P587" s="62"/>
      <c r="Q587" s="62"/>
      <c r="R587" s="62"/>
      <c r="S587" s="62"/>
      <c r="T587" s="62"/>
      <c r="U587" s="62"/>
      <c r="V587" s="62"/>
      <c r="W587" s="62"/>
      <c r="X587" s="62" t="s">
        <v>3380</v>
      </c>
      <c r="Y587" s="62">
        <v>2</v>
      </c>
      <c r="Z587" s="62" t="str">
        <f>IF(ISNA(MATCH(C587,FORMULÁRIO!L:L, 0)),"NÃO","SIM")</f>
        <v>NÃO</v>
      </c>
      <c r="AA587" s="62" t="s">
        <v>3502</v>
      </c>
      <c r="AB587" s="62" t="s">
        <v>3502</v>
      </c>
    </row>
    <row r="588" spans="1:28" ht="31.5" customHeight="1" x14ac:dyDescent="0.25">
      <c r="A588" s="62">
        <v>351</v>
      </c>
      <c r="B588" s="91" t="s">
        <v>1504</v>
      </c>
      <c r="C588" s="46" t="s">
        <v>1505</v>
      </c>
      <c r="D588" s="47" t="s">
        <v>1506</v>
      </c>
      <c r="E588" s="48" t="s">
        <v>43</v>
      </c>
      <c r="F588" s="46" t="s">
        <v>1507</v>
      </c>
      <c r="G588" s="46" t="s">
        <v>187</v>
      </c>
      <c r="H588" s="62" t="s">
        <v>9</v>
      </c>
      <c r="I588" s="62"/>
      <c r="J588" s="62"/>
      <c r="K588" s="62"/>
      <c r="L588" s="62"/>
      <c r="M588" s="62"/>
      <c r="N588" s="62" t="s">
        <v>9</v>
      </c>
      <c r="O588" s="62" t="s">
        <v>9</v>
      </c>
      <c r="P588" s="62" t="s">
        <v>9</v>
      </c>
      <c r="Q588" s="62"/>
      <c r="R588" s="62"/>
      <c r="S588" s="62"/>
      <c r="T588" s="62"/>
      <c r="U588" s="62"/>
      <c r="V588" s="62"/>
      <c r="W588" s="62"/>
      <c r="X588" s="62" t="s">
        <v>3413</v>
      </c>
      <c r="Y588" s="62">
        <v>3</v>
      </c>
      <c r="Z588" s="62" t="str">
        <f>IF(ISNA(MATCH(C588,FORMULÁRIO!L:L, 0)),"NÃO","SIM")</f>
        <v>NÃO</v>
      </c>
      <c r="AA588" s="62" t="s">
        <v>3502</v>
      </c>
      <c r="AB588" s="62" t="s">
        <v>3502</v>
      </c>
    </row>
    <row r="589" spans="1:28" ht="15.75" customHeight="1" x14ac:dyDescent="0.25">
      <c r="A589" s="62">
        <v>352</v>
      </c>
      <c r="B589" s="208" t="s">
        <v>1508</v>
      </c>
      <c r="C589" s="46" t="s">
        <v>1509</v>
      </c>
      <c r="D589" s="47" t="s">
        <v>1510</v>
      </c>
      <c r="E589" s="48" t="s">
        <v>3470</v>
      </c>
      <c r="F589" s="46" t="s">
        <v>1511</v>
      </c>
      <c r="G589" s="46" t="s">
        <v>48</v>
      </c>
      <c r="H589" s="62"/>
      <c r="I589" s="62"/>
      <c r="J589" s="62"/>
      <c r="K589" s="62" t="s">
        <v>9</v>
      </c>
      <c r="L589" s="62"/>
      <c r="M589" s="62"/>
      <c r="N589" s="62"/>
      <c r="O589" s="62"/>
      <c r="P589" s="62"/>
      <c r="Q589" s="62"/>
      <c r="R589" s="62"/>
      <c r="S589" s="62"/>
      <c r="T589" s="62"/>
      <c r="U589" s="62"/>
      <c r="V589" s="62"/>
      <c r="W589" s="62"/>
      <c r="X589" s="62" t="s">
        <v>3361</v>
      </c>
      <c r="Y589" s="62">
        <v>1</v>
      </c>
      <c r="Z589" s="62" t="str">
        <f>IF(ISNA(MATCH(C589,FORMULÁRIO!L:L, 0)),"NÃO","SIM")</f>
        <v>SIM</v>
      </c>
      <c r="AA589" s="62" t="s">
        <v>3503</v>
      </c>
      <c r="AB589" s="62" t="s">
        <v>3503</v>
      </c>
    </row>
    <row r="590" spans="1:28" ht="15.75" customHeight="1" x14ac:dyDescent="0.25">
      <c r="A590" s="62">
        <v>353</v>
      </c>
      <c r="B590" s="208" t="s">
        <v>1512</v>
      </c>
      <c r="C590" s="46" t="s">
        <v>1513</v>
      </c>
      <c r="D590" s="47" t="s">
        <v>1514</v>
      </c>
      <c r="E590" s="48" t="s">
        <v>43</v>
      </c>
      <c r="F590" s="46" t="s">
        <v>1515</v>
      </c>
      <c r="G590" s="46" t="s">
        <v>62</v>
      </c>
      <c r="H590" s="62"/>
      <c r="I590" s="62"/>
      <c r="J590" s="62"/>
      <c r="K590" s="62"/>
      <c r="L590" s="62"/>
      <c r="M590" s="62"/>
      <c r="N590" s="62" t="s">
        <v>9</v>
      </c>
      <c r="O590" s="62"/>
      <c r="P590" s="62"/>
      <c r="Q590" s="62"/>
      <c r="R590" s="62"/>
      <c r="S590" s="62"/>
      <c r="T590" s="62"/>
      <c r="U590" s="62"/>
      <c r="V590" s="62" t="s">
        <v>3506</v>
      </c>
      <c r="W590" s="62"/>
      <c r="X590" s="62" t="s">
        <v>3413</v>
      </c>
      <c r="Y590" s="62">
        <v>1</v>
      </c>
      <c r="Z590" s="62" t="str">
        <f>IF(ISNA(MATCH(C590,FORMULÁRIO!L:L, 0)),"NÃO","SIM")</f>
        <v>SIM</v>
      </c>
      <c r="AA590" s="62" t="s">
        <v>3502</v>
      </c>
      <c r="AB590" s="62" t="s">
        <v>3502</v>
      </c>
    </row>
    <row r="591" spans="1:28" ht="15.75" customHeight="1" x14ac:dyDescent="0.25">
      <c r="A591" s="62">
        <v>353</v>
      </c>
      <c r="B591" s="208" t="s">
        <v>1512</v>
      </c>
      <c r="C591" s="46" t="s">
        <v>1513</v>
      </c>
      <c r="D591" s="47" t="s">
        <v>1514</v>
      </c>
      <c r="E591" s="48" t="s">
        <v>43</v>
      </c>
      <c r="F591" s="46" t="s">
        <v>1515</v>
      </c>
      <c r="G591" s="46" t="s">
        <v>33</v>
      </c>
      <c r="H591" s="62"/>
      <c r="I591" s="62"/>
      <c r="J591" s="62"/>
      <c r="K591" s="62"/>
      <c r="L591" s="62" t="s">
        <v>9</v>
      </c>
      <c r="M591" s="62"/>
      <c r="N591" s="62"/>
      <c r="O591" s="62"/>
      <c r="P591" s="62"/>
      <c r="Q591" s="62"/>
      <c r="R591" s="62"/>
      <c r="S591" s="62"/>
      <c r="T591" s="62"/>
      <c r="U591" s="62" t="s">
        <v>5035</v>
      </c>
      <c r="V591" s="62" t="s">
        <v>3506</v>
      </c>
      <c r="W591" s="62"/>
      <c r="X591" s="62" t="s">
        <v>3389</v>
      </c>
      <c r="Y591" s="62">
        <v>2</v>
      </c>
      <c r="Z591" s="62" t="str">
        <f>IF(ISNA(MATCH(C591,FORMULÁRIO!L:L, 0)),"NÃO","SIM")</f>
        <v>SIM</v>
      </c>
      <c r="AA591" s="62" t="s">
        <v>3502</v>
      </c>
      <c r="AB591" s="62" t="s">
        <v>3502</v>
      </c>
    </row>
    <row r="592" spans="1:28" ht="15.75" customHeight="1" x14ac:dyDescent="0.25">
      <c r="A592" s="62">
        <v>354</v>
      </c>
      <c r="B592" s="46" t="s">
        <v>1516</v>
      </c>
      <c r="C592" s="46" t="s">
        <v>1517</v>
      </c>
      <c r="D592" s="47" t="s">
        <v>1518</v>
      </c>
      <c r="E592" s="48" t="s">
        <v>3470</v>
      </c>
      <c r="F592" s="46" t="s">
        <v>1519</v>
      </c>
      <c r="G592" s="46" t="s">
        <v>13</v>
      </c>
      <c r="H592" s="62" t="s">
        <v>9</v>
      </c>
      <c r="I592" s="62" t="s">
        <v>9</v>
      </c>
      <c r="J592" s="62"/>
      <c r="K592" s="62"/>
      <c r="L592" s="62"/>
      <c r="M592" s="62"/>
      <c r="N592" s="62"/>
      <c r="O592" s="62"/>
      <c r="P592" s="62"/>
      <c r="Q592" s="62"/>
      <c r="R592" s="62"/>
      <c r="S592" s="62"/>
      <c r="T592" s="62"/>
      <c r="U592" s="62"/>
      <c r="V592" s="62"/>
      <c r="W592" s="62"/>
      <c r="X592" s="62" t="s">
        <v>3408</v>
      </c>
      <c r="Y592" s="62">
        <v>1</v>
      </c>
      <c r="Z592" s="62" t="str">
        <f>IF(ISNA(MATCH(C592,FORMULÁRIO!L:L, 0)),"NÃO","SIM")</f>
        <v>NÃO</v>
      </c>
      <c r="AA592" s="62" t="s">
        <v>3503</v>
      </c>
      <c r="AB592" s="62" t="s">
        <v>3503</v>
      </c>
    </row>
    <row r="593" spans="1:28" x14ac:dyDescent="0.25">
      <c r="A593" s="62">
        <v>355</v>
      </c>
      <c r="B593" s="208" t="s">
        <v>1520</v>
      </c>
      <c r="C593" s="46" t="s">
        <v>1521</v>
      </c>
      <c r="D593" s="47" t="s">
        <v>1522</v>
      </c>
      <c r="E593" s="48" t="s">
        <v>89</v>
      </c>
      <c r="F593" s="46" t="s">
        <v>1523</v>
      </c>
      <c r="G593" s="46" t="s">
        <v>10</v>
      </c>
      <c r="H593" s="62"/>
      <c r="I593" s="62" t="s">
        <v>9</v>
      </c>
      <c r="J593" s="62"/>
      <c r="K593" s="62"/>
      <c r="L593" s="62"/>
      <c r="M593" s="62"/>
      <c r="N593" s="62"/>
      <c r="O593" s="62"/>
      <c r="P593" s="62"/>
      <c r="Q593" s="62"/>
      <c r="R593" s="62"/>
      <c r="S593" s="62"/>
      <c r="T593" s="62"/>
      <c r="U593" s="62"/>
      <c r="V593" s="62"/>
      <c r="W593" s="62"/>
      <c r="X593" s="62" t="s">
        <v>3497</v>
      </c>
      <c r="Y593" s="62">
        <v>1</v>
      </c>
      <c r="Z593" s="62" t="str">
        <f>IF(ISNA(MATCH(C593,FORMULÁRIO!L:L, 0)),"NÃO","SIM")</f>
        <v>SIM</v>
      </c>
      <c r="AA593" s="62" t="s">
        <v>3502</v>
      </c>
      <c r="AB593" s="62" t="s">
        <v>3503</v>
      </c>
    </row>
    <row r="594" spans="1:28" ht="31.5" customHeight="1" x14ac:dyDescent="0.25">
      <c r="A594" s="62">
        <v>356</v>
      </c>
      <c r="B594" s="209" t="s">
        <v>1524</v>
      </c>
      <c r="C594" s="46" t="s">
        <v>1525</v>
      </c>
      <c r="D594" s="47" t="s">
        <v>1526</v>
      </c>
      <c r="E594" s="48" t="s">
        <v>43</v>
      </c>
      <c r="F594" s="46" t="s">
        <v>1527</v>
      </c>
      <c r="G594" s="46" t="s">
        <v>48</v>
      </c>
      <c r="H594" s="62" t="s">
        <v>9</v>
      </c>
      <c r="I594" s="62"/>
      <c r="J594" s="62"/>
      <c r="K594" s="62"/>
      <c r="L594" s="62"/>
      <c r="M594" s="62"/>
      <c r="N594" s="62"/>
      <c r="O594" s="62"/>
      <c r="P594" s="62"/>
      <c r="Q594" s="62"/>
      <c r="R594" s="62"/>
      <c r="S594" s="62"/>
      <c r="T594" s="62"/>
      <c r="U594" s="62"/>
      <c r="V594" s="62"/>
      <c r="W594" s="62"/>
      <c r="X594" s="62" t="s">
        <v>3361</v>
      </c>
      <c r="Y594" s="62">
        <v>1</v>
      </c>
      <c r="Z594" s="62" t="str">
        <f>IF(ISNA(MATCH(C594,FORMULÁRIO!L:L, 0)),"NÃO","SIM")</f>
        <v>SIM</v>
      </c>
      <c r="AA594" s="62" t="s">
        <v>3502</v>
      </c>
      <c r="AB594" s="62" t="s">
        <v>3502</v>
      </c>
    </row>
    <row r="595" spans="1:28" ht="15.75" customHeight="1" x14ac:dyDescent="0.25">
      <c r="A595" s="62">
        <v>357</v>
      </c>
      <c r="B595" s="46" t="s">
        <v>1528</v>
      </c>
      <c r="C595" s="46" t="s">
        <v>1529</v>
      </c>
      <c r="D595" s="47" t="s">
        <v>1530</v>
      </c>
      <c r="E595" s="48" t="s">
        <v>43</v>
      </c>
      <c r="F595" s="46" t="s">
        <v>1531</v>
      </c>
      <c r="G595" s="46" t="s">
        <v>62</v>
      </c>
      <c r="H595" s="62" t="s">
        <v>9</v>
      </c>
      <c r="I595" s="62"/>
      <c r="J595" s="62"/>
      <c r="K595" s="62"/>
      <c r="L595" s="62"/>
      <c r="M595" s="62"/>
      <c r="N595" s="62"/>
      <c r="O595" s="62"/>
      <c r="P595" s="62"/>
      <c r="Q595" s="62"/>
      <c r="R595" s="62"/>
      <c r="S595" s="62"/>
      <c r="T595" s="62"/>
      <c r="U595" s="62"/>
      <c r="V595" s="62"/>
      <c r="W595" s="62"/>
      <c r="X595" s="62" t="s">
        <v>3413</v>
      </c>
      <c r="Y595" s="62">
        <v>1</v>
      </c>
      <c r="Z595" s="62" t="str">
        <f>IF(ISNA(MATCH(C595,FORMULÁRIO!L:L, 0)),"NÃO","SIM")</f>
        <v>NÃO</v>
      </c>
      <c r="AA595" s="62" t="s">
        <v>3502</v>
      </c>
      <c r="AB595" s="62" t="s">
        <v>3502</v>
      </c>
    </row>
    <row r="596" spans="1:28" ht="15.75" customHeight="1" x14ac:dyDescent="0.25">
      <c r="A596" s="62">
        <v>358</v>
      </c>
      <c r="B596" s="208" t="s">
        <v>1532</v>
      </c>
      <c r="C596" s="46" t="s">
        <v>1533</v>
      </c>
      <c r="D596" s="47" t="s">
        <v>1534</v>
      </c>
      <c r="E596" s="48" t="s">
        <v>43</v>
      </c>
      <c r="F596" s="46" t="s">
        <v>1535</v>
      </c>
      <c r="G596" s="46" t="s">
        <v>48</v>
      </c>
      <c r="H596" s="62" t="s">
        <v>9</v>
      </c>
      <c r="I596" s="62" t="s">
        <v>9</v>
      </c>
      <c r="J596" s="62"/>
      <c r="K596" s="62"/>
      <c r="L596" s="62"/>
      <c r="M596" s="62"/>
      <c r="N596" s="62"/>
      <c r="O596" s="62"/>
      <c r="P596" s="62"/>
      <c r="Q596" s="62"/>
      <c r="R596" s="62"/>
      <c r="S596" s="62"/>
      <c r="T596" s="62"/>
      <c r="U596" s="62"/>
      <c r="V596" s="62"/>
      <c r="W596" s="62"/>
      <c r="X596" s="62" t="s">
        <v>3361</v>
      </c>
      <c r="Y596" s="62">
        <v>1</v>
      </c>
      <c r="Z596" s="62" t="str">
        <f>IF(ISNA(MATCH(C596,FORMULÁRIO!L:L, 0)),"NÃO","SIM")</f>
        <v>SIM</v>
      </c>
      <c r="AA596" s="62" t="s">
        <v>3502</v>
      </c>
      <c r="AB596" s="62" t="s">
        <v>3502</v>
      </c>
    </row>
    <row r="597" spans="1:28" ht="15.75" customHeight="1" x14ac:dyDescent="0.25">
      <c r="A597" s="62">
        <v>359</v>
      </c>
      <c r="B597" s="208" t="s">
        <v>1536</v>
      </c>
      <c r="C597" s="46" t="s">
        <v>1537</v>
      </c>
      <c r="D597" s="47" t="s">
        <v>1538</v>
      </c>
      <c r="E597" s="48" t="s">
        <v>3470</v>
      </c>
      <c r="F597" s="46" t="s">
        <v>1539</v>
      </c>
      <c r="G597" s="46" t="s">
        <v>13</v>
      </c>
      <c r="H597" s="62" t="s">
        <v>9</v>
      </c>
      <c r="I597" s="62" t="s">
        <v>9</v>
      </c>
      <c r="J597" s="62"/>
      <c r="K597" s="62"/>
      <c r="L597" s="62"/>
      <c r="M597" s="62"/>
      <c r="N597" s="62"/>
      <c r="O597" s="62"/>
      <c r="P597" s="62"/>
      <c r="Q597" s="62"/>
      <c r="R597" s="62"/>
      <c r="S597" s="62"/>
      <c r="T597" s="62"/>
      <c r="U597" s="62"/>
      <c r="V597" s="62"/>
      <c r="W597" s="62"/>
      <c r="X597" s="62" t="s">
        <v>3408</v>
      </c>
      <c r="Y597" s="62">
        <v>1</v>
      </c>
      <c r="Z597" s="62" t="str">
        <f>IF(ISNA(MATCH(C597,FORMULÁRIO!L:L, 0)),"NÃO","SIM")</f>
        <v>SIM</v>
      </c>
      <c r="AA597" s="62" t="s">
        <v>3503</v>
      </c>
      <c r="AB597" s="62" t="s">
        <v>3503</v>
      </c>
    </row>
    <row r="598" spans="1:28" ht="15.75" customHeight="1" x14ac:dyDescent="0.25">
      <c r="A598" s="62">
        <v>360</v>
      </c>
      <c r="B598" s="208" t="s">
        <v>1540</v>
      </c>
      <c r="C598" s="46" t="s">
        <v>1541</v>
      </c>
      <c r="D598" s="47" t="s">
        <v>1542</v>
      </c>
      <c r="E598" s="48" t="s">
        <v>43</v>
      </c>
      <c r="F598" s="46" t="s">
        <v>1543</v>
      </c>
      <c r="G598" s="46" t="s">
        <v>48</v>
      </c>
      <c r="H598" s="62" t="s">
        <v>9</v>
      </c>
      <c r="I598" s="62" t="s">
        <v>9</v>
      </c>
      <c r="J598" s="62"/>
      <c r="K598" s="62"/>
      <c r="L598" s="62"/>
      <c r="M598" s="62"/>
      <c r="N598" s="62"/>
      <c r="O598" s="62"/>
      <c r="P598" s="62"/>
      <c r="Q598" s="62"/>
      <c r="R598" s="62"/>
      <c r="S598" s="62"/>
      <c r="T598" s="62"/>
      <c r="U598" s="62"/>
      <c r="V598" s="62"/>
      <c r="W598" s="62"/>
      <c r="X598" s="62" t="s">
        <v>3361</v>
      </c>
      <c r="Y598" s="62">
        <v>1</v>
      </c>
      <c r="Z598" s="62" t="str">
        <f>IF(ISNA(MATCH(C598,FORMULÁRIO!L:L, 0)),"NÃO","SIM")</f>
        <v>SIM</v>
      </c>
      <c r="AA598" s="62" t="s">
        <v>3502</v>
      </c>
      <c r="AB598" s="62" t="s">
        <v>3502</v>
      </c>
    </row>
    <row r="599" spans="1:28" ht="15.75" customHeight="1" x14ac:dyDescent="0.25">
      <c r="A599" s="62">
        <v>361</v>
      </c>
      <c r="B599" s="208" t="s">
        <v>1544</v>
      </c>
      <c r="C599" s="46" t="s">
        <v>1545</v>
      </c>
      <c r="D599" s="47" t="s">
        <v>1546</v>
      </c>
      <c r="E599" s="48" t="s">
        <v>43</v>
      </c>
      <c r="F599" s="46" t="s">
        <v>1547</v>
      </c>
      <c r="G599" s="46" t="s">
        <v>15</v>
      </c>
      <c r="H599" s="62" t="s">
        <v>9</v>
      </c>
      <c r="I599" s="62"/>
      <c r="J599" s="62"/>
      <c r="K599" s="62"/>
      <c r="L599" s="62"/>
      <c r="M599" s="62"/>
      <c r="N599" s="62"/>
      <c r="O599" s="62"/>
      <c r="P599" s="62"/>
      <c r="Q599" s="62"/>
      <c r="R599" s="62"/>
      <c r="S599" s="62"/>
      <c r="T599" s="62"/>
      <c r="U599" s="62"/>
      <c r="V599" s="62"/>
      <c r="W599" s="62"/>
      <c r="X599" s="62" t="s">
        <v>3371</v>
      </c>
      <c r="Y599" s="62">
        <v>1</v>
      </c>
      <c r="Z599" s="62" t="str">
        <f>IF(ISNA(MATCH(C599,FORMULÁRIO!L:L, 0)),"NÃO","SIM")</f>
        <v>SIM</v>
      </c>
      <c r="AA599" s="62" t="s">
        <v>3502</v>
      </c>
      <c r="AB599" s="62" t="s">
        <v>3502</v>
      </c>
    </row>
    <row r="600" spans="1:28" ht="15.75" customHeight="1" x14ac:dyDescent="0.25">
      <c r="A600" s="62">
        <v>362</v>
      </c>
      <c r="B600" s="208" t="s">
        <v>1548</v>
      </c>
      <c r="C600" s="46" t="s">
        <v>1549</v>
      </c>
      <c r="D600" s="47" t="s">
        <v>1550</v>
      </c>
      <c r="E600" s="48" t="s">
        <v>168</v>
      </c>
      <c r="F600" s="46" t="s">
        <v>1551</v>
      </c>
      <c r="G600" s="46" t="s">
        <v>15</v>
      </c>
      <c r="H600" s="62" t="s">
        <v>9</v>
      </c>
      <c r="I600" s="62"/>
      <c r="J600" s="62"/>
      <c r="K600" s="62"/>
      <c r="L600" s="62"/>
      <c r="M600" s="62"/>
      <c r="N600" s="62"/>
      <c r="O600" s="62"/>
      <c r="P600" s="62"/>
      <c r="Q600" s="62"/>
      <c r="R600" s="62"/>
      <c r="S600" s="62"/>
      <c r="T600" s="62"/>
      <c r="U600" s="62"/>
      <c r="V600" s="62"/>
      <c r="W600" s="62"/>
      <c r="X600" s="62" t="s">
        <v>3371</v>
      </c>
      <c r="Y600" s="62">
        <v>1</v>
      </c>
      <c r="Z600" s="62" t="str">
        <f>IF(ISNA(MATCH(C600,FORMULÁRIO!L:L, 0)),"NÃO","SIM")</f>
        <v>SIM</v>
      </c>
      <c r="AA600" s="62" t="s">
        <v>3502</v>
      </c>
      <c r="AB600" s="62" t="s">
        <v>3503</v>
      </c>
    </row>
    <row r="601" spans="1:28" ht="15.75" customHeight="1" x14ac:dyDescent="0.25">
      <c r="A601" s="62">
        <v>362</v>
      </c>
      <c r="B601" s="208" t="s">
        <v>1548</v>
      </c>
      <c r="C601" s="46" t="s">
        <v>1549</v>
      </c>
      <c r="D601" s="47" t="s">
        <v>1550</v>
      </c>
      <c r="E601" s="48" t="s">
        <v>168</v>
      </c>
      <c r="F601" s="46" t="s">
        <v>1551</v>
      </c>
      <c r="G601" s="46" t="s">
        <v>17</v>
      </c>
      <c r="H601" s="62" t="s">
        <v>9</v>
      </c>
      <c r="I601" s="62"/>
      <c r="J601" s="62"/>
      <c r="K601" s="62"/>
      <c r="L601" s="62"/>
      <c r="M601" s="62"/>
      <c r="N601" s="62"/>
      <c r="O601" s="62"/>
      <c r="P601" s="62"/>
      <c r="Q601" s="62"/>
      <c r="R601" s="62"/>
      <c r="S601" s="62"/>
      <c r="T601" s="62"/>
      <c r="U601" s="62"/>
      <c r="V601" s="62"/>
      <c r="W601" s="62"/>
      <c r="X601" s="62" t="s">
        <v>3380</v>
      </c>
      <c r="Y601" s="62">
        <v>2</v>
      </c>
      <c r="Z601" s="62" t="str">
        <f>IF(ISNA(MATCH(C601,FORMULÁRIO!L:L, 0)),"NÃO","SIM")</f>
        <v>SIM</v>
      </c>
      <c r="AA601" s="62" t="s">
        <v>3502</v>
      </c>
      <c r="AB601" s="62" t="s">
        <v>3503</v>
      </c>
    </row>
    <row r="602" spans="1:28" ht="15.75" customHeight="1" x14ac:dyDescent="0.25">
      <c r="A602" s="62">
        <v>363</v>
      </c>
      <c r="B602" s="208" t="s">
        <v>1552</v>
      </c>
      <c r="C602" s="46" t="s">
        <v>1553</v>
      </c>
      <c r="D602" s="47" t="s">
        <v>1554</v>
      </c>
      <c r="E602" s="48" t="s">
        <v>43</v>
      </c>
      <c r="F602" s="46" t="s">
        <v>1555</v>
      </c>
      <c r="G602" s="46" t="s">
        <v>15</v>
      </c>
      <c r="H602" s="62" t="s">
        <v>9</v>
      </c>
      <c r="I602" s="62"/>
      <c r="J602" s="62"/>
      <c r="K602" s="62"/>
      <c r="L602" s="62"/>
      <c r="M602" s="62"/>
      <c r="N602" s="62"/>
      <c r="O602" s="62"/>
      <c r="P602" s="62"/>
      <c r="Q602" s="62"/>
      <c r="R602" s="62"/>
      <c r="S602" s="62"/>
      <c r="T602" s="62"/>
      <c r="U602" s="62"/>
      <c r="V602" s="62" t="s">
        <v>3506</v>
      </c>
      <c r="W602" s="62"/>
      <c r="X602" s="62" t="s">
        <v>3371</v>
      </c>
      <c r="Y602" s="62">
        <v>1</v>
      </c>
      <c r="Z602" s="62" t="str">
        <f>IF(ISNA(MATCH(C602,FORMULÁRIO!L:L, 0)),"NÃO","SIM")</f>
        <v>SIM</v>
      </c>
      <c r="AA602" s="62" t="s">
        <v>3502</v>
      </c>
      <c r="AB602" s="62" t="s">
        <v>3502</v>
      </c>
    </row>
    <row r="603" spans="1:28" ht="15.75" customHeight="1" x14ac:dyDescent="0.25">
      <c r="A603" s="62">
        <v>363</v>
      </c>
      <c r="B603" s="208" t="s">
        <v>1552</v>
      </c>
      <c r="C603" s="46" t="s">
        <v>1553</v>
      </c>
      <c r="D603" s="47" t="s">
        <v>1554</v>
      </c>
      <c r="E603" s="48" t="s">
        <v>43</v>
      </c>
      <c r="F603" s="46" t="s">
        <v>1555</v>
      </c>
      <c r="G603" s="46" t="s">
        <v>33</v>
      </c>
      <c r="H603" s="62" t="s">
        <v>9</v>
      </c>
      <c r="I603" s="62"/>
      <c r="J603" s="62"/>
      <c r="K603" s="62"/>
      <c r="L603" s="62"/>
      <c r="M603" s="62" t="s">
        <v>9</v>
      </c>
      <c r="N603" s="62"/>
      <c r="O603" s="62" t="s">
        <v>9</v>
      </c>
      <c r="P603" s="62"/>
      <c r="Q603" s="62"/>
      <c r="R603" s="62"/>
      <c r="S603" s="62"/>
      <c r="T603" s="62"/>
      <c r="U603" s="62" t="s">
        <v>5033</v>
      </c>
      <c r="V603" s="62" t="s">
        <v>3506</v>
      </c>
      <c r="W603" s="62"/>
      <c r="X603" s="62" t="s">
        <v>3389</v>
      </c>
      <c r="Y603" s="62">
        <v>2</v>
      </c>
      <c r="Z603" s="62" t="str">
        <f>IF(ISNA(MATCH(C603,FORMULÁRIO!L:L, 0)),"NÃO","SIM")</f>
        <v>SIM</v>
      </c>
      <c r="AA603" s="62" t="s">
        <v>3502</v>
      </c>
      <c r="AB603" s="62" t="s">
        <v>3502</v>
      </c>
    </row>
    <row r="604" spans="1:28" ht="15.75" customHeight="1" x14ac:dyDescent="0.25">
      <c r="A604" s="62">
        <v>364</v>
      </c>
      <c r="B604" s="208" t="s">
        <v>1556</v>
      </c>
      <c r="C604" s="46" t="s">
        <v>1557</v>
      </c>
      <c r="D604" s="47" t="s">
        <v>1558</v>
      </c>
      <c r="E604" s="48" t="s">
        <v>168</v>
      </c>
      <c r="F604" s="46" t="s">
        <v>1559</v>
      </c>
      <c r="G604" s="46" t="s">
        <v>62</v>
      </c>
      <c r="H604" s="62" t="s">
        <v>9</v>
      </c>
      <c r="I604" s="62"/>
      <c r="J604" s="62"/>
      <c r="K604" s="62"/>
      <c r="L604" s="62"/>
      <c r="M604" s="62"/>
      <c r="N604" s="62"/>
      <c r="O604" s="62"/>
      <c r="P604" s="62" t="s">
        <v>9</v>
      </c>
      <c r="Q604" s="62"/>
      <c r="R604" s="62"/>
      <c r="S604" s="62"/>
      <c r="T604" s="62"/>
      <c r="U604" s="62"/>
      <c r="V604" s="62"/>
      <c r="W604" s="62"/>
      <c r="X604" s="62" t="s">
        <v>3413</v>
      </c>
      <c r="Y604" s="62">
        <v>1</v>
      </c>
      <c r="Z604" s="62" t="str">
        <f>IF(ISNA(MATCH(C604,FORMULÁRIO!L:L, 0)),"NÃO","SIM")</f>
        <v>SIM</v>
      </c>
      <c r="AA604" s="62" t="s">
        <v>3502</v>
      </c>
      <c r="AB604" s="62" t="s">
        <v>3503</v>
      </c>
    </row>
    <row r="605" spans="1:28" ht="15.75" customHeight="1" x14ac:dyDescent="0.25">
      <c r="A605" s="62">
        <v>364</v>
      </c>
      <c r="B605" s="208" t="s">
        <v>1556</v>
      </c>
      <c r="C605" s="46" t="s">
        <v>1557</v>
      </c>
      <c r="D605" s="47" t="s">
        <v>1558</v>
      </c>
      <c r="E605" s="48" t="s">
        <v>168</v>
      </c>
      <c r="F605" s="46" t="s">
        <v>1559</v>
      </c>
      <c r="G605" s="46" t="s">
        <v>17</v>
      </c>
      <c r="H605" s="62" t="s">
        <v>9</v>
      </c>
      <c r="I605" s="62" t="s">
        <v>9</v>
      </c>
      <c r="J605" s="62"/>
      <c r="K605" s="62"/>
      <c r="L605" s="62"/>
      <c r="M605" s="62"/>
      <c r="N605" s="62"/>
      <c r="O605" s="62"/>
      <c r="P605" s="62"/>
      <c r="Q605" s="62"/>
      <c r="R605" s="62"/>
      <c r="S605" s="62"/>
      <c r="T605" s="62"/>
      <c r="U605" s="62"/>
      <c r="V605" s="62"/>
      <c r="W605" s="62"/>
      <c r="X605" s="62" t="s">
        <v>3380</v>
      </c>
      <c r="Y605" s="62">
        <v>2</v>
      </c>
      <c r="Z605" s="62" t="str">
        <f>IF(ISNA(MATCH(C605,FORMULÁRIO!L:L, 0)),"NÃO","SIM")</f>
        <v>SIM</v>
      </c>
      <c r="AA605" s="62" t="s">
        <v>3502</v>
      </c>
      <c r="AB605" s="62" t="s">
        <v>3503</v>
      </c>
    </row>
    <row r="606" spans="1:28" ht="15.75" customHeight="1" x14ac:dyDescent="0.25">
      <c r="A606" s="62">
        <v>364</v>
      </c>
      <c r="B606" s="208" t="s">
        <v>1556</v>
      </c>
      <c r="C606" s="46" t="s">
        <v>1557</v>
      </c>
      <c r="D606" s="47" t="s">
        <v>1558</v>
      </c>
      <c r="E606" s="48" t="s">
        <v>168</v>
      </c>
      <c r="F606" s="46" t="s">
        <v>1559</v>
      </c>
      <c r="G606" s="46" t="s">
        <v>69</v>
      </c>
      <c r="H606" s="62" t="s">
        <v>9</v>
      </c>
      <c r="I606" s="62" t="s">
        <v>9</v>
      </c>
      <c r="J606" s="62" t="s">
        <v>9</v>
      </c>
      <c r="K606" s="62" t="s">
        <v>9</v>
      </c>
      <c r="L606" s="62" t="s">
        <v>9</v>
      </c>
      <c r="M606" s="62" t="s">
        <v>9</v>
      </c>
      <c r="N606" s="62" t="s">
        <v>9</v>
      </c>
      <c r="O606" s="62" t="s">
        <v>9</v>
      </c>
      <c r="P606" s="62" t="s">
        <v>9</v>
      </c>
      <c r="Q606" s="62" t="s">
        <v>9</v>
      </c>
      <c r="R606" s="62"/>
      <c r="S606" s="62"/>
      <c r="T606" s="62"/>
      <c r="U606" s="62"/>
      <c r="V606" s="62"/>
      <c r="W606" s="62"/>
      <c r="X606" s="62" t="s">
        <v>3389</v>
      </c>
      <c r="Y606" s="62">
        <v>3</v>
      </c>
      <c r="Z606" s="62" t="str">
        <f>IF(ISNA(MATCH(C606,FORMULÁRIO!L:L, 0)),"NÃO","SIM")</f>
        <v>SIM</v>
      </c>
      <c r="AA606" s="62" t="s">
        <v>3502</v>
      </c>
      <c r="AB606" s="62" t="s">
        <v>3503</v>
      </c>
    </row>
    <row r="607" spans="1:28" ht="15.75" customHeight="1" x14ac:dyDescent="0.25">
      <c r="A607" s="62">
        <v>365</v>
      </c>
      <c r="B607" s="46" t="s">
        <v>1560</v>
      </c>
      <c r="C607" s="46" t="s">
        <v>1561</v>
      </c>
      <c r="D607" s="47" t="s">
        <v>1562</v>
      </c>
      <c r="E607" s="48" t="s">
        <v>43</v>
      </c>
      <c r="F607" s="46" t="s">
        <v>1563</v>
      </c>
      <c r="G607" s="46" t="s">
        <v>15</v>
      </c>
      <c r="H607" s="62" t="s">
        <v>9</v>
      </c>
      <c r="I607" s="62"/>
      <c r="J607" s="62"/>
      <c r="K607" s="62"/>
      <c r="L607" s="62"/>
      <c r="M607" s="62"/>
      <c r="N607" s="62"/>
      <c r="O607" s="62"/>
      <c r="P607" s="62"/>
      <c r="Q607" s="62"/>
      <c r="R607" s="62"/>
      <c r="S607" s="62"/>
      <c r="T607" s="62"/>
      <c r="U607" s="62"/>
      <c r="V607" s="62"/>
      <c r="W607" s="62"/>
      <c r="X607" s="62" t="s">
        <v>3371</v>
      </c>
      <c r="Y607" s="62">
        <v>1</v>
      </c>
      <c r="Z607" s="62" t="str">
        <f>IF(ISNA(MATCH(C607,FORMULÁRIO!L:L, 0)),"NÃO","SIM")</f>
        <v>NÃO</v>
      </c>
      <c r="AA607" s="62" t="s">
        <v>3502</v>
      </c>
      <c r="AB607" s="62" t="s">
        <v>3502</v>
      </c>
    </row>
    <row r="608" spans="1:28" ht="15.75" customHeight="1" x14ac:dyDescent="0.25">
      <c r="A608" s="62">
        <v>366</v>
      </c>
      <c r="B608" s="208" t="s">
        <v>1564</v>
      </c>
      <c r="C608" s="46" t="s">
        <v>1565</v>
      </c>
      <c r="D608" s="47" t="s">
        <v>1566</v>
      </c>
      <c r="E608" s="48" t="s">
        <v>3470</v>
      </c>
      <c r="F608" s="46" t="s">
        <v>1567</v>
      </c>
      <c r="G608" s="46" t="s">
        <v>13</v>
      </c>
      <c r="H608" s="62" t="s">
        <v>9</v>
      </c>
      <c r="I608" s="62" t="s">
        <v>9</v>
      </c>
      <c r="J608" s="62"/>
      <c r="K608" s="62"/>
      <c r="L608" s="62"/>
      <c r="M608" s="62"/>
      <c r="N608" s="62"/>
      <c r="O608" s="62"/>
      <c r="P608" s="62"/>
      <c r="Q608" s="62"/>
      <c r="R608" s="62"/>
      <c r="S608" s="62"/>
      <c r="T608" s="62"/>
      <c r="U608" s="62"/>
      <c r="V608" s="62"/>
      <c r="W608" s="62"/>
      <c r="X608" s="62" t="s">
        <v>3408</v>
      </c>
      <c r="Y608" s="62">
        <v>1</v>
      </c>
      <c r="Z608" s="62" t="str">
        <f>IF(ISNA(MATCH(C608,FORMULÁRIO!L:L, 0)),"NÃO","SIM")</f>
        <v>SIM</v>
      </c>
      <c r="AA608" s="62" t="s">
        <v>3503</v>
      </c>
      <c r="AB608" s="62" t="s">
        <v>3503</v>
      </c>
    </row>
    <row r="609" spans="1:28" x14ac:dyDescent="0.25">
      <c r="A609" s="62">
        <v>366</v>
      </c>
      <c r="B609" s="208" t="s">
        <v>1564</v>
      </c>
      <c r="C609" s="46" t="s">
        <v>1565</v>
      </c>
      <c r="D609" s="47" t="s">
        <v>1566</v>
      </c>
      <c r="E609" s="48" t="s">
        <v>3470</v>
      </c>
      <c r="F609" s="46" t="s">
        <v>1567</v>
      </c>
      <c r="G609" s="46" t="s">
        <v>10</v>
      </c>
      <c r="H609" s="62"/>
      <c r="I609" s="62"/>
      <c r="J609" s="62" t="s">
        <v>9</v>
      </c>
      <c r="K609" s="62" t="s">
        <v>9</v>
      </c>
      <c r="L609" s="62"/>
      <c r="M609" s="62"/>
      <c r="N609" s="62"/>
      <c r="O609" s="62"/>
      <c r="P609" s="62"/>
      <c r="Q609" s="62"/>
      <c r="R609" s="62"/>
      <c r="S609" s="62"/>
      <c r="T609" s="62"/>
      <c r="U609" s="62"/>
      <c r="V609" s="62"/>
      <c r="W609" s="62"/>
      <c r="X609" s="62" t="s">
        <v>3497</v>
      </c>
      <c r="Y609" s="62">
        <v>1</v>
      </c>
      <c r="Z609" s="62" t="str">
        <f>IF(ISNA(MATCH(C609,FORMULÁRIO!L:L, 0)),"NÃO","SIM")</f>
        <v>SIM</v>
      </c>
      <c r="AA609" s="62" t="s">
        <v>3503</v>
      </c>
      <c r="AB609" s="62" t="s">
        <v>3503</v>
      </c>
    </row>
    <row r="610" spans="1:28" ht="15.75" customHeight="1" x14ac:dyDescent="0.25">
      <c r="A610" s="62">
        <v>367</v>
      </c>
      <c r="B610" s="208" t="s">
        <v>1568</v>
      </c>
      <c r="C610" s="46" t="s">
        <v>1569</v>
      </c>
      <c r="D610" s="47" t="s">
        <v>1570</v>
      </c>
      <c r="E610" s="48" t="s">
        <v>3470</v>
      </c>
      <c r="F610" s="46" t="s">
        <v>1571</v>
      </c>
      <c r="G610" s="46" t="s">
        <v>15</v>
      </c>
      <c r="H610" s="62" t="s">
        <v>9</v>
      </c>
      <c r="I610" s="62"/>
      <c r="J610" s="62"/>
      <c r="K610" s="62"/>
      <c r="L610" s="62"/>
      <c r="M610" s="62"/>
      <c r="N610" s="62"/>
      <c r="O610" s="62"/>
      <c r="P610" s="62"/>
      <c r="Q610" s="62"/>
      <c r="R610" s="62"/>
      <c r="S610" s="62"/>
      <c r="T610" s="62"/>
      <c r="U610" s="62"/>
      <c r="V610" s="62"/>
      <c r="W610" s="62"/>
      <c r="X610" s="62" t="s">
        <v>3371</v>
      </c>
      <c r="Y610" s="62">
        <v>1</v>
      </c>
      <c r="Z610" s="62" t="str">
        <f>IF(ISNA(MATCH(C610,FORMULÁRIO!L:L, 0)),"NÃO","SIM")</f>
        <v>SIM</v>
      </c>
      <c r="AA610" s="62" t="s">
        <v>3503</v>
      </c>
      <c r="AB610" s="62" t="s">
        <v>3503</v>
      </c>
    </row>
    <row r="611" spans="1:28" ht="15.75" customHeight="1" x14ac:dyDescent="0.25">
      <c r="A611" s="62">
        <v>367</v>
      </c>
      <c r="B611" s="208" t="s">
        <v>1568</v>
      </c>
      <c r="C611" s="46" t="s">
        <v>1569</v>
      </c>
      <c r="D611" s="47" t="s">
        <v>1570</v>
      </c>
      <c r="E611" s="48" t="s">
        <v>3470</v>
      </c>
      <c r="F611" s="46" t="s">
        <v>1571</v>
      </c>
      <c r="G611" s="46" t="s">
        <v>103</v>
      </c>
      <c r="H611" s="62" t="s">
        <v>9</v>
      </c>
      <c r="I611" s="62"/>
      <c r="J611" s="62"/>
      <c r="K611" s="62"/>
      <c r="L611" s="62"/>
      <c r="M611" s="62"/>
      <c r="N611" s="62"/>
      <c r="O611" s="62"/>
      <c r="P611" s="62"/>
      <c r="Q611" s="62"/>
      <c r="R611" s="62"/>
      <c r="S611" s="62"/>
      <c r="T611" s="62"/>
      <c r="U611" s="62"/>
      <c r="V611" s="62"/>
      <c r="W611" s="62"/>
      <c r="X611" s="62" t="s">
        <v>3361</v>
      </c>
      <c r="Y611" s="62">
        <v>2</v>
      </c>
      <c r="Z611" s="62" t="str">
        <f>IF(ISNA(MATCH(C611,FORMULÁRIO!L:L, 0)),"NÃO","SIM")</f>
        <v>SIM</v>
      </c>
      <c r="AA611" s="62" t="s">
        <v>3503</v>
      </c>
      <c r="AB611" s="62" t="s">
        <v>3503</v>
      </c>
    </row>
    <row r="612" spans="1:28" ht="15.75" customHeight="1" x14ac:dyDescent="0.25">
      <c r="A612" s="62">
        <v>367</v>
      </c>
      <c r="B612" s="208" t="s">
        <v>1568</v>
      </c>
      <c r="C612" s="46" t="s">
        <v>1569</v>
      </c>
      <c r="D612" s="47" t="s">
        <v>1570</v>
      </c>
      <c r="E612" s="48" t="s">
        <v>3470</v>
      </c>
      <c r="F612" s="46" t="s">
        <v>1571</v>
      </c>
      <c r="G612" s="46" t="s">
        <v>187</v>
      </c>
      <c r="H612" s="62" t="s">
        <v>9</v>
      </c>
      <c r="I612" s="62"/>
      <c r="J612" s="62"/>
      <c r="K612" s="62"/>
      <c r="L612" s="62"/>
      <c r="M612" s="62"/>
      <c r="N612" s="62"/>
      <c r="O612" s="62" t="s">
        <v>9</v>
      </c>
      <c r="P612" s="62" t="s">
        <v>9</v>
      </c>
      <c r="Q612" s="62"/>
      <c r="R612" s="62"/>
      <c r="S612" s="62"/>
      <c r="T612" s="62"/>
      <c r="U612" s="62"/>
      <c r="V612" s="62"/>
      <c r="W612" s="62"/>
      <c r="X612" s="62" t="s">
        <v>3413</v>
      </c>
      <c r="Y612" s="62">
        <v>3</v>
      </c>
      <c r="Z612" s="62" t="str">
        <f>IF(ISNA(MATCH(C612,FORMULÁRIO!L:L, 0)),"NÃO","SIM")</f>
        <v>SIM</v>
      </c>
      <c r="AA612" s="62" t="s">
        <v>3503</v>
      </c>
      <c r="AB612" s="62" t="s">
        <v>3503</v>
      </c>
    </row>
    <row r="613" spans="1:28" ht="15.75" customHeight="1" x14ac:dyDescent="0.25">
      <c r="A613" s="62">
        <v>368</v>
      </c>
      <c r="B613" s="208" t="s">
        <v>1572</v>
      </c>
      <c r="C613" s="46" t="s">
        <v>1573</v>
      </c>
      <c r="D613" s="47" t="s">
        <v>1574</v>
      </c>
      <c r="E613" s="48" t="s">
        <v>43</v>
      </c>
      <c r="F613" s="46" t="s">
        <v>1575</v>
      </c>
      <c r="G613" s="46" t="s">
        <v>132</v>
      </c>
      <c r="H613" s="62" t="s">
        <v>9</v>
      </c>
      <c r="I613" s="62" t="s">
        <v>9</v>
      </c>
      <c r="J613" s="62" t="s">
        <v>9</v>
      </c>
      <c r="K613" s="62"/>
      <c r="L613" s="62"/>
      <c r="M613" s="62"/>
      <c r="N613" s="62"/>
      <c r="O613" s="62"/>
      <c r="P613" s="62"/>
      <c r="Q613" s="62"/>
      <c r="R613" s="62"/>
      <c r="S613" s="62"/>
      <c r="T613" s="62"/>
      <c r="U613" s="62" t="s">
        <v>5037</v>
      </c>
      <c r="V613" s="62" t="s">
        <v>3506</v>
      </c>
      <c r="W613" s="62"/>
      <c r="X613" s="62" t="s">
        <v>3380</v>
      </c>
      <c r="Y613" s="62">
        <v>1</v>
      </c>
      <c r="Z613" s="62" t="str">
        <f>IF(ISNA(MATCH(C613,FORMULÁRIO!L:L, 0)),"NÃO","SIM")</f>
        <v>SIM</v>
      </c>
      <c r="AA613" s="62" t="s">
        <v>3502</v>
      </c>
      <c r="AB613" s="62" t="s">
        <v>3502</v>
      </c>
    </row>
    <row r="614" spans="1:28" x14ac:dyDescent="0.25">
      <c r="A614" s="62">
        <v>369</v>
      </c>
      <c r="B614" s="46" t="s">
        <v>1576</v>
      </c>
      <c r="C614" s="46" t="s">
        <v>1577</v>
      </c>
      <c r="D614" s="47" t="s">
        <v>1578</v>
      </c>
      <c r="E614" s="48" t="s">
        <v>3470</v>
      </c>
      <c r="F614" s="46" t="s">
        <v>1579</v>
      </c>
      <c r="G614" s="46" t="s">
        <v>10</v>
      </c>
      <c r="H614" s="62"/>
      <c r="I614" s="62"/>
      <c r="J614" s="62" t="s">
        <v>9</v>
      </c>
      <c r="K614" s="62"/>
      <c r="L614" s="62"/>
      <c r="M614" s="62"/>
      <c r="N614" s="62"/>
      <c r="O614" s="62"/>
      <c r="P614" s="62"/>
      <c r="Q614" s="62"/>
      <c r="R614" s="62"/>
      <c r="S614" s="62"/>
      <c r="T614" s="62"/>
      <c r="U614" s="62"/>
      <c r="V614" s="62"/>
      <c r="W614" s="62"/>
      <c r="X614" s="62" t="s">
        <v>3497</v>
      </c>
      <c r="Y614" s="62">
        <v>1</v>
      </c>
      <c r="Z614" s="62" t="str">
        <f>IF(ISNA(MATCH(C614,FORMULÁRIO!L:L, 0)),"NÃO","SIM")</f>
        <v>NÃO</v>
      </c>
      <c r="AA614" s="62" t="s">
        <v>3503</v>
      </c>
      <c r="AB614" s="62" t="s">
        <v>3503</v>
      </c>
    </row>
    <row r="615" spans="1:28" ht="15.75" customHeight="1" x14ac:dyDescent="0.25">
      <c r="A615" s="62">
        <v>369</v>
      </c>
      <c r="B615" s="46" t="s">
        <v>1576</v>
      </c>
      <c r="C615" s="46" t="s">
        <v>1577</v>
      </c>
      <c r="D615" s="47" t="s">
        <v>1578</v>
      </c>
      <c r="E615" s="48" t="s">
        <v>3470</v>
      </c>
      <c r="F615" s="46" t="s">
        <v>1579</v>
      </c>
      <c r="G615" s="46" t="s">
        <v>17</v>
      </c>
      <c r="H615" s="62" t="s">
        <v>9</v>
      </c>
      <c r="I615" s="62" t="s">
        <v>9</v>
      </c>
      <c r="J615" s="62"/>
      <c r="K615" s="62"/>
      <c r="L615" s="62"/>
      <c r="M615" s="62"/>
      <c r="N615" s="62"/>
      <c r="O615" s="62"/>
      <c r="P615" s="62"/>
      <c r="Q615" s="62"/>
      <c r="R615" s="62"/>
      <c r="S615" s="62"/>
      <c r="T615" s="62"/>
      <c r="U615" s="62"/>
      <c r="V615" s="62"/>
      <c r="W615" s="62"/>
      <c r="X615" s="62" t="s">
        <v>3380</v>
      </c>
      <c r="Y615" s="62">
        <v>2</v>
      </c>
      <c r="Z615" s="62" t="str">
        <f>IF(ISNA(MATCH(C615,FORMULÁRIO!L:L, 0)),"NÃO","SIM")</f>
        <v>NÃO</v>
      </c>
      <c r="AA615" s="62" t="s">
        <v>3503</v>
      </c>
      <c r="AB615" s="62" t="s">
        <v>3503</v>
      </c>
    </row>
    <row r="616" spans="1:28" ht="15.75" customHeight="1" x14ac:dyDescent="0.25">
      <c r="A616" s="62">
        <v>369</v>
      </c>
      <c r="B616" s="46" t="s">
        <v>1576</v>
      </c>
      <c r="C616" s="46" t="s">
        <v>1577</v>
      </c>
      <c r="D616" s="47" t="s">
        <v>1578</v>
      </c>
      <c r="E616" s="48" t="s">
        <v>3470</v>
      </c>
      <c r="F616" s="46" t="s">
        <v>1579</v>
      </c>
      <c r="G616" s="46" t="s">
        <v>187</v>
      </c>
      <c r="H616" s="62" t="s">
        <v>9</v>
      </c>
      <c r="I616" s="62"/>
      <c r="J616" s="62"/>
      <c r="K616" s="62"/>
      <c r="L616" s="62"/>
      <c r="M616" s="62"/>
      <c r="N616" s="62"/>
      <c r="O616" s="62" t="s">
        <v>9</v>
      </c>
      <c r="P616" s="62"/>
      <c r="Q616" s="62"/>
      <c r="R616" s="62"/>
      <c r="S616" s="62"/>
      <c r="T616" s="62"/>
      <c r="U616" s="62"/>
      <c r="V616" s="62"/>
      <c r="W616" s="62"/>
      <c r="X616" s="62" t="s">
        <v>3413</v>
      </c>
      <c r="Y616" s="62">
        <v>3</v>
      </c>
      <c r="Z616" s="62" t="str">
        <f>IF(ISNA(MATCH(C616,FORMULÁRIO!L:L, 0)),"NÃO","SIM")</f>
        <v>NÃO</v>
      </c>
      <c r="AA616" s="62" t="s">
        <v>3503</v>
      </c>
      <c r="AB616" s="62" t="s">
        <v>3503</v>
      </c>
    </row>
    <row r="617" spans="1:28" x14ac:dyDescent="0.25">
      <c r="A617" s="62">
        <v>370</v>
      </c>
      <c r="B617" s="208" t="s">
        <v>1580</v>
      </c>
      <c r="C617" s="46" t="s">
        <v>1581</v>
      </c>
      <c r="D617" s="47" t="s">
        <v>1582</v>
      </c>
      <c r="E617" s="48" t="s">
        <v>3470</v>
      </c>
      <c r="F617" s="46" t="s">
        <v>1583</v>
      </c>
      <c r="G617" s="46" t="s">
        <v>10</v>
      </c>
      <c r="H617" s="62"/>
      <c r="I617" s="62"/>
      <c r="J617" s="62" t="s">
        <v>9</v>
      </c>
      <c r="K617" s="62"/>
      <c r="L617" s="62"/>
      <c r="M617" s="62"/>
      <c r="N617" s="62"/>
      <c r="O617" s="62"/>
      <c r="P617" s="62"/>
      <c r="Q617" s="62"/>
      <c r="R617" s="62"/>
      <c r="S617" s="62"/>
      <c r="T617" s="62"/>
      <c r="U617" s="62"/>
      <c r="V617" s="62"/>
      <c r="W617" s="62"/>
      <c r="X617" s="62" t="s">
        <v>3497</v>
      </c>
      <c r="Y617" s="62">
        <v>1</v>
      </c>
      <c r="Z617" s="62" t="str">
        <f>IF(ISNA(MATCH(C617,FORMULÁRIO!L:L, 0)),"NÃO","SIM")</f>
        <v>SIM</v>
      </c>
      <c r="AA617" s="62" t="s">
        <v>3503</v>
      </c>
      <c r="AB617" s="62" t="s">
        <v>3503</v>
      </c>
    </row>
    <row r="618" spans="1:28" ht="15.75" customHeight="1" x14ac:dyDescent="0.25">
      <c r="A618" s="62">
        <v>371</v>
      </c>
      <c r="B618" s="208" t="s">
        <v>1584</v>
      </c>
      <c r="C618" s="46" t="s">
        <v>1585</v>
      </c>
      <c r="D618" s="47" t="s">
        <v>1586</v>
      </c>
      <c r="E618" s="48" t="s">
        <v>3470</v>
      </c>
      <c r="F618" s="46" t="s">
        <v>1587</v>
      </c>
      <c r="G618" s="46" t="s">
        <v>13</v>
      </c>
      <c r="H618" s="62"/>
      <c r="I618" s="62" t="s">
        <v>9</v>
      </c>
      <c r="J618" s="62"/>
      <c r="K618" s="62"/>
      <c r="L618" s="62"/>
      <c r="M618" s="62"/>
      <c r="N618" s="62"/>
      <c r="O618" s="62"/>
      <c r="P618" s="62"/>
      <c r="Q618" s="62"/>
      <c r="R618" s="62"/>
      <c r="S618" s="62"/>
      <c r="T618" s="62"/>
      <c r="U618" s="62"/>
      <c r="V618" s="62"/>
      <c r="W618" s="62"/>
      <c r="X618" s="62" t="s">
        <v>3408</v>
      </c>
      <c r="Y618" s="62">
        <v>1</v>
      </c>
      <c r="Z618" s="62" t="str">
        <f>IF(ISNA(MATCH(C618,FORMULÁRIO!L:L, 0)),"NÃO","SIM")</f>
        <v>SIM</v>
      </c>
      <c r="AA618" s="62" t="s">
        <v>3503</v>
      </c>
      <c r="AB618" s="62" t="s">
        <v>3503</v>
      </c>
    </row>
    <row r="619" spans="1:28" ht="15.75" customHeight="1" x14ac:dyDescent="0.25">
      <c r="A619" s="62">
        <v>371</v>
      </c>
      <c r="B619" s="208" t="s">
        <v>1584</v>
      </c>
      <c r="C619" s="46" t="s">
        <v>1585</v>
      </c>
      <c r="D619" s="47" t="s">
        <v>1586</v>
      </c>
      <c r="E619" s="48" t="s">
        <v>3470</v>
      </c>
      <c r="F619" s="46" t="s">
        <v>1587</v>
      </c>
      <c r="G619" s="46" t="s">
        <v>17</v>
      </c>
      <c r="H619" s="62" t="s">
        <v>9</v>
      </c>
      <c r="I619" s="62"/>
      <c r="J619" s="62" t="s">
        <v>9</v>
      </c>
      <c r="K619" s="62"/>
      <c r="L619" s="62"/>
      <c r="M619" s="62"/>
      <c r="N619" s="62"/>
      <c r="O619" s="62"/>
      <c r="P619" s="62"/>
      <c r="Q619" s="62"/>
      <c r="R619" s="62"/>
      <c r="S619" s="62"/>
      <c r="T619" s="62"/>
      <c r="U619" s="62"/>
      <c r="V619" s="62"/>
      <c r="W619" s="62"/>
      <c r="X619" s="62" t="s">
        <v>3380</v>
      </c>
      <c r="Y619" s="62">
        <v>2</v>
      </c>
      <c r="Z619" s="62" t="str">
        <f>IF(ISNA(MATCH(C619,FORMULÁRIO!L:L, 0)),"NÃO","SIM")</f>
        <v>SIM</v>
      </c>
      <c r="AA619" s="62" t="s">
        <v>3503</v>
      </c>
      <c r="AB619" s="62" t="s">
        <v>3503</v>
      </c>
    </row>
    <row r="620" spans="1:28" ht="15.75" customHeight="1" x14ac:dyDescent="0.25">
      <c r="A620" s="62">
        <v>371</v>
      </c>
      <c r="B620" s="208" t="s">
        <v>1584</v>
      </c>
      <c r="C620" s="46" t="s">
        <v>1585</v>
      </c>
      <c r="D620" s="47" t="s">
        <v>1586</v>
      </c>
      <c r="E620" s="48" t="s">
        <v>3470</v>
      </c>
      <c r="F620" s="46" t="s">
        <v>1587</v>
      </c>
      <c r="G620" s="46" t="s">
        <v>458</v>
      </c>
      <c r="H620" s="62"/>
      <c r="I620" s="62"/>
      <c r="J620" s="62" t="s">
        <v>9</v>
      </c>
      <c r="K620" s="62"/>
      <c r="L620" s="62"/>
      <c r="M620" s="62"/>
      <c r="N620" s="62"/>
      <c r="O620" s="62"/>
      <c r="P620" s="62"/>
      <c r="Q620" s="62"/>
      <c r="R620" s="62"/>
      <c r="S620" s="62"/>
      <c r="T620" s="62"/>
      <c r="U620" s="62"/>
      <c r="V620" s="62"/>
      <c r="W620" s="62"/>
      <c r="X620" s="62" t="s">
        <v>3497</v>
      </c>
      <c r="Y620" s="62">
        <v>3</v>
      </c>
      <c r="Z620" s="62" t="str">
        <f>IF(ISNA(MATCH(C620,FORMULÁRIO!L:L, 0)),"NÃO","SIM")</f>
        <v>SIM</v>
      </c>
      <c r="AA620" s="62" t="s">
        <v>3503</v>
      </c>
      <c r="AB620" s="62" t="s">
        <v>3503</v>
      </c>
    </row>
    <row r="621" spans="1:28" ht="15.75" customHeight="1" x14ac:dyDescent="0.25">
      <c r="A621" s="62">
        <v>372</v>
      </c>
      <c r="B621" s="208" t="s">
        <v>1588</v>
      </c>
      <c r="C621" s="46" t="s">
        <v>1589</v>
      </c>
      <c r="D621" s="47" t="s">
        <v>1590</v>
      </c>
      <c r="E621" s="48" t="s">
        <v>43</v>
      </c>
      <c r="F621" s="46" t="s">
        <v>1591</v>
      </c>
      <c r="G621" s="46" t="s">
        <v>13</v>
      </c>
      <c r="H621" s="62"/>
      <c r="I621" s="62" t="s">
        <v>9</v>
      </c>
      <c r="J621" s="62"/>
      <c r="K621" s="62"/>
      <c r="L621" s="62"/>
      <c r="M621" s="62"/>
      <c r="N621" s="62"/>
      <c r="O621" s="62"/>
      <c r="P621" s="62"/>
      <c r="Q621" s="62"/>
      <c r="R621" s="62"/>
      <c r="S621" s="62"/>
      <c r="T621" s="62"/>
      <c r="U621" s="62"/>
      <c r="V621" s="62"/>
      <c r="W621" s="62"/>
      <c r="X621" s="62" t="s">
        <v>3408</v>
      </c>
      <c r="Y621" s="62">
        <v>1</v>
      </c>
      <c r="Z621" s="62" t="str">
        <f>IF(ISNA(MATCH(C621,FORMULÁRIO!L:L, 0)),"NÃO","SIM")</f>
        <v>SIM</v>
      </c>
      <c r="AA621" s="62" t="s">
        <v>3502</v>
      </c>
      <c r="AB621" s="62" t="s">
        <v>3502</v>
      </c>
    </row>
    <row r="622" spans="1:28" ht="15.75" customHeight="1" x14ac:dyDescent="0.25">
      <c r="A622" s="62">
        <v>373</v>
      </c>
      <c r="B622" s="208" t="s">
        <v>1592</v>
      </c>
      <c r="C622" s="46" t="s">
        <v>1593</v>
      </c>
      <c r="D622" s="47" t="s">
        <v>1594</v>
      </c>
      <c r="E622" s="48" t="s">
        <v>43</v>
      </c>
      <c r="F622" s="46" t="s">
        <v>1595</v>
      </c>
      <c r="G622" s="46" t="s">
        <v>48</v>
      </c>
      <c r="H622" s="62" t="s">
        <v>9</v>
      </c>
      <c r="I622" s="62"/>
      <c r="J622" s="62"/>
      <c r="K622" s="62"/>
      <c r="L622" s="62"/>
      <c r="M622" s="62"/>
      <c r="N622" s="62"/>
      <c r="O622" s="62"/>
      <c r="P622" s="62"/>
      <c r="Q622" s="62"/>
      <c r="R622" s="62"/>
      <c r="S622" s="62"/>
      <c r="T622" s="62"/>
      <c r="U622" s="62"/>
      <c r="V622" s="62"/>
      <c r="W622" s="62"/>
      <c r="X622" s="62" t="s">
        <v>3361</v>
      </c>
      <c r="Y622" s="62">
        <v>1</v>
      </c>
      <c r="Z622" s="62" t="str">
        <f>IF(ISNA(MATCH(C622,FORMULÁRIO!L:L, 0)),"NÃO","SIM")</f>
        <v>SIM</v>
      </c>
      <c r="AA622" s="62" t="s">
        <v>3502</v>
      </c>
      <c r="AB622" s="62" t="s">
        <v>3502</v>
      </c>
    </row>
    <row r="623" spans="1:28" ht="15.75" customHeight="1" x14ac:dyDescent="0.25">
      <c r="A623" s="62">
        <v>373</v>
      </c>
      <c r="B623" s="208" t="s">
        <v>1592</v>
      </c>
      <c r="C623" s="46" t="s">
        <v>1593</v>
      </c>
      <c r="D623" s="47" t="s">
        <v>1594</v>
      </c>
      <c r="E623" s="48" t="s">
        <v>43</v>
      </c>
      <c r="F623" s="46" t="s">
        <v>1595</v>
      </c>
      <c r="G623" s="46" t="s">
        <v>11</v>
      </c>
      <c r="H623" s="62" t="s">
        <v>9</v>
      </c>
      <c r="I623" s="62"/>
      <c r="J623" s="62"/>
      <c r="K623" s="62"/>
      <c r="L623" s="62"/>
      <c r="M623" s="62"/>
      <c r="N623" s="62"/>
      <c r="O623" s="62"/>
      <c r="P623" s="62"/>
      <c r="Q623" s="62"/>
      <c r="R623" s="62"/>
      <c r="S623" s="62"/>
      <c r="T623" s="62"/>
      <c r="U623" s="62"/>
      <c r="V623" s="62"/>
      <c r="W623" s="62"/>
      <c r="X623" s="62" t="s">
        <v>3371</v>
      </c>
      <c r="Y623" s="62">
        <v>2</v>
      </c>
      <c r="Z623" s="62" t="str">
        <f>IF(ISNA(MATCH(C623,FORMULÁRIO!L:L, 0)),"NÃO","SIM")</f>
        <v>SIM</v>
      </c>
      <c r="AA623" s="62" t="s">
        <v>3502</v>
      </c>
      <c r="AB623" s="62" t="s">
        <v>3502</v>
      </c>
    </row>
    <row r="624" spans="1:28" ht="15.75" customHeight="1" x14ac:dyDescent="0.25">
      <c r="A624" s="62">
        <v>374</v>
      </c>
      <c r="B624" s="208" t="s">
        <v>1596</v>
      </c>
      <c r="C624" s="46" t="s">
        <v>1597</v>
      </c>
      <c r="D624" s="47" t="s">
        <v>1598</v>
      </c>
      <c r="E624" s="48" t="s">
        <v>3470</v>
      </c>
      <c r="F624" s="46" t="s">
        <v>1599</v>
      </c>
      <c r="G624" s="46" t="s">
        <v>13</v>
      </c>
      <c r="H624" s="62" t="s">
        <v>9</v>
      </c>
      <c r="I624" s="62" t="s">
        <v>9</v>
      </c>
      <c r="J624" s="62"/>
      <c r="K624" s="62"/>
      <c r="L624" s="62"/>
      <c r="M624" s="62"/>
      <c r="N624" s="62"/>
      <c r="O624" s="62"/>
      <c r="P624" s="62"/>
      <c r="Q624" s="62"/>
      <c r="R624" s="62"/>
      <c r="S624" s="62"/>
      <c r="T624" s="62"/>
      <c r="U624" s="62"/>
      <c r="V624" s="62"/>
      <c r="W624" s="62"/>
      <c r="X624" s="62" t="s">
        <v>3408</v>
      </c>
      <c r="Y624" s="62">
        <v>1</v>
      </c>
      <c r="Z624" s="62" t="str">
        <f>IF(ISNA(MATCH(C624,FORMULÁRIO!L:L, 0)),"NÃO","SIM")</f>
        <v>SIM</v>
      </c>
      <c r="AA624" s="62" t="s">
        <v>3503</v>
      </c>
      <c r="AB624" s="62" t="s">
        <v>3503</v>
      </c>
    </row>
    <row r="625" spans="1:28" ht="15.75" customHeight="1" x14ac:dyDescent="0.25">
      <c r="A625" s="62">
        <v>375</v>
      </c>
      <c r="B625" s="208" t="s">
        <v>1600</v>
      </c>
      <c r="C625" s="46" t="s">
        <v>1601</v>
      </c>
      <c r="D625" s="47" t="s">
        <v>1602</v>
      </c>
      <c r="E625" s="48" t="s">
        <v>43</v>
      </c>
      <c r="F625" s="46" t="s">
        <v>1603</v>
      </c>
      <c r="G625" s="46" t="s">
        <v>62</v>
      </c>
      <c r="H625" s="62" t="s">
        <v>9</v>
      </c>
      <c r="I625" s="62"/>
      <c r="J625" s="62"/>
      <c r="K625" s="62"/>
      <c r="L625" s="62"/>
      <c r="M625" s="62"/>
      <c r="N625" s="62"/>
      <c r="O625" s="62"/>
      <c r="P625" s="62"/>
      <c r="Q625" s="62"/>
      <c r="R625" s="62"/>
      <c r="S625" s="62"/>
      <c r="T625" s="62"/>
      <c r="U625" s="62"/>
      <c r="V625" s="62" t="s">
        <v>3506</v>
      </c>
      <c r="W625" s="62"/>
      <c r="X625" s="62" t="s">
        <v>3413</v>
      </c>
      <c r="Y625" s="62">
        <v>1</v>
      </c>
      <c r="Z625" s="62" t="str">
        <f>IF(ISNA(MATCH(C625,FORMULÁRIO!L:L, 0)),"NÃO","SIM")</f>
        <v>SIM</v>
      </c>
      <c r="AA625" s="62" t="s">
        <v>3502</v>
      </c>
      <c r="AB625" s="62" t="s">
        <v>3502</v>
      </c>
    </row>
    <row r="626" spans="1:28" ht="15.75" customHeight="1" x14ac:dyDescent="0.25">
      <c r="A626" s="62">
        <v>375</v>
      </c>
      <c r="B626" s="208" t="s">
        <v>1600</v>
      </c>
      <c r="C626" s="46" t="s">
        <v>1601</v>
      </c>
      <c r="D626" s="47" t="s">
        <v>1602</v>
      </c>
      <c r="E626" s="48" t="s">
        <v>43</v>
      </c>
      <c r="F626" s="46" t="s">
        <v>1603</v>
      </c>
      <c r="G626" s="46" t="s">
        <v>33</v>
      </c>
      <c r="H626" s="62"/>
      <c r="I626" s="62"/>
      <c r="J626" s="62"/>
      <c r="K626" s="62"/>
      <c r="L626" s="62"/>
      <c r="M626" s="62"/>
      <c r="N626" s="62" t="s">
        <v>9</v>
      </c>
      <c r="O626" s="62" t="s">
        <v>9</v>
      </c>
      <c r="P626" s="62"/>
      <c r="Q626" s="62"/>
      <c r="R626" s="62"/>
      <c r="S626" s="62"/>
      <c r="T626" s="62"/>
      <c r="U626" s="62" t="s">
        <v>5041</v>
      </c>
      <c r="V626" s="62" t="s">
        <v>3506</v>
      </c>
      <c r="W626" s="62"/>
      <c r="X626" s="62" t="s">
        <v>3389</v>
      </c>
      <c r="Y626" s="62">
        <v>2</v>
      </c>
      <c r="Z626" s="62" t="str">
        <f>IF(ISNA(MATCH(C626,FORMULÁRIO!L:L, 0)),"NÃO","SIM")</f>
        <v>SIM</v>
      </c>
      <c r="AA626" s="62" t="s">
        <v>3502</v>
      </c>
      <c r="AB626" s="62" t="s">
        <v>3502</v>
      </c>
    </row>
    <row r="627" spans="1:28" ht="15.75" customHeight="1" x14ac:dyDescent="0.25">
      <c r="A627" s="62">
        <v>376</v>
      </c>
      <c r="B627" s="208" t="s">
        <v>1604</v>
      </c>
      <c r="C627" s="46" t="s">
        <v>1605</v>
      </c>
      <c r="D627" s="47" t="s">
        <v>1606</v>
      </c>
      <c r="E627" s="48" t="s">
        <v>43</v>
      </c>
      <c r="F627" s="46" t="s">
        <v>1607</v>
      </c>
      <c r="G627" s="46" t="s">
        <v>48</v>
      </c>
      <c r="H627" s="62" t="s">
        <v>9</v>
      </c>
      <c r="I627" s="62"/>
      <c r="J627" s="62"/>
      <c r="K627" s="62"/>
      <c r="L627" s="62"/>
      <c r="M627" s="62"/>
      <c r="N627" s="62"/>
      <c r="O627" s="62"/>
      <c r="P627" s="62"/>
      <c r="Q627" s="62"/>
      <c r="R627" s="62"/>
      <c r="S627" s="62"/>
      <c r="T627" s="62"/>
      <c r="U627" s="62" t="s">
        <v>4602</v>
      </c>
      <c r="V627" s="62" t="s">
        <v>3506</v>
      </c>
      <c r="W627" s="62"/>
      <c r="X627" s="62" t="s">
        <v>3361</v>
      </c>
      <c r="Y627" s="62">
        <v>1</v>
      </c>
      <c r="Z627" s="62" t="str">
        <f>IF(ISNA(MATCH(C627,FORMULÁRIO!L:L, 0)),"NÃO","SIM")</f>
        <v>SIM</v>
      </c>
      <c r="AA627" s="62" t="s">
        <v>3502</v>
      </c>
      <c r="AB627" s="62" t="s">
        <v>3502</v>
      </c>
    </row>
    <row r="628" spans="1:28" x14ac:dyDescent="0.25">
      <c r="A628" s="62">
        <v>378</v>
      </c>
      <c r="B628" s="208" t="s">
        <v>1608</v>
      </c>
      <c r="C628" s="46" t="s">
        <v>1609</v>
      </c>
      <c r="D628" s="47" t="s">
        <v>1610</v>
      </c>
      <c r="E628" s="48" t="s">
        <v>3470</v>
      </c>
      <c r="F628" s="46" t="s">
        <v>1611</v>
      </c>
      <c r="G628" s="46" t="s">
        <v>10</v>
      </c>
      <c r="H628" s="62" t="s">
        <v>9</v>
      </c>
      <c r="I628" s="62"/>
      <c r="J628" s="62"/>
      <c r="K628" s="62"/>
      <c r="L628" s="62"/>
      <c r="M628" s="62"/>
      <c r="N628" s="62"/>
      <c r="O628" s="62"/>
      <c r="P628" s="62"/>
      <c r="Q628" s="62"/>
      <c r="R628" s="62"/>
      <c r="S628" s="62"/>
      <c r="T628" s="62"/>
      <c r="U628" s="62"/>
      <c r="V628" s="62"/>
      <c r="W628" s="62"/>
      <c r="X628" s="62" t="s">
        <v>3497</v>
      </c>
      <c r="Y628" s="62">
        <v>1</v>
      </c>
      <c r="Z628" s="62" t="str">
        <f>IF(ISNA(MATCH(C628,FORMULÁRIO!L:L, 0)),"NÃO","SIM")</f>
        <v>SIM</v>
      </c>
      <c r="AA628" s="62" t="s">
        <v>3503</v>
      </c>
      <c r="AB628" s="62" t="s">
        <v>3503</v>
      </c>
    </row>
    <row r="629" spans="1:28" ht="15.75" customHeight="1" x14ac:dyDescent="0.25">
      <c r="A629" s="62">
        <v>378</v>
      </c>
      <c r="B629" s="208" t="s">
        <v>1608</v>
      </c>
      <c r="C629" s="46" t="s">
        <v>1609</v>
      </c>
      <c r="D629" s="47" t="s">
        <v>1610</v>
      </c>
      <c r="E629" s="48" t="s">
        <v>3470</v>
      </c>
      <c r="F629" s="46" t="s">
        <v>1611</v>
      </c>
      <c r="G629" s="46" t="s">
        <v>103</v>
      </c>
      <c r="H629" s="62" t="s">
        <v>9</v>
      </c>
      <c r="I629" s="62"/>
      <c r="J629" s="62"/>
      <c r="K629" s="62"/>
      <c r="L629" s="62"/>
      <c r="M629" s="62"/>
      <c r="N629" s="62"/>
      <c r="O629" s="62"/>
      <c r="P629" s="62"/>
      <c r="Q629" s="62"/>
      <c r="R629" s="62"/>
      <c r="S629" s="62"/>
      <c r="T629" s="62"/>
      <c r="U629" s="62"/>
      <c r="V629" s="62"/>
      <c r="W629" s="62"/>
      <c r="X629" s="62" t="s">
        <v>3361</v>
      </c>
      <c r="Y629" s="62">
        <v>2</v>
      </c>
      <c r="Z629" s="62" t="str">
        <f>IF(ISNA(MATCH(C629,FORMULÁRIO!L:L, 0)),"NÃO","SIM")</f>
        <v>SIM</v>
      </c>
      <c r="AA629" s="62" t="s">
        <v>3503</v>
      </c>
      <c r="AB629" s="62" t="s">
        <v>3503</v>
      </c>
    </row>
    <row r="630" spans="1:28" ht="15.75" customHeight="1" x14ac:dyDescent="0.25">
      <c r="A630" s="62">
        <v>379</v>
      </c>
      <c r="B630" s="46" t="s">
        <v>1612</v>
      </c>
      <c r="C630" s="46" t="s">
        <v>1613</v>
      </c>
      <c r="D630" s="47" t="s">
        <v>1614</v>
      </c>
      <c r="E630" s="48" t="s">
        <v>3470</v>
      </c>
      <c r="F630" s="46" t="s">
        <v>1615</v>
      </c>
      <c r="G630" s="46" t="s">
        <v>48</v>
      </c>
      <c r="H630" s="62" t="s">
        <v>9</v>
      </c>
      <c r="I630" s="62" t="s">
        <v>9</v>
      </c>
      <c r="J630" s="62"/>
      <c r="K630" s="62"/>
      <c r="L630" s="62"/>
      <c r="M630" s="62"/>
      <c r="N630" s="62"/>
      <c r="O630" s="62"/>
      <c r="P630" s="62"/>
      <c r="Q630" s="62"/>
      <c r="R630" s="62"/>
      <c r="S630" s="62"/>
      <c r="T630" s="62"/>
      <c r="U630" s="62"/>
      <c r="V630" s="62"/>
      <c r="W630" s="62"/>
      <c r="X630" s="62" t="s">
        <v>3361</v>
      </c>
      <c r="Y630" s="62">
        <v>1</v>
      </c>
      <c r="Z630" s="62" t="str">
        <f>IF(ISNA(MATCH(C630,FORMULÁRIO!L:L, 0)),"NÃO","SIM")</f>
        <v>NÃO</v>
      </c>
      <c r="AA630" s="62" t="s">
        <v>3503</v>
      </c>
      <c r="AB630" s="62" t="s">
        <v>3503</v>
      </c>
    </row>
    <row r="631" spans="1:28" ht="15.75" customHeight="1" x14ac:dyDescent="0.25">
      <c r="A631" s="62">
        <v>379</v>
      </c>
      <c r="B631" s="46" t="s">
        <v>1612</v>
      </c>
      <c r="C631" s="46" t="s">
        <v>1613</v>
      </c>
      <c r="D631" s="47" t="s">
        <v>1614</v>
      </c>
      <c r="E631" s="48" t="s">
        <v>3470</v>
      </c>
      <c r="F631" s="46" t="s">
        <v>1615</v>
      </c>
      <c r="G631" s="46" t="s">
        <v>68</v>
      </c>
      <c r="H631" s="62"/>
      <c r="I631" s="62"/>
      <c r="J631" s="62" t="s">
        <v>9</v>
      </c>
      <c r="K631" s="62"/>
      <c r="L631" s="62"/>
      <c r="M631" s="62"/>
      <c r="N631" s="62"/>
      <c r="O631" s="62"/>
      <c r="P631" s="62"/>
      <c r="Q631" s="62"/>
      <c r="R631" s="62"/>
      <c r="S631" s="62"/>
      <c r="T631" s="62"/>
      <c r="U631" s="62"/>
      <c r="V631" s="62"/>
      <c r="W631" s="62"/>
      <c r="X631" s="62" t="s">
        <v>3497</v>
      </c>
      <c r="Y631" s="62">
        <v>2</v>
      </c>
      <c r="Z631" s="62" t="str">
        <f>IF(ISNA(MATCH(C631,FORMULÁRIO!L:L, 0)),"NÃO","SIM")</f>
        <v>NÃO</v>
      </c>
      <c r="AA631" s="62" t="s">
        <v>3503</v>
      </c>
      <c r="AB631" s="62" t="s">
        <v>3503</v>
      </c>
    </row>
    <row r="632" spans="1:28" ht="31.5" customHeight="1" x14ac:dyDescent="0.25">
      <c r="A632" s="62">
        <v>380</v>
      </c>
      <c r="B632" s="209" t="s">
        <v>1616</v>
      </c>
      <c r="C632" s="46" t="s">
        <v>1617</v>
      </c>
      <c r="D632" s="47" t="s">
        <v>1618</v>
      </c>
      <c r="E632" s="48" t="s">
        <v>3470</v>
      </c>
      <c r="F632" s="46" t="s">
        <v>1619</v>
      </c>
      <c r="G632" s="46" t="s">
        <v>48</v>
      </c>
      <c r="H632" s="62"/>
      <c r="I632" s="62" t="s">
        <v>9</v>
      </c>
      <c r="J632" s="62"/>
      <c r="K632" s="62"/>
      <c r="L632" s="62"/>
      <c r="M632" s="62"/>
      <c r="N632" s="62"/>
      <c r="O632" s="62"/>
      <c r="P632" s="62"/>
      <c r="Q632" s="62"/>
      <c r="R632" s="62"/>
      <c r="S632" s="62"/>
      <c r="T632" s="62"/>
      <c r="U632" s="62"/>
      <c r="V632" s="62"/>
      <c r="W632" s="62"/>
      <c r="X632" s="62" t="s">
        <v>3361</v>
      </c>
      <c r="Y632" s="62">
        <v>1</v>
      </c>
      <c r="Z632" s="62" t="str">
        <f>IF(ISNA(MATCH(C632,FORMULÁRIO!L:L, 0)),"NÃO","SIM")</f>
        <v>SIM</v>
      </c>
      <c r="AA632" s="62" t="s">
        <v>3503</v>
      </c>
      <c r="AB632" s="62" t="s">
        <v>3503</v>
      </c>
    </row>
    <row r="633" spans="1:28" ht="31.5" customHeight="1" x14ac:dyDescent="0.25">
      <c r="A633" s="62">
        <v>380</v>
      </c>
      <c r="B633" s="209" t="s">
        <v>1616</v>
      </c>
      <c r="C633" s="46" t="s">
        <v>1617</v>
      </c>
      <c r="D633" s="47" t="s">
        <v>1618</v>
      </c>
      <c r="E633" s="48" t="s">
        <v>3470</v>
      </c>
      <c r="F633" s="46" t="s">
        <v>1619</v>
      </c>
      <c r="G633" s="46" t="s">
        <v>123</v>
      </c>
      <c r="H633" s="62"/>
      <c r="I633" s="62" t="s">
        <v>9</v>
      </c>
      <c r="J633" s="62"/>
      <c r="K633" s="62"/>
      <c r="L633" s="62"/>
      <c r="M633" s="62"/>
      <c r="N633" s="62"/>
      <c r="O633" s="62"/>
      <c r="P633" s="62"/>
      <c r="Q633" s="62"/>
      <c r="R633" s="62"/>
      <c r="S633" s="62"/>
      <c r="T633" s="62"/>
      <c r="U633" s="62"/>
      <c r="V633" s="62"/>
      <c r="W633" s="62"/>
      <c r="X633" s="62" t="s">
        <v>3408</v>
      </c>
      <c r="Y633" s="62">
        <v>2</v>
      </c>
      <c r="Z633" s="62" t="str">
        <f>IF(ISNA(MATCH(C633,FORMULÁRIO!L:L, 0)),"NÃO","SIM")</f>
        <v>SIM</v>
      </c>
      <c r="AA633" s="62" t="s">
        <v>3503</v>
      </c>
      <c r="AB633" s="62" t="s">
        <v>3503</v>
      </c>
    </row>
    <row r="634" spans="1:28" ht="31.5" customHeight="1" x14ac:dyDescent="0.25">
      <c r="A634" s="62">
        <v>380</v>
      </c>
      <c r="B634" s="209" t="s">
        <v>1616</v>
      </c>
      <c r="C634" s="46" t="s">
        <v>1617</v>
      </c>
      <c r="D634" s="47" t="s">
        <v>1618</v>
      </c>
      <c r="E634" s="48" t="s">
        <v>3470</v>
      </c>
      <c r="F634" s="46" t="s">
        <v>1619</v>
      </c>
      <c r="G634" s="46" t="s">
        <v>458</v>
      </c>
      <c r="H634" s="62"/>
      <c r="I634" s="62"/>
      <c r="J634" s="62"/>
      <c r="K634" s="62" t="s">
        <v>9</v>
      </c>
      <c r="L634" s="62"/>
      <c r="M634" s="62"/>
      <c r="N634" s="62"/>
      <c r="O634" s="62"/>
      <c r="P634" s="62"/>
      <c r="Q634" s="62"/>
      <c r="R634" s="62"/>
      <c r="S634" s="62"/>
      <c r="T634" s="62"/>
      <c r="U634" s="62"/>
      <c r="V634" s="62"/>
      <c r="W634" s="62"/>
      <c r="X634" s="62" t="s">
        <v>3497</v>
      </c>
      <c r="Y634" s="62">
        <v>3</v>
      </c>
      <c r="Z634" s="62" t="str">
        <f>IF(ISNA(MATCH(C634,FORMULÁRIO!L:L, 0)),"NÃO","SIM")</f>
        <v>SIM</v>
      </c>
      <c r="AA634" s="62" t="s">
        <v>3503</v>
      </c>
      <c r="AB634" s="62" t="s">
        <v>3503</v>
      </c>
    </row>
    <row r="635" spans="1:28" ht="15.75" customHeight="1" x14ac:dyDescent="0.25">
      <c r="A635" s="62">
        <v>381</v>
      </c>
      <c r="B635" s="208" t="s">
        <v>1620</v>
      </c>
      <c r="C635" s="46" t="s">
        <v>1621</v>
      </c>
      <c r="D635" s="47" t="s">
        <v>1622</v>
      </c>
      <c r="E635" s="48" t="s">
        <v>3470</v>
      </c>
      <c r="F635" s="46" t="s">
        <v>1623</v>
      </c>
      <c r="G635" s="46" t="s">
        <v>305</v>
      </c>
      <c r="H635" s="62"/>
      <c r="I635" s="62"/>
      <c r="J635" s="62"/>
      <c r="K635" s="62" t="s">
        <v>9</v>
      </c>
      <c r="L635" s="62"/>
      <c r="M635" s="62" t="s">
        <v>9</v>
      </c>
      <c r="N635" s="62"/>
      <c r="O635" s="62" t="s">
        <v>9</v>
      </c>
      <c r="P635" s="62" t="s">
        <v>9</v>
      </c>
      <c r="Q635" s="62"/>
      <c r="R635" s="62"/>
      <c r="S635" s="62"/>
      <c r="T635" s="62"/>
      <c r="U635" s="62"/>
      <c r="V635" s="62"/>
      <c r="W635" s="62"/>
      <c r="X635" s="62" t="s">
        <v>3389</v>
      </c>
      <c r="Y635" s="62">
        <v>1</v>
      </c>
      <c r="Z635" s="62" t="str">
        <f>IF(ISNA(MATCH(C635,FORMULÁRIO!L:L, 0)),"NÃO","SIM")</f>
        <v>SIM</v>
      </c>
      <c r="AA635" s="62" t="s">
        <v>3503</v>
      </c>
      <c r="AB635" s="62" t="s">
        <v>3503</v>
      </c>
    </row>
    <row r="636" spans="1:28" ht="15.75" customHeight="1" x14ac:dyDescent="0.25">
      <c r="A636" s="62">
        <v>381</v>
      </c>
      <c r="B636" s="208" t="s">
        <v>1620</v>
      </c>
      <c r="C636" s="46" t="s">
        <v>1621</v>
      </c>
      <c r="D636" s="47" t="s">
        <v>1622</v>
      </c>
      <c r="E636" s="48" t="s">
        <v>3470</v>
      </c>
      <c r="F636" s="46" t="s">
        <v>1623</v>
      </c>
      <c r="G636" s="46" t="s">
        <v>17</v>
      </c>
      <c r="H636" s="62" t="s">
        <v>9</v>
      </c>
      <c r="I636" s="62"/>
      <c r="J636" s="62" t="s">
        <v>9</v>
      </c>
      <c r="K636" s="62"/>
      <c r="L636" s="62"/>
      <c r="M636" s="62"/>
      <c r="N636" s="62"/>
      <c r="O636" s="62"/>
      <c r="P636" s="62"/>
      <c r="Q636" s="62"/>
      <c r="R636" s="62"/>
      <c r="S636" s="62"/>
      <c r="T636" s="62"/>
      <c r="U636" s="62"/>
      <c r="V636" s="62"/>
      <c r="W636" s="62"/>
      <c r="X636" s="62" t="s">
        <v>3380</v>
      </c>
      <c r="Y636" s="62">
        <v>2</v>
      </c>
      <c r="Z636" s="62" t="str">
        <f>IF(ISNA(MATCH(C636,FORMULÁRIO!L:L, 0)),"NÃO","SIM")</f>
        <v>SIM</v>
      </c>
      <c r="AA636" s="62" t="s">
        <v>3503</v>
      </c>
      <c r="AB636" s="62" t="s">
        <v>3503</v>
      </c>
    </row>
    <row r="637" spans="1:28" ht="15.75" customHeight="1" x14ac:dyDescent="0.25">
      <c r="A637" s="62">
        <v>381</v>
      </c>
      <c r="B637" s="208" t="s">
        <v>1620</v>
      </c>
      <c r="C637" s="46" t="s">
        <v>1621</v>
      </c>
      <c r="D637" s="47" t="s">
        <v>1622</v>
      </c>
      <c r="E637" s="48" t="s">
        <v>3470</v>
      </c>
      <c r="F637" s="46" t="s">
        <v>1623</v>
      </c>
      <c r="G637" s="46" t="s">
        <v>187</v>
      </c>
      <c r="H637" s="62" t="s">
        <v>9</v>
      </c>
      <c r="I637" s="62"/>
      <c r="J637" s="62"/>
      <c r="K637" s="62"/>
      <c r="L637" s="62"/>
      <c r="M637" s="62"/>
      <c r="N637" s="62" t="s">
        <v>9</v>
      </c>
      <c r="O637" s="62" t="s">
        <v>9</v>
      </c>
      <c r="P637" s="62"/>
      <c r="Q637" s="62"/>
      <c r="R637" s="62"/>
      <c r="S637" s="62"/>
      <c r="T637" s="62"/>
      <c r="U637" s="62"/>
      <c r="V637" s="62"/>
      <c r="W637" s="62"/>
      <c r="X637" s="62" t="s">
        <v>3413</v>
      </c>
      <c r="Y637" s="62">
        <v>3</v>
      </c>
      <c r="Z637" s="62" t="str">
        <f>IF(ISNA(MATCH(C637,FORMULÁRIO!L:L, 0)),"NÃO","SIM")</f>
        <v>SIM</v>
      </c>
      <c r="AA637" s="62" t="s">
        <v>3503</v>
      </c>
      <c r="AB637" s="62" t="s">
        <v>3503</v>
      </c>
    </row>
    <row r="638" spans="1:28" ht="15.75" customHeight="1" x14ac:dyDescent="0.25">
      <c r="A638" s="62">
        <v>383</v>
      </c>
      <c r="B638" s="208" t="s">
        <v>1624</v>
      </c>
      <c r="C638" s="46" t="s">
        <v>1625</v>
      </c>
      <c r="D638" s="47" t="s">
        <v>1626</v>
      </c>
      <c r="E638" s="48" t="s">
        <v>43</v>
      </c>
      <c r="F638" s="46" t="s">
        <v>1627</v>
      </c>
      <c r="G638" s="46" t="s">
        <v>15</v>
      </c>
      <c r="H638" s="62" t="s">
        <v>9</v>
      </c>
      <c r="I638" s="62"/>
      <c r="J638" s="62"/>
      <c r="K638" s="62"/>
      <c r="L638" s="62"/>
      <c r="M638" s="62"/>
      <c r="N638" s="62"/>
      <c r="O638" s="62"/>
      <c r="P638" s="62"/>
      <c r="Q638" s="62"/>
      <c r="R638" s="62"/>
      <c r="S638" s="62"/>
      <c r="T638" s="62"/>
      <c r="U638" s="62" t="s">
        <v>5051</v>
      </c>
      <c r="V638" s="62" t="s">
        <v>3506</v>
      </c>
      <c r="W638" s="62"/>
      <c r="X638" s="62" t="s">
        <v>3371</v>
      </c>
      <c r="Y638" s="62">
        <v>1</v>
      </c>
      <c r="Z638" s="62" t="str">
        <f>IF(ISNA(MATCH(C638,FORMULÁRIO!L:L, 0)),"NÃO","SIM")</f>
        <v>SIM</v>
      </c>
      <c r="AA638" s="62" t="s">
        <v>3502</v>
      </c>
      <c r="AB638" s="62" t="s">
        <v>3502</v>
      </c>
    </row>
    <row r="639" spans="1:28" ht="15.75" customHeight="1" x14ac:dyDescent="0.25">
      <c r="A639" s="62">
        <v>383</v>
      </c>
      <c r="B639" s="208" t="s">
        <v>1624</v>
      </c>
      <c r="C639" s="46" t="s">
        <v>1625</v>
      </c>
      <c r="D639" s="47" t="s">
        <v>1626</v>
      </c>
      <c r="E639" s="48" t="s">
        <v>43</v>
      </c>
      <c r="F639" s="46" t="s">
        <v>1627</v>
      </c>
      <c r="G639" s="46" t="s">
        <v>103</v>
      </c>
      <c r="H639" s="62" t="s">
        <v>9</v>
      </c>
      <c r="I639" s="62"/>
      <c r="J639" s="62"/>
      <c r="K639" s="62"/>
      <c r="L639" s="62"/>
      <c r="M639" s="62"/>
      <c r="N639" s="62"/>
      <c r="O639" s="62"/>
      <c r="P639" s="62"/>
      <c r="Q639" s="62"/>
      <c r="R639" s="62"/>
      <c r="S639" s="62"/>
      <c r="T639" s="62"/>
      <c r="U639" s="62"/>
      <c r="V639" s="62" t="s">
        <v>3506</v>
      </c>
      <c r="W639" s="62"/>
      <c r="X639" s="62" t="s">
        <v>3361</v>
      </c>
      <c r="Y639" s="62">
        <v>2</v>
      </c>
      <c r="Z639" s="62" t="str">
        <f>IF(ISNA(MATCH(C639,FORMULÁRIO!L:L, 0)),"NÃO","SIM")</f>
        <v>SIM</v>
      </c>
      <c r="AA639" s="62" t="s">
        <v>3502</v>
      </c>
      <c r="AB639" s="62" t="s">
        <v>3502</v>
      </c>
    </row>
    <row r="640" spans="1:28" ht="15.75" customHeight="1" x14ac:dyDescent="0.25">
      <c r="A640" s="62">
        <v>384</v>
      </c>
      <c r="B640" s="208" t="s">
        <v>1628</v>
      </c>
      <c r="C640" s="46" t="s">
        <v>1629</v>
      </c>
      <c r="D640" s="47" t="s">
        <v>1630</v>
      </c>
      <c r="E640" s="48" t="s">
        <v>3470</v>
      </c>
      <c r="F640" s="46" t="s">
        <v>1631</v>
      </c>
      <c r="G640" s="46" t="s">
        <v>132</v>
      </c>
      <c r="H640" s="62" t="s">
        <v>9</v>
      </c>
      <c r="I640" s="62"/>
      <c r="J640" s="62" t="s">
        <v>9</v>
      </c>
      <c r="K640" s="62" t="s">
        <v>9</v>
      </c>
      <c r="L640" s="62"/>
      <c r="M640" s="62"/>
      <c r="N640" s="62"/>
      <c r="O640" s="62"/>
      <c r="P640" s="62"/>
      <c r="Q640" s="62"/>
      <c r="R640" s="62"/>
      <c r="S640" s="62"/>
      <c r="T640" s="62"/>
      <c r="U640" s="62"/>
      <c r="V640" s="62"/>
      <c r="W640" s="62"/>
      <c r="X640" s="62" t="s">
        <v>3380</v>
      </c>
      <c r="Y640" s="62">
        <v>1</v>
      </c>
      <c r="Z640" s="62" t="str">
        <f>IF(ISNA(MATCH(C640,FORMULÁRIO!L:L, 0)),"NÃO","SIM")</f>
        <v>SIM</v>
      </c>
      <c r="AA640" s="62" t="s">
        <v>3503</v>
      </c>
      <c r="AB640" s="62" t="s">
        <v>3503</v>
      </c>
    </row>
    <row r="641" spans="1:28" ht="15.75" customHeight="1" x14ac:dyDescent="0.25">
      <c r="A641" s="62">
        <v>384</v>
      </c>
      <c r="B641" s="208" t="s">
        <v>1628</v>
      </c>
      <c r="C641" s="46" t="s">
        <v>1629</v>
      </c>
      <c r="D641" s="47" t="s">
        <v>1630</v>
      </c>
      <c r="E641" s="48" t="s">
        <v>3470</v>
      </c>
      <c r="F641" s="46" t="s">
        <v>1631</v>
      </c>
      <c r="G641" s="46" t="s">
        <v>68</v>
      </c>
      <c r="H641" s="62" t="s">
        <v>9</v>
      </c>
      <c r="I641" s="62" t="s">
        <v>9</v>
      </c>
      <c r="J641" s="62" t="s">
        <v>9</v>
      </c>
      <c r="K641" s="62" t="s">
        <v>9</v>
      </c>
      <c r="L641" s="62"/>
      <c r="M641" s="62"/>
      <c r="N641" s="62"/>
      <c r="O641" s="62"/>
      <c r="P641" s="62"/>
      <c r="Q641" s="62"/>
      <c r="R641" s="62"/>
      <c r="S641" s="62"/>
      <c r="T641" s="62"/>
      <c r="U641" s="62"/>
      <c r="V641" s="62"/>
      <c r="W641" s="62"/>
      <c r="X641" s="62" t="s">
        <v>3497</v>
      </c>
      <c r="Y641" s="62">
        <v>2</v>
      </c>
      <c r="Z641" s="62" t="str">
        <f>IF(ISNA(MATCH(C641,FORMULÁRIO!L:L, 0)),"NÃO","SIM")</f>
        <v>SIM</v>
      </c>
      <c r="AA641" s="62" t="s">
        <v>3503</v>
      </c>
      <c r="AB641" s="62" t="s">
        <v>3503</v>
      </c>
    </row>
    <row r="642" spans="1:28" x14ac:dyDescent="0.25">
      <c r="A642" s="62">
        <v>385</v>
      </c>
      <c r="B642" s="208" t="s">
        <v>1632</v>
      </c>
      <c r="C642" s="46" t="s">
        <v>1633</v>
      </c>
      <c r="D642" s="47" t="s">
        <v>1634</v>
      </c>
      <c r="E642" s="48" t="s">
        <v>43</v>
      </c>
      <c r="F642" s="46" t="s">
        <v>1635</v>
      </c>
      <c r="G642" s="46" t="s">
        <v>10</v>
      </c>
      <c r="H642" s="62"/>
      <c r="I642" s="62" t="s">
        <v>9</v>
      </c>
      <c r="J642" s="62" t="s">
        <v>9</v>
      </c>
      <c r="K642" s="62" t="s">
        <v>9</v>
      </c>
      <c r="L642" s="62"/>
      <c r="M642" s="62"/>
      <c r="N642" s="62"/>
      <c r="O642" s="62"/>
      <c r="P642" s="62"/>
      <c r="Q642" s="62"/>
      <c r="R642" s="62"/>
      <c r="S642" s="62"/>
      <c r="T642" s="62"/>
      <c r="U642" s="62" t="s">
        <v>5053</v>
      </c>
      <c r="V642" s="62" t="s">
        <v>3506</v>
      </c>
      <c r="W642" s="62"/>
      <c r="X642" s="62" t="s">
        <v>3497</v>
      </c>
      <c r="Y642" s="62">
        <v>1</v>
      </c>
      <c r="Z642" s="62" t="str">
        <f>IF(ISNA(MATCH(C642,FORMULÁRIO!L:L, 0)),"NÃO","SIM")</f>
        <v>SIM</v>
      </c>
      <c r="AA642" s="62" t="s">
        <v>3502</v>
      </c>
      <c r="AB642" s="62" t="s">
        <v>3502</v>
      </c>
    </row>
    <row r="643" spans="1:28" ht="15.75" customHeight="1" x14ac:dyDescent="0.25">
      <c r="A643" s="62">
        <v>386</v>
      </c>
      <c r="B643" s="208" t="s">
        <v>1636</v>
      </c>
      <c r="C643" s="46" t="s">
        <v>1637</v>
      </c>
      <c r="D643" s="47" t="s">
        <v>1638</v>
      </c>
      <c r="E643" s="48" t="s">
        <v>43</v>
      </c>
      <c r="F643" s="46" t="s">
        <v>1639</v>
      </c>
      <c r="G643" s="46" t="s">
        <v>48</v>
      </c>
      <c r="H643" s="62" t="s">
        <v>9</v>
      </c>
      <c r="I643" s="62"/>
      <c r="J643" s="62"/>
      <c r="K643" s="62"/>
      <c r="L643" s="62"/>
      <c r="M643" s="62"/>
      <c r="N643" s="62"/>
      <c r="O643" s="62"/>
      <c r="P643" s="62"/>
      <c r="Q643" s="62"/>
      <c r="R643" s="62"/>
      <c r="S643" s="62"/>
      <c r="T643" s="62"/>
      <c r="U643" s="62" t="s">
        <v>4602</v>
      </c>
      <c r="V643" s="62" t="s">
        <v>3506</v>
      </c>
      <c r="W643" s="62"/>
      <c r="X643" s="62" t="s">
        <v>3361</v>
      </c>
      <c r="Y643" s="62">
        <v>1</v>
      </c>
      <c r="Z643" s="62" t="str">
        <f>IF(ISNA(MATCH(C643,FORMULÁRIO!L:L, 0)),"NÃO","SIM")</f>
        <v>SIM</v>
      </c>
      <c r="AA643" s="62" t="s">
        <v>3502</v>
      </c>
      <c r="AB643" s="62" t="s">
        <v>3502</v>
      </c>
    </row>
    <row r="644" spans="1:28" ht="15.75" customHeight="1" x14ac:dyDescent="0.25">
      <c r="A644" s="62">
        <v>387</v>
      </c>
      <c r="B644" s="208" t="s">
        <v>1640</v>
      </c>
      <c r="C644" s="46" t="s">
        <v>1641</v>
      </c>
      <c r="D644" s="47" t="s">
        <v>1642</v>
      </c>
      <c r="E644" s="48" t="s">
        <v>43</v>
      </c>
      <c r="F644" s="46" t="s">
        <v>1643</v>
      </c>
      <c r="G644" s="46" t="s">
        <v>132</v>
      </c>
      <c r="H644" s="62"/>
      <c r="I644" s="62"/>
      <c r="J644" s="62" t="s">
        <v>9</v>
      </c>
      <c r="K644" s="62" t="s">
        <v>9</v>
      </c>
      <c r="L644" s="62"/>
      <c r="M644" s="62"/>
      <c r="N644" s="62"/>
      <c r="O644" s="62"/>
      <c r="P644" s="62"/>
      <c r="Q644" s="62"/>
      <c r="R644" s="62"/>
      <c r="S644" s="62"/>
      <c r="T644" s="62"/>
      <c r="U644" s="62"/>
      <c r="V644" s="62"/>
      <c r="W644" s="62"/>
      <c r="X644" s="62" t="s">
        <v>3380</v>
      </c>
      <c r="Y644" s="62">
        <v>1</v>
      </c>
      <c r="Z644" s="62" t="str">
        <f>IF(ISNA(MATCH(C644,FORMULÁRIO!L:L, 0)),"NÃO","SIM")</f>
        <v>SIM</v>
      </c>
      <c r="AA644" s="62" t="s">
        <v>3502</v>
      </c>
      <c r="AB644" s="62" t="s">
        <v>3502</v>
      </c>
    </row>
    <row r="645" spans="1:28" x14ac:dyDescent="0.25">
      <c r="A645" s="62">
        <v>388</v>
      </c>
      <c r="B645" s="208" t="s">
        <v>1644</v>
      </c>
      <c r="C645" s="46" t="s">
        <v>1645</v>
      </c>
      <c r="D645" s="47" t="s">
        <v>1646</v>
      </c>
      <c r="E645" s="48" t="s">
        <v>43</v>
      </c>
      <c r="F645" s="46" t="s">
        <v>1647</v>
      </c>
      <c r="G645" s="46" t="s">
        <v>10</v>
      </c>
      <c r="H645" s="62"/>
      <c r="I645" s="62"/>
      <c r="J645" s="62" t="s">
        <v>9</v>
      </c>
      <c r="K645" s="62" t="s">
        <v>9</v>
      </c>
      <c r="L645" s="62"/>
      <c r="M645" s="62"/>
      <c r="N645" s="62"/>
      <c r="O645" s="62"/>
      <c r="P645" s="62"/>
      <c r="Q645" s="62"/>
      <c r="R645" s="62"/>
      <c r="S645" s="62"/>
      <c r="T645" s="62"/>
      <c r="U645" s="62"/>
      <c r="V645" s="62" t="s">
        <v>3506</v>
      </c>
      <c r="W645" s="62"/>
      <c r="X645" s="62" t="s">
        <v>3497</v>
      </c>
      <c r="Y645" s="62">
        <v>1</v>
      </c>
      <c r="Z645" s="62" t="str">
        <f>IF(ISNA(MATCH(C645,FORMULÁRIO!L:L, 0)),"NÃO","SIM")</f>
        <v>SIM</v>
      </c>
      <c r="AA645" s="62" t="s">
        <v>3502</v>
      </c>
      <c r="AB645" s="62" t="s">
        <v>3502</v>
      </c>
    </row>
    <row r="646" spans="1:28" ht="15.75" customHeight="1" x14ac:dyDescent="0.25">
      <c r="A646" s="62">
        <v>388</v>
      </c>
      <c r="B646" s="208" t="s">
        <v>1644</v>
      </c>
      <c r="C646" s="46" t="s">
        <v>1645</v>
      </c>
      <c r="D646" s="47" t="s">
        <v>1646</v>
      </c>
      <c r="E646" s="48" t="s">
        <v>43</v>
      </c>
      <c r="F646" s="46" t="s">
        <v>1647</v>
      </c>
      <c r="G646" s="46" t="s">
        <v>17</v>
      </c>
      <c r="H646" s="62"/>
      <c r="I646" s="62"/>
      <c r="J646" s="62" t="s">
        <v>9</v>
      </c>
      <c r="K646" s="62"/>
      <c r="L646" s="62"/>
      <c r="M646" s="62"/>
      <c r="N646" s="62"/>
      <c r="O646" s="62"/>
      <c r="P646" s="62"/>
      <c r="Q646" s="62"/>
      <c r="R646" s="62"/>
      <c r="S646" s="62"/>
      <c r="T646" s="62"/>
      <c r="U646" s="62"/>
      <c r="V646" s="62" t="s">
        <v>3506</v>
      </c>
      <c r="W646" s="62"/>
      <c r="X646" s="62" t="s">
        <v>3380</v>
      </c>
      <c r="Y646" s="62">
        <v>2</v>
      </c>
      <c r="Z646" s="62" t="str">
        <f>IF(ISNA(MATCH(C646,FORMULÁRIO!L:L, 0)),"NÃO","SIM")</f>
        <v>SIM</v>
      </c>
      <c r="AA646" s="62" t="s">
        <v>3502</v>
      </c>
      <c r="AB646" s="62" t="s">
        <v>3502</v>
      </c>
    </row>
    <row r="647" spans="1:28" ht="15.75" customHeight="1" x14ac:dyDescent="0.25">
      <c r="A647" s="62">
        <v>388</v>
      </c>
      <c r="B647" s="208" t="s">
        <v>1644</v>
      </c>
      <c r="C647" s="46" t="s">
        <v>1645</v>
      </c>
      <c r="D647" s="47" t="s">
        <v>1646</v>
      </c>
      <c r="E647" s="48" t="s">
        <v>43</v>
      </c>
      <c r="F647" s="46" t="s">
        <v>1647</v>
      </c>
      <c r="G647" s="46" t="s">
        <v>591</v>
      </c>
      <c r="H647" s="62" t="s">
        <v>9</v>
      </c>
      <c r="I647" s="62"/>
      <c r="J647" s="62"/>
      <c r="K647" s="62"/>
      <c r="L647" s="62"/>
      <c r="M647" s="62"/>
      <c r="N647" s="62"/>
      <c r="O647" s="62"/>
      <c r="P647" s="62"/>
      <c r="Q647" s="62"/>
      <c r="R647" s="62"/>
      <c r="S647" s="62"/>
      <c r="T647" s="62"/>
      <c r="U647" s="62" t="s">
        <v>5054</v>
      </c>
      <c r="V647" s="62" t="s">
        <v>3506</v>
      </c>
      <c r="W647" s="62"/>
      <c r="X647" s="62" t="s">
        <v>3361</v>
      </c>
      <c r="Y647" s="62">
        <v>3</v>
      </c>
      <c r="Z647" s="62" t="str">
        <f>IF(ISNA(MATCH(C647,FORMULÁRIO!L:L, 0)),"NÃO","SIM")</f>
        <v>SIM</v>
      </c>
      <c r="AA647" s="62" t="s">
        <v>3502</v>
      </c>
      <c r="AB647" s="62" t="s">
        <v>3502</v>
      </c>
    </row>
    <row r="648" spans="1:28" ht="15.75" customHeight="1" x14ac:dyDescent="0.25">
      <c r="A648" s="62">
        <v>389</v>
      </c>
      <c r="B648" s="208" t="s">
        <v>1648</v>
      </c>
      <c r="C648" s="46" t="s">
        <v>1649</v>
      </c>
      <c r="D648" s="47" t="s">
        <v>1650</v>
      </c>
      <c r="E648" s="48" t="s">
        <v>43</v>
      </c>
      <c r="F648" s="46" t="s">
        <v>1651</v>
      </c>
      <c r="G648" s="46" t="s">
        <v>13</v>
      </c>
      <c r="H648" s="62" t="s">
        <v>9</v>
      </c>
      <c r="I648" s="62" t="s">
        <v>9</v>
      </c>
      <c r="J648" s="62"/>
      <c r="K648" s="62"/>
      <c r="L648" s="62"/>
      <c r="M648" s="62"/>
      <c r="N648" s="62"/>
      <c r="O648" s="62"/>
      <c r="P648" s="62"/>
      <c r="Q648" s="62"/>
      <c r="R648" s="62"/>
      <c r="S648" s="62"/>
      <c r="T648" s="62"/>
      <c r="U648" s="62" t="s">
        <v>5042</v>
      </c>
      <c r="V648" s="62" t="s">
        <v>3506</v>
      </c>
      <c r="W648" s="62"/>
      <c r="X648" s="62" t="s">
        <v>3408</v>
      </c>
      <c r="Y648" s="62">
        <v>1</v>
      </c>
      <c r="Z648" s="62" t="str">
        <f>IF(ISNA(MATCH(C648,FORMULÁRIO!L:L, 0)),"NÃO","SIM")</f>
        <v>SIM</v>
      </c>
      <c r="AA648" s="62" t="s">
        <v>3502</v>
      </c>
      <c r="AB648" s="62" t="s">
        <v>3502</v>
      </c>
    </row>
    <row r="649" spans="1:28" ht="47.25" customHeight="1" x14ac:dyDescent="0.25">
      <c r="A649" s="62">
        <v>390</v>
      </c>
      <c r="B649" s="208" t="s">
        <v>1652</v>
      </c>
      <c r="C649" s="46" t="s">
        <v>1653</v>
      </c>
      <c r="D649" s="47" t="s">
        <v>1654</v>
      </c>
      <c r="E649" s="48" t="s">
        <v>3470</v>
      </c>
      <c r="F649" s="46" t="s">
        <v>1655</v>
      </c>
      <c r="G649" s="46" t="s">
        <v>42</v>
      </c>
      <c r="H649" s="62" t="s">
        <v>9</v>
      </c>
      <c r="I649" s="62" t="s">
        <v>9</v>
      </c>
      <c r="J649" s="62"/>
      <c r="K649" s="62"/>
      <c r="L649" s="62"/>
      <c r="M649" s="62"/>
      <c r="N649" s="62"/>
      <c r="O649" s="62"/>
      <c r="P649" s="62"/>
      <c r="Q649" s="62"/>
      <c r="R649" s="62"/>
      <c r="S649" s="62"/>
      <c r="T649" s="62"/>
      <c r="U649" s="62" t="s">
        <v>5028</v>
      </c>
      <c r="V649" s="62" t="s">
        <v>3506</v>
      </c>
      <c r="W649" s="62"/>
      <c r="X649" s="62" t="s">
        <v>3432</v>
      </c>
      <c r="Y649" s="62">
        <v>1</v>
      </c>
      <c r="Z649" s="62" t="str">
        <f>IF(ISNA(MATCH(C649,FORMULÁRIO!L:L, 0)),"NÃO","SIM")</f>
        <v>SIM</v>
      </c>
      <c r="AA649" s="62" t="s">
        <v>3503</v>
      </c>
      <c r="AB649" s="62" t="s">
        <v>3503</v>
      </c>
    </row>
    <row r="650" spans="1:28" x14ac:dyDescent="0.25">
      <c r="A650" s="62">
        <v>391</v>
      </c>
      <c r="B650" s="208" t="s">
        <v>1656</v>
      </c>
      <c r="C650" s="46" t="s">
        <v>1657</v>
      </c>
      <c r="D650" s="47" t="s">
        <v>1658</v>
      </c>
      <c r="E650" s="48" t="s">
        <v>3470</v>
      </c>
      <c r="F650" s="46" t="s">
        <v>1659</v>
      </c>
      <c r="G650" s="46" t="s">
        <v>10</v>
      </c>
      <c r="H650" s="62"/>
      <c r="I650" s="62"/>
      <c r="J650" s="62" t="s">
        <v>9</v>
      </c>
      <c r="K650" s="62"/>
      <c r="L650" s="62"/>
      <c r="M650" s="62"/>
      <c r="N650" s="62"/>
      <c r="O650" s="62"/>
      <c r="P650" s="62"/>
      <c r="Q650" s="62"/>
      <c r="R650" s="62"/>
      <c r="S650" s="62"/>
      <c r="T650" s="62"/>
      <c r="U650" s="62"/>
      <c r="V650" s="62"/>
      <c r="W650" s="62"/>
      <c r="X650" s="62" t="s">
        <v>3497</v>
      </c>
      <c r="Y650" s="62">
        <v>1</v>
      </c>
      <c r="Z650" s="62" t="str">
        <f>IF(ISNA(MATCH(C650,FORMULÁRIO!L:L, 0)),"NÃO","SIM")</f>
        <v>SIM</v>
      </c>
      <c r="AA650" s="62" t="s">
        <v>3503</v>
      </c>
      <c r="AB650" s="62" t="s">
        <v>3503</v>
      </c>
    </row>
    <row r="651" spans="1:28" ht="15.75" customHeight="1" x14ac:dyDescent="0.25">
      <c r="A651" s="62">
        <v>392</v>
      </c>
      <c r="B651" s="208" t="s">
        <v>1660</v>
      </c>
      <c r="C651" s="46" t="s">
        <v>1661</v>
      </c>
      <c r="D651" s="47" t="s">
        <v>1662</v>
      </c>
      <c r="E651" s="48" t="s">
        <v>43</v>
      </c>
      <c r="F651" s="46" t="s">
        <v>1663</v>
      </c>
      <c r="G651" s="46" t="s">
        <v>13</v>
      </c>
      <c r="H651" s="62"/>
      <c r="I651" s="62" t="s">
        <v>9</v>
      </c>
      <c r="J651" s="62"/>
      <c r="K651" s="62"/>
      <c r="L651" s="62"/>
      <c r="M651" s="62"/>
      <c r="N651" s="62"/>
      <c r="O651" s="62"/>
      <c r="P651" s="62"/>
      <c r="Q651" s="62"/>
      <c r="R651" s="62"/>
      <c r="S651" s="62"/>
      <c r="T651" s="62"/>
      <c r="U651" s="62"/>
      <c r="V651" s="62"/>
      <c r="W651" s="62"/>
      <c r="X651" s="62" t="s">
        <v>3408</v>
      </c>
      <c r="Y651" s="62">
        <v>1</v>
      </c>
      <c r="Z651" s="62" t="str">
        <f>IF(ISNA(MATCH(C651,FORMULÁRIO!L:L, 0)),"NÃO","SIM")</f>
        <v>SIM</v>
      </c>
      <c r="AA651" s="62" t="s">
        <v>3502</v>
      </c>
      <c r="AB651" s="62" t="s">
        <v>3502</v>
      </c>
    </row>
    <row r="652" spans="1:28" ht="15.75" customHeight="1" x14ac:dyDescent="0.25">
      <c r="A652" s="62">
        <v>392</v>
      </c>
      <c r="B652" s="208" t="s">
        <v>1660</v>
      </c>
      <c r="C652" s="46" t="s">
        <v>1661</v>
      </c>
      <c r="D652" s="47" t="s">
        <v>1662</v>
      </c>
      <c r="E652" s="48" t="s">
        <v>43</v>
      </c>
      <c r="F652" s="46" t="s">
        <v>1663</v>
      </c>
      <c r="G652" s="46" t="s">
        <v>68</v>
      </c>
      <c r="H652" s="62"/>
      <c r="I652" s="62"/>
      <c r="J652" s="62" t="s">
        <v>9</v>
      </c>
      <c r="K652" s="62"/>
      <c r="L652" s="62"/>
      <c r="M652" s="62"/>
      <c r="N652" s="62"/>
      <c r="O652" s="62"/>
      <c r="P652" s="62"/>
      <c r="Q652" s="62"/>
      <c r="R652" s="62"/>
      <c r="S652" s="62"/>
      <c r="T652" s="62"/>
      <c r="U652" s="62"/>
      <c r="V652" s="62"/>
      <c r="W652" s="62"/>
      <c r="X652" s="62" t="s">
        <v>3497</v>
      </c>
      <c r="Y652" s="62">
        <v>2</v>
      </c>
      <c r="Z652" s="62" t="str">
        <f>IF(ISNA(MATCH(C652,FORMULÁRIO!L:L, 0)),"NÃO","SIM")</f>
        <v>SIM</v>
      </c>
      <c r="AA652" s="62" t="s">
        <v>3502</v>
      </c>
      <c r="AB652" s="62" t="s">
        <v>3502</v>
      </c>
    </row>
    <row r="653" spans="1:28" x14ac:dyDescent="0.25">
      <c r="A653" s="62">
        <v>393</v>
      </c>
      <c r="B653" s="208" t="s">
        <v>1664</v>
      </c>
      <c r="C653" s="46" t="s">
        <v>1665</v>
      </c>
      <c r="D653" s="47" t="s">
        <v>1666</v>
      </c>
      <c r="E653" s="48" t="s">
        <v>43</v>
      </c>
      <c r="F653" s="46" t="s">
        <v>1667</v>
      </c>
      <c r="G653" s="46" t="s">
        <v>10</v>
      </c>
      <c r="H653" s="62" t="s">
        <v>9</v>
      </c>
      <c r="I653" s="62"/>
      <c r="J653" s="62" t="s">
        <v>9</v>
      </c>
      <c r="K653" s="62" t="s">
        <v>9</v>
      </c>
      <c r="L653" s="62"/>
      <c r="M653" s="62"/>
      <c r="N653" s="62"/>
      <c r="O653" s="62"/>
      <c r="P653" s="62"/>
      <c r="Q653" s="62"/>
      <c r="R653" s="62"/>
      <c r="S653" s="62"/>
      <c r="T653" s="62"/>
      <c r="U653" s="62" t="s">
        <v>5053</v>
      </c>
      <c r="V653" s="62" t="s">
        <v>3506</v>
      </c>
      <c r="W653" s="62"/>
      <c r="X653" s="62" t="s">
        <v>3497</v>
      </c>
      <c r="Y653" s="62">
        <v>1</v>
      </c>
      <c r="Z653" s="62" t="str">
        <f>IF(ISNA(MATCH(C653,FORMULÁRIO!L:L, 0)),"NÃO","SIM")</f>
        <v>SIM</v>
      </c>
      <c r="AA653" s="62" t="s">
        <v>3502</v>
      </c>
      <c r="AB653" s="62" t="s">
        <v>3502</v>
      </c>
    </row>
    <row r="654" spans="1:28" ht="15.75" customHeight="1" x14ac:dyDescent="0.25">
      <c r="A654" s="62">
        <v>394</v>
      </c>
      <c r="B654" s="208" t="s">
        <v>1668</v>
      </c>
      <c r="C654" s="46" t="s">
        <v>1669</v>
      </c>
      <c r="D654" s="47" t="s">
        <v>1670</v>
      </c>
      <c r="E654" s="48" t="s">
        <v>43</v>
      </c>
      <c r="F654" s="46" t="s">
        <v>1671</v>
      </c>
      <c r="G654" s="46" t="s">
        <v>132</v>
      </c>
      <c r="H654" s="62" t="s">
        <v>9</v>
      </c>
      <c r="I654" s="62"/>
      <c r="J654" s="62" t="s">
        <v>9</v>
      </c>
      <c r="K654" s="62" t="s">
        <v>9</v>
      </c>
      <c r="L654" s="62"/>
      <c r="M654" s="62"/>
      <c r="N654" s="62"/>
      <c r="O654" s="62"/>
      <c r="P654" s="62"/>
      <c r="Q654" s="62"/>
      <c r="R654" s="62"/>
      <c r="S654" s="62"/>
      <c r="T654" s="62"/>
      <c r="U654" s="62"/>
      <c r="V654" s="62"/>
      <c r="W654" s="62"/>
      <c r="X654" s="62" t="s">
        <v>3380</v>
      </c>
      <c r="Y654" s="62">
        <v>1</v>
      </c>
      <c r="Z654" s="62" t="str">
        <f>IF(ISNA(MATCH(C654,FORMULÁRIO!L:L, 0)),"NÃO","SIM")</f>
        <v>SIM</v>
      </c>
      <c r="AA654" s="62" t="s">
        <v>3502</v>
      </c>
      <c r="AB654" s="62" t="s">
        <v>3502</v>
      </c>
    </row>
    <row r="655" spans="1:28" ht="15.75" customHeight="1" x14ac:dyDescent="0.25">
      <c r="A655" s="62">
        <v>395</v>
      </c>
      <c r="B655" s="208" t="s">
        <v>1672</v>
      </c>
      <c r="C655" s="46" t="s">
        <v>1673</v>
      </c>
      <c r="D655" s="47" t="s">
        <v>1674</v>
      </c>
      <c r="E655" s="48" t="s">
        <v>43</v>
      </c>
      <c r="F655" s="46" t="s">
        <v>1675</v>
      </c>
      <c r="G655" s="46" t="s">
        <v>62</v>
      </c>
      <c r="H655" s="62"/>
      <c r="I655" s="62"/>
      <c r="J655" s="62"/>
      <c r="K655" s="62"/>
      <c r="L655" s="62"/>
      <c r="M655" s="62"/>
      <c r="N655" s="62"/>
      <c r="O655" s="62" t="s">
        <v>9</v>
      </c>
      <c r="P655" s="62"/>
      <c r="Q655" s="62"/>
      <c r="R655" s="62"/>
      <c r="S655" s="62"/>
      <c r="T655" s="62"/>
      <c r="U655" s="62"/>
      <c r="V655" s="62"/>
      <c r="W655" s="62"/>
      <c r="X655" s="62" t="s">
        <v>3413</v>
      </c>
      <c r="Y655" s="62">
        <v>1</v>
      </c>
      <c r="Z655" s="62" t="str">
        <f>IF(ISNA(MATCH(C655,FORMULÁRIO!L:L, 0)),"NÃO","SIM")</f>
        <v>SIM</v>
      </c>
      <c r="AA655" s="62" t="s">
        <v>3502</v>
      </c>
      <c r="AB655" s="62" t="s">
        <v>3502</v>
      </c>
    </row>
    <row r="656" spans="1:28" x14ac:dyDescent="0.25">
      <c r="A656" s="62">
        <v>396</v>
      </c>
      <c r="B656" s="208" t="s">
        <v>1676</v>
      </c>
      <c r="C656" s="46" t="s">
        <v>1677</v>
      </c>
      <c r="D656" s="47" t="s">
        <v>1678</v>
      </c>
      <c r="E656" s="48" t="s">
        <v>3470</v>
      </c>
      <c r="F656" s="46" t="s">
        <v>1679</v>
      </c>
      <c r="G656" s="46" t="s">
        <v>10</v>
      </c>
      <c r="H656" s="62"/>
      <c r="I656" s="62"/>
      <c r="J656" s="62" t="s">
        <v>9</v>
      </c>
      <c r="K656" s="62" t="s">
        <v>9</v>
      </c>
      <c r="L656" s="62"/>
      <c r="M656" s="62"/>
      <c r="N656" s="62"/>
      <c r="O656" s="62"/>
      <c r="P656" s="62"/>
      <c r="Q656" s="62"/>
      <c r="R656" s="62"/>
      <c r="S656" s="62"/>
      <c r="T656" s="62"/>
      <c r="U656" s="62"/>
      <c r="V656" s="62"/>
      <c r="W656" s="62"/>
      <c r="X656" s="62" t="s">
        <v>3497</v>
      </c>
      <c r="Y656" s="62">
        <v>1</v>
      </c>
      <c r="Z656" s="62" t="str">
        <f>IF(ISNA(MATCH(C656,FORMULÁRIO!L:L, 0)),"NÃO","SIM")</f>
        <v>SIM</v>
      </c>
      <c r="AA656" s="62" t="s">
        <v>3503</v>
      </c>
      <c r="AB656" s="62" t="s">
        <v>3503</v>
      </c>
    </row>
    <row r="657" spans="1:28" ht="15.75" customHeight="1" x14ac:dyDescent="0.25">
      <c r="A657" s="62">
        <v>396</v>
      </c>
      <c r="B657" s="208" t="s">
        <v>1676</v>
      </c>
      <c r="C657" s="46" t="s">
        <v>1677</v>
      </c>
      <c r="D657" s="47" t="s">
        <v>1678</v>
      </c>
      <c r="E657" s="48" t="s">
        <v>3470</v>
      </c>
      <c r="F657" s="46" t="s">
        <v>1679</v>
      </c>
      <c r="G657" s="46" t="s">
        <v>17</v>
      </c>
      <c r="H657" s="62"/>
      <c r="I657" s="62"/>
      <c r="J657" s="62" t="s">
        <v>9</v>
      </c>
      <c r="K657" s="62" t="s">
        <v>9</v>
      </c>
      <c r="L657" s="62"/>
      <c r="M657" s="62"/>
      <c r="N657" s="62"/>
      <c r="O657" s="62"/>
      <c r="P657" s="62"/>
      <c r="Q657" s="62"/>
      <c r="R657" s="62"/>
      <c r="S657" s="62"/>
      <c r="T657" s="62"/>
      <c r="U657" s="62"/>
      <c r="V657" s="62"/>
      <c r="W657" s="62"/>
      <c r="X657" s="62" t="s">
        <v>3380</v>
      </c>
      <c r="Y657" s="62">
        <v>2</v>
      </c>
      <c r="Z657" s="62" t="str">
        <f>IF(ISNA(MATCH(C657,FORMULÁRIO!L:L, 0)),"NÃO","SIM")</f>
        <v>SIM</v>
      </c>
      <c r="AA657" s="62" t="s">
        <v>3503</v>
      </c>
      <c r="AB657" s="62" t="s">
        <v>3503</v>
      </c>
    </row>
    <row r="658" spans="1:28" ht="15.75" customHeight="1" x14ac:dyDescent="0.25">
      <c r="A658" s="62">
        <v>397</v>
      </c>
      <c r="B658" s="46" t="s">
        <v>1680</v>
      </c>
      <c r="C658" s="46" t="s">
        <v>1681</v>
      </c>
      <c r="D658" s="47" t="s">
        <v>1682</v>
      </c>
      <c r="E658" s="48" t="s">
        <v>3470</v>
      </c>
      <c r="F658" s="46" t="s">
        <v>1683</v>
      </c>
      <c r="G658" s="46" t="s">
        <v>15</v>
      </c>
      <c r="H658" s="62" t="s">
        <v>9</v>
      </c>
      <c r="I658" s="62"/>
      <c r="J658" s="62"/>
      <c r="K658" s="62"/>
      <c r="L658" s="62"/>
      <c r="M658" s="62"/>
      <c r="N658" s="62"/>
      <c r="O658" s="62"/>
      <c r="P658" s="62"/>
      <c r="Q658" s="62"/>
      <c r="R658" s="62"/>
      <c r="S658" s="62"/>
      <c r="T658" s="62"/>
      <c r="U658" s="62"/>
      <c r="V658" s="62"/>
      <c r="W658" s="62"/>
      <c r="X658" s="62" t="s">
        <v>3371</v>
      </c>
      <c r="Y658" s="62">
        <v>1</v>
      </c>
      <c r="Z658" s="62" t="str">
        <f>IF(ISNA(MATCH(C658,FORMULÁRIO!L:L, 0)),"NÃO","SIM")</f>
        <v>NÃO</v>
      </c>
      <c r="AA658" s="62" t="s">
        <v>3503</v>
      </c>
      <c r="AB658" s="62" t="s">
        <v>3503</v>
      </c>
    </row>
    <row r="659" spans="1:28" ht="15.75" customHeight="1" x14ac:dyDescent="0.25">
      <c r="A659" s="62">
        <v>397</v>
      </c>
      <c r="B659" s="46" t="s">
        <v>1680</v>
      </c>
      <c r="C659" s="46" t="s">
        <v>1681</v>
      </c>
      <c r="D659" s="47" t="s">
        <v>1682</v>
      </c>
      <c r="E659" s="48" t="s">
        <v>3470</v>
      </c>
      <c r="F659" s="46" t="s">
        <v>1683</v>
      </c>
      <c r="G659" s="46" t="s">
        <v>63</v>
      </c>
      <c r="H659" s="62" t="s">
        <v>9</v>
      </c>
      <c r="I659" s="62"/>
      <c r="J659" s="62"/>
      <c r="K659" s="62"/>
      <c r="L659" s="62"/>
      <c r="M659" s="62"/>
      <c r="N659" s="62"/>
      <c r="O659" s="62" t="s">
        <v>9</v>
      </c>
      <c r="P659" s="62" t="s">
        <v>9</v>
      </c>
      <c r="Q659" s="62"/>
      <c r="R659" s="62"/>
      <c r="S659" s="62"/>
      <c r="T659" s="62"/>
      <c r="U659" s="62"/>
      <c r="V659" s="62"/>
      <c r="W659" s="62"/>
      <c r="X659" s="62" t="s">
        <v>3413</v>
      </c>
      <c r="Y659" s="62">
        <v>2</v>
      </c>
      <c r="Z659" s="62" t="str">
        <f>IF(ISNA(MATCH(C659,FORMULÁRIO!L:L, 0)),"NÃO","SIM")</f>
        <v>NÃO</v>
      </c>
      <c r="AA659" s="62" t="s">
        <v>3503</v>
      </c>
      <c r="AB659" s="62" t="s">
        <v>3503</v>
      </c>
    </row>
    <row r="660" spans="1:28" x14ac:dyDescent="0.25">
      <c r="A660" s="62">
        <v>398</v>
      </c>
      <c r="B660" s="208" t="s">
        <v>1684</v>
      </c>
      <c r="C660" s="46" t="s">
        <v>1685</v>
      </c>
      <c r="D660" s="47" t="s">
        <v>1686</v>
      </c>
      <c r="E660" s="48" t="s">
        <v>43</v>
      </c>
      <c r="F660" s="46" t="s">
        <v>1687</v>
      </c>
      <c r="G660" s="46" t="s">
        <v>10</v>
      </c>
      <c r="H660" s="62" t="s">
        <v>9</v>
      </c>
      <c r="I660" s="62"/>
      <c r="J660" s="62" t="s">
        <v>9</v>
      </c>
      <c r="K660" s="62"/>
      <c r="L660" s="62"/>
      <c r="M660" s="62"/>
      <c r="N660" s="62"/>
      <c r="O660" s="62"/>
      <c r="P660" s="62"/>
      <c r="Q660" s="62"/>
      <c r="R660" s="62"/>
      <c r="S660" s="62"/>
      <c r="T660" s="62"/>
      <c r="U660" s="62" t="s">
        <v>4602</v>
      </c>
      <c r="V660" s="62" t="s">
        <v>3506</v>
      </c>
      <c r="W660" s="62"/>
      <c r="X660" s="62" t="s">
        <v>3497</v>
      </c>
      <c r="Y660" s="62">
        <v>1</v>
      </c>
      <c r="Z660" s="62" t="str">
        <f>IF(ISNA(MATCH(C660,FORMULÁRIO!L:L, 0)),"NÃO","SIM")</f>
        <v>SIM</v>
      </c>
      <c r="AA660" s="62" t="s">
        <v>3502</v>
      </c>
      <c r="AB660" s="62" t="s">
        <v>3502</v>
      </c>
    </row>
    <row r="661" spans="1:28" x14ac:dyDescent="0.25">
      <c r="A661" s="62">
        <v>399</v>
      </c>
      <c r="B661" s="208" t="s">
        <v>1688</v>
      </c>
      <c r="C661" s="46" t="s">
        <v>1689</v>
      </c>
      <c r="D661" s="47" t="s">
        <v>1690</v>
      </c>
      <c r="E661" s="48" t="s">
        <v>3470</v>
      </c>
      <c r="F661" s="46" t="s">
        <v>1691</v>
      </c>
      <c r="G661" s="46" t="s">
        <v>10</v>
      </c>
      <c r="H661" s="62"/>
      <c r="I661" s="62"/>
      <c r="J661" s="62" t="s">
        <v>9</v>
      </c>
      <c r="K661" s="62"/>
      <c r="L661" s="62"/>
      <c r="M661" s="62"/>
      <c r="N661" s="62"/>
      <c r="O661" s="62"/>
      <c r="P661" s="62"/>
      <c r="Q661" s="62"/>
      <c r="R661" s="62"/>
      <c r="S661" s="62"/>
      <c r="T661" s="62"/>
      <c r="U661" s="62"/>
      <c r="V661" s="62"/>
      <c r="W661" s="62"/>
      <c r="X661" s="62" t="s">
        <v>3497</v>
      </c>
      <c r="Y661" s="62">
        <v>1</v>
      </c>
      <c r="Z661" s="62" t="str">
        <f>IF(ISNA(MATCH(C661,FORMULÁRIO!L:L, 0)),"NÃO","SIM")</f>
        <v>SIM</v>
      </c>
      <c r="AA661" s="62" t="s">
        <v>3503</v>
      </c>
      <c r="AB661" s="62" t="s">
        <v>3503</v>
      </c>
    </row>
    <row r="662" spans="1:28" ht="15.75" customHeight="1" x14ac:dyDescent="0.25">
      <c r="A662" s="62">
        <v>400</v>
      </c>
      <c r="B662" s="46" t="s">
        <v>1692</v>
      </c>
      <c r="C662" s="46" t="s">
        <v>1693</v>
      </c>
      <c r="D662" s="47" t="s">
        <v>1694</v>
      </c>
      <c r="E662" s="48" t="s">
        <v>43</v>
      </c>
      <c r="F662" s="46" t="s">
        <v>1695</v>
      </c>
      <c r="G662" s="46" t="s">
        <v>132</v>
      </c>
      <c r="H662" s="62" t="s">
        <v>9</v>
      </c>
      <c r="I662" s="62"/>
      <c r="J662" s="62" t="s">
        <v>9</v>
      </c>
      <c r="K662" s="62"/>
      <c r="L662" s="62"/>
      <c r="M662" s="62"/>
      <c r="N662" s="62"/>
      <c r="O662" s="62"/>
      <c r="P662" s="62"/>
      <c r="Q662" s="62"/>
      <c r="R662" s="62"/>
      <c r="S662" s="62"/>
      <c r="T662" s="62"/>
      <c r="U662" s="62"/>
      <c r="V662" s="62"/>
      <c r="W662" s="62"/>
      <c r="X662" s="62" t="s">
        <v>3380</v>
      </c>
      <c r="Y662" s="62">
        <v>1</v>
      </c>
      <c r="Z662" s="62" t="str">
        <f>IF(ISNA(MATCH(C662,FORMULÁRIO!L:L, 0)),"NÃO","SIM")</f>
        <v>NÃO</v>
      </c>
      <c r="AA662" s="62" t="s">
        <v>3502</v>
      </c>
      <c r="AB662" s="62" t="s">
        <v>3502</v>
      </c>
    </row>
    <row r="663" spans="1:28" x14ac:dyDescent="0.25">
      <c r="A663" s="62">
        <v>401</v>
      </c>
      <c r="B663" s="208" t="s">
        <v>1696</v>
      </c>
      <c r="C663" s="46" t="s">
        <v>1697</v>
      </c>
      <c r="D663" s="47" t="s">
        <v>1698</v>
      </c>
      <c r="E663" s="48" t="s">
        <v>3470</v>
      </c>
      <c r="F663" s="46" t="s">
        <v>1699</v>
      </c>
      <c r="G663" s="46" t="s">
        <v>10</v>
      </c>
      <c r="H663" s="62" t="s">
        <v>9</v>
      </c>
      <c r="I663" s="62" t="s">
        <v>9</v>
      </c>
      <c r="J663" s="62" t="s">
        <v>9</v>
      </c>
      <c r="K663" s="62" t="s">
        <v>9</v>
      </c>
      <c r="L663" s="62"/>
      <c r="M663" s="62"/>
      <c r="N663" s="62"/>
      <c r="O663" s="62"/>
      <c r="P663" s="62"/>
      <c r="Q663" s="62"/>
      <c r="R663" s="62"/>
      <c r="S663" s="62"/>
      <c r="T663" s="62"/>
      <c r="U663" s="62"/>
      <c r="V663" s="62"/>
      <c r="W663" s="62"/>
      <c r="X663" s="62" t="s">
        <v>3497</v>
      </c>
      <c r="Y663" s="62">
        <v>1</v>
      </c>
      <c r="Z663" s="62" t="str">
        <f>IF(ISNA(MATCH(C663,FORMULÁRIO!L:L, 0)),"NÃO","SIM")</f>
        <v>SIM</v>
      </c>
      <c r="AA663" s="62" t="s">
        <v>3503</v>
      </c>
      <c r="AB663" s="62" t="s">
        <v>3503</v>
      </c>
    </row>
    <row r="664" spans="1:28" ht="15.75" customHeight="1" x14ac:dyDescent="0.25">
      <c r="A664" s="62">
        <v>402</v>
      </c>
      <c r="B664" s="208" t="s">
        <v>1700</v>
      </c>
      <c r="C664" s="46" t="s">
        <v>1701</v>
      </c>
      <c r="D664" s="47" t="s">
        <v>1702</v>
      </c>
      <c r="E664" s="48" t="s">
        <v>43</v>
      </c>
      <c r="F664" s="46" t="s">
        <v>1703</v>
      </c>
      <c r="G664" s="46" t="s">
        <v>15</v>
      </c>
      <c r="H664" s="62" t="s">
        <v>9</v>
      </c>
      <c r="I664" s="62"/>
      <c r="J664" s="62"/>
      <c r="K664" s="62"/>
      <c r="L664" s="62"/>
      <c r="M664" s="62"/>
      <c r="N664" s="62"/>
      <c r="O664" s="62"/>
      <c r="P664" s="62"/>
      <c r="Q664" s="62"/>
      <c r="R664" s="62"/>
      <c r="S664" s="62"/>
      <c r="T664" s="62"/>
      <c r="U664" s="62"/>
      <c r="V664" s="62"/>
      <c r="W664" s="62"/>
      <c r="X664" s="62" t="s">
        <v>3371</v>
      </c>
      <c r="Y664" s="62">
        <v>1</v>
      </c>
      <c r="Z664" s="62" t="str">
        <f>IF(ISNA(MATCH(C664,FORMULÁRIO!L:L, 0)),"NÃO","SIM")</f>
        <v>SIM</v>
      </c>
      <c r="AA664" s="62" t="s">
        <v>3502</v>
      </c>
      <c r="AB664" s="62" t="s">
        <v>3502</v>
      </c>
    </row>
    <row r="665" spans="1:28" x14ac:dyDescent="0.25">
      <c r="A665" s="62">
        <v>403</v>
      </c>
      <c r="B665" s="208" t="s">
        <v>1704</v>
      </c>
      <c r="C665" s="46" t="s">
        <v>1705</v>
      </c>
      <c r="D665" s="47" t="s">
        <v>1706</v>
      </c>
      <c r="E665" s="48" t="s">
        <v>43</v>
      </c>
      <c r="F665" s="46" t="s">
        <v>1707</v>
      </c>
      <c r="G665" s="46" t="s">
        <v>10</v>
      </c>
      <c r="H665" s="62"/>
      <c r="I665" s="62"/>
      <c r="J665" s="62" t="s">
        <v>9</v>
      </c>
      <c r="K665" s="62"/>
      <c r="L665" s="62"/>
      <c r="M665" s="62"/>
      <c r="N665" s="62"/>
      <c r="O665" s="62"/>
      <c r="P665" s="62"/>
      <c r="Q665" s="62"/>
      <c r="R665" s="62"/>
      <c r="S665" s="62"/>
      <c r="T665" s="62"/>
      <c r="U665" s="62" t="s">
        <v>5053</v>
      </c>
      <c r="V665" s="62" t="s">
        <v>3506</v>
      </c>
      <c r="W665" s="62"/>
      <c r="X665" s="62" t="s">
        <v>3497</v>
      </c>
      <c r="Y665" s="62">
        <v>1</v>
      </c>
      <c r="Z665" s="62" t="str">
        <f>IF(ISNA(MATCH(C665,FORMULÁRIO!L:L, 0)),"NÃO","SIM")</f>
        <v>SIM</v>
      </c>
      <c r="AA665" s="62" t="s">
        <v>3502</v>
      </c>
      <c r="AB665" s="62" t="s">
        <v>3502</v>
      </c>
    </row>
    <row r="666" spans="1:28" x14ac:dyDescent="0.25">
      <c r="A666" s="62">
        <v>404</v>
      </c>
      <c r="B666" s="46" t="s">
        <v>1708</v>
      </c>
      <c r="C666" s="46" t="s">
        <v>1709</v>
      </c>
      <c r="D666" s="47" t="s">
        <v>1710</v>
      </c>
      <c r="E666" s="48" t="s">
        <v>43</v>
      </c>
      <c r="F666" s="46" t="s">
        <v>1711</v>
      </c>
      <c r="G666" s="46" t="s">
        <v>10</v>
      </c>
      <c r="H666" s="62"/>
      <c r="I666" s="62"/>
      <c r="J666" s="62" t="s">
        <v>9</v>
      </c>
      <c r="K666" s="62"/>
      <c r="L666" s="62"/>
      <c r="M666" s="62"/>
      <c r="N666" s="62"/>
      <c r="O666" s="62"/>
      <c r="P666" s="62"/>
      <c r="Q666" s="62"/>
      <c r="R666" s="62"/>
      <c r="S666" s="62"/>
      <c r="T666" s="62"/>
      <c r="U666" s="62"/>
      <c r="V666" s="62"/>
      <c r="W666" s="62"/>
      <c r="X666" s="62" t="s">
        <v>3497</v>
      </c>
      <c r="Y666" s="62">
        <v>1</v>
      </c>
      <c r="Z666" s="62" t="str">
        <f>IF(ISNA(MATCH(C666,FORMULÁRIO!L:L, 0)),"NÃO","SIM")</f>
        <v>NÃO</v>
      </c>
      <c r="AA666" s="62" t="s">
        <v>3502</v>
      </c>
      <c r="AB666" s="62" t="s">
        <v>3502</v>
      </c>
    </row>
    <row r="667" spans="1:28" ht="15.75" customHeight="1" x14ac:dyDescent="0.25">
      <c r="A667" s="62">
        <v>405</v>
      </c>
      <c r="B667" s="208" t="s">
        <v>1712</v>
      </c>
      <c r="C667" s="46" t="s">
        <v>1713</v>
      </c>
      <c r="D667" s="47" t="s">
        <v>1714</v>
      </c>
      <c r="E667" s="48" t="s">
        <v>3470</v>
      </c>
      <c r="F667" s="46" t="s">
        <v>1715</v>
      </c>
      <c r="G667" s="46" t="s">
        <v>13</v>
      </c>
      <c r="H667" s="62" t="s">
        <v>9</v>
      </c>
      <c r="I667" s="62" t="s">
        <v>9</v>
      </c>
      <c r="J667" s="62"/>
      <c r="K667" s="62"/>
      <c r="L667" s="62"/>
      <c r="M667" s="62"/>
      <c r="N667" s="62"/>
      <c r="O667" s="62"/>
      <c r="P667" s="62"/>
      <c r="Q667" s="62"/>
      <c r="R667" s="62"/>
      <c r="S667" s="62"/>
      <c r="T667" s="62"/>
      <c r="U667" s="62"/>
      <c r="V667" s="62"/>
      <c r="W667" s="62"/>
      <c r="X667" s="62" t="s">
        <v>3408</v>
      </c>
      <c r="Y667" s="62">
        <v>1</v>
      </c>
      <c r="Z667" s="62" t="str">
        <f>IF(ISNA(MATCH(C667,FORMULÁRIO!L:L, 0)),"NÃO","SIM")</f>
        <v>SIM</v>
      </c>
      <c r="AA667" s="62" t="s">
        <v>3503</v>
      </c>
      <c r="AB667" s="62" t="s">
        <v>3503</v>
      </c>
    </row>
    <row r="668" spans="1:28" ht="15.75" customHeight="1" x14ac:dyDescent="0.25">
      <c r="A668" s="62">
        <v>406</v>
      </c>
      <c r="B668" s="46" t="s">
        <v>1716</v>
      </c>
      <c r="C668" s="46" t="s">
        <v>1717</v>
      </c>
      <c r="D668" s="47" t="s">
        <v>1718</v>
      </c>
      <c r="E668" s="48" t="s">
        <v>43</v>
      </c>
      <c r="F668" s="46" t="s">
        <v>1719</v>
      </c>
      <c r="G668" s="46" t="s">
        <v>13</v>
      </c>
      <c r="H668" s="62" t="s">
        <v>9</v>
      </c>
      <c r="I668" s="62" t="s">
        <v>9</v>
      </c>
      <c r="J668" s="62"/>
      <c r="K668" s="62"/>
      <c r="L668" s="62"/>
      <c r="M668" s="62"/>
      <c r="N668" s="62"/>
      <c r="O668" s="62"/>
      <c r="P668" s="62"/>
      <c r="Q668" s="62"/>
      <c r="R668" s="62"/>
      <c r="S668" s="62"/>
      <c r="T668" s="62"/>
      <c r="U668" s="62"/>
      <c r="V668" s="62"/>
      <c r="W668" s="62"/>
      <c r="X668" s="62" t="s">
        <v>3408</v>
      </c>
      <c r="Y668" s="62">
        <v>1</v>
      </c>
      <c r="Z668" s="62" t="str">
        <f>IF(ISNA(MATCH(C668,FORMULÁRIO!L:L, 0)),"NÃO","SIM")</f>
        <v>NÃO</v>
      </c>
      <c r="AA668" s="62" t="s">
        <v>3502</v>
      </c>
      <c r="AB668" s="62" t="s">
        <v>3502</v>
      </c>
    </row>
    <row r="669" spans="1:28" ht="15.75" customHeight="1" x14ac:dyDescent="0.25">
      <c r="A669" s="62">
        <v>406</v>
      </c>
      <c r="B669" s="46" t="s">
        <v>1716</v>
      </c>
      <c r="C669" s="46" t="s">
        <v>1717</v>
      </c>
      <c r="D669" s="47" t="s">
        <v>1718</v>
      </c>
      <c r="E669" s="48" t="s">
        <v>43</v>
      </c>
      <c r="F669" s="46" t="s">
        <v>1719</v>
      </c>
      <c r="G669" s="46" t="s">
        <v>68</v>
      </c>
      <c r="H669" s="62"/>
      <c r="I669" s="62" t="s">
        <v>9</v>
      </c>
      <c r="J669" s="62" t="s">
        <v>9</v>
      </c>
      <c r="K669" s="62"/>
      <c r="L669" s="62"/>
      <c r="M669" s="62"/>
      <c r="N669" s="62"/>
      <c r="O669" s="62"/>
      <c r="P669" s="62"/>
      <c r="Q669" s="62"/>
      <c r="R669" s="62"/>
      <c r="S669" s="62"/>
      <c r="T669" s="62"/>
      <c r="U669" s="62"/>
      <c r="V669" s="62"/>
      <c r="W669" s="62"/>
      <c r="X669" s="62" t="s">
        <v>3497</v>
      </c>
      <c r="Y669" s="62">
        <v>2</v>
      </c>
      <c r="Z669" s="62" t="str">
        <f>IF(ISNA(MATCH(C669,FORMULÁRIO!L:L, 0)),"NÃO","SIM")</f>
        <v>NÃO</v>
      </c>
      <c r="AA669" s="62" t="s">
        <v>3502</v>
      </c>
      <c r="AB669" s="62" t="s">
        <v>3502</v>
      </c>
    </row>
    <row r="670" spans="1:28" ht="15.75" customHeight="1" x14ac:dyDescent="0.25">
      <c r="A670" s="62">
        <v>407</v>
      </c>
      <c r="B670" s="208" t="s">
        <v>1720</v>
      </c>
      <c r="C670" s="46" t="s">
        <v>1721</v>
      </c>
      <c r="D670" s="47" t="s">
        <v>1722</v>
      </c>
      <c r="E670" s="48" t="s">
        <v>43</v>
      </c>
      <c r="F670" s="46" t="s">
        <v>1723</v>
      </c>
      <c r="G670" s="46" t="s">
        <v>15</v>
      </c>
      <c r="H670" s="62" t="s">
        <v>9</v>
      </c>
      <c r="I670" s="62"/>
      <c r="J670" s="62"/>
      <c r="K670" s="62"/>
      <c r="L670" s="62"/>
      <c r="M670" s="62"/>
      <c r="N670" s="62"/>
      <c r="O670" s="62"/>
      <c r="P670" s="62"/>
      <c r="Q670" s="62"/>
      <c r="R670" s="62"/>
      <c r="S670" s="62"/>
      <c r="T670" s="62"/>
      <c r="U670" s="62"/>
      <c r="V670" s="62" t="s">
        <v>3506</v>
      </c>
      <c r="W670" s="62"/>
      <c r="X670" s="62" t="s">
        <v>3371</v>
      </c>
      <c r="Y670" s="62">
        <v>1</v>
      </c>
      <c r="Z670" s="62" t="str">
        <f>IF(ISNA(MATCH(C670,FORMULÁRIO!L:L, 0)),"NÃO","SIM")</f>
        <v>SIM</v>
      </c>
      <c r="AA670" s="62" t="s">
        <v>3502</v>
      </c>
      <c r="AB670" s="62" t="s">
        <v>3502</v>
      </c>
    </row>
    <row r="671" spans="1:28" ht="15.75" customHeight="1" x14ac:dyDescent="0.25">
      <c r="A671" s="62">
        <v>407</v>
      </c>
      <c r="B671" s="208" t="s">
        <v>1720</v>
      </c>
      <c r="C671" s="46" t="s">
        <v>1721</v>
      </c>
      <c r="D671" s="47" t="s">
        <v>1722</v>
      </c>
      <c r="E671" s="48" t="s">
        <v>43</v>
      </c>
      <c r="F671" s="46" t="s">
        <v>1723</v>
      </c>
      <c r="G671" s="46" t="s">
        <v>17</v>
      </c>
      <c r="H671" s="62" t="s">
        <v>9</v>
      </c>
      <c r="I671" s="62"/>
      <c r="J671" s="62" t="s">
        <v>9</v>
      </c>
      <c r="K671" s="62" t="s">
        <v>9</v>
      </c>
      <c r="L671" s="62"/>
      <c r="M671" s="62"/>
      <c r="N671" s="62"/>
      <c r="O671" s="62"/>
      <c r="P671" s="62"/>
      <c r="Q671" s="62"/>
      <c r="R671" s="62"/>
      <c r="S671" s="62"/>
      <c r="T671" s="62"/>
      <c r="U671" s="62" t="s">
        <v>5048</v>
      </c>
      <c r="V671" s="62" t="s">
        <v>3506</v>
      </c>
      <c r="W671" s="62"/>
      <c r="X671" s="62" t="s">
        <v>3380</v>
      </c>
      <c r="Y671" s="62">
        <v>2</v>
      </c>
      <c r="Z671" s="62" t="str">
        <f>IF(ISNA(MATCH(C671,FORMULÁRIO!L:L, 0)),"NÃO","SIM")</f>
        <v>SIM</v>
      </c>
      <c r="AA671" s="62" t="s">
        <v>3502</v>
      </c>
      <c r="AB671" s="62" t="s">
        <v>3502</v>
      </c>
    </row>
    <row r="672" spans="1:28" ht="47.25" customHeight="1" x14ac:dyDescent="0.25">
      <c r="A672" s="62">
        <v>408</v>
      </c>
      <c r="B672" s="208" t="s">
        <v>1724</v>
      </c>
      <c r="C672" s="46" t="s">
        <v>1725</v>
      </c>
      <c r="D672" s="47" t="s">
        <v>1726</v>
      </c>
      <c r="E672" s="48" t="s">
        <v>26</v>
      </c>
      <c r="F672" s="46" t="s">
        <v>1727</v>
      </c>
      <c r="G672" s="46" t="s">
        <v>42</v>
      </c>
      <c r="H672" s="62" t="s">
        <v>9</v>
      </c>
      <c r="I672" s="62" t="s">
        <v>9</v>
      </c>
      <c r="J672" s="62"/>
      <c r="K672" s="62"/>
      <c r="L672" s="62"/>
      <c r="M672" s="62"/>
      <c r="N672" s="62"/>
      <c r="O672" s="62"/>
      <c r="P672" s="62"/>
      <c r="Q672" s="62"/>
      <c r="R672" s="62"/>
      <c r="S672" s="62"/>
      <c r="T672" s="62"/>
      <c r="U672" s="62" t="s">
        <v>5028</v>
      </c>
      <c r="V672" s="62" t="s">
        <v>3506</v>
      </c>
      <c r="W672" s="62"/>
      <c r="X672" s="62" t="s">
        <v>3432</v>
      </c>
      <c r="Y672" s="62">
        <v>1</v>
      </c>
      <c r="Z672" s="62" t="str">
        <f>IF(ISNA(MATCH(C672,FORMULÁRIO!L:L, 0)),"NÃO","SIM")</f>
        <v>SIM</v>
      </c>
      <c r="AA672" s="62" t="s">
        <v>3502</v>
      </c>
      <c r="AB672" s="62" t="s">
        <v>3503</v>
      </c>
    </row>
    <row r="673" spans="1:28" ht="15.75" customHeight="1" x14ac:dyDescent="0.25">
      <c r="A673" s="62">
        <v>408</v>
      </c>
      <c r="B673" s="208" t="s">
        <v>1724</v>
      </c>
      <c r="C673" s="46" t="s">
        <v>1725</v>
      </c>
      <c r="D673" s="47" t="s">
        <v>1726</v>
      </c>
      <c r="E673" s="48" t="s">
        <v>26</v>
      </c>
      <c r="F673" s="46" t="s">
        <v>1727</v>
      </c>
      <c r="G673" s="46" t="s">
        <v>63</v>
      </c>
      <c r="H673" s="62"/>
      <c r="I673" s="62"/>
      <c r="J673" s="62"/>
      <c r="K673" s="62" t="s">
        <v>9</v>
      </c>
      <c r="L673" s="62" t="s">
        <v>9</v>
      </c>
      <c r="M673" s="62"/>
      <c r="N673" s="62"/>
      <c r="O673" s="62"/>
      <c r="P673" s="62"/>
      <c r="Q673" s="62"/>
      <c r="R673" s="62"/>
      <c r="S673" s="62"/>
      <c r="T673" s="62"/>
      <c r="U673" s="62"/>
      <c r="V673" s="62" t="s">
        <v>3506</v>
      </c>
      <c r="W673" s="62"/>
      <c r="X673" s="62" t="s">
        <v>3413</v>
      </c>
      <c r="Y673" s="62">
        <v>2</v>
      </c>
      <c r="Z673" s="62" t="str">
        <f>IF(ISNA(MATCH(C673,FORMULÁRIO!L:L, 0)),"NÃO","SIM")</f>
        <v>SIM</v>
      </c>
      <c r="AA673" s="62" t="s">
        <v>3502</v>
      </c>
      <c r="AB673" s="62" t="s">
        <v>3503</v>
      </c>
    </row>
    <row r="674" spans="1:28" ht="15.75" customHeight="1" x14ac:dyDescent="0.25">
      <c r="A674" s="62">
        <v>408</v>
      </c>
      <c r="B674" s="208" t="s">
        <v>1724</v>
      </c>
      <c r="C674" s="46" t="s">
        <v>1725</v>
      </c>
      <c r="D674" s="47" t="s">
        <v>1726</v>
      </c>
      <c r="E674" s="48" t="s">
        <v>26</v>
      </c>
      <c r="F674" s="46" t="s">
        <v>1727</v>
      </c>
      <c r="G674" s="46" t="s">
        <v>69</v>
      </c>
      <c r="H674" s="62"/>
      <c r="I674" s="62"/>
      <c r="J674" s="62"/>
      <c r="K674" s="62"/>
      <c r="L674" s="62"/>
      <c r="M674" s="62" t="s">
        <v>9</v>
      </c>
      <c r="N674" s="62"/>
      <c r="O674" s="62"/>
      <c r="P674" s="62"/>
      <c r="Q674" s="62"/>
      <c r="R674" s="62"/>
      <c r="S674" s="62"/>
      <c r="T674" s="62"/>
      <c r="U674" s="62"/>
      <c r="V674" s="62" t="s">
        <v>3506</v>
      </c>
      <c r="W674" s="62"/>
      <c r="X674" s="62" t="s">
        <v>3389</v>
      </c>
      <c r="Y674" s="62">
        <v>3</v>
      </c>
      <c r="Z674" s="62" t="str">
        <f>IF(ISNA(MATCH(C674,FORMULÁRIO!L:L, 0)),"NÃO","SIM")</f>
        <v>SIM</v>
      </c>
      <c r="AA674" s="62" t="s">
        <v>3502</v>
      </c>
      <c r="AB674" s="62" t="s">
        <v>3503</v>
      </c>
    </row>
    <row r="675" spans="1:28" ht="15.75" customHeight="1" x14ac:dyDescent="0.25">
      <c r="A675" s="62">
        <v>409</v>
      </c>
      <c r="B675" s="46" t="s">
        <v>1728</v>
      </c>
      <c r="C675" s="46" t="s">
        <v>1729</v>
      </c>
      <c r="D675" s="47" t="s">
        <v>1730</v>
      </c>
      <c r="E675" s="48" t="s">
        <v>43</v>
      </c>
      <c r="F675" s="46" t="s">
        <v>1731</v>
      </c>
      <c r="G675" s="46" t="s">
        <v>15</v>
      </c>
      <c r="H675" s="62" t="s">
        <v>9</v>
      </c>
      <c r="I675" s="62"/>
      <c r="J675" s="62"/>
      <c r="K675" s="62"/>
      <c r="L675" s="62"/>
      <c r="M675" s="62"/>
      <c r="N675" s="62"/>
      <c r="O675" s="62"/>
      <c r="P675" s="62"/>
      <c r="Q675" s="62"/>
      <c r="R675" s="62"/>
      <c r="S675" s="62"/>
      <c r="T675" s="62"/>
      <c r="U675" s="62"/>
      <c r="V675" s="62"/>
      <c r="W675" s="62"/>
      <c r="X675" s="62" t="s">
        <v>3371</v>
      </c>
      <c r="Y675" s="62">
        <v>1</v>
      </c>
      <c r="Z675" s="62" t="str">
        <f>IF(ISNA(MATCH(C675,FORMULÁRIO!L:L, 0)),"NÃO","SIM")</f>
        <v>NÃO</v>
      </c>
      <c r="AA675" s="62" t="s">
        <v>3502</v>
      </c>
      <c r="AB675" s="62" t="s">
        <v>3502</v>
      </c>
    </row>
    <row r="676" spans="1:28" ht="15.75" customHeight="1" x14ac:dyDescent="0.25">
      <c r="A676" s="62">
        <v>409</v>
      </c>
      <c r="B676" s="46" t="s">
        <v>1728</v>
      </c>
      <c r="C676" s="46" t="s">
        <v>1729</v>
      </c>
      <c r="D676" s="47" t="s">
        <v>1730</v>
      </c>
      <c r="E676" s="48" t="s">
        <v>43</v>
      </c>
      <c r="F676" s="46" t="s">
        <v>1731</v>
      </c>
      <c r="G676" s="46" t="s">
        <v>17</v>
      </c>
      <c r="H676" s="62" t="s">
        <v>9</v>
      </c>
      <c r="I676" s="62"/>
      <c r="J676" s="62" t="s">
        <v>9</v>
      </c>
      <c r="K676" s="62" t="s">
        <v>9</v>
      </c>
      <c r="L676" s="62"/>
      <c r="M676" s="62"/>
      <c r="N676" s="62"/>
      <c r="O676" s="62"/>
      <c r="P676" s="62"/>
      <c r="Q676" s="62"/>
      <c r="R676" s="62"/>
      <c r="S676" s="62"/>
      <c r="T676" s="62"/>
      <c r="U676" s="62"/>
      <c r="V676" s="62"/>
      <c r="W676" s="62"/>
      <c r="X676" s="62" t="s">
        <v>3380</v>
      </c>
      <c r="Y676" s="62">
        <v>2</v>
      </c>
      <c r="Z676" s="62" t="str">
        <f>IF(ISNA(MATCH(C676,FORMULÁRIO!L:L, 0)),"NÃO","SIM")</f>
        <v>NÃO</v>
      </c>
      <c r="AA676" s="62" t="s">
        <v>3502</v>
      </c>
      <c r="AB676" s="62" t="s">
        <v>3502</v>
      </c>
    </row>
    <row r="677" spans="1:28" ht="15.75" customHeight="1" x14ac:dyDescent="0.25">
      <c r="A677" s="62">
        <v>410</v>
      </c>
      <c r="B677" s="208" t="s">
        <v>1732</v>
      </c>
      <c r="C677" s="46" t="s">
        <v>1733</v>
      </c>
      <c r="D677" s="47" t="s">
        <v>1734</v>
      </c>
      <c r="E677" s="48" t="s">
        <v>43</v>
      </c>
      <c r="F677" s="46" t="s">
        <v>1735</v>
      </c>
      <c r="G677" s="46" t="s">
        <v>15</v>
      </c>
      <c r="H677" s="62" t="s">
        <v>9</v>
      </c>
      <c r="I677" s="62"/>
      <c r="J677" s="62"/>
      <c r="K677" s="62"/>
      <c r="L677" s="62"/>
      <c r="M677" s="62"/>
      <c r="N677" s="62"/>
      <c r="O677" s="62"/>
      <c r="P677" s="62"/>
      <c r="Q677" s="62"/>
      <c r="R677" s="62"/>
      <c r="S677" s="62"/>
      <c r="T677" s="62"/>
      <c r="U677" s="62"/>
      <c r="V677" s="62"/>
      <c r="W677" s="62"/>
      <c r="X677" s="62" t="s">
        <v>3371</v>
      </c>
      <c r="Y677" s="62">
        <v>1</v>
      </c>
      <c r="Z677" s="62" t="str">
        <f>IF(ISNA(MATCH(C677,FORMULÁRIO!L:L, 0)),"NÃO","SIM")</f>
        <v>SIM</v>
      </c>
      <c r="AA677" s="62" t="s">
        <v>3502</v>
      </c>
      <c r="AB677" s="62" t="s">
        <v>3502</v>
      </c>
    </row>
    <row r="678" spans="1:28" ht="15.75" customHeight="1" x14ac:dyDescent="0.25">
      <c r="A678" s="62">
        <v>411</v>
      </c>
      <c r="B678" s="208" t="s">
        <v>1736</v>
      </c>
      <c r="C678" s="46" t="s">
        <v>1737</v>
      </c>
      <c r="D678" s="47" t="s">
        <v>1738</v>
      </c>
      <c r="E678" s="48" t="s">
        <v>3470</v>
      </c>
      <c r="F678" s="46" t="s">
        <v>1739</v>
      </c>
      <c r="G678" s="46" t="s">
        <v>15</v>
      </c>
      <c r="H678" s="62" t="s">
        <v>9</v>
      </c>
      <c r="I678" s="62"/>
      <c r="J678" s="62"/>
      <c r="K678" s="62"/>
      <c r="L678" s="62"/>
      <c r="M678" s="62"/>
      <c r="N678" s="62"/>
      <c r="O678" s="62"/>
      <c r="P678" s="62"/>
      <c r="Q678" s="62"/>
      <c r="R678" s="62"/>
      <c r="S678" s="62"/>
      <c r="T678" s="62"/>
      <c r="U678" s="62"/>
      <c r="V678" s="62"/>
      <c r="W678" s="62"/>
      <c r="X678" s="62" t="s">
        <v>3371</v>
      </c>
      <c r="Y678" s="62">
        <v>1</v>
      </c>
      <c r="Z678" s="62" t="str">
        <f>IF(ISNA(MATCH(C678,FORMULÁRIO!L:L, 0)),"NÃO","SIM")</f>
        <v>SIM</v>
      </c>
      <c r="AA678" s="62" t="s">
        <v>3503</v>
      </c>
      <c r="AB678" s="62" t="s">
        <v>3503</v>
      </c>
    </row>
    <row r="679" spans="1:28" ht="15.75" customHeight="1" x14ac:dyDescent="0.25">
      <c r="A679" s="62">
        <v>412</v>
      </c>
      <c r="B679" s="208" t="s">
        <v>1740</v>
      </c>
      <c r="C679" s="46" t="s">
        <v>1741</v>
      </c>
      <c r="D679" s="47" t="s">
        <v>1742</v>
      </c>
      <c r="E679" s="48" t="s">
        <v>3470</v>
      </c>
      <c r="F679" s="46" t="s">
        <v>1743</v>
      </c>
      <c r="G679" s="46" t="s">
        <v>62</v>
      </c>
      <c r="H679" s="62" t="s">
        <v>9</v>
      </c>
      <c r="I679" s="62"/>
      <c r="J679" s="62"/>
      <c r="K679" s="62"/>
      <c r="L679" s="62"/>
      <c r="M679" s="62"/>
      <c r="N679" s="62"/>
      <c r="O679" s="62" t="s">
        <v>9</v>
      </c>
      <c r="P679" s="62"/>
      <c r="Q679" s="62"/>
      <c r="R679" s="62"/>
      <c r="S679" s="62"/>
      <c r="T679" s="62"/>
      <c r="U679" s="62"/>
      <c r="V679" s="62"/>
      <c r="W679" s="62"/>
      <c r="X679" s="62" t="s">
        <v>3413</v>
      </c>
      <c r="Y679" s="62">
        <v>1</v>
      </c>
      <c r="Z679" s="62" t="str">
        <f>IF(ISNA(MATCH(C679,FORMULÁRIO!L:L, 0)),"NÃO","SIM")</f>
        <v>SIM</v>
      </c>
      <c r="AA679" s="62" t="s">
        <v>3503</v>
      </c>
      <c r="AB679" s="62" t="s">
        <v>3503</v>
      </c>
    </row>
    <row r="680" spans="1:28" ht="15.75" customHeight="1" x14ac:dyDescent="0.25">
      <c r="A680" s="62">
        <v>412</v>
      </c>
      <c r="B680" s="208" t="s">
        <v>1740</v>
      </c>
      <c r="C680" s="46" t="s">
        <v>1741</v>
      </c>
      <c r="D680" s="47" t="s">
        <v>1742</v>
      </c>
      <c r="E680" s="48" t="s">
        <v>3470</v>
      </c>
      <c r="F680" s="46" t="s">
        <v>1743</v>
      </c>
      <c r="G680" s="46" t="s">
        <v>103</v>
      </c>
      <c r="H680" s="62" t="s">
        <v>9</v>
      </c>
      <c r="I680" s="62"/>
      <c r="J680" s="62"/>
      <c r="K680" s="62"/>
      <c r="L680" s="62"/>
      <c r="M680" s="62"/>
      <c r="N680" s="62"/>
      <c r="O680" s="62"/>
      <c r="P680" s="62"/>
      <c r="Q680" s="62"/>
      <c r="R680" s="62"/>
      <c r="S680" s="62"/>
      <c r="T680" s="62"/>
      <c r="U680" s="62"/>
      <c r="V680" s="62"/>
      <c r="W680" s="62"/>
      <c r="X680" s="62" t="s">
        <v>3361</v>
      </c>
      <c r="Y680" s="62">
        <v>2</v>
      </c>
      <c r="Z680" s="62" t="str">
        <f>IF(ISNA(MATCH(C680,FORMULÁRIO!L:L, 0)),"NÃO","SIM")</f>
        <v>SIM</v>
      </c>
      <c r="AA680" s="62" t="s">
        <v>3503</v>
      </c>
      <c r="AB680" s="62" t="s">
        <v>3503</v>
      </c>
    </row>
    <row r="681" spans="1:28" ht="15.75" customHeight="1" x14ac:dyDescent="0.25">
      <c r="A681" s="62">
        <v>412</v>
      </c>
      <c r="B681" s="208" t="s">
        <v>1740</v>
      </c>
      <c r="C681" s="46" t="s">
        <v>1741</v>
      </c>
      <c r="D681" s="47" t="s">
        <v>1742</v>
      </c>
      <c r="E681" s="48" t="s">
        <v>3470</v>
      </c>
      <c r="F681" s="46" t="s">
        <v>1743</v>
      </c>
      <c r="G681" s="46" t="s">
        <v>69</v>
      </c>
      <c r="H681" s="62"/>
      <c r="I681" s="62"/>
      <c r="J681" s="62"/>
      <c r="K681" s="62"/>
      <c r="L681" s="62"/>
      <c r="M681" s="62" t="s">
        <v>9</v>
      </c>
      <c r="N681" s="62" t="s">
        <v>9</v>
      </c>
      <c r="O681" s="62" t="s">
        <v>9</v>
      </c>
      <c r="P681" s="62"/>
      <c r="Q681" s="62"/>
      <c r="R681" s="62"/>
      <c r="S681" s="62"/>
      <c r="T681" s="62"/>
      <c r="U681" s="62"/>
      <c r="V681" s="62"/>
      <c r="W681" s="62"/>
      <c r="X681" s="62" t="s">
        <v>3389</v>
      </c>
      <c r="Y681" s="62">
        <v>3</v>
      </c>
      <c r="Z681" s="62" t="str">
        <f>IF(ISNA(MATCH(C681,FORMULÁRIO!L:L, 0)),"NÃO","SIM")</f>
        <v>SIM</v>
      </c>
      <c r="AA681" s="62" t="s">
        <v>3503</v>
      </c>
      <c r="AB681" s="62" t="s">
        <v>3503</v>
      </c>
    </row>
    <row r="682" spans="1:28" x14ac:dyDescent="0.25">
      <c r="A682" s="62">
        <v>415</v>
      </c>
      <c r="B682" s="208" t="s">
        <v>1744</v>
      </c>
      <c r="C682" s="46" t="s">
        <v>1745</v>
      </c>
      <c r="D682" s="47" t="s">
        <v>1746</v>
      </c>
      <c r="E682" s="48" t="s">
        <v>3470</v>
      </c>
      <c r="F682" s="46" t="s">
        <v>1747</v>
      </c>
      <c r="G682" s="46" t="s">
        <v>10</v>
      </c>
      <c r="H682" s="62" t="s">
        <v>9</v>
      </c>
      <c r="I682" s="62" t="s">
        <v>9</v>
      </c>
      <c r="J682" s="62" t="s">
        <v>9</v>
      </c>
      <c r="K682" s="62" t="s">
        <v>9</v>
      </c>
      <c r="L682" s="62"/>
      <c r="M682" s="62"/>
      <c r="N682" s="62"/>
      <c r="O682" s="62"/>
      <c r="P682" s="62"/>
      <c r="Q682" s="62"/>
      <c r="R682" s="62"/>
      <c r="S682" s="62"/>
      <c r="T682" s="62"/>
      <c r="U682" s="62"/>
      <c r="V682" s="62"/>
      <c r="W682" s="62"/>
      <c r="X682" s="62" t="s">
        <v>3497</v>
      </c>
      <c r="Y682" s="62">
        <v>1</v>
      </c>
      <c r="Z682" s="62" t="str">
        <f>IF(ISNA(MATCH(C682,FORMULÁRIO!L:L, 0)),"NÃO","SIM")</f>
        <v>SIM</v>
      </c>
      <c r="AA682" s="62" t="s">
        <v>3503</v>
      </c>
      <c r="AB682" s="62" t="s">
        <v>3503</v>
      </c>
    </row>
    <row r="683" spans="1:28" ht="15.75" customHeight="1" x14ac:dyDescent="0.25">
      <c r="A683" s="62">
        <v>415</v>
      </c>
      <c r="B683" s="208" t="s">
        <v>1744</v>
      </c>
      <c r="C683" s="46" t="s">
        <v>1745</v>
      </c>
      <c r="D683" s="47" t="s">
        <v>1746</v>
      </c>
      <c r="E683" s="48" t="s">
        <v>3470</v>
      </c>
      <c r="F683" s="46" t="s">
        <v>1747</v>
      </c>
      <c r="G683" s="46" t="s">
        <v>103</v>
      </c>
      <c r="H683" s="62" t="s">
        <v>9</v>
      </c>
      <c r="I683" s="62" t="s">
        <v>9</v>
      </c>
      <c r="J683" s="62" t="s">
        <v>9</v>
      </c>
      <c r="K683" s="62"/>
      <c r="L683" s="62"/>
      <c r="M683" s="62"/>
      <c r="N683" s="62"/>
      <c r="O683" s="62"/>
      <c r="P683" s="62"/>
      <c r="Q683" s="62"/>
      <c r="R683" s="62"/>
      <c r="S683" s="62"/>
      <c r="T683" s="62"/>
      <c r="U683" s="62"/>
      <c r="V683" s="62"/>
      <c r="W683" s="62"/>
      <c r="X683" s="62" t="s">
        <v>3361</v>
      </c>
      <c r="Y683" s="62">
        <v>2</v>
      </c>
      <c r="Z683" s="62" t="str">
        <f>IF(ISNA(MATCH(C683,FORMULÁRIO!L:L, 0)),"NÃO","SIM")</f>
        <v>SIM</v>
      </c>
      <c r="AA683" s="62" t="s">
        <v>3503</v>
      </c>
      <c r="AB683" s="62" t="s">
        <v>3503</v>
      </c>
    </row>
    <row r="684" spans="1:28" x14ac:dyDescent="0.25">
      <c r="A684" s="62">
        <v>416</v>
      </c>
      <c r="B684" s="208" t="s">
        <v>1748</v>
      </c>
      <c r="C684" s="46" t="s">
        <v>1749</v>
      </c>
      <c r="D684" s="47" t="s">
        <v>1750</v>
      </c>
      <c r="E684" s="48" t="s">
        <v>168</v>
      </c>
      <c r="F684" s="46" t="s">
        <v>1751</v>
      </c>
      <c r="G684" s="46" t="s">
        <v>10</v>
      </c>
      <c r="H684" s="62" t="s">
        <v>9</v>
      </c>
      <c r="I684" s="62" t="s">
        <v>9</v>
      </c>
      <c r="J684" s="62" t="s">
        <v>9</v>
      </c>
      <c r="K684" s="62" t="s">
        <v>9</v>
      </c>
      <c r="L684" s="62"/>
      <c r="M684" s="62"/>
      <c r="N684" s="62"/>
      <c r="O684" s="62"/>
      <c r="P684" s="62"/>
      <c r="Q684" s="62"/>
      <c r="R684" s="62"/>
      <c r="S684" s="62"/>
      <c r="T684" s="62"/>
      <c r="U684" s="62"/>
      <c r="V684" s="62"/>
      <c r="W684" s="62"/>
      <c r="X684" s="62" t="s">
        <v>3497</v>
      </c>
      <c r="Y684" s="62">
        <v>1</v>
      </c>
      <c r="Z684" s="62" t="str">
        <f>IF(ISNA(MATCH(C684,FORMULÁRIO!L:L, 0)),"NÃO","SIM")</f>
        <v>SIM</v>
      </c>
      <c r="AA684" s="62" t="s">
        <v>3502</v>
      </c>
      <c r="AB684" s="62" t="s">
        <v>3503</v>
      </c>
    </row>
    <row r="685" spans="1:28" ht="15.75" customHeight="1" x14ac:dyDescent="0.25">
      <c r="A685" s="62">
        <v>416</v>
      </c>
      <c r="B685" s="208" t="s">
        <v>1748</v>
      </c>
      <c r="C685" s="46" t="s">
        <v>1749</v>
      </c>
      <c r="D685" s="47" t="s">
        <v>1750</v>
      </c>
      <c r="E685" s="48" t="s">
        <v>168</v>
      </c>
      <c r="F685" s="46" t="s">
        <v>1751</v>
      </c>
      <c r="G685" s="46" t="s">
        <v>17</v>
      </c>
      <c r="H685" s="62"/>
      <c r="I685" s="62"/>
      <c r="J685" s="62"/>
      <c r="K685" s="62" t="s">
        <v>9</v>
      </c>
      <c r="L685" s="62"/>
      <c r="M685" s="62"/>
      <c r="N685" s="62"/>
      <c r="O685" s="62"/>
      <c r="P685" s="62"/>
      <c r="Q685" s="62"/>
      <c r="R685" s="62"/>
      <c r="S685" s="62"/>
      <c r="T685" s="62"/>
      <c r="U685" s="62"/>
      <c r="V685" s="62"/>
      <c r="W685" s="62"/>
      <c r="X685" s="62" t="s">
        <v>3380</v>
      </c>
      <c r="Y685" s="62">
        <v>2</v>
      </c>
      <c r="Z685" s="62" t="str">
        <f>IF(ISNA(MATCH(C685,FORMULÁRIO!L:L, 0)),"NÃO","SIM")</f>
        <v>SIM</v>
      </c>
      <c r="AA685" s="62" t="s">
        <v>3502</v>
      </c>
      <c r="AB685" s="62" t="s">
        <v>3503</v>
      </c>
    </row>
    <row r="686" spans="1:28" ht="15.75" customHeight="1" x14ac:dyDescent="0.25">
      <c r="A686" s="62">
        <v>416</v>
      </c>
      <c r="B686" s="208" t="s">
        <v>1748</v>
      </c>
      <c r="C686" s="46" t="s">
        <v>1749</v>
      </c>
      <c r="D686" s="47" t="s">
        <v>1750</v>
      </c>
      <c r="E686" s="48" t="s">
        <v>168</v>
      </c>
      <c r="F686" s="46" t="s">
        <v>1751</v>
      </c>
      <c r="G686" s="46" t="s">
        <v>69</v>
      </c>
      <c r="H686" s="62"/>
      <c r="I686" s="62" t="s">
        <v>9</v>
      </c>
      <c r="J686" s="62"/>
      <c r="K686" s="62"/>
      <c r="L686" s="62"/>
      <c r="M686" s="62"/>
      <c r="N686" s="62"/>
      <c r="O686" s="62"/>
      <c r="P686" s="62"/>
      <c r="Q686" s="62"/>
      <c r="R686" s="62"/>
      <c r="S686" s="62"/>
      <c r="T686" s="62"/>
      <c r="U686" s="62"/>
      <c r="V686" s="62"/>
      <c r="W686" s="62"/>
      <c r="X686" s="62" t="s">
        <v>3389</v>
      </c>
      <c r="Y686" s="62">
        <v>3</v>
      </c>
      <c r="Z686" s="62" t="str">
        <f>IF(ISNA(MATCH(C686,FORMULÁRIO!L:L, 0)),"NÃO","SIM")</f>
        <v>SIM</v>
      </c>
      <c r="AA686" s="62" t="s">
        <v>3502</v>
      </c>
      <c r="AB686" s="62" t="s">
        <v>3503</v>
      </c>
    </row>
    <row r="687" spans="1:28" x14ac:dyDescent="0.25">
      <c r="A687" s="62">
        <v>417</v>
      </c>
      <c r="B687" s="208" t="s">
        <v>1752</v>
      </c>
      <c r="C687" s="46" t="s">
        <v>1753</v>
      </c>
      <c r="D687" s="47" t="s">
        <v>1754</v>
      </c>
      <c r="E687" s="48" t="s">
        <v>43</v>
      </c>
      <c r="F687" s="46" t="s">
        <v>1755</v>
      </c>
      <c r="G687" s="46" t="s">
        <v>10</v>
      </c>
      <c r="H687" s="62"/>
      <c r="I687" s="62" t="s">
        <v>9</v>
      </c>
      <c r="J687" s="62"/>
      <c r="K687" s="62"/>
      <c r="L687" s="62"/>
      <c r="M687" s="62"/>
      <c r="N687" s="62"/>
      <c r="O687" s="62"/>
      <c r="P687" s="62"/>
      <c r="Q687" s="62"/>
      <c r="R687" s="62"/>
      <c r="S687" s="62"/>
      <c r="T687" s="62"/>
      <c r="U687" s="62" t="s">
        <v>4602</v>
      </c>
      <c r="V687" s="62" t="s">
        <v>3506</v>
      </c>
      <c r="W687" s="62"/>
      <c r="X687" s="62" t="s">
        <v>3497</v>
      </c>
      <c r="Y687" s="62">
        <v>1</v>
      </c>
      <c r="Z687" s="62" t="str">
        <f>IF(ISNA(MATCH(C687,FORMULÁRIO!L:L, 0)),"NÃO","SIM")</f>
        <v>SIM</v>
      </c>
      <c r="AA687" s="62" t="s">
        <v>3502</v>
      </c>
      <c r="AB687" s="62" t="s">
        <v>3502</v>
      </c>
    </row>
    <row r="688" spans="1:28" ht="15.75" customHeight="1" x14ac:dyDescent="0.25">
      <c r="A688" s="62">
        <v>418</v>
      </c>
      <c r="B688" s="208" t="s">
        <v>1756</v>
      </c>
      <c r="C688" s="46" t="s">
        <v>1757</v>
      </c>
      <c r="D688" s="47" t="s">
        <v>1758</v>
      </c>
      <c r="E688" s="48" t="s">
        <v>43</v>
      </c>
      <c r="F688" s="46" t="s">
        <v>1759</v>
      </c>
      <c r="G688" s="46" t="s">
        <v>132</v>
      </c>
      <c r="H688" s="62" t="s">
        <v>9</v>
      </c>
      <c r="I688" s="62"/>
      <c r="J688" s="62" t="s">
        <v>9</v>
      </c>
      <c r="K688" s="62" t="s">
        <v>9</v>
      </c>
      <c r="L688" s="62"/>
      <c r="M688" s="62"/>
      <c r="N688" s="62"/>
      <c r="O688" s="62"/>
      <c r="P688" s="62"/>
      <c r="Q688" s="62"/>
      <c r="R688" s="62"/>
      <c r="S688" s="62"/>
      <c r="T688" s="62"/>
      <c r="U688" s="62" t="s">
        <v>5048</v>
      </c>
      <c r="V688" s="62" t="s">
        <v>3506</v>
      </c>
      <c r="W688" s="62"/>
      <c r="X688" s="62" t="s">
        <v>3380</v>
      </c>
      <c r="Y688" s="62">
        <v>1</v>
      </c>
      <c r="Z688" s="62" t="str">
        <f>IF(ISNA(MATCH(C688,FORMULÁRIO!L:L, 0)),"NÃO","SIM")</f>
        <v>SIM</v>
      </c>
      <c r="AA688" s="62" t="s">
        <v>3502</v>
      </c>
      <c r="AB688" s="62" t="s">
        <v>3502</v>
      </c>
    </row>
    <row r="689" spans="1:28" ht="15.75" customHeight="1" x14ac:dyDescent="0.25">
      <c r="A689" s="62">
        <v>419</v>
      </c>
      <c r="B689" s="208" t="s">
        <v>1760</v>
      </c>
      <c r="C689" s="46" t="s">
        <v>1761</v>
      </c>
      <c r="D689" s="47" t="s">
        <v>1762</v>
      </c>
      <c r="E689" s="48" t="s">
        <v>43</v>
      </c>
      <c r="F689" s="46" t="s">
        <v>1763</v>
      </c>
      <c r="G689" s="46" t="s">
        <v>48</v>
      </c>
      <c r="H689" s="62"/>
      <c r="I689" s="62" t="s">
        <v>9</v>
      </c>
      <c r="J689" s="62"/>
      <c r="K689" s="62"/>
      <c r="L689" s="62"/>
      <c r="M689" s="62"/>
      <c r="N689" s="62"/>
      <c r="O689" s="62"/>
      <c r="P689" s="62"/>
      <c r="Q689" s="62"/>
      <c r="R689" s="62"/>
      <c r="S689" s="62"/>
      <c r="T689" s="62"/>
      <c r="U689" s="62"/>
      <c r="V689" s="62"/>
      <c r="W689" s="62"/>
      <c r="X689" s="62" t="s">
        <v>3361</v>
      </c>
      <c r="Y689" s="62">
        <v>1</v>
      </c>
      <c r="Z689" s="62" t="str">
        <f>IF(ISNA(MATCH(C689,FORMULÁRIO!L:L, 0)),"NÃO","SIM")</f>
        <v>SIM</v>
      </c>
      <c r="AA689" s="62" t="s">
        <v>3502</v>
      </c>
      <c r="AB689" s="62" t="s">
        <v>3502</v>
      </c>
    </row>
    <row r="690" spans="1:28" ht="15.75" customHeight="1" x14ac:dyDescent="0.25">
      <c r="A690" s="62">
        <v>419</v>
      </c>
      <c r="B690" s="208" t="s">
        <v>1760</v>
      </c>
      <c r="C690" s="46" t="s">
        <v>1761</v>
      </c>
      <c r="D690" s="47" t="s">
        <v>1762</v>
      </c>
      <c r="E690" s="48" t="s">
        <v>43</v>
      </c>
      <c r="F690" s="46" t="s">
        <v>1763</v>
      </c>
      <c r="G690" s="46" t="s">
        <v>17</v>
      </c>
      <c r="H690" s="62"/>
      <c r="I690" s="62"/>
      <c r="J690" s="62" t="s">
        <v>9</v>
      </c>
      <c r="K690" s="62" t="s">
        <v>9</v>
      </c>
      <c r="L690" s="62"/>
      <c r="M690" s="62"/>
      <c r="N690" s="62"/>
      <c r="O690" s="62"/>
      <c r="P690" s="62"/>
      <c r="Q690" s="62"/>
      <c r="R690" s="62"/>
      <c r="S690" s="62"/>
      <c r="T690" s="62"/>
      <c r="U690" s="62"/>
      <c r="V690" s="62"/>
      <c r="W690" s="62"/>
      <c r="X690" s="62" t="s">
        <v>3380</v>
      </c>
      <c r="Y690" s="62">
        <v>2</v>
      </c>
      <c r="Z690" s="62" t="str">
        <f>IF(ISNA(MATCH(C690,FORMULÁRIO!L:L, 0)),"NÃO","SIM")</f>
        <v>SIM</v>
      </c>
      <c r="AA690" s="62" t="s">
        <v>3502</v>
      </c>
      <c r="AB690" s="62" t="s">
        <v>3502</v>
      </c>
    </row>
    <row r="691" spans="1:28" ht="15.75" customHeight="1" x14ac:dyDescent="0.25">
      <c r="A691" s="62">
        <v>420</v>
      </c>
      <c r="B691" s="208" t="s">
        <v>1764</v>
      </c>
      <c r="C691" s="46" t="s">
        <v>1765</v>
      </c>
      <c r="D691" s="47" t="s">
        <v>1766</v>
      </c>
      <c r="E691" s="48" t="s">
        <v>3470</v>
      </c>
      <c r="F691" s="46" t="s">
        <v>1767</v>
      </c>
      <c r="G691" s="46" t="s">
        <v>15</v>
      </c>
      <c r="H691" s="62" t="s">
        <v>9</v>
      </c>
      <c r="I691" s="62"/>
      <c r="J691" s="62"/>
      <c r="K691" s="62"/>
      <c r="L691" s="62"/>
      <c r="M691" s="62"/>
      <c r="N691" s="62"/>
      <c r="O691" s="62"/>
      <c r="P691" s="62"/>
      <c r="Q691" s="62"/>
      <c r="R691" s="62"/>
      <c r="S691" s="62"/>
      <c r="T691" s="62"/>
      <c r="U691" s="62"/>
      <c r="V691" s="62"/>
      <c r="W691" s="62"/>
      <c r="X691" s="62" t="s">
        <v>3371</v>
      </c>
      <c r="Y691" s="62">
        <v>1</v>
      </c>
      <c r="Z691" s="62" t="str">
        <f>IF(ISNA(MATCH(C691,FORMULÁRIO!L:L, 0)),"NÃO","SIM")</f>
        <v>SIM</v>
      </c>
      <c r="AA691" s="62" t="s">
        <v>3503</v>
      </c>
      <c r="AB691" s="62" t="s">
        <v>3503</v>
      </c>
    </row>
    <row r="692" spans="1:28" ht="15.75" customHeight="1" x14ac:dyDescent="0.25">
      <c r="A692" s="62">
        <v>420</v>
      </c>
      <c r="B692" s="208" t="s">
        <v>1764</v>
      </c>
      <c r="C692" s="46" t="s">
        <v>1765</v>
      </c>
      <c r="D692" s="47" t="s">
        <v>1766</v>
      </c>
      <c r="E692" s="48" t="s">
        <v>3470</v>
      </c>
      <c r="F692" s="46" t="s">
        <v>1767</v>
      </c>
      <c r="G692" s="46" t="s">
        <v>33</v>
      </c>
      <c r="H692" s="62" t="s">
        <v>9</v>
      </c>
      <c r="I692" s="62"/>
      <c r="J692" s="62" t="s">
        <v>9</v>
      </c>
      <c r="K692" s="62"/>
      <c r="L692" s="62" t="s">
        <v>9</v>
      </c>
      <c r="M692" s="62" t="s">
        <v>9</v>
      </c>
      <c r="N692" s="62" t="s">
        <v>9</v>
      </c>
      <c r="O692" s="62" t="s">
        <v>9</v>
      </c>
      <c r="P692" s="62" t="s">
        <v>9</v>
      </c>
      <c r="Q692" s="62" t="s">
        <v>9</v>
      </c>
      <c r="R692" s="62"/>
      <c r="S692" s="62"/>
      <c r="T692" s="62"/>
      <c r="U692" s="62"/>
      <c r="V692" s="62"/>
      <c r="W692" s="62"/>
      <c r="X692" s="62" t="s">
        <v>3389</v>
      </c>
      <c r="Y692" s="62">
        <v>2</v>
      </c>
      <c r="Z692" s="62" t="str">
        <f>IF(ISNA(MATCH(C692,FORMULÁRIO!L:L, 0)),"NÃO","SIM")</f>
        <v>SIM</v>
      </c>
      <c r="AA692" s="62" t="s">
        <v>3503</v>
      </c>
      <c r="AB692" s="62" t="s">
        <v>3503</v>
      </c>
    </row>
    <row r="693" spans="1:28" ht="15.75" customHeight="1" x14ac:dyDescent="0.25">
      <c r="A693" s="62">
        <v>420</v>
      </c>
      <c r="B693" s="208" t="s">
        <v>1764</v>
      </c>
      <c r="C693" s="46" t="s">
        <v>1765</v>
      </c>
      <c r="D693" s="47" t="s">
        <v>1766</v>
      </c>
      <c r="E693" s="48" t="s">
        <v>3470</v>
      </c>
      <c r="F693" s="46" t="s">
        <v>1767</v>
      </c>
      <c r="G693" s="46" t="s">
        <v>187</v>
      </c>
      <c r="H693" s="62" t="s">
        <v>9</v>
      </c>
      <c r="I693" s="62"/>
      <c r="J693" s="62"/>
      <c r="K693" s="62"/>
      <c r="L693" s="62"/>
      <c r="M693" s="62" t="s">
        <v>9</v>
      </c>
      <c r="N693" s="62"/>
      <c r="O693" s="62" t="s">
        <v>9</v>
      </c>
      <c r="P693" s="62" t="s">
        <v>9</v>
      </c>
      <c r="Q693" s="62"/>
      <c r="R693" s="62"/>
      <c r="S693" s="62"/>
      <c r="T693" s="62"/>
      <c r="U693" s="62"/>
      <c r="V693" s="62"/>
      <c r="W693" s="62"/>
      <c r="X693" s="62" t="s">
        <v>3413</v>
      </c>
      <c r="Y693" s="62">
        <v>3</v>
      </c>
      <c r="Z693" s="62" t="str">
        <f>IF(ISNA(MATCH(C693,FORMULÁRIO!L:L, 0)),"NÃO","SIM")</f>
        <v>SIM</v>
      </c>
      <c r="AA693" s="62" t="s">
        <v>3503</v>
      </c>
      <c r="AB693" s="62" t="s">
        <v>3503</v>
      </c>
    </row>
    <row r="694" spans="1:28" x14ac:dyDescent="0.25">
      <c r="A694" s="62">
        <v>421</v>
      </c>
      <c r="B694" s="208" t="s">
        <v>1768</v>
      </c>
      <c r="C694" s="46" t="s">
        <v>1769</v>
      </c>
      <c r="D694" s="47" t="s">
        <v>1770</v>
      </c>
      <c r="E694" s="48" t="s">
        <v>43</v>
      </c>
      <c r="F694" s="46" t="s">
        <v>1771</v>
      </c>
      <c r="G694" s="46" t="s">
        <v>10</v>
      </c>
      <c r="H694" s="62" t="s">
        <v>9</v>
      </c>
      <c r="I694" s="62"/>
      <c r="J694" s="62"/>
      <c r="K694" s="62" t="s">
        <v>9</v>
      </c>
      <c r="L694" s="62"/>
      <c r="M694" s="62"/>
      <c r="N694" s="62"/>
      <c r="O694" s="62"/>
      <c r="P694" s="62"/>
      <c r="Q694" s="62"/>
      <c r="R694" s="62"/>
      <c r="S694" s="62"/>
      <c r="T694" s="62"/>
      <c r="U694" s="62" t="s">
        <v>4602</v>
      </c>
      <c r="V694" s="62" t="s">
        <v>3506</v>
      </c>
      <c r="W694" s="62"/>
      <c r="X694" s="62" t="s">
        <v>3497</v>
      </c>
      <c r="Y694" s="62">
        <v>1</v>
      </c>
      <c r="Z694" s="62" t="str">
        <f>IF(ISNA(MATCH(C694,FORMULÁRIO!L:L, 0)),"NÃO","SIM")</f>
        <v>SIM</v>
      </c>
      <c r="AA694" s="62" t="s">
        <v>3502</v>
      </c>
      <c r="AB694" s="62" t="s">
        <v>3502</v>
      </c>
    </row>
    <row r="695" spans="1:28" ht="15.75" customHeight="1" x14ac:dyDescent="0.25">
      <c r="A695" s="62">
        <v>422</v>
      </c>
      <c r="B695" s="208" t="s">
        <v>1772</v>
      </c>
      <c r="C695" s="46" t="s">
        <v>1773</v>
      </c>
      <c r="D695" s="47" t="s">
        <v>1774</v>
      </c>
      <c r="E695" s="48" t="s">
        <v>3470</v>
      </c>
      <c r="F695" s="46" t="s">
        <v>1775</v>
      </c>
      <c r="G695" s="46" t="s">
        <v>132</v>
      </c>
      <c r="H695" s="62" t="s">
        <v>9</v>
      </c>
      <c r="I695" s="62" t="s">
        <v>9</v>
      </c>
      <c r="J695" s="62" t="s">
        <v>9</v>
      </c>
      <c r="K695" s="62" t="s">
        <v>9</v>
      </c>
      <c r="L695" s="62"/>
      <c r="M695" s="62"/>
      <c r="N695" s="62"/>
      <c r="O695" s="62"/>
      <c r="P695" s="62"/>
      <c r="Q695" s="62"/>
      <c r="R695" s="62"/>
      <c r="S695" s="62"/>
      <c r="T695" s="62"/>
      <c r="U695" s="62"/>
      <c r="V695" s="62"/>
      <c r="W695" s="62"/>
      <c r="X695" s="62" t="s">
        <v>3380</v>
      </c>
      <c r="Y695" s="62">
        <v>1</v>
      </c>
      <c r="Z695" s="62" t="str">
        <f>IF(ISNA(MATCH(C695,FORMULÁRIO!L:L, 0)),"NÃO","SIM")</f>
        <v>SIM</v>
      </c>
      <c r="AA695" s="62" t="s">
        <v>3503</v>
      </c>
      <c r="AB695" s="62" t="s">
        <v>3503</v>
      </c>
    </row>
    <row r="696" spans="1:28" ht="15.75" customHeight="1" x14ac:dyDescent="0.25">
      <c r="A696" s="62">
        <v>422</v>
      </c>
      <c r="B696" s="208" t="s">
        <v>1772</v>
      </c>
      <c r="C696" s="46" t="s">
        <v>1773</v>
      </c>
      <c r="D696" s="47" t="s">
        <v>1774</v>
      </c>
      <c r="E696" s="48" t="s">
        <v>3470</v>
      </c>
      <c r="F696" s="46" t="s">
        <v>1775</v>
      </c>
      <c r="G696" s="46" t="s">
        <v>68</v>
      </c>
      <c r="H696" s="62"/>
      <c r="I696" s="62" t="s">
        <v>9</v>
      </c>
      <c r="J696" s="62" t="s">
        <v>9</v>
      </c>
      <c r="K696" s="62" t="s">
        <v>9</v>
      </c>
      <c r="L696" s="62"/>
      <c r="M696" s="62"/>
      <c r="N696" s="62"/>
      <c r="O696" s="62"/>
      <c r="P696" s="62"/>
      <c r="Q696" s="62"/>
      <c r="R696" s="62"/>
      <c r="S696" s="62"/>
      <c r="T696" s="62"/>
      <c r="U696" s="62"/>
      <c r="V696" s="62"/>
      <c r="W696" s="62"/>
      <c r="X696" s="62" t="s">
        <v>3497</v>
      </c>
      <c r="Y696" s="62">
        <v>2</v>
      </c>
      <c r="Z696" s="62" t="str">
        <f>IF(ISNA(MATCH(C696,FORMULÁRIO!L:L, 0)),"NÃO","SIM")</f>
        <v>SIM</v>
      </c>
      <c r="AA696" s="62" t="s">
        <v>3503</v>
      </c>
      <c r="AB696" s="62" t="s">
        <v>3503</v>
      </c>
    </row>
    <row r="697" spans="1:28" ht="15.75" customHeight="1" x14ac:dyDescent="0.25">
      <c r="A697" s="62">
        <v>422</v>
      </c>
      <c r="B697" s="208" t="s">
        <v>1772</v>
      </c>
      <c r="C697" s="46" t="s">
        <v>1773</v>
      </c>
      <c r="D697" s="47" t="s">
        <v>1774</v>
      </c>
      <c r="E697" s="48" t="s">
        <v>3470</v>
      </c>
      <c r="F697" s="46" t="s">
        <v>1775</v>
      </c>
      <c r="G697" s="46" t="s">
        <v>591</v>
      </c>
      <c r="H697" s="62" t="s">
        <v>9</v>
      </c>
      <c r="I697" s="62" t="s">
        <v>9</v>
      </c>
      <c r="J697" s="62"/>
      <c r="K697" s="62" t="s">
        <v>9</v>
      </c>
      <c r="L697" s="62"/>
      <c r="M697" s="62"/>
      <c r="N697" s="62"/>
      <c r="O697" s="62"/>
      <c r="P697" s="62"/>
      <c r="Q697" s="62"/>
      <c r="R697" s="62"/>
      <c r="S697" s="62"/>
      <c r="T697" s="62"/>
      <c r="U697" s="62"/>
      <c r="V697" s="62"/>
      <c r="W697" s="62"/>
      <c r="X697" s="62" t="s">
        <v>3361</v>
      </c>
      <c r="Y697" s="62">
        <v>3</v>
      </c>
      <c r="Z697" s="62" t="str">
        <f>IF(ISNA(MATCH(C697,FORMULÁRIO!L:L, 0)),"NÃO","SIM")</f>
        <v>SIM</v>
      </c>
      <c r="AA697" s="62" t="s">
        <v>3503</v>
      </c>
      <c r="AB697" s="62" t="s">
        <v>3503</v>
      </c>
    </row>
    <row r="698" spans="1:28" ht="15.75" customHeight="1" x14ac:dyDescent="0.25">
      <c r="A698" s="62">
        <v>423</v>
      </c>
      <c r="B698" s="208" t="s">
        <v>1776</v>
      </c>
      <c r="C698" s="46" t="s">
        <v>1777</v>
      </c>
      <c r="D698" s="47" t="s">
        <v>1778</v>
      </c>
      <c r="E698" s="48" t="s">
        <v>43</v>
      </c>
      <c r="F698" s="46" t="s">
        <v>1779</v>
      </c>
      <c r="G698" s="46" t="s">
        <v>48</v>
      </c>
      <c r="H698" s="62" t="s">
        <v>9</v>
      </c>
      <c r="I698" s="62" t="s">
        <v>9</v>
      </c>
      <c r="J698" s="62"/>
      <c r="K698" s="62"/>
      <c r="L698" s="62"/>
      <c r="M698" s="62"/>
      <c r="N698" s="62"/>
      <c r="O698" s="62"/>
      <c r="P698" s="62"/>
      <c r="Q698" s="62"/>
      <c r="R698" s="62"/>
      <c r="S698" s="62"/>
      <c r="T698" s="62"/>
      <c r="U698" s="62"/>
      <c r="V698" s="62"/>
      <c r="W698" s="62"/>
      <c r="X698" s="62" t="s">
        <v>3361</v>
      </c>
      <c r="Y698" s="62">
        <v>1</v>
      </c>
      <c r="Z698" s="62" t="str">
        <f>IF(ISNA(MATCH(C698,FORMULÁRIO!L:L, 0)),"NÃO","SIM")</f>
        <v>SIM</v>
      </c>
      <c r="AA698" s="62" t="s">
        <v>3502</v>
      </c>
      <c r="AB698" s="62" t="s">
        <v>3502</v>
      </c>
    </row>
    <row r="699" spans="1:28" ht="15.75" customHeight="1" x14ac:dyDescent="0.25">
      <c r="A699" s="62">
        <v>424</v>
      </c>
      <c r="B699" s="208" t="s">
        <v>1780</v>
      </c>
      <c r="C699" s="46" t="s">
        <v>1781</v>
      </c>
      <c r="D699" s="47" t="s">
        <v>1782</v>
      </c>
      <c r="E699" s="48" t="s">
        <v>43</v>
      </c>
      <c r="F699" s="46" t="s">
        <v>1783</v>
      </c>
      <c r="G699" s="46" t="s">
        <v>13</v>
      </c>
      <c r="H699" s="62" t="s">
        <v>9</v>
      </c>
      <c r="I699" s="62" t="s">
        <v>9</v>
      </c>
      <c r="J699" s="62"/>
      <c r="K699" s="62"/>
      <c r="L699" s="62"/>
      <c r="M699" s="62"/>
      <c r="N699" s="62"/>
      <c r="O699" s="62"/>
      <c r="P699" s="62"/>
      <c r="Q699" s="62"/>
      <c r="R699" s="62"/>
      <c r="S699" s="62"/>
      <c r="T699" s="62"/>
      <c r="U699" s="62" t="s">
        <v>5042</v>
      </c>
      <c r="V699" s="62" t="s">
        <v>3506</v>
      </c>
      <c r="W699" s="62"/>
      <c r="X699" s="62" t="s">
        <v>3408</v>
      </c>
      <c r="Y699" s="62">
        <v>1</v>
      </c>
      <c r="Z699" s="62" t="str">
        <f>IF(ISNA(MATCH(C699,FORMULÁRIO!L:L, 0)),"NÃO","SIM")</f>
        <v>SIM</v>
      </c>
      <c r="AA699" s="62" t="s">
        <v>3502</v>
      </c>
      <c r="AB699" s="62" t="s">
        <v>3502</v>
      </c>
    </row>
    <row r="700" spans="1:28" ht="15.75" customHeight="1" x14ac:dyDescent="0.25">
      <c r="A700" s="62">
        <v>424</v>
      </c>
      <c r="B700" s="208" t="s">
        <v>1780</v>
      </c>
      <c r="C700" s="46" t="s">
        <v>1781</v>
      </c>
      <c r="D700" s="47" t="s">
        <v>1782</v>
      </c>
      <c r="E700" s="48" t="s">
        <v>43</v>
      </c>
      <c r="F700" s="46" t="s">
        <v>1783</v>
      </c>
      <c r="G700" s="46" t="s">
        <v>68</v>
      </c>
      <c r="H700" s="62"/>
      <c r="I700" s="62"/>
      <c r="J700" s="62" t="s">
        <v>9</v>
      </c>
      <c r="K700" s="62"/>
      <c r="L700" s="62"/>
      <c r="M700" s="62"/>
      <c r="N700" s="62"/>
      <c r="O700" s="62"/>
      <c r="P700" s="62"/>
      <c r="Q700" s="62"/>
      <c r="R700" s="62"/>
      <c r="S700" s="62"/>
      <c r="T700" s="62"/>
      <c r="U700" s="62"/>
      <c r="V700" s="62" t="s">
        <v>3506</v>
      </c>
      <c r="W700" s="62"/>
      <c r="X700" s="62" t="s">
        <v>3497</v>
      </c>
      <c r="Y700" s="62">
        <v>2</v>
      </c>
      <c r="Z700" s="62" t="str">
        <f>IF(ISNA(MATCH(C700,FORMULÁRIO!L:L, 0)),"NÃO","SIM")</f>
        <v>SIM</v>
      </c>
      <c r="AA700" s="62" t="s">
        <v>3502</v>
      </c>
      <c r="AB700" s="62" t="s">
        <v>3502</v>
      </c>
    </row>
    <row r="701" spans="1:28" ht="15.75" customHeight="1" x14ac:dyDescent="0.25">
      <c r="A701" s="62">
        <v>425</v>
      </c>
      <c r="B701" s="208" t="s">
        <v>1784</v>
      </c>
      <c r="C701" s="46" t="s">
        <v>1785</v>
      </c>
      <c r="D701" s="47" t="s">
        <v>1786</v>
      </c>
      <c r="E701" s="48" t="s">
        <v>3470</v>
      </c>
      <c r="F701" s="46" t="s">
        <v>1787</v>
      </c>
      <c r="G701" s="46" t="s">
        <v>132</v>
      </c>
      <c r="H701" s="62" t="s">
        <v>9</v>
      </c>
      <c r="I701" s="62"/>
      <c r="J701" s="62" t="s">
        <v>9</v>
      </c>
      <c r="K701" s="62"/>
      <c r="L701" s="62"/>
      <c r="M701" s="62"/>
      <c r="N701" s="62"/>
      <c r="O701" s="62"/>
      <c r="P701" s="62"/>
      <c r="Q701" s="62"/>
      <c r="R701" s="62"/>
      <c r="S701" s="62"/>
      <c r="T701" s="62"/>
      <c r="U701" s="62"/>
      <c r="V701" s="62"/>
      <c r="W701" s="62"/>
      <c r="X701" s="62" t="s">
        <v>3380</v>
      </c>
      <c r="Y701" s="62">
        <v>1</v>
      </c>
      <c r="Z701" s="62" t="str">
        <f>IF(ISNA(MATCH(C701,FORMULÁRIO!L:L, 0)),"NÃO","SIM")</f>
        <v>SIM</v>
      </c>
      <c r="AA701" s="62" t="s">
        <v>3503</v>
      </c>
      <c r="AB701" s="62" t="s">
        <v>3503</v>
      </c>
    </row>
    <row r="702" spans="1:28" ht="15.75" customHeight="1" x14ac:dyDescent="0.25">
      <c r="A702" s="62">
        <v>425</v>
      </c>
      <c r="B702" s="208" t="s">
        <v>1784</v>
      </c>
      <c r="C702" s="46" t="s">
        <v>1785</v>
      </c>
      <c r="D702" s="47" t="s">
        <v>1786</v>
      </c>
      <c r="E702" s="48" t="s">
        <v>3470</v>
      </c>
      <c r="F702" s="46" t="s">
        <v>1787</v>
      </c>
      <c r="G702" s="46" t="s">
        <v>68</v>
      </c>
      <c r="H702" s="62"/>
      <c r="I702" s="62" t="s">
        <v>9</v>
      </c>
      <c r="J702" s="62"/>
      <c r="K702" s="62"/>
      <c r="L702" s="62"/>
      <c r="M702" s="62"/>
      <c r="N702" s="62"/>
      <c r="O702" s="62"/>
      <c r="P702" s="62"/>
      <c r="Q702" s="62"/>
      <c r="R702" s="62"/>
      <c r="S702" s="62"/>
      <c r="T702" s="62"/>
      <c r="U702" s="62"/>
      <c r="V702" s="62"/>
      <c r="W702" s="62"/>
      <c r="X702" s="62" t="s">
        <v>3497</v>
      </c>
      <c r="Y702" s="62">
        <v>2</v>
      </c>
      <c r="Z702" s="62" t="str">
        <f>IF(ISNA(MATCH(C702,FORMULÁRIO!L:L, 0)),"NÃO","SIM")</f>
        <v>SIM</v>
      </c>
      <c r="AA702" s="62" t="s">
        <v>3503</v>
      </c>
      <c r="AB702" s="62" t="s">
        <v>3503</v>
      </c>
    </row>
    <row r="703" spans="1:28" ht="31.5" customHeight="1" x14ac:dyDescent="0.25">
      <c r="A703" s="62">
        <v>426</v>
      </c>
      <c r="B703" s="91" t="s">
        <v>1788</v>
      </c>
      <c r="C703" s="46" t="s">
        <v>1789</v>
      </c>
      <c r="D703" s="47" t="s">
        <v>1790</v>
      </c>
      <c r="E703" s="48" t="s">
        <v>3470</v>
      </c>
      <c r="F703" s="46" t="s">
        <v>1791</v>
      </c>
      <c r="G703" s="46" t="s">
        <v>132</v>
      </c>
      <c r="H703" s="62" t="s">
        <v>9</v>
      </c>
      <c r="I703" s="62"/>
      <c r="J703" s="62" t="s">
        <v>9</v>
      </c>
      <c r="K703" s="62"/>
      <c r="L703" s="62"/>
      <c r="M703" s="62"/>
      <c r="N703" s="62"/>
      <c r="O703" s="62"/>
      <c r="P703" s="62"/>
      <c r="Q703" s="62"/>
      <c r="R703" s="62"/>
      <c r="S703" s="62"/>
      <c r="T703" s="62"/>
      <c r="U703" s="62"/>
      <c r="V703" s="62"/>
      <c r="W703" s="62"/>
      <c r="X703" s="62" t="s">
        <v>3380</v>
      </c>
      <c r="Y703" s="62">
        <v>1</v>
      </c>
      <c r="Z703" s="62" t="str">
        <f>IF(ISNA(MATCH(C703,FORMULÁRIO!L:L, 0)),"NÃO","SIM")</f>
        <v>NÃO</v>
      </c>
      <c r="AA703" s="62" t="s">
        <v>3503</v>
      </c>
      <c r="AB703" s="62" t="s">
        <v>3503</v>
      </c>
    </row>
    <row r="704" spans="1:28" x14ac:dyDescent="0.25">
      <c r="A704" s="62">
        <v>427</v>
      </c>
      <c r="B704" s="208" t="s">
        <v>1792</v>
      </c>
      <c r="C704" s="46" t="s">
        <v>1793</v>
      </c>
      <c r="D704" s="47" t="s">
        <v>1794</v>
      </c>
      <c r="E704" s="48" t="s">
        <v>43</v>
      </c>
      <c r="F704" s="46" t="s">
        <v>1795</v>
      </c>
      <c r="G704" s="46" t="s">
        <v>10</v>
      </c>
      <c r="H704" s="62"/>
      <c r="I704" s="62" t="s">
        <v>9</v>
      </c>
      <c r="J704" s="62"/>
      <c r="K704" s="62"/>
      <c r="L704" s="62"/>
      <c r="M704" s="62"/>
      <c r="N704" s="62"/>
      <c r="O704" s="62"/>
      <c r="P704" s="62"/>
      <c r="Q704" s="62"/>
      <c r="R704" s="62"/>
      <c r="S704" s="62"/>
      <c r="T704" s="62"/>
      <c r="U704" s="62" t="s">
        <v>5045</v>
      </c>
      <c r="V704" s="62" t="s">
        <v>3506</v>
      </c>
      <c r="W704" s="62"/>
      <c r="X704" s="62" t="s">
        <v>3497</v>
      </c>
      <c r="Y704" s="62">
        <v>1</v>
      </c>
      <c r="Z704" s="62" t="str">
        <f>IF(ISNA(MATCH(C704,FORMULÁRIO!L:L, 0)),"NÃO","SIM")</f>
        <v>SIM</v>
      </c>
      <c r="AA704" s="62" t="s">
        <v>3502</v>
      </c>
      <c r="AB704" s="62" t="s">
        <v>3502</v>
      </c>
    </row>
    <row r="705" spans="1:28" x14ac:dyDescent="0.25">
      <c r="A705" s="62">
        <v>428</v>
      </c>
      <c r="B705" s="208" t="s">
        <v>1796</v>
      </c>
      <c r="C705" s="46" t="s">
        <v>1797</v>
      </c>
      <c r="D705" s="47" t="s">
        <v>1798</v>
      </c>
      <c r="E705" s="48" t="s">
        <v>43</v>
      </c>
      <c r="F705" s="46" t="s">
        <v>1799</v>
      </c>
      <c r="G705" s="46" t="s">
        <v>10</v>
      </c>
      <c r="H705" s="62"/>
      <c r="I705" s="62"/>
      <c r="J705" s="62" t="s">
        <v>9</v>
      </c>
      <c r="K705" s="62" t="s">
        <v>9</v>
      </c>
      <c r="L705" s="62"/>
      <c r="M705" s="62"/>
      <c r="N705" s="62"/>
      <c r="O705" s="62"/>
      <c r="P705" s="62"/>
      <c r="Q705" s="62"/>
      <c r="R705" s="62"/>
      <c r="S705" s="62"/>
      <c r="T705" s="62"/>
      <c r="U705" s="62" t="s">
        <v>5053</v>
      </c>
      <c r="V705" s="62" t="s">
        <v>3506</v>
      </c>
      <c r="W705" s="62"/>
      <c r="X705" s="62" t="s">
        <v>3497</v>
      </c>
      <c r="Y705" s="62">
        <v>1</v>
      </c>
      <c r="Z705" s="62" t="str">
        <f>IF(ISNA(MATCH(C705,FORMULÁRIO!L:L, 0)),"NÃO","SIM")</f>
        <v>SIM</v>
      </c>
      <c r="AA705" s="62" t="s">
        <v>3502</v>
      </c>
      <c r="AB705" s="62" t="s">
        <v>3502</v>
      </c>
    </row>
    <row r="706" spans="1:28" ht="15.75" customHeight="1" x14ac:dyDescent="0.25">
      <c r="A706" s="62">
        <v>428</v>
      </c>
      <c r="B706" s="208" t="s">
        <v>1796</v>
      </c>
      <c r="C706" s="46" t="s">
        <v>1797</v>
      </c>
      <c r="D706" s="47" t="s">
        <v>1798</v>
      </c>
      <c r="E706" s="48" t="s">
        <v>43</v>
      </c>
      <c r="F706" s="46" t="s">
        <v>1799</v>
      </c>
      <c r="G706" s="46" t="s">
        <v>17</v>
      </c>
      <c r="H706" s="62"/>
      <c r="I706" s="62"/>
      <c r="J706" s="62" t="s">
        <v>9</v>
      </c>
      <c r="K706" s="62"/>
      <c r="L706" s="62"/>
      <c r="M706" s="62"/>
      <c r="N706" s="62"/>
      <c r="O706" s="62"/>
      <c r="P706" s="62"/>
      <c r="Q706" s="62"/>
      <c r="R706" s="62"/>
      <c r="S706" s="62"/>
      <c r="T706" s="62"/>
      <c r="U706" s="62"/>
      <c r="V706" s="62" t="s">
        <v>3506</v>
      </c>
      <c r="W706" s="62"/>
      <c r="X706" s="62" t="s">
        <v>3380</v>
      </c>
      <c r="Y706" s="62">
        <v>2</v>
      </c>
      <c r="Z706" s="62" t="str">
        <f>IF(ISNA(MATCH(C706,FORMULÁRIO!L:L, 0)),"NÃO","SIM")</f>
        <v>SIM</v>
      </c>
      <c r="AA706" s="62" t="s">
        <v>3502</v>
      </c>
      <c r="AB706" s="62" t="s">
        <v>3502</v>
      </c>
    </row>
    <row r="707" spans="1:28" x14ac:dyDescent="0.25">
      <c r="A707" s="62">
        <v>429</v>
      </c>
      <c r="B707" s="209" t="s">
        <v>1800</v>
      </c>
      <c r="C707" s="46" t="s">
        <v>1801</v>
      </c>
      <c r="D707" s="47" t="s">
        <v>1802</v>
      </c>
      <c r="E707" s="48" t="s">
        <v>43</v>
      </c>
      <c r="F707" s="46" t="s">
        <v>1803</v>
      </c>
      <c r="G707" s="46" t="s">
        <v>10</v>
      </c>
      <c r="H707" s="62"/>
      <c r="I707" s="62" t="s">
        <v>9</v>
      </c>
      <c r="J707" s="62" t="s">
        <v>9</v>
      </c>
      <c r="K707" s="62"/>
      <c r="L707" s="62"/>
      <c r="M707" s="62"/>
      <c r="N707" s="62"/>
      <c r="O707" s="62"/>
      <c r="P707" s="62"/>
      <c r="Q707" s="62"/>
      <c r="R707" s="62"/>
      <c r="S707" s="62"/>
      <c r="T707" s="62"/>
      <c r="U707" s="62"/>
      <c r="V707" s="62" t="s">
        <v>3506</v>
      </c>
      <c r="W707" s="62"/>
      <c r="X707" s="62" t="s">
        <v>3497</v>
      </c>
      <c r="Y707" s="62">
        <v>1</v>
      </c>
      <c r="Z707" s="62" t="str">
        <f>IF(ISNA(MATCH(C707,FORMULÁRIO!L:L, 0)),"NÃO","SIM")</f>
        <v>SIM</v>
      </c>
      <c r="AA707" s="62" t="s">
        <v>3502</v>
      </c>
      <c r="AB707" s="62" t="s">
        <v>3502</v>
      </c>
    </row>
    <row r="708" spans="1:28" ht="31.5" customHeight="1" x14ac:dyDescent="0.25">
      <c r="A708" s="62">
        <v>429</v>
      </c>
      <c r="B708" s="209" t="s">
        <v>1800</v>
      </c>
      <c r="C708" s="46" t="s">
        <v>1801</v>
      </c>
      <c r="D708" s="47" t="s">
        <v>1802</v>
      </c>
      <c r="E708" s="48" t="s">
        <v>43</v>
      </c>
      <c r="F708" s="46" t="s">
        <v>1803</v>
      </c>
      <c r="G708" s="46" t="s">
        <v>123</v>
      </c>
      <c r="H708" s="62"/>
      <c r="I708" s="62" t="s">
        <v>9</v>
      </c>
      <c r="J708" s="62"/>
      <c r="K708" s="62"/>
      <c r="L708" s="62"/>
      <c r="M708" s="62"/>
      <c r="N708" s="62"/>
      <c r="O708" s="62"/>
      <c r="P708" s="62"/>
      <c r="Q708" s="62"/>
      <c r="R708" s="62"/>
      <c r="S708" s="62"/>
      <c r="T708" s="62"/>
      <c r="U708" s="62" t="s">
        <v>5050</v>
      </c>
      <c r="V708" s="62" t="s">
        <v>3506</v>
      </c>
      <c r="W708" s="62"/>
      <c r="X708" s="62" t="s">
        <v>3408</v>
      </c>
      <c r="Y708" s="62">
        <v>2</v>
      </c>
      <c r="Z708" s="62" t="str">
        <f>IF(ISNA(MATCH(C708,FORMULÁRIO!L:L, 0)),"NÃO","SIM")</f>
        <v>SIM</v>
      </c>
      <c r="AA708" s="62" t="s">
        <v>3502</v>
      </c>
      <c r="AB708" s="62" t="s">
        <v>3502</v>
      </c>
    </row>
    <row r="709" spans="1:28" x14ac:dyDescent="0.25">
      <c r="A709" s="62">
        <v>430</v>
      </c>
      <c r="B709" s="46" t="s">
        <v>1804</v>
      </c>
      <c r="C709" s="46" t="s">
        <v>1805</v>
      </c>
      <c r="D709" s="47" t="s">
        <v>1806</v>
      </c>
      <c r="E709" s="48" t="s">
        <v>3470</v>
      </c>
      <c r="F709" s="46" t="s">
        <v>1807</v>
      </c>
      <c r="G709" s="46" t="s">
        <v>10</v>
      </c>
      <c r="H709" s="62"/>
      <c r="I709" s="62" t="s">
        <v>9</v>
      </c>
      <c r="J709" s="62" t="s">
        <v>9</v>
      </c>
      <c r="K709" s="62"/>
      <c r="L709" s="62"/>
      <c r="M709" s="62"/>
      <c r="N709" s="62"/>
      <c r="O709" s="62"/>
      <c r="P709" s="62"/>
      <c r="Q709" s="62"/>
      <c r="R709" s="62"/>
      <c r="S709" s="62"/>
      <c r="T709" s="62"/>
      <c r="U709" s="62"/>
      <c r="V709" s="62"/>
      <c r="W709" s="62"/>
      <c r="X709" s="62" t="s">
        <v>3497</v>
      </c>
      <c r="Y709" s="62">
        <v>1</v>
      </c>
      <c r="Z709" s="62" t="str">
        <f>IF(ISNA(MATCH(C709,FORMULÁRIO!L:L, 0)),"NÃO","SIM")</f>
        <v>NÃO</v>
      </c>
      <c r="AA709" s="62" t="s">
        <v>3503</v>
      </c>
      <c r="AB709" s="62" t="s">
        <v>3503</v>
      </c>
    </row>
    <row r="710" spans="1:28" x14ac:dyDescent="0.25">
      <c r="A710" s="62">
        <v>431</v>
      </c>
      <c r="B710" s="208" t="s">
        <v>1808</v>
      </c>
      <c r="C710" s="46" t="s">
        <v>1809</v>
      </c>
      <c r="D710" s="47" t="s">
        <v>1810</v>
      </c>
      <c r="E710" s="48" t="s">
        <v>43</v>
      </c>
      <c r="F710" s="46" t="s">
        <v>1811</v>
      </c>
      <c r="G710" s="46" t="s">
        <v>10</v>
      </c>
      <c r="H710" s="62" t="s">
        <v>9</v>
      </c>
      <c r="I710" s="62" t="s">
        <v>9</v>
      </c>
      <c r="J710" s="62" t="s">
        <v>9</v>
      </c>
      <c r="K710" s="62" t="s">
        <v>9</v>
      </c>
      <c r="L710" s="62"/>
      <c r="M710" s="62"/>
      <c r="N710" s="62"/>
      <c r="O710" s="62"/>
      <c r="P710" s="62"/>
      <c r="Q710" s="62"/>
      <c r="R710" s="62"/>
      <c r="S710" s="62"/>
      <c r="T710" s="62"/>
      <c r="U710" s="62"/>
      <c r="V710" s="62" t="s">
        <v>3506</v>
      </c>
      <c r="W710" s="62"/>
      <c r="X710" s="62" t="s">
        <v>3497</v>
      </c>
      <c r="Y710" s="62">
        <v>1</v>
      </c>
      <c r="Z710" s="62" t="str">
        <f>IF(ISNA(MATCH(C710,FORMULÁRIO!L:L, 0)),"NÃO","SIM")</f>
        <v>SIM</v>
      </c>
      <c r="AA710" s="62" t="s">
        <v>3502</v>
      </c>
      <c r="AB710" s="62" t="s">
        <v>3502</v>
      </c>
    </row>
    <row r="711" spans="1:28" ht="15.75" customHeight="1" x14ac:dyDescent="0.25">
      <c r="A711" s="62">
        <v>431</v>
      </c>
      <c r="B711" s="208" t="s">
        <v>1808</v>
      </c>
      <c r="C711" s="46" t="s">
        <v>1809</v>
      </c>
      <c r="D711" s="47" t="s">
        <v>1810</v>
      </c>
      <c r="E711" s="48" t="s">
        <v>43</v>
      </c>
      <c r="F711" s="46" t="s">
        <v>1811</v>
      </c>
      <c r="G711" s="46" t="s">
        <v>123</v>
      </c>
      <c r="H711" s="62"/>
      <c r="I711" s="62" t="s">
        <v>9</v>
      </c>
      <c r="J711" s="62"/>
      <c r="K711" s="62"/>
      <c r="L711" s="62"/>
      <c r="M711" s="62"/>
      <c r="N711" s="62"/>
      <c r="O711" s="62"/>
      <c r="P711" s="62"/>
      <c r="Q711" s="62"/>
      <c r="R711" s="62"/>
      <c r="S711" s="62"/>
      <c r="T711" s="62"/>
      <c r="U711" s="62" t="s">
        <v>5050</v>
      </c>
      <c r="V711" s="62" t="s">
        <v>3506</v>
      </c>
      <c r="W711" s="62"/>
      <c r="X711" s="62" t="s">
        <v>3408</v>
      </c>
      <c r="Y711" s="62">
        <v>2</v>
      </c>
      <c r="Z711" s="62" t="str">
        <f>IF(ISNA(MATCH(C711,FORMULÁRIO!L:L, 0)),"NÃO","SIM")</f>
        <v>SIM</v>
      </c>
      <c r="AA711" s="62" t="s">
        <v>3502</v>
      </c>
      <c r="AB711" s="62" t="s">
        <v>3502</v>
      </c>
    </row>
    <row r="712" spans="1:28" ht="15.75" customHeight="1" x14ac:dyDescent="0.25">
      <c r="A712" s="62">
        <v>431</v>
      </c>
      <c r="B712" s="208" t="s">
        <v>1808</v>
      </c>
      <c r="C712" s="46" t="s">
        <v>1809</v>
      </c>
      <c r="D712" s="47" t="s">
        <v>1810</v>
      </c>
      <c r="E712" s="48" t="s">
        <v>43</v>
      </c>
      <c r="F712" s="46" t="s">
        <v>1811</v>
      </c>
      <c r="G712" s="46" t="s">
        <v>25</v>
      </c>
      <c r="H712" s="62"/>
      <c r="I712" s="62"/>
      <c r="J712" s="62" t="s">
        <v>9</v>
      </c>
      <c r="K712" s="62"/>
      <c r="L712" s="62"/>
      <c r="M712" s="62"/>
      <c r="N712" s="62"/>
      <c r="O712" s="62"/>
      <c r="P712" s="62"/>
      <c r="Q712" s="62"/>
      <c r="R712" s="62"/>
      <c r="S712" s="62"/>
      <c r="T712" s="62"/>
      <c r="U712" s="62"/>
      <c r="V712" s="62" t="s">
        <v>3506</v>
      </c>
      <c r="W712" s="62"/>
      <c r="X712" s="62" t="s">
        <v>3380</v>
      </c>
      <c r="Y712" s="62">
        <v>3</v>
      </c>
      <c r="Z712" s="62" t="str">
        <f>IF(ISNA(MATCH(C712,FORMULÁRIO!L:L, 0)),"NÃO","SIM")</f>
        <v>SIM</v>
      </c>
      <c r="AA712" s="62" t="s">
        <v>3502</v>
      </c>
      <c r="AB712" s="62" t="s">
        <v>3502</v>
      </c>
    </row>
    <row r="713" spans="1:28" ht="15.75" customHeight="1" x14ac:dyDescent="0.25">
      <c r="A713" s="62">
        <v>432</v>
      </c>
      <c r="B713" s="208" t="s">
        <v>1812</v>
      </c>
      <c r="C713" s="46" t="s">
        <v>1813</v>
      </c>
      <c r="D713" s="47" t="s">
        <v>1814</v>
      </c>
      <c r="E713" s="48" t="s">
        <v>43</v>
      </c>
      <c r="F713" s="46" t="s">
        <v>1815</v>
      </c>
      <c r="G713" s="46" t="s">
        <v>62</v>
      </c>
      <c r="H713" s="62" t="s">
        <v>9</v>
      </c>
      <c r="I713" s="62"/>
      <c r="J713" s="62"/>
      <c r="K713" s="62"/>
      <c r="L713" s="62"/>
      <c r="M713" s="62"/>
      <c r="N713" s="62"/>
      <c r="O713" s="62" t="s">
        <v>9</v>
      </c>
      <c r="P713" s="62" t="s">
        <v>9</v>
      </c>
      <c r="Q713" s="62"/>
      <c r="R713" s="62"/>
      <c r="S713" s="62"/>
      <c r="T713" s="62"/>
      <c r="U713" s="62"/>
      <c r="V713" s="62" t="s">
        <v>3506</v>
      </c>
      <c r="W713" s="62"/>
      <c r="X713" s="62" t="s">
        <v>3413</v>
      </c>
      <c r="Y713" s="62">
        <v>1</v>
      </c>
      <c r="Z713" s="62" t="str">
        <f>IF(ISNA(MATCH(C713,FORMULÁRIO!L:L, 0)),"NÃO","SIM")</f>
        <v>SIM</v>
      </c>
      <c r="AA713" s="62" t="s">
        <v>3502</v>
      </c>
      <c r="AB713" s="62" t="s">
        <v>3502</v>
      </c>
    </row>
    <row r="714" spans="1:28" ht="15.75" customHeight="1" x14ac:dyDescent="0.25">
      <c r="A714" s="62">
        <v>432</v>
      </c>
      <c r="B714" s="208" t="s">
        <v>1812</v>
      </c>
      <c r="C714" s="46" t="s">
        <v>1813</v>
      </c>
      <c r="D714" s="47" t="s">
        <v>1814</v>
      </c>
      <c r="E714" s="48" t="s">
        <v>43</v>
      </c>
      <c r="F714" s="46" t="s">
        <v>1815</v>
      </c>
      <c r="G714" s="46" t="s">
        <v>17</v>
      </c>
      <c r="H714" s="62"/>
      <c r="I714" s="62"/>
      <c r="J714" s="62" t="s">
        <v>9</v>
      </c>
      <c r="K714" s="62" t="s">
        <v>9</v>
      </c>
      <c r="L714" s="62"/>
      <c r="M714" s="62"/>
      <c r="N714" s="62"/>
      <c r="O714" s="62"/>
      <c r="P714" s="62"/>
      <c r="Q714" s="62"/>
      <c r="R714" s="62"/>
      <c r="S714" s="62"/>
      <c r="T714" s="62"/>
      <c r="U714" s="62" t="s">
        <v>5048</v>
      </c>
      <c r="V714" s="62" t="s">
        <v>3506</v>
      </c>
      <c r="W714" s="62"/>
      <c r="X714" s="62" t="s">
        <v>3380</v>
      </c>
      <c r="Y714" s="62">
        <v>2</v>
      </c>
      <c r="Z714" s="62" t="str">
        <f>IF(ISNA(MATCH(C714,FORMULÁRIO!L:L, 0)),"NÃO","SIM")</f>
        <v>SIM</v>
      </c>
      <c r="AA714" s="62" t="s">
        <v>3502</v>
      </c>
      <c r="AB714" s="62" t="s">
        <v>3502</v>
      </c>
    </row>
    <row r="715" spans="1:28" ht="15.75" customHeight="1" x14ac:dyDescent="0.25">
      <c r="A715" s="62">
        <v>432</v>
      </c>
      <c r="B715" s="208" t="s">
        <v>1812</v>
      </c>
      <c r="C715" s="46" t="s">
        <v>1813</v>
      </c>
      <c r="D715" s="47" t="s">
        <v>1814</v>
      </c>
      <c r="E715" s="48" t="s">
        <v>43</v>
      </c>
      <c r="F715" s="46" t="s">
        <v>1815</v>
      </c>
      <c r="G715" s="46" t="s">
        <v>69</v>
      </c>
      <c r="H715" s="62"/>
      <c r="I715" s="62"/>
      <c r="J715" s="62"/>
      <c r="K715" s="62"/>
      <c r="L715" s="62"/>
      <c r="M715" s="62"/>
      <c r="N715" s="62"/>
      <c r="O715" s="62" t="s">
        <v>9</v>
      </c>
      <c r="P715" s="62" t="s">
        <v>9</v>
      </c>
      <c r="Q715" s="62"/>
      <c r="R715" s="62"/>
      <c r="S715" s="62"/>
      <c r="T715" s="62"/>
      <c r="U715" s="62"/>
      <c r="V715" s="62" t="s">
        <v>3506</v>
      </c>
      <c r="W715" s="62"/>
      <c r="X715" s="62" t="s">
        <v>3389</v>
      </c>
      <c r="Y715" s="62">
        <v>3</v>
      </c>
      <c r="Z715" s="62" t="str">
        <f>IF(ISNA(MATCH(C715,FORMULÁRIO!L:L, 0)),"NÃO","SIM")</f>
        <v>SIM</v>
      </c>
      <c r="AA715" s="62" t="s">
        <v>3502</v>
      </c>
      <c r="AB715" s="62" t="s">
        <v>3502</v>
      </c>
    </row>
    <row r="716" spans="1:28" ht="31.5" customHeight="1" x14ac:dyDescent="0.25">
      <c r="A716" s="62">
        <v>433</v>
      </c>
      <c r="B716" s="209" t="s">
        <v>1816</v>
      </c>
      <c r="C716" s="46" t="s">
        <v>1817</v>
      </c>
      <c r="D716" s="47" t="s">
        <v>1818</v>
      </c>
      <c r="E716" s="48" t="s">
        <v>43</v>
      </c>
      <c r="F716" s="46" t="s">
        <v>1819</v>
      </c>
      <c r="G716" s="46" t="s">
        <v>15</v>
      </c>
      <c r="H716" s="62" t="s">
        <v>9</v>
      </c>
      <c r="I716" s="62"/>
      <c r="J716" s="62"/>
      <c r="K716" s="62"/>
      <c r="L716" s="62"/>
      <c r="M716" s="62"/>
      <c r="N716" s="62"/>
      <c r="O716" s="62"/>
      <c r="P716" s="62"/>
      <c r="Q716" s="62"/>
      <c r="R716" s="62"/>
      <c r="S716" s="62"/>
      <c r="T716" s="62"/>
      <c r="U716" s="62" t="s">
        <v>5051</v>
      </c>
      <c r="V716" s="62" t="s">
        <v>3506</v>
      </c>
      <c r="W716" s="62"/>
      <c r="X716" s="62" t="s">
        <v>3371</v>
      </c>
      <c r="Y716" s="62">
        <v>1</v>
      </c>
      <c r="Z716" s="62" t="str">
        <f>IF(ISNA(MATCH(C716,FORMULÁRIO!L:L, 0)),"NÃO","SIM")</f>
        <v>SIM</v>
      </c>
      <c r="AA716" s="62" t="s">
        <v>3502</v>
      </c>
      <c r="AB716" s="62" t="s">
        <v>3502</v>
      </c>
    </row>
    <row r="717" spans="1:28" x14ac:dyDescent="0.25">
      <c r="A717" s="62">
        <v>434</v>
      </c>
      <c r="B717" s="46" t="s">
        <v>1820</v>
      </c>
      <c r="C717" s="46" t="s">
        <v>1821</v>
      </c>
      <c r="D717" s="47" t="s">
        <v>1822</v>
      </c>
      <c r="E717" s="48" t="s">
        <v>3470</v>
      </c>
      <c r="F717" s="46" t="s">
        <v>1823</v>
      </c>
      <c r="G717" s="46" t="s">
        <v>10</v>
      </c>
      <c r="H717" s="62" t="s">
        <v>9</v>
      </c>
      <c r="I717" s="62" t="s">
        <v>9</v>
      </c>
      <c r="J717" s="62" t="s">
        <v>9</v>
      </c>
      <c r="K717" s="62" t="s">
        <v>9</v>
      </c>
      <c r="L717" s="62"/>
      <c r="M717" s="62"/>
      <c r="N717" s="62"/>
      <c r="O717" s="62"/>
      <c r="P717" s="62"/>
      <c r="Q717" s="62"/>
      <c r="R717" s="62"/>
      <c r="S717" s="62"/>
      <c r="T717" s="62"/>
      <c r="U717" s="62"/>
      <c r="V717" s="62"/>
      <c r="W717" s="62"/>
      <c r="X717" s="62" t="s">
        <v>3497</v>
      </c>
      <c r="Y717" s="62">
        <v>1</v>
      </c>
      <c r="Z717" s="62" t="str">
        <f>IF(ISNA(MATCH(C717,FORMULÁRIO!L:L, 0)),"NÃO","SIM")</f>
        <v>NÃO</v>
      </c>
      <c r="AA717" s="62" t="s">
        <v>3503</v>
      </c>
      <c r="AB717" s="62" t="s">
        <v>3503</v>
      </c>
    </row>
    <row r="718" spans="1:28" ht="15.75" customHeight="1" x14ac:dyDescent="0.25">
      <c r="A718" s="62">
        <v>434</v>
      </c>
      <c r="B718" s="46" t="s">
        <v>1820</v>
      </c>
      <c r="C718" s="46" t="s">
        <v>1821</v>
      </c>
      <c r="D718" s="47" t="s">
        <v>1822</v>
      </c>
      <c r="E718" s="48" t="s">
        <v>3470</v>
      </c>
      <c r="F718" s="46" t="s">
        <v>1823</v>
      </c>
      <c r="G718" s="46" t="s">
        <v>123</v>
      </c>
      <c r="H718" s="62" t="s">
        <v>9</v>
      </c>
      <c r="I718" s="62" t="s">
        <v>9</v>
      </c>
      <c r="J718" s="62"/>
      <c r="K718" s="62"/>
      <c r="L718" s="62"/>
      <c r="M718" s="62"/>
      <c r="N718" s="62"/>
      <c r="O718" s="62"/>
      <c r="P718" s="62"/>
      <c r="Q718" s="62"/>
      <c r="R718" s="62"/>
      <c r="S718" s="62"/>
      <c r="T718" s="62"/>
      <c r="U718" s="62"/>
      <c r="V718" s="62"/>
      <c r="W718" s="62"/>
      <c r="X718" s="62" t="s">
        <v>3408</v>
      </c>
      <c r="Y718" s="62">
        <v>2</v>
      </c>
      <c r="Z718" s="62" t="str">
        <f>IF(ISNA(MATCH(C718,FORMULÁRIO!L:L, 0)),"NÃO","SIM")</f>
        <v>NÃO</v>
      </c>
      <c r="AA718" s="62" t="s">
        <v>3503</v>
      </c>
      <c r="AB718" s="62" t="s">
        <v>3503</v>
      </c>
    </row>
    <row r="719" spans="1:28" ht="15.75" customHeight="1" x14ac:dyDescent="0.25">
      <c r="A719" s="62">
        <v>434</v>
      </c>
      <c r="B719" s="46" t="s">
        <v>1820</v>
      </c>
      <c r="C719" s="46" t="s">
        <v>1821</v>
      </c>
      <c r="D719" s="47" t="s">
        <v>1822</v>
      </c>
      <c r="E719" s="48" t="s">
        <v>3470</v>
      </c>
      <c r="F719" s="46" t="s">
        <v>1823</v>
      </c>
      <c r="G719" s="46" t="s">
        <v>25</v>
      </c>
      <c r="H719" s="62" t="s">
        <v>9</v>
      </c>
      <c r="I719" s="62"/>
      <c r="J719" s="62"/>
      <c r="K719" s="62"/>
      <c r="L719" s="62"/>
      <c r="M719" s="62"/>
      <c r="N719" s="62"/>
      <c r="O719" s="62"/>
      <c r="P719" s="62"/>
      <c r="Q719" s="62"/>
      <c r="R719" s="62"/>
      <c r="S719" s="62"/>
      <c r="T719" s="62"/>
      <c r="U719" s="62"/>
      <c r="V719" s="62"/>
      <c r="W719" s="62"/>
      <c r="X719" s="62" t="s">
        <v>3380</v>
      </c>
      <c r="Y719" s="62">
        <v>3</v>
      </c>
      <c r="Z719" s="62" t="str">
        <f>IF(ISNA(MATCH(C719,FORMULÁRIO!L:L, 0)),"NÃO","SIM")</f>
        <v>NÃO</v>
      </c>
      <c r="AA719" s="62" t="s">
        <v>3503</v>
      </c>
      <c r="AB719" s="62" t="s">
        <v>3503</v>
      </c>
    </row>
    <row r="720" spans="1:28" ht="15.75" customHeight="1" x14ac:dyDescent="0.25">
      <c r="A720" s="62">
        <v>435</v>
      </c>
      <c r="B720" s="209" t="s">
        <v>1824</v>
      </c>
      <c r="C720" s="46" t="s">
        <v>1825</v>
      </c>
      <c r="D720" s="89" t="s">
        <v>1826</v>
      </c>
      <c r="E720" s="48" t="s">
        <v>89</v>
      </c>
      <c r="F720" s="46" t="s">
        <v>1827</v>
      </c>
      <c r="G720" s="46" t="s">
        <v>15</v>
      </c>
      <c r="H720" s="62" t="s">
        <v>9</v>
      </c>
      <c r="I720" s="62"/>
      <c r="J720" s="62"/>
      <c r="K720" s="62"/>
      <c r="L720" s="62"/>
      <c r="M720" s="62"/>
      <c r="N720" s="62"/>
      <c r="O720" s="62"/>
      <c r="P720" s="62"/>
      <c r="Q720" s="62"/>
      <c r="R720" s="62"/>
      <c r="S720" s="62"/>
      <c r="T720" s="62"/>
      <c r="U720" s="62"/>
      <c r="V720" s="62"/>
      <c r="W720" s="62"/>
      <c r="X720" s="62" t="s">
        <v>3371</v>
      </c>
      <c r="Y720" s="62">
        <v>1</v>
      </c>
      <c r="Z720" s="62" t="str">
        <f>IF(ISNA(MATCH(C720,FORMULÁRIO!L:L, 0)),"NÃO","SIM")</f>
        <v>SIM</v>
      </c>
      <c r="AA720" s="62" t="s">
        <v>3502</v>
      </c>
      <c r="AB720" s="62" t="s">
        <v>3503</v>
      </c>
    </row>
    <row r="721" spans="1:28" ht="15.75" customHeight="1" x14ac:dyDescent="0.25">
      <c r="A721" s="62">
        <v>436</v>
      </c>
      <c r="B721" s="208" t="s">
        <v>1828</v>
      </c>
      <c r="C721" s="46" t="s">
        <v>1829</v>
      </c>
      <c r="D721" s="47" t="s">
        <v>1830</v>
      </c>
      <c r="E721" s="48" t="s">
        <v>43</v>
      </c>
      <c r="F721" s="46" t="s">
        <v>1831</v>
      </c>
      <c r="G721" s="46" t="s">
        <v>15</v>
      </c>
      <c r="H721" s="62" t="s">
        <v>9</v>
      </c>
      <c r="I721" s="62"/>
      <c r="J721" s="62"/>
      <c r="K721" s="62"/>
      <c r="L721" s="62"/>
      <c r="M721" s="62"/>
      <c r="N721" s="62"/>
      <c r="O721" s="62"/>
      <c r="P721" s="62"/>
      <c r="Q721" s="62"/>
      <c r="R721" s="62"/>
      <c r="S721" s="62"/>
      <c r="T721" s="62"/>
      <c r="U721" s="62" t="s">
        <v>5051</v>
      </c>
      <c r="V721" s="62" t="s">
        <v>3506</v>
      </c>
      <c r="W721" s="62"/>
      <c r="X721" s="62" t="s">
        <v>3371</v>
      </c>
      <c r="Y721" s="62">
        <v>1</v>
      </c>
      <c r="Z721" s="62" t="str">
        <f>IF(ISNA(MATCH(C721,FORMULÁRIO!L:L, 0)),"NÃO","SIM")</f>
        <v>SIM</v>
      </c>
      <c r="AA721" s="62" t="s">
        <v>3502</v>
      </c>
      <c r="AB721" s="62" t="s">
        <v>3502</v>
      </c>
    </row>
    <row r="722" spans="1:28" ht="15.75" customHeight="1" x14ac:dyDescent="0.25">
      <c r="A722" s="62">
        <v>437</v>
      </c>
      <c r="B722" s="208" t="s">
        <v>1832</v>
      </c>
      <c r="C722" s="46" t="s">
        <v>1833</v>
      </c>
      <c r="D722" s="47" t="s">
        <v>1834</v>
      </c>
      <c r="E722" s="48" t="s">
        <v>43</v>
      </c>
      <c r="F722" s="46" t="s">
        <v>1838</v>
      </c>
      <c r="G722" s="46" t="s">
        <v>13</v>
      </c>
      <c r="H722" s="62"/>
      <c r="I722" s="62" t="s">
        <v>9</v>
      </c>
      <c r="J722" s="62"/>
      <c r="K722" s="62"/>
      <c r="L722" s="62"/>
      <c r="M722" s="62"/>
      <c r="N722" s="62"/>
      <c r="O722" s="62"/>
      <c r="P722" s="62"/>
      <c r="Q722" s="62"/>
      <c r="R722" s="62"/>
      <c r="S722" s="62"/>
      <c r="T722" s="62"/>
      <c r="U722" s="62" t="s">
        <v>5050</v>
      </c>
      <c r="V722" s="62" t="s">
        <v>3506</v>
      </c>
      <c r="W722" s="62"/>
      <c r="X722" s="62" t="s">
        <v>3408</v>
      </c>
      <c r="Y722" s="62">
        <v>1</v>
      </c>
      <c r="Z722" s="62" t="str">
        <f>IF(ISNA(MATCH(C722,FORMULÁRIO!L:L, 0)),"NÃO","SIM")</f>
        <v>SIM</v>
      </c>
      <c r="AA722" s="62" t="s">
        <v>3502</v>
      </c>
      <c r="AB722" s="62" t="s">
        <v>3502</v>
      </c>
    </row>
    <row r="723" spans="1:28" ht="15.75" customHeight="1" x14ac:dyDescent="0.25">
      <c r="A723" s="62">
        <v>438</v>
      </c>
      <c r="B723" s="208" t="s">
        <v>1835</v>
      </c>
      <c r="C723" s="46" t="s">
        <v>1836</v>
      </c>
      <c r="D723" s="47" t="s">
        <v>1837</v>
      </c>
      <c r="E723" s="48" t="s">
        <v>43</v>
      </c>
      <c r="F723" s="46" t="s">
        <v>1839</v>
      </c>
      <c r="G723" s="46" t="s">
        <v>48</v>
      </c>
      <c r="H723" s="62" t="s">
        <v>9</v>
      </c>
      <c r="I723" s="62" t="s">
        <v>9</v>
      </c>
      <c r="J723" s="62"/>
      <c r="K723" s="62"/>
      <c r="L723" s="62"/>
      <c r="M723" s="62"/>
      <c r="N723" s="62"/>
      <c r="O723" s="62"/>
      <c r="P723" s="62"/>
      <c r="Q723" s="62"/>
      <c r="R723" s="62"/>
      <c r="S723" s="62"/>
      <c r="T723" s="62"/>
      <c r="U723" s="62"/>
      <c r="V723" s="62"/>
      <c r="W723" s="62"/>
      <c r="X723" s="62" t="s">
        <v>3361</v>
      </c>
      <c r="Y723" s="62">
        <v>1</v>
      </c>
      <c r="Z723" s="62" t="str">
        <f>IF(ISNA(MATCH(C723,FORMULÁRIO!L:L, 0)),"NÃO","SIM")</f>
        <v>SIM</v>
      </c>
      <c r="AA723" s="62" t="s">
        <v>3502</v>
      </c>
      <c r="AB723" s="62" t="s">
        <v>3502</v>
      </c>
    </row>
    <row r="724" spans="1:28" ht="15.75" customHeight="1" x14ac:dyDescent="0.25">
      <c r="A724" s="62">
        <v>438</v>
      </c>
      <c r="B724" s="208" t="s">
        <v>1835</v>
      </c>
      <c r="C724" s="46" t="s">
        <v>1836</v>
      </c>
      <c r="D724" s="47" t="s">
        <v>1837</v>
      </c>
      <c r="E724" s="48" t="s">
        <v>43</v>
      </c>
      <c r="F724" s="46" t="s">
        <v>1839</v>
      </c>
      <c r="G724" s="46" t="s">
        <v>11</v>
      </c>
      <c r="H724" s="62" t="s">
        <v>9</v>
      </c>
      <c r="I724" s="62"/>
      <c r="J724" s="62"/>
      <c r="K724" s="62"/>
      <c r="L724" s="62"/>
      <c r="M724" s="62"/>
      <c r="N724" s="62"/>
      <c r="O724" s="62"/>
      <c r="P724" s="62"/>
      <c r="Q724" s="62"/>
      <c r="R724" s="62"/>
      <c r="S724" s="62"/>
      <c r="T724" s="62"/>
      <c r="U724" s="62"/>
      <c r="V724" s="62"/>
      <c r="W724" s="62"/>
      <c r="X724" s="62" t="s">
        <v>3371</v>
      </c>
      <c r="Y724" s="62">
        <v>2</v>
      </c>
      <c r="Z724" s="62" t="str">
        <f>IF(ISNA(MATCH(C724,FORMULÁRIO!L:L, 0)),"NÃO","SIM")</f>
        <v>SIM</v>
      </c>
      <c r="AA724" s="62" t="s">
        <v>3502</v>
      </c>
      <c r="AB724" s="62" t="s">
        <v>3502</v>
      </c>
    </row>
    <row r="725" spans="1:28" ht="15.75" customHeight="1" x14ac:dyDescent="0.25">
      <c r="A725" s="62">
        <v>439</v>
      </c>
      <c r="B725" s="208" t="s">
        <v>1840</v>
      </c>
      <c r="C725" s="46" t="s">
        <v>1841</v>
      </c>
      <c r="D725" s="47" t="s">
        <v>1842</v>
      </c>
      <c r="E725" s="48" t="s">
        <v>43</v>
      </c>
      <c r="F725" s="46" t="s">
        <v>1843</v>
      </c>
      <c r="G725" s="46" t="s">
        <v>13</v>
      </c>
      <c r="H725" s="62"/>
      <c r="I725" s="62" t="s">
        <v>9</v>
      </c>
      <c r="J725" s="62"/>
      <c r="K725" s="62"/>
      <c r="L725" s="62"/>
      <c r="M725" s="62"/>
      <c r="N725" s="62"/>
      <c r="O725" s="62"/>
      <c r="P725" s="62"/>
      <c r="Q725" s="62"/>
      <c r="R725" s="62"/>
      <c r="S725" s="62"/>
      <c r="T725" s="62"/>
      <c r="U725" s="62"/>
      <c r="V725" s="62"/>
      <c r="W725" s="62"/>
      <c r="X725" s="62" t="s">
        <v>3408</v>
      </c>
      <c r="Y725" s="62">
        <v>1</v>
      </c>
      <c r="Z725" s="62" t="str">
        <f>IF(ISNA(MATCH(C725,FORMULÁRIO!L:L, 0)),"NÃO","SIM")</f>
        <v>SIM</v>
      </c>
      <c r="AA725" s="62" t="s">
        <v>3502</v>
      </c>
      <c r="AB725" s="62" t="s">
        <v>3502</v>
      </c>
    </row>
    <row r="726" spans="1:28" x14ac:dyDescent="0.25">
      <c r="A726" s="62">
        <v>440</v>
      </c>
      <c r="B726" s="46" t="s">
        <v>1844</v>
      </c>
      <c r="C726" s="46" t="s">
        <v>1845</v>
      </c>
      <c r="D726" s="89" t="s">
        <v>1846</v>
      </c>
      <c r="E726" s="48" t="s">
        <v>168</v>
      </c>
      <c r="F726" s="46" t="s">
        <v>1847</v>
      </c>
      <c r="G726" s="46" t="s">
        <v>10</v>
      </c>
      <c r="H726" s="62" t="s">
        <v>9</v>
      </c>
      <c r="I726" s="62" t="s">
        <v>9</v>
      </c>
      <c r="J726" s="62" t="s">
        <v>9</v>
      </c>
      <c r="K726" s="62" t="s">
        <v>9</v>
      </c>
      <c r="L726" s="62"/>
      <c r="M726" s="62"/>
      <c r="N726" s="62"/>
      <c r="O726" s="62"/>
      <c r="P726" s="62"/>
      <c r="Q726" s="62"/>
      <c r="R726" s="62"/>
      <c r="S726" s="62"/>
      <c r="T726" s="62"/>
      <c r="U726" s="62"/>
      <c r="V726" s="62"/>
      <c r="W726" s="62"/>
      <c r="X726" s="62" t="s">
        <v>3497</v>
      </c>
      <c r="Y726" s="62">
        <v>1</v>
      </c>
      <c r="Z726" s="62" t="str">
        <f>IF(ISNA(MATCH(C726,FORMULÁRIO!L:L, 0)),"NÃO","SIM")</f>
        <v>NÃO</v>
      </c>
      <c r="AA726" s="62" t="s">
        <v>3502</v>
      </c>
      <c r="AB726" s="62" t="s">
        <v>3503</v>
      </c>
    </row>
    <row r="727" spans="1:28" ht="15.75" customHeight="1" x14ac:dyDescent="0.25">
      <c r="A727" s="62">
        <v>440</v>
      </c>
      <c r="B727" s="46" t="s">
        <v>1844</v>
      </c>
      <c r="C727" s="46" t="s">
        <v>1845</v>
      </c>
      <c r="D727" s="47" t="s">
        <v>1846</v>
      </c>
      <c r="E727" s="48" t="s">
        <v>168</v>
      </c>
      <c r="F727" s="46" t="s">
        <v>1847</v>
      </c>
      <c r="G727" s="46" t="s">
        <v>103</v>
      </c>
      <c r="H727" s="62"/>
      <c r="I727" s="62" t="s">
        <v>9</v>
      </c>
      <c r="J727" s="62"/>
      <c r="K727" s="62"/>
      <c r="L727" s="62"/>
      <c r="M727" s="62"/>
      <c r="N727" s="62"/>
      <c r="O727" s="62"/>
      <c r="P727" s="62"/>
      <c r="Q727" s="62"/>
      <c r="R727" s="62"/>
      <c r="S727" s="62"/>
      <c r="T727" s="62"/>
      <c r="U727" s="62"/>
      <c r="V727" s="62"/>
      <c r="W727" s="62"/>
      <c r="X727" s="62" t="s">
        <v>3361</v>
      </c>
      <c r="Y727" s="62">
        <v>2</v>
      </c>
      <c r="Z727" s="62" t="str">
        <f>IF(ISNA(MATCH(C727,FORMULÁRIO!L:L, 0)),"NÃO","SIM")</f>
        <v>NÃO</v>
      </c>
      <c r="AA727" s="62" t="s">
        <v>3502</v>
      </c>
      <c r="AB727" s="62" t="s">
        <v>3503</v>
      </c>
    </row>
    <row r="728" spans="1:28" ht="15.75" customHeight="1" x14ac:dyDescent="0.25">
      <c r="A728" s="62">
        <v>440</v>
      </c>
      <c r="B728" s="46" t="s">
        <v>1844</v>
      </c>
      <c r="C728" s="46" t="s">
        <v>1845</v>
      </c>
      <c r="D728" s="47" t="s">
        <v>1846</v>
      </c>
      <c r="E728" s="48" t="s">
        <v>168</v>
      </c>
      <c r="F728" s="46" t="s">
        <v>1847</v>
      </c>
      <c r="G728" s="46" t="s">
        <v>570</v>
      </c>
      <c r="H728" s="62" t="s">
        <v>9</v>
      </c>
      <c r="I728" s="62" t="s">
        <v>9</v>
      </c>
      <c r="J728" s="62"/>
      <c r="K728" s="62"/>
      <c r="L728" s="62"/>
      <c r="M728" s="62"/>
      <c r="N728" s="62"/>
      <c r="O728" s="62"/>
      <c r="P728" s="62"/>
      <c r="Q728" s="62"/>
      <c r="R728" s="62"/>
      <c r="S728" s="62"/>
      <c r="T728" s="62"/>
      <c r="U728" s="62"/>
      <c r="V728" s="62"/>
      <c r="W728" s="62"/>
      <c r="X728" s="62" t="s">
        <v>3408</v>
      </c>
      <c r="Y728" s="62">
        <v>3</v>
      </c>
      <c r="Z728" s="62" t="str">
        <f>IF(ISNA(MATCH(C728,FORMULÁRIO!L:L, 0)),"NÃO","SIM")</f>
        <v>NÃO</v>
      </c>
      <c r="AA728" s="62" t="s">
        <v>3502</v>
      </c>
      <c r="AB728" s="62" t="s">
        <v>3503</v>
      </c>
    </row>
    <row r="729" spans="1:28" ht="15.75" customHeight="1" x14ac:dyDescent="0.25">
      <c r="A729" s="62">
        <v>440</v>
      </c>
      <c r="B729" s="46" t="s">
        <v>1844</v>
      </c>
      <c r="C729" s="46" t="s">
        <v>1845</v>
      </c>
      <c r="D729" s="47" t="s">
        <v>1846</v>
      </c>
      <c r="E729" s="48" t="s">
        <v>168</v>
      </c>
      <c r="F729" s="46" t="s">
        <v>1847</v>
      </c>
      <c r="G729" s="46" t="s">
        <v>1848</v>
      </c>
      <c r="H729" s="62" t="s">
        <v>9</v>
      </c>
      <c r="I729" s="62"/>
      <c r="J729" s="62"/>
      <c r="K729" s="62"/>
      <c r="L729" s="62"/>
      <c r="M729" s="62"/>
      <c r="N729" s="62"/>
      <c r="O729" s="62"/>
      <c r="P729" s="62"/>
      <c r="Q729" s="62"/>
      <c r="R729" s="62"/>
      <c r="S729" s="62"/>
      <c r="T729" s="62"/>
      <c r="U729" s="62"/>
      <c r="V729" s="62"/>
      <c r="W729" s="62"/>
      <c r="X729" s="62" t="s">
        <v>3413</v>
      </c>
      <c r="Y729" s="62">
        <v>4</v>
      </c>
      <c r="Z729" s="62" t="str">
        <f>IF(ISNA(MATCH(C729,FORMULÁRIO!L:L, 0)),"NÃO","SIM")</f>
        <v>NÃO</v>
      </c>
      <c r="AA729" s="62" t="s">
        <v>3502</v>
      </c>
      <c r="AB729" s="62" t="s">
        <v>3503</v>
      </c>
    </row>
    <row r="730" spans="1:28" ht="15.75" customHeight="1" x14ac:dyDescent="0.25">
      <c r="A730" s="62">
        <v>440</v>
      </c>
      <c r="B730" s="46" t="s">
        <v>1844</v>
      </c>
      <c r="C730" s="46" t="s">
        <v>1845</v>
      </c>
      <c r="D730" s="47" t="s">
        <v>1846</v>
      </c>
      <c r="E730" s="48" t="s">
        <v>168</v>
      </c>
      <c r="F730" s="46" t="s">
        <v>1847</v>
      </c>
      <c r="G730" s="46" t="s">
        <v>1849</v>
      </c>
      <c r="H730" s="62" t="s">
        <v>9</v>
      </c>
      <c r="I730" s="62"/>
      <c r="J730" s="62" t="s">
        <v>9</v>
      </c>
      <c r="K730" s="62"/>
      <c r="L730" s="62"/>
      <c r="M730" s="62"/>
      <c r="N730" s="62"/>
      <c r="O730" s="62"/>
      <c r="P730" s="62"/>
      <c r="Q730" s="62"/>
      <c r="R730" s="62"/>
      <c r="S730" s="62"/>
      <c r="T730" s="62"/>
      <c r="U730" s="62"/>
      <c r="V730" s="62"/>
      <c r="W730" s="62"/>
      <c r="X730" s="62" t="s">
        <v>3380</v>
      </c>
      <c r="Y730" s="62">
        <v>5</v>
      </c>
      <c r="Z730" s="62" t="str">
        <f>IF(ISNA(MATCH(C730,FORMULÁRIO!L:L, 0)),"NÃO","SIM")</f>
        <v>NÃO</v>
      </c>
      <c r="AA730" s="62" t="s">
        <v>3502</v>
      </c>
      <c r="AB730" s="62" t="s">
        <v>3503</v>
      </c>
    </row>
    <row r="731" spans="1:28" x14ac:dyDescent="0.25">
      <c r="A731" s="62">
        <v>441</v>
      </c>
      <c r="B731" s="208" t="s">
        <v>1850</v>
      </c>
      <c r="C731" s="46" t="s">
        <v>1851</v>
      </c>
      <c r="D731" s="47" t="s">
        <v>1852</v>
      </c>
      <c r="E731" s="48" t="s">
        <v>3470</v>
      </c>
      <c r="F731" s="46" t="s">
        <v>1853</v>
      </c>
      <c r="G731" s="46" t="s">
        <v>10</v>
      </c>
      <c r="H731" s="62"/>
      <c r="I731" s="62" t="s">
        <v>9</v>
      </c>
      <c r="J731" s="62" t="s">
        <v>9</v>
      </c>
      <c r="K731" s="62" t="s">
        <v>9</v>
      </c>
      <c r="L731" s="62"/>
      <c r="M731" s="62"/>
      <c r="N731" s="62"/>
      <c r="O731" s="62"/>
      <c r="P731" s="62"/>
      <c r="Q731" s="62"/>
      <c r="R731" s="62"/>
      <c r="S731" s="62"/>
      <c r="T731" s="62"/>
      <c r="U731" s="62"/>
      <c r="V731" s="62"/>
      <c r="W731" s="62"/>
      <c r="X731" s="62" t="s">
        <v>3497</v>
      </c>
      <c r="Y731" s="62">
        <v>1</v>
      </c>
      <c r="Z731" s="62" t="str">
        <f>IF(ISNA(MATCH(C731,FORMULÁRIO!L:L, 0)),"NÃO","SIM")</f>
        <v>SIM</v>
      </c>
      <c r="AA731" s="62" t="s">
        <v>3503</v>
      </c>
      <c r="AB731" s="62" t="s">
        <v>3503</v>
      </c>
    </row>
    <row r="732" spans="1:28" ht="15.75" customHeight="1" x14ac:dyDescent="0.25">
      <c r="A732" s="62">
        <v>441</v>
      </c>
      <c r="B732" s="208" t="s">
        <v>1850</v>
      </c>
      <c r="C732" s="46" t="s">
        <v>1851</v>
      </c>
      <c r="D732" s="47" t="s">
        <v>1852</v>
      </c>
      <c r="E732" s="48" t="s">
        <v>3470</v>
      </c>
      <c r="F732" s="46" t="s">
        <v>1853</v>
      </c>
      <c r="G732" s="46" t="s">
        <v>17</v>
      </c>
      <c r="H732" s="62" t="s">
        <v>9</v>
      </c>
      <c r="I732" s="62"/>
      <c r="J732" s="62" t="s">
        <v>9</v>
      </c>
      <c r="K732" s="62" t="s">
        <v>9</v>
      </c>
      <c r="L732" s="62"/>
      <c r="M732" s="62"/>
      <c r="N732" s="62"/>
      <c r="O732" s="62"/>
      <c r="P732" s="62"/>
      <c r="Q732" s="62"/>
      <c r="R732" s="62"/>
      <c r="S732" s="62"/>
      <c r="T732" s="62"/>
      <c r="U732" s="62"/>
      <c r="V732" s="62"/>
      <c r="W732" s="62"/>
      <c r="X732" s="62" t="s">
        <v>3380</v>
      </c>
      <c r="Y732" s="62">
        <v>2</v>
      </c>
      <c r="Z732" s="62" t="str">
        <f>IF(ISNA(MATCH(C732,FORMULÁRIO!L:L, 0)),"NÃO","SIM")</f>
        <v>SIM</v>
      </c>
      <c r="AA732" s="62" t="s">
        <v>3503</v>
      </c>
      <c r="AB732" s="62" t="s">
        <v>3503</v>
      </c>
    </row>
    <row r="733" spans="1:28" ht="15.75" customHeight="1" x14ac:dyDescent="0.25">
      <c r="A733" s="62">
        <v>441</v>
      </c>
      <c r="B733" s="208" t="s">
        <v>1850</v>
      </c>
      <c r="C733" s="46" t="s">
        <v>1851</v>
      </c>
      <c r="D733" s="47" t="s">
        <v>1852</v>
      </c>
      <c r="E733" s="48" t="s">
        <v>3470</v>
      </c>
      <c r="F733" s="46" t="s">
        <v>1853</v>
      </c>
      <c r="G733" s="46" t="s">
        <v>69</v>
      </c>
      <c r="H733" s="62"/>
      <c r="I733" s="62"/>
      <c r="J733" s="62"/>
      <c r="K733" s="62"/>
      <c r="L733" s="62"/>
      <c r="M733" s="62"/>
      <c r="N733" s="62"/>
      <c r="O733" s="62" t="s">
        <v>9</v>
      </c>
      <c r="P733" s="62" t="s">
        <v>9</v>
      </c>
      <c r="Q733" s="62"/>
      <c r="R733" s="62"/>
      <c r="S733" s="62"/>
      <c r="T733" s="62"/>
      <c r="U733" s="62"/>
      <c r="V733" s="62"/>
      <c r="W733" s="62"/>
      <c r="X733" s="62" t="s">
        <v>3389</v>
      </c>
      <c r="Y733" s="62">
        <v>3</v>
      </c>
      <c r="Z733" s="62" t="str">
        <f>IF(ISNA(MATCH(C733,FORMULÁRIO!L:L, 0)),"NÃO","SIM")</f>
        <v>SIM</v>
      </c>
      <c r="AA733" s="62" t="s">
        <v>3503</v>
      </c>
      <c r="AB733" s="62" t="s">
        <v>3503</v>
      </c>
    </row>
    <row r="734" spans="1:28" x14ac:dyDescent="0.25">
      <c r="A734" s="62">
        <v>442</v>
      </c>
      <c r="B734" s="209" t="s">
        <v>1854</v>
      </c>
      <c r="C734" s="46" t="s">
        <v>1855</v>
      </c>
      <c r="D734" s="47" t="s">
        <v>1856</v>
      </c>
      <c r="E734" s="48" t="s">
        <v>3470</v>
      </c>
      <c r="F734" s="46" t="s">
        <v>1857</v>
      </c>
      <c r="G734" s="46" t="s">
        <v>10</v>
      </c>
      <c r="H734" s="62"/>
      <c r="I734" s="62"/>
      <c r="J734" s="62" t="s">
        <v>9</v>
      </c>
      <c r="K734" s="62" t="s">
        <v>9</v>
      </c>
      <c r="L734" s="62"/>
      <c r="M734" s="62"/>
      <c r="N734" s="62"/>
      <c r="O734" s="62"/>
      <c r="P734" s="62"/>
      <c r="Q734" s="62"/>
      <c r="R734" s="62"/>
      <c r="S734" s="62"/>
      <c r="T734" s="62"/>
      <c r="U734" s="62"/>
      <c r="V734" s="62"/>
      <c r="W734" s="62"/>
      <c r="X734" s="62" t="s">
        <v>3497</v>
      </c>
      <c r="Y734" s="62">
        <v>1</v>
      </c>
      <c r="Z734" s="62" t="str">
        <f>IF(ISNA(MATCH(C734,FORMULÁRIO!L:L, 0)),"NÃO","SIM")</f>
        <v>SIM</v>
      </c>
      <c r="AA734" s="62" t="s">
        <v>3503</v>
      </c>
      <c r="AB734" s="62" t="s">
        <v>3503</v>
      </c>
    </row>
    <row r="735" spans="1:28" ht="31.5" customHeight="1" x14ac:dyDescent="0.25">
      <c r="A735" s="62">
        <v>442</v>
      </c>
      <c r="B735" s="209" t="s">
        <v>1854</v>
      </c>
      <c r="C735" s="46" t="s">
        <v>1855</v>
      </c>
      <c r="D735" s="47" t="s">
        <v>1856</v>
      </c>
      <c r="E735" s="48" t="s">
        <v>3470</v>
      </c>
      <c r="F735" s="46" t="s">
        <v>1857</v>
      </c>
      <c r="G735" s="46" t="s">
        <v>123</v>
      </c>
      <c r="H735" s="62" t="s">
        <v>9</v>
      </c>
      <c r="I735" s="62" t="s">
        <v>9</v>
      </c>
      <c r="J735" s="62"/>
      <c r="K735" s="62"/>
      <c r="L735" s="62"/>
      <c r="M735" s="62"/>
      <c r="N735" s="62"/>
      <c r="O735" s="62"/>
      <c r="P735" s="62"/>
      <c r="Q735" s="62"/>
      <c r="R735" s="62"/>
      <c r="S735" s="62"/>
      <c r="T735" s="62"/>
      <c r="U735" s="62"/>
      <c r="V735" s="62"/>
      <c r="W735" s="62"/>
      <c r="X735" s="62" t="s">
        <v>3408</v>
      </c>
      <c r="Y735" s="62">
        <v>2</v>
      </c>
      <c r="Z735" s="62" t="str">
        <f>IF(ISNA(MATCH(C735,FORMULÁRIO!L:L, 0)),"NÃO","SIM")</f>
        <v>SIM</v>
      </c>
      <c r="AA735" s="62" t="s">
        <v>3503</v>
      </c>
      <c r="AB735" s="62" t="s">
        <v>3503</v>
      </c>
    </row>
    <row r="736" spans="1:28" ht="15.75" customHeight="1" x14ac:dyDescent="0.25">
      <c r="A736" s="62">
        <v>443</v>
      </c>
      <c r="B736" s="208" t="s">
        <v>1858</v>
      </c>
      <c r="C736" s="46" t="s">
        <v>1859</v>
      </c>
      <c r="D736" s="89" t="s">
        <v>1860</v>
      </c>
      <c r="E736" s="48" t="s">
        <v>26</v>
      </c>
      <c r="F736" s="46" t="s">
        <v>1861</v>
      </c>
      <c r="G736" s="46" t="s">
        <v>13</v>
      </c>
      <c r="H736" s="62" t="s">
        <v>9</v>
      </c>
      <c r="I736" s="62" t="s">
        <v>9</v>
      </c>
      <c r="J736" s="62"/>
      <c r="K736" s="62"/>
      <c r="L736" s="62"/>
      <c r="M736" s="62"/>
      <c r="N736" s="62"/>
      <c r="O736" s="62"/>
      <c r="P736" s="62"/>
      <c r="Q736" s="62"/>
      <c r="R736" s="62"/>
      <c r="S736" s="62"/>
      <c r="T736" s="62"/>
      <c r="U736" s="62"/>
      <c r="V736" s="62"/>
      <c r="W736" s="62"/>
      <c r="X736" s="62" t="s">
        <v>3408</v>
      </c>
      <c r="Y736" s="62">
        <v>1</v>
      </c>
      <c r="Z736" s="62" t="str">
        <f>IF(ISNA(MATCH(C736,FORMULÁRIO!L:L, 0)),"NÃO","SIM")</f>
        <v>SIM</v>
      </c>
      <c r="AA736" s="62" t="s">
        <v>3502</v>
      </c>
      <c r="AB736" s="62" t="s">
        <v>3503</v>
      </c>
    </row>
    <row r="737" spans="1:28" ht="15.75" customHeight="1" x14ac:dyDescent="0.25">
      <c r="A737" s="62">
        <v>444</v>
      </c>
      <c r="B737" s="208" t="s">
        <v>1862</v>
      </c>
      <c r="C737" s="46" t="s">
        <v>1863</v>
      </c>
      <c r="D737" s="47" t="s">
        <v>1864</v>
      </c>
      <c r="E737" s="48" t="s">
        <v>43</v>
      </c>
      <c r="F737" s="46" t="s">
        <v>1865</v>
      </c>
      <c r="G737" s="46" t="s">
        <v>15</v>
      </c>
      <c r="H737" s="62" t="s">
        <v>9</v>
      </c>
      <c r="I737" s="62"/>
      <c r="J737" s="62"/>
      <c r="K737" s="62"/>
      <c r="L737" s="62"/>
      <c r="M737" s="62"/>
      <c r="N737" s="62"/>
      <c r="O737" s="62"/>
      <c r="P737" s="62"/>
      <c r="Q737" s="62"/>
      <c r="R737" s="62"/>
      <c r="S737" s="62"/>
      <c r="T737" s="62"/>
      <c r="U737" s="62"/>
      <c r="V737" s="62"/>
      <c r="W737" s="62"/>
      <c r="X737" s="62" t="s">
        <v>3371</v>
      </c>
      <c r="Y737" s="62">
        <v>1</v>
      </c>
      <c r="Z737" s="62" t="str">
        <f>IF(ISNA(MATCH(C737,FORMULÁRIO!L:L, 0)),"NÃO","SIM")</f>
        <v>SIM</v>
      </c>
      <c r="AA737" s="62" t="s">
        <v>3502</v>
      </c>
      <c r="AB737" s="62" t="s">
        <v>3502</v>
      </c>
    </row>
    <row r="738" spans="1:28" ht="31.5" customHeight="1" x14ac:dyDescent="0.25">
      <c r="A738" s="62">
        <v>445</v>
      </c>
      <c r="B738" s="209" t="s">
        <v>1866</v>
      </c>
      <c r="C738" s="46" t="s">
        <v>1867</v>
      </c>
      <c r="D738" s="47" t="s">
        <v>1868</v>
      </c>
      <c r="E738" s="48" t="s">
        <v>43</v>
      </c>
      <c r="F738" s="46" t="s">
        <v>1869</v>
      </c>
      <c r="G738" s="46" t="s">
        <v>48</v>
      </c>
      <c r="H738" s="62"/>
      <c r="I738" s="62" t="s">
        <v>9</v>
      </c>
      <c r="J738" s="62"/>
      <c r="K738" s="62"/>
      <c r="L738" s="62"/>
      <c r="M738" s="62"/>
      <c r="N738" s="62"/>
      <c r="O738" s="62"/>
      <c r="P738" s="62"/>
      <c r="Q738" s="62"/>
      <c r="R738" s="62"/>
      <c r="S738" s="62"/>
      <c r="T738" s="62"/>
      <c r="U738" s="62"/>
      <c r="V738" s="62"/>
      <c r="W738" s="62"/>
      <c r="X738" s="62" t="s">
        <v>3361</v>
      </c>
      <c r="Y738" s="62">
        <v>1</v>
      </c>
      <c r="Z738" s="62" t="str">
        <f>IF(ISNA(MATCH(C738,FORMULÁRIO!L:L, 0)),"NÃO","SIM")</f>
        <v>SIM</v>
      </c>
      <c r="AA738" s="62" t="s">
        <v>3502</v>
      </c>
      <c r="AB738" s="62" t="s">
        <v>3502</v>
      </c>
    </row>
    <row r="739" spans="1:28" ht="31.5" customHeight="1" x14ac:dyDescent="0.25">
      <c r="A739" s="62">
        <v>445</v>
      </c>
      <c r="B739" s="209" t="s">
        <v>1866</v>
      </c>
      <c r="C739" s="46" t="s">
        <v>1867</v>
      </c>
      <c r="D739" s="47" t="s">
        <v>1868</v>
      </c>
      <c r="E739" s="48" t="s">
        <v>43</v>
      </c>
      <c r="F739" s="46" t="s">
        <v>1869</v>
      </c>
      <c r="G739" s="46" t="s">
        <v>11</v>
      </c>
      <c r="H739" s="62" t="s">
        <v>9</v>
      </c>
      <c r="I739" s="62"/>
      <c r="J739" s="62"/>
      <c r="K739" s="62"/>
      <c r="L739" s="62"/>
      <c r="M739" s="62"/>
      <c r="N739" s="62"/>
      <c r="O739" s="62"/>
      <c r="P739" s="62"/>
      <c r="Q739" s="62"/>
      <c r="R739" s="62"/>
      <c r="S739" s="62"/>
      <c r="T739" s="62"/>
      <c r="U739" s="62"/>
      <c r="V739" s="62"/>
      <c r="W739" s="62"/>
      <c r="X739" s="62" t="s">
        <v>3371</v>
      </c>
      <c r="Y739" s="62">
        <v>2</v>
      </c>
      <c r="Z739" s="62" t="str">
        <f>IF(ISNA(MATCH(C739,FORMULÁRIO!L:L, 0)),"NÃO","SIM")</f>
        <v>SIM</v>
      </c>
      <c r="AA739" s="62" t="s">
        <v>3502</v>
      </c>
      <c r="AB739" s="62" t="s">
        <v>3502</v>
      </c>
    </row>
    <row r="740" spans="1:28" ht="31.5" customHeight="1" x14ac:dyDescent="0.25">
      <c r="A740" s="62">
        <v>445</v>
      </c>
      <c r="B740" s="209" t="s">
        <v>1866</v>
      </c>
      <c r="C740" s="46" t="s">
        <v>1867</v>
      </c>
      <c r="D740" s="47" t="s">
        <v>1868</v>
      </c>
      <c r="E740" s="48" t="s">
        <v>43</v>
      </c>
      <c r="F740" s="46" t="s">
        <v>1869</v>
      </c>
      <c r="G740" s="46" t="s">
        <v>25</v>
      </c>
      <c r="H740" s="62"/>
      <c r="I740" s="62"/>
      <c r="J740" s="62" t="s">
        <v>9</v>
      </c>
      <c r="K740" s="62"/>
      <c r="L740" s="62"/>
      <c r="M740" s="62"/>
      <c r="N740" s="62"/>
      <c r="O740" s="62"/>
      <c r="P740" s="62"/>
      <c r="Q740" s="62"/>
      <c r="R740" s="62"/>
      <c r="S740" s="62"/>
      <c r="T740" s="62"/>
      <c r="U740" s="62"/>
      <c r="V740" s="62"/>
      <c r="W740" s="62"/>
      <c r="X740" s="62" t="s">
        <v>3380</v>
      </c>
      <c r="Y740" s="62">
        <v>3</v>
      </c>
      <c r="Z740" s="62" t="str">
        <f>IF(ISNA(MATCH(C740,FORMULÁRIO!L:L, 0)),"NÃO","SIM")</f>
        <v>SIM</v>
      </c>
      <c r="AA740" s="62" t="s">
        <v>3502</v>
      </c>
      <c r="AB740" s="62" t="s">
        <v>3502</v>
      </c>
    </row>
    <row r="741" spans="1:28" ht="15.75" customHeight="1" x14ac:dyDescent="0.25">
      <c r="A741" s="48">
        <v>446</v>
      </c>
      <c r="B741" s="208" t="s">
        <v>1870</v>
      </c>
      <c r="C741" s="46" t="s">
        <v>1871</v>
      </c>
      <c r="D741" s="47" t="s">
        <v>1872</v>
      </c>
      <c r="E741" s="48" t="s">
        <v>3470</v>
      </c>
      <c r="F741" s="46" t="s">
        <v>1873</v>
      </c>
      <c r="G741" s="46" t="s">
        <v>305</v>
      </c>
      <c r="H741" s="62" t="s">
        <v>9</v>
      </c>
      <c r="I741" s="62"/>
      <c r="J741" s="62" t="s">
        <v>9</v>
      </c>
      <c r="K741" s="62"/>
      <c r="L741" s="62"/>
      <c r="M741" s="62" t="s">
        <v>9</v>
      </c>
      <c r="N741" s="62" t="s">
        <v>9</v>
      </c>
      <c r="O741" s="62" t="s">
        <v>9</v>
      </c>
      <c r="P741" s="62" t="s">
        <v>9</v>
      </c>
      <c r="Q741" s="62" t="s">
        <v>9</v>
      </c>
      <c r="R741" s="62"/>
      <c r="S741" s="62"/>
      <c r="T741" s="62"/>
      <c r="U741" s="62"/>
      <c r="V741" s="62"/>
      <c r="W741" s="62"/>
      <c r="X741" s="62" t="s">
        <v>3389</v>
      </c>
      <c r="Y741" s="62">
        <v>1</v>
      </c>
      <c r="Z741" s="62" t="str">
        <f>IF(ISNA(MATCH(C741,FORMULÁRIO!L:L, 0)),"NÃO","SIM")</f>
        <v>SIM</v>
      </c>
      <c r="AA741" s="62" t="s">
        <v>3503</v>
      </c>
      <c r="AB741" s="62" t="s">
        <v>3503</v>
      </c>
    </row>
    <row r="742" spans="1:28" ht="15.75" customHeight="1" x14ac:dyDescent="0.25">
      <c r="A742" s="62">
        <v>446</v>
      </c>
      <c r="B742" s="208" t="s">
        <v>1870</v>
      </c>
      <c r="C742" s="46" t="s">
        <v>1871</v>
      </c>
      <c r="D742" s="47" t="s">
        <v>1872</v>
      </c>
      <c r="E742" s="48" t="s">
        <v>3470</v>
      </c>
      <c r="F742" s="46" t="s">
        <v>1873</v>
      </c>
      <c r="G742" s="46" t="s">
        <v>63</v>
      </c>
      <c r="H742" s="62" t="s">
        <v>9</v>
      </c>
      <c r="I742" s="62"/>
      <c r="J742" s="62"/>
      <c r="K742" s="62"/>
      <c r="L742" s="62"/>
      <c r="M742" s="62"/>
      <c r="N742" s="62"/>
      <c r="O742" s="62"/>
      <c r="P742" s="62"/>
      <c r="Q742" s="62"/>
      <c r="R742" s="62"/>
      <c r="S742" s="62"/>
      <c r="T742" s="62"/>
      <c r="U742" s="62"/>
      <c r="V742" s="62"/>
      <c r="W742" s="62"/>
      <c r="X742" s="62" t="s">
        <v>3413</v>
      </c>
      <c r="Y742" s="62">
        <v>2</v>
      </c>
      <c r="Z742" s="62" t="str">
        <f>IF(ISNA(MATCH(C742,FORMULÁRIO!L:L, 0)),"NÃO","SIM")</f>
        <v>SIM</v>
      </c>
      <c r="AA742" s="62" t="s">
        <v>3503</v>
      </c>
      <c r="AB742" s="62" t="s">
        <v>3503</v>
      </c>
    </row>
    <row r="743" spans="1:28" ht="15.75" customHeight="1" x14ac:dyDescent="0.25">
      <c r="A743" s="62">
        <v>446</v>
      </c>
      <c r="B743" s="208" t="s">
        <v>1870</v>
      </c>
      <c r="C743" s="46" t="s">
        <v>1871</v>
      </c>
      <c r="D743" s="47" t="s">
        <v>1872</v>
      </c>
      <c r="E743" s="48" t="s">
        <v>3470</v>
      </c>
      <c r="F743" s="46" t="s">
        <v>1873</v>
      </c>
      <c r="G743" s="46" t="s">
        <v>25</v>
      </c>
      <c r="H743" s="62"/>
      <c r="I743" s="62"/>
      <c r="J743" s="62"/>
      <c r="K743" s="62" t="s">
        <v>9</v>
      </c>
      <c r="L743" s="62"/>
      <c r="M743" s="62"/>
      <c r="N743" s="62"/>
      <c r="O743" s="62"/>
      <c r="P743" s="62"/>
      <c r="Q743" s="62"/>
      <c r="R743" s="62"/>
      <c r="S743" s="62"/>
      <c r="T743" s="62"/>
      <c r="U743" s="62"/>
      <c r="V743" s="62"/>
      <c r="W743" s="62"/>
      <c r="X743" s="62" t="s">
        <v>3380</v>
      </c>
      <c r="Y743" s="62">
        <v>3</v>
      </c>
      <c r="Z743" s="62" t="str">
        <f>IF(ISNA(MATCH(C743,FORMULÁRIO!L:L, 0)),"NÃO","SIM")</f>
        <v>SIM</v>
      </c>
      <c r="AA743" s="62" t="s">
        <v>3503</v>
      </c>
      <c r="AB743" s="62" t="s">
        <v>3503</v>
      </c>
    </row>
    <row r="744" spans="1:28" x14ac:dyDescent="0.25">
      <c r="A744" s="62">
        <v>447</v>
      </c>
      <c r="B744" s="208" t="s">
        <v>1874</v>
      </c>
      <c r="C744" s="46" t="s">
        <v>1875</v>
      </c>
      <c r="D744" s="47" t="s">
        <v>1876</v>
      </c>
      <c r="E744" s="48" t="s">
        <v>43</v>
      </c>
      <c r="F744" s="46" t="s">
        <v>1877</v>
      </c>
      <c r="G744" s="46" t="s">
        <v>10</v>
      </c>
      <c r="H744" s="62" t="s">
        <v>9</v>
      </c>
      <c r="I744" s="62" t="s">
        <v>9</v>
      </c>
      <c r="J744" s="62" t="s">
        <v>9</v>
      </c>
      <c r="K744" s="62" t="s">
        <v>9</v>
      </c>
      <c r="L744" s="62"/>
      <c r="M744" s="62"/>
      <c r="N744" s="62"/>
      <c r="O744" s="62"/>
      <c r="P744" s="62"/>
      <c r="Q744" s="62"/>
      <c r="R744" s="62"/>
      <c r="S744" s="62"/>
      <c r="T744" s="62"/>
      <c r="U744" s="62" t="s">
        <v>5046</v>
      </c>
      <c r="V744" s="62" t="s">
        <v>3506</v>
      </c>
      <c r="W744" s="62"/>
      <c r="X744" s="62" t="s">
        <v>3497</v>
      </c>
      <c r="Y744" s="62">
        <v>1</v>
      </c>
      <c r="Z744" s="62" t="str">
        <f>IF(ISNA(MATCH(C744,FORMULÁRIO!L:L, 0)),"NÃO","SIM")</f>
        <v>SIM</v>
      </c>
      <c r="AA744" s="62" t="s">
        <v>3502</v>
      </c>
      <c r="AB744" s="62" t="s">
        <v>3502</v>
      </c>
    </row>
    <row r="745" spans="1:28" x14ac:dyDescent="0.25">
      <c r="A745" s="62">
        <v>448</v>
      </c>
      <c r="B745" s="208" t="s">
        <v>1878</v>
      </c>
      <c r="C745" s="46" t="s">
        <v>1879</v>
      </c>
      <c r="D745" s="47" t="s">
        <v>1880</v>
      </c>
      <c r="E745" s="48" t="s">
        <v>43</v>
      </c>
      <c r="F745" s="46" t="s">
        <v>1881</v>
      </c>
      <c r="G745" s="46" t="s">
        <v>10</v>
      </c>
      <c r="H745" s="62"/>
      <c r="I745" s="62"/>
      <c r="J745" s="62" t="s">
        <v>9</v>
      </c>
      <c r="K745" s="62"/>
      <c r="L745" s="62"/>
      <c r="M745" s="62"/>
      <c r="N745" s="62"/>
      <c r="O745" s="62"/>
      <c r="P745" s="62"/>
      <c r="Q745" s="62"/>
      <c r="R745" s="62"/>
      <c r="S745" s="62"/>
      <c r="T745" s="62"/>
      <c r="U745" s="62" t="s">
        <v>5053</v>
      </c>
      <c r="V745" s="62" t="s">
        <v>3506</v>
      </c>
      <c r="W745" s="62"/>
      <c r="X745" s="62" t="s">
        <v>3497</v>
      </c>
      <c r="Y745" s="62">
        <v>1</v>
      </c>
      <c r="Z745" s="62" t="str">
        <f>IF(ISNA(MATCH(C745,FORMULÁRIO!L:L, 0)),"NÃO","SIM")</f>
        <v>SIM</v>
      </c>
      <c r="AA745" s="62" t="s">
        <v>3502</v>
      </c>
      <c r="AB745" s="62" t="s">
        <v>3502</v>
      </c>
    </row>
    <row r="746" spans="1:28" x14ac:dyDescent="0.25">
      <c r="A746" s="62">
        <v>449</v>
      </c>
      <c r="B746" s="208" t="s">
        <v>1882</v>
      </c>
      <c r="C746" s="46" t="s">
        <v>1883</v>
      </c>
      <c r="D746" s="47" t="s">
        <v>1884</v>
      </c>
      <c r="E746" s="48" t="s">
        <v>89</v>
      </c>
      <c r="F746" s="46" t="s">
        <v>1885</v>
      </c>
      <c r="G746" s="46" t="s">
        <v>10</v>
      </c>
      <c r="H746" s="62" t="s">
        <v>9</v>
      </c>
      <c r="I746" s="62"/>
      <c r="J746" s="62"/>
      <c r="K746" s="62"/>
      <c r="L746" s="62"/>
      <c r="M746" s="62"/>
      <c r="N746" s="62"/>
      <c r="O746" s="62"/>
      <c r="P746" s="62"/>
      <c r="Q746" s="62"/>
      <c r="R746" s="62"/>
      <c r="S746" s="62"/>
      <c r="T746" s="62"/>
      <c r="U746" s="62"/>
      <c r="V746" s="62"/>
      <c r="W746" s="62"/>
      <c r="X746" s="62" t="s">
        <v>3497</v>
      </c>
      <c r="Y746" s="62">
        <v>1</v>
      </c>
      <c r="Z746" s="62" t="str">
        <f>IF(ISNA(MATCH(C746,FORMULÁRIO!L:L, 0)),"NÃO","SIM")</f>
        <v>SIM</v>
      </c>
      <c r="AA746" s="62" t="s">
        <v>3502</v>
      </c>
      <c r="AB746" s="62" t="s">
        <v>3503</v>
      </c>
    </row>
    <row r="747" spans="1:28" ht="15.75" customHeight="1" x14ac:dyDescent="0.25">
      <c r="A747" s="62">
        <v>449</v>
      </c>
      <c r="B747" s="208" t="s">
        <v>1882</v>
      </c>
      <c r="C747" s="46" t="s">
        <v>1883</v>
      </c>
      <c r="D747" s="47" t="s">
        <v>1884</v>
      </c>
      <c r="E747" s="48" t="s">
        <v>89</v>
      </c>
      <c r="F747" s="46" t="s">
        <v>1885</v>
      </c>
      <c r="G747" s="46" t="s">
        <v>17</v>
      </c>
      <c r="H747" s="62"/>
      <c r="I747" s="62"/>
      <c r="J747" s="62" t="s">
        <v>9</v>
      </c>
      <c r="K747" s="62"/>
      <c r="L747" s="62"/>
      <c r="M747" s="62"/>
      <c r="N747" s="62"/>
      <c r="O747" s="62"/>
      <c r="P747" s="62"/>
      <c r="Q747" s="62"/>
      <c r="R747" s="62"/>
      <c r="S747" s="62"/>
      <c r="T747" s="62"/>
      <c r="U747" s="62"/>
      <c r="V747" s="62"/>
      <c r="W747" s="62"/>
      <c r="X747" s="62" t="s">
        <v>3380</v>
      </c>
      <c r="Y747" s="62">
        <v>2</v>
      </c>
      <c r="Z747" s="62" t="str">
        <f>IF(ISNA(MATCH(C747,FORMULÁRIO!L:L, 0)),"NÃO","SIM")</f>
        <v>SIM</v>
      </c>
      <c r="AA747" s="62" t="s">
        <v>3502</v>
      </c>
      <c r="AB747" s="62" t="s">
        <v>3503</v>
      </c>
    </row>
    <row r="748" spans="1:28" ht="15.75" customHeight="1" x14ac:dyDescent="0.25">
      <c r="A748" s="62">
        <v>450</v>
      </c>
      <c r="B748" s="208" t="s">
        <v>1886</v>
      </c>
      <c r="C748" s="46" t="s">
        <v>1887</v>
      </c>
      <c r="D748" s="47" t="s">
        <v>1888</v>
      </c>
      <c r="E748" s="48" t="s">
        <v>43</v>
      </c>
      <c r="F748" s="46" t="s">
        <v>1889</v>
      </c>
      <c r="G748" s="46" t="s">
        <v>48</v>
      </c>
      <c r="H748" s="62" t="s">
        <v>9</v>
      </c>
      <c r="I748" s="62"/>
      <c r="J748" s="62"/>
      <c r="K748" s="62"/>
      <c r="L748" s="62"/>
      <c r="M748" s="62"/>
      <c r="N748" s="62"/>
      <c r="O748" s="62"/>
      <c r="P748" s="62"/>
      <c r="Q748" s="62"/>
      <c r="R748" s="62"/>
      <c r="S748" s="62"/>
      <c r="T748" s="62"/>
      <c r="U748" s="62" t="s">
        <v>5054</v>
      </c>
      <c r="V748" s="62" t="s">
        <v>3506</v>
      </c>
      <c r="W748" s="62"/>
      <c r="X748" s="62" t="s">
        <v>3361</v>
      </c>
      <c r="Y748" s="62">
        <v>1</v>
      </c>
      <c r="Z748" s="62" t="str">
        <f>IF(ISNA(MATCH(C748,FORMULÁRIO!L:L, 0)),"NÃO","SIM")</f>
        <v>SIM</v>
      </c>
      <c r="AA748" s="62" t="s">
        <v>3502</v>
      </c>
      <c r="AB748" s="62" t="s">
        <v>3502</v>
      </c>
    </row>
    <row r="749" spans="1:28" ht="15.75" customHeight="1" x14ac:dyDescent="0.25">
      <c r="A749" s="62">
        <v>451</v>
      </c>
      <c r="B749" s="208" t="s">
        <v>1890</v>
      </c>
      <c r="C749" s="46" t="s">
        <v>1891</v>
      </c>
      <c r="D749" s="47" t="s">
        <v>1892</v>
      </c>
      <c r="E749" s="48" t="s">
        <v>43</v>
      </c>
      <c r="F749" s="46" t="s">
        <v>1893</v>
      </c>
      <c r="G749" s="46" t="s">
        <v>62</v>
      </c>
      <c r="H749" s="62" t="s">
        <v>9</v>
      </c>
      <c r="I749" s="62"/>
      <c r="J749" s="62" t="s">
        <v>9</v>
      </c>
      <c r="K749" s="62"/>
      <c r="L749" s="62"/>
      <c r="M749" s="62"/>
      <c r="N749" s="62"/>
      <c r="O749" s="62" t="s">
        <v>9</v>
      </c>
      <c r="P749" s="62" t="s">
        <v>9</v>
      </c>
      <c r="Q749" s="62"/>
      <c r="R749" s="62"/>
      <c r="S749" s="62"/>
      <c r="T749" s="62"/>
      <c r="U749" s="62"/>
      <c r="V749" s="62" t="s">
        <v>3506</v>
      </c>
      <c r="W749" s="62"/>
      <c r="X749" s="62" t="s">
        <v>3413</v>
      </c>
      <c r="Y749" s="62">
        <v>1</v>
      </c>
      <c r="Z749" s="62" t="str">
        <f>IF(ISNA(MATCH(C749,FORMULÁRIO!L:L, 0)),"NÃO","SIM")</f>
        <v>SIM</v>
      </c>
      <c r="AA749" s="62" t="s">
        <v>3502</v>
      </c>
      <c r="AB749" s="62" t="s">
        <v>3502</v>
      </c>
    </row>
    <row r="750" spans="1:28" ht="15.75" customHeight="1" x14ac:dyDescent="0.25">
      <c r="A750" s="62">
        <v>451</v>
      </c>
      <c r="B750" s="208" t="s">
        <v>1890</v>
      </c>
      <c r="C750" s="46" t="s">
        <v>1891</v>
      </c>
      <c r="D750" s="47" t="s">
        <v>1892</v>
      </c>
      <c r="E750" s="48" t="s">
        <v>43</v>
      </c>
      <c r="F750" s="46" t="s">
        <v>1893</v>
      </c>
      <c r="G750" s="46" t="s">
        <v>33</v>
      </c>
      <c r="H750" s="62"/>
      <c r="I750" s="62"/>
      <c r="J750" s="62"/>
      <c r="K750" s="62"/>
      <c r="L750" s="62"/>
      <c r="M750" s="62"/>
      <c r="N750" s="62" t="s">
        <v>9</v>
      </c>
      <c r="O750" s="62" t="s">
        <v>9</v>
      </c>
      <c r="P750" s="62"/>
      <c r="Q750" s="62"/>
      <c r="R750" s="62"/>
      <c r="S750" s="62"/>
      <c r="T750" s="62"/>
      <c r="U750" s="62"/>
      <c r="V750" s="62" t="s">
        <v>3506</v>
      </c>
      <c r="W750" s="62"/>
      <c r="X750" s="62" t="s">
        <v>3389</v>
      </c>
      <c r="Y750" s="62">
        <v>2</v>
      </c>
      <c r="Z750" s="62" t="str">
        <f>IF(ISNA(MATCH(C750,FORMULÁRIO!L:L, 0)),"NÃO","SIM")</f>
        <v>SIM</v>
      </c>
      <c r="AA750" s="62" t="s">
        <v>3502</v>
      </c>
      <c r="AB750" s="62" t="s">
        <v>3502</v>
      </c>
    </row>
    <row r="751" spans="1:28" ht="15.75" customHeight="1" x14ac:dyDescent="0.25">
      <c r="A751" s="62">
        <v>451</v>
      </c>
      <c r="B751" s="208" t="s">
        <v>1890</v>
      </c>
      <c r="C751" s="46" t="s">
        <v>1891</v>
      </c>
      <c r="D751" s="47" t="s">
        <v>1892</v>
      </c>
      <c r="E751" s="48" t="s">
        <v>43</v>
      </c>
      <c r="F751" s="46" t="s">
        <v>1893</v>
      </c>
      <c r="G751" s="46" t="s">
        <v>25</v>
      </c>
      <c r="H751" s="62"/>
      <c r="I751" s="62"/>
      <c r="J751" s="62" t="s">
        <v>9</v>
      </c>
      <c r="K751" s="62"/>
      <c r="L751" s="62"/>
      <c r="M751" s="62"/>
      <c r="N751" s="62"/>
      <c r="O751" s="62"/>
      <c r="P751" s="62"/>
      <c r="Q751" s="62"/>
      <c r="R751" s="62"/>
      <c r="S751" s="62"/>
      <c r="T751" s="62"/>
      <c r="U751" s="62" t="s">
        <v>5052</v>
      </c>
      <c r="V751" s="62" t="s">
        <v>3506</v>
      </c>
      <c r="W751" s="62"/>
      <c r="X751" s="62" t="s">
        <v>3380</v>
      </c>
      <c r="Y751" s="62">
        <v>3</v>
      </c>
      <c r="Z751" s="62" t="str">
        <f>IF(ISNA(MATCH(C751,FORMULÁRIO!L:L, 0)),"NÃO","SIM")</f>
        <v>SIM</v>
      </c>
      <c r="AA751" s="62" t="s">
        <v>3502</v>
      </c>
      <c r="AB751" s="62" t="s">
        <v>3502</v>
      </c>
    </row>
    <row r="752" spans="1:28" x14ac:dyDescent="0.25">
      <c r="A752" s="62">
        <v>452</v>
      </c>
      <c r="B752" s="208" t="s">
        <v>1894</v>
      </c>
      <c r="C752" s="46" t="s">
        <v>1895</v>
      </c>
      <c r="D752" s="47" t="s">
        <v>1896</v>
      </c>
      <c r="E752" s="48" t="s">
        <v>3470</v>
      </c>
      <c r="F752" s="46" t="s">
        <v>1897</v>
      </c>
      <c r="G752" s="46" t="s">
        <v>10</v>
      </c>
      <c r="H752" s="62"/>
      <c r="I752" s="62" t="s">
        <v>9</v>
      </c>
      <c r="J752" s="62"/>
      <c r="K752" s="62"/>
      <c r="L752" s="62"/>
      <c r="M752" s="62"/>
      <c r="N752" s="62"/>
      <c r="O752" s="62"/>
      <c r="P752" s="62"/>
      <c r="Q752" s="62"/>
      <c r="R752" s="62"/>
      <c r="S752" s="62"/>
      <c r="T752" s="62"/>
      <c r="U752" s="62"/>
      <c r="V752" s="62"/>
      <c r="W752" s="62"/>
      <c r="X752" s="62" t="s">
        <v>3497</v>
      </c>
      <c r="Y752" s="62">
        <v>1</v>
      </c>
      <c r="Z752" s="62" t="str">
        <f>IF(ISNA(MATCH(C752,FORMULÁRIO!L:L, 0)),"NÃO","SIM")</f>
        <v>SIM</v>
      </c>
      <c r="AA752" s="62" t="s">
        <v>3503</v>
      </c>
      <c r="AB752" s="62" t="s">
        <v>3503</v>
      </c>
    </row>
    <row r="753" spans="1:28" ht="15.75" customHeight="1" x14ac:dyDescent="0.25">
      <c r="A753" s="62">
        <v>453</v>
      </c>
      <c r="B753" s="208" t="s">
        <v>1898</v>
      </c>
      <c r="C753" s="46" t="s">
        <v>1899</v>
      </c>
      <c r="D753" s="47" t="s">
        <v>1900</v>
      </c>
      <c r="E753" s="48" t="s">
        <v>43</v>
      </c>
      <c r="F753" s="46" t="s">
        <v>1901</v>
      </c>
      <c r="G753" s="46" t="s">
        <v>62</v>
      </c>
      <c r="H753" s="62" t="s">
        <v>9</v>
      </c>
      <c r="I753" s="62"/>
      <c r="J753" s="62"/>
      <c r="K753" s="62"/>
      <c r="L753" s="62"/>
      <c r="M753" s="62"/>
      <c r="N753" s="62"/>
      <c r="O753" s="62" t="s">
        <v>9</v>
      </c>
      <c r="P753" s="62" t="s">
        <v>9</v>
      </c>
      <c r="Q753" s="62"/>
      <c r="R753" s="62"/>
      <c r="S753" s="62"/>
      <c r="T753" s="62"/>
      <c r="U753" s="62" t="s">
        <v>5043</v>
      </c>
      <c r="V753" s="62" t="s">
        <v>3506</v>
      </c>
      <c r="W753" s="62"/>
      <c r="X753" s="62" t="s">
        <v>3413</v>
      </c>
      <c r="Y753" s="62">
        <v>1</v>
      </c>
      <c r="Z753" s="62" t="str">
        <f>IF(ISNA(MATCH(C753,FORMULÁRIO!L:L, 0)),"NÃO","SIM")</f>
        <v>SIM</v>
      </c>
      <c r="AA753" s="62" t="s">
        <v>3502</v>
      </c>
      <c r="AB753" s="62" t="s">
        <v>3502</v>
      </c>
    </row>
    <row r="754" spans="1:28" ht="15.75" customHeight="1" x14ac:dyDescent="0.25">
      <c r="A754" s="62">
        <v>453</v>
      </c>
      <c r="B754" s="208" t="s">
        <v>1898</v>
      </c>
      <c r="C754" s="46" t="s">
        <v>1899</v>
      </c>
      <c r="D754" s="47" t="s">
        <v>1900</v>
      </c>
      <c r="E754" s="48" t="s">
        <v>43</v>
      </c>
      <c r="F754" s="46" t="s">
        <v>1901</v>
      </c>
      <c r="G754" s="46" t="s">
        <v>33</v>
      </c>
      <c r="H754" s="62" t="s">
        <v>9</v>
      </c>
      <c r="I754" s="62"/>
      <c r="J754" s="62"/>
      <c r="K754" s="62"/>
      <c r="L754" s="62"/>
      <c r="M754" s="62"/>
      <c r="N754" s="62" t="s">
        <v>9</v>
      </c>
      <c r="O754" s="62" t="s">
        <v>9</v>
      </c>
      <c r="P754" s="62" t="s">
        <v>9</v>
      </c>
      <c r="Q754" s="62"/>
      <c r="R754" s="62"/>
      <c r="S754" s="62"/>
      <c r="T754" s="62"/>
      <c r="U754" s="62"/>
      <c r="V754" s="62" t="s">
        <v>3506</v>
      </c>
      <c r="W754" s="62"/>
      <c r="X754" s="62" t="s">
        <v>3389</v>
      </c>
      <c r="Y754" s="62">
        <v>2</v>
      </c>
      <c r="Z754" s="62" t="str">
        <f>IF(ISNA(MATCH(C754,FORMULÁRIO!L:L, 0)),"NÃO","SIM")</f>
        <v>SIM</v>
      </c>
      <c r="AA754" s="62" t="s">
        <v>3502</v>
      </c>
      <c r="AB754" s="62" t="s">
        <v>3502</v>
      </c>
    </row>
    <row r="755" spans="1:28" ht="15.75" customHeight="1" x14ac:dyDescent="0.25">
      <c r="A755" s="62">
        <v>454</v>
      </c>
      <c r="B755" s="208" t="s">
        <v>1902</v>
      </c>
      <c r="C755" s="46" t="s">
        <v>1903</v>
      </c>
      <c r="D755" s="47" t="s">
        <v>1904</v>
      </c>
      <c r="E755" s="48" t="s">
        <v>3470</v>
      </c>
      <c r="F755" s="46" t="s">
        <v>1905</v>
      </c>
      <c r="G755" s="46" t="s">
        <v>13</v>
      </c>
      <c r="H755" s="62" t="s">
        <v>9</v>
      </c>
      <c r="I755" s="62"/>
      <c r="J755" s="62"/>
      <c r="K755" s="62"/>
      <c r="L755" s="62"/>
      <c r="M755" s="62"/>
      <c r="N755" s="62"/>
      <c r="O755" s="62"/>
      <c r="P755" s="62"/>
      <c r="Q755" s="62"/>
      <c r="R755" s="62"/>
      <c r="S755" s="62"/>
      <c r="T755" s="62"/>
      <c r="U755" s="62"/>
      <c r="V755" s="62"/>
      <c r="W755" s="62"/>
      <c r="X755" s="62" t="s">
        <v>3408</v>
      </c>
      <c r="Y755" s="62">
        <v>1</v>
      </c>
      <c r="Z755" s="62" t="str">
        <f>IF(ISNA(MATCH(C755,FORMULÁRIO!L:L, 0)),"NÃO","SIM")</f>
        <v>SIM</v>
      </c>
      <c r="AA755" s="62" t="s">
        <v>3503</v>
      </c>
      <c r="AB755" s="62" t="s">
        <v>3503</v>
      </c>
    </row>
    <row r="756" spans="1:28" x14ac:dyDescent="0.25">
      <c r="A756" s="62">
        <v>455</v>
      </c>
      <c r="B756" s="208" t="s">
        <v>1906</v>
      </c>
      <c r="C756" s="46" t="s">
        <v>1907</v>
      </c>
      <c r="D756" s="47" t="s">
        <v>1908</v>
      </c>
      <c r="E756" s="48" t="s">
        <v>3470</v>
      </c>
      <c r="F756" s="46" t="s">
        <v>1909</v>
      </c>
      <c r="G756" s="46" t="s">
        <v>10</v>
      </c>
      <c r="H756" s="62" t="s">
        <v>9</v>
      </c>
      <c r="I756" s="62" t="s">
        <v>9</v>
      </c>
      <c r="J756" s="62" t="s">
        <v>9</v>
      </c>
      <c r="K756" s="62" t="s">
        <v>9</v>
      </c>
      <c r="L756" s="62"/>
      <c r="M756" s="62"/>
      <c r="N756" s="62"/>
      <c r="O756" s="62"/>
      <c r="P756" s="62"/>
      <c r="Q756" s="62"/>
      <c r="R756" s="62"/>
      <c r="S756" s="62"/>
      <c r="T756" s="62"/>
      <c r="U756" s="62"/>
      <c r="V756" s="62"/>
      <c r="W756" s="62"/>
      <c r="X756" s="62" t="s">
        <v>3497</v>
      </c>
      <c r="Y756" s="62">
        <v>1</v>
      </c>
      <c r="Z756" s="62" t="str">
        <f>IF(ISNA(MATCH(C756,FORMULÁRIO!L:L, 0)),"NÃO","SIM")</f>
        <v>SIM</v>
      </c>
      <c r="AA756" s="62" t="s">
        <v>3503</v>
      </c>
      <c r="AB756" s="62" t="s">
        <v>3503</v>
      </c>
    </row>
    <row r="757" spans="1:28" ht="15.75" customHeight="1" x14ac:dyDescent="0.25">
      <c r="A757" s="62">
        <v>455</v>
      </c>
      <c r="B757" s="208" t="s">
        <v>1906</v>
      </c>
      <c r="C757" s="46" t="s">
        <v>1907</v>
      </c>
      <c r="D757" s="47" t="s">
        <v>1908</v>
      </c>
      <c r="E757" s="48" t="s">
        <v>3470</v>
      </c>
      <c r="F757" s="46" t="s">
        <v>1909</v>
      </c>
      <c r="G757" s="46" t="s">
        <v>17</v>
      </c>
      <c r="H757" s="62"/>
      <c r="I757" s="62" t="s">
        <v>9</v>
      </c>
      <c r="J757" s="62" t="s">
        <v>9</v>
      </c>
      <c r="K757" s="62" t="s">
        <v>9</v>
      </c>
      <c r="L757" s="62"/>
      <c r="M757" s="62"/>
      <c r="N757" s="62"/>
      <c r="O757" s="62"/>
      <c r="P757" s="62"/>
      <c r="Q757" s="62"/>
      <c r="R757" s="62"/>
      <c r="S757" s="62"/>
      <c r="T757" s="62"/>
      <c r="U757" s="62"/>
      <c r="V757" s="62"/>
      <c r="W757" s="62"/>
      <c r="X757" s="62" t="s">
        <v>3380</v>
      </c>
      <c r="Y757" s="62">
        <v>2</v>
      </c>
      <c r="Z757" s="62" t="str">
        <f>IF(ISNA(MATCH(C757,FORMULÁRIO!L:L, 0)),"NÃO","SIM")</f>
        <v>SIM</v>
      </c>
      <c r="AA757" s="62" t="s">
        <v>3503</v>
      </c>
      <c r="AB757" s="62" t="s">
        <v>3503</v>
      </c>
    </row>
    <row r="758" spans="1:28" ht="15.75" customHeight="1" x14ac:dyDescent="0.25">
      <c r="A758" s="62">
        <v>456</v>
      </c>
      <c r="B758" s="208" t="s">
        <v>1910</v>
      </c>
      <c r="C758" s="46" t="s">
        <v>1911</v>
      </c>
      <c r="D758" s="89" t="s">
        <v>1912</v>
      </c>
      <c r="E758" s="48" t="s">
        <v>26</v>
      </c>
      <c r="F758" s="46" t="s">
        <v>1913</v>
      </c>
      <c r="G758" s="46" t="s">
        <v>13</v>
      </c>
      <c r="H758" s="62" t="s">
        <v>9</v>
      </c>
      <c r="I758" s="62" t="s">
        <v>9</v>
      </c>
      <c r="J758" s="62"/>
      <c r="K758" s="62"/>
      <c r="L758" s="62"/>
      <c r="M758" s="62"/>
      <c r="N758" s="62"/>
      <c r="O758" s="62"/>
      <c r="P758" s="62"/>
      <c r="Q758" s="62"/>
      <c r="R758" s="62"/>
      <c r="S758" s="62"/>
      <c r="T758" s="62"/>
      <c r="U758" s="62"/>
      <c r="V758" s="62"/>
      <c r="W758" s="62"/>
      <c r="X758" s="62" t="s">
        <v>3408</v>
      </c>
      <c r="Y758" s="62">
        <v>1</v>
      </c>
      <c r="Z758" s="62" t="str">
        <f>IF(ISNA(MATCH(C758,FORMULÁRIO!L:L, 0)),"NÃO","SIM")</f>
        <v>SIM</v>
      </c>
      <c r="AA758" s="62" t="s">
        <v>3502</v>
      </c>
      <c r="AB758" s="62" t="s">
        <v>3503</v>
      </c>
    </row>
    <row r="759" spans="1:28" ht="15.75" customHeight="1" x14ac:dyDescent="0.25">
      <c r="A759" s="62">
        <v>456</v>
      </c>
      <c r="B759" s="208" t="s">
        <v>1910</v>
      </c>
      <c r="C759" s="46" t="s">
        <v>1911</v>
      </c>
      <c r="D759" s="47" t="s">
        <v>1912</v>
      </c>
      <c r="E759" s="48" t="s">
        <v>26</v>
      </c>
      <c r="F759" s="46" t="s">
        <v>1913</v>
      </c>
      <c r="G759" s="46" t="s">
        <v>17</v>
      </c>
      <c r="H759" s="62" t="s">
        <v>9</v>
      </c>
      <c r="I759" s="62"/>
      <c r="J759" s="62"/>
      <c r="K759" s="62"/>
      <c r="L759" s="62"/>
      <c r="M759" s="62"/>
      <c r="N759" s="62"/>
      <c r="O759" s="62"/>
      <c r="P759" s="62"/>
      <c r="Q759" s="62"/>
      <c r="R759" s="62"/>
      <c r="S759" s="62"/>
      <c r="T759" s="62"/>
      <c r="U759" s="62"/>
      <c r="V759" s="62"/>
      <c r="W759" s="62"/>
      <c r="X759" s="62" t="s">
        <v>3380</v>
      </c>
      <c r="Y759" s="62">
        <v>2</v>
      </c>
      <c r="Z759" s="62" t="str">
        <f>IF(ISNA(MATCH(C759,FORMULÁRIO!L:L, 0)),"NÃO","SIM")</f>
        <v>SIM</v>
      </c>
      <c r="AA759" s="62" t="s">
        <v>3502</v>
      </c>
      <c r="AB759" s="62" t="s">
        <v>3503</v>
      </c>
    </row>
    <row r="760" spans="1:28" x14ac:dyDescent="0.25">
      <c r="A760" s="62">
        <v>457</v>
      </c>
      <c r="B760" s="208" t="s">
        <v>1914</v>
      </c>
      <c r="C760" s="46" t="s">
        <v>1915</v>
      </c>
      <c r="D760" s="47" t="s">
        <v>1916</v>
      </c>
      <c r="E760" s="48" t="s">
        <v>43</v>
      </c>
      <c r="F760" s="46" t="s">
        <v>1917</v>
      </c>
      <c r="G760" s="46" t="s">
        <v>10</v>
      </c>
      <c r="H760" s="62"/>
      <c r="I760" s="62"/>
      <c r="J760" s="62" t="s">
        <v>9</v>
      </c>
      <c r="K760" s="62" t="s">
        <v>9</v>
      </c>
      <c r="L760" s="62"/>
      <c r="M760" s="62"/>
      <c r="N760" s="62"/>
      <c r="O760" s="62"/>
      <c r="P760" s="62"/>
      <c r="Q760" s="62"/>
      <c r="R760" s="62"/>
      <c r="S760" s="62"/>
      <c r="T760" s="62"/>
      <c r="U760" s="62"/>
      <c r="V760" s="62"/>
      <c r="W760" s="62"/>
      <c r="X760" s="62" t="s">
        <v>3497</v>
      </c>
      <c r="Y760" s="62">
        <v>1</v>
      </c>
      <c r="Z760" s="62" t="str">
        <f>IF(ISNA(MATCH(C760,FORMULÁRIO!L:L, 0)),"NÃO","SIM")</f>
        <v>SIM</v>
      </c>
      <c r="AA760" s="62" t="s">
        <v>3502</v>
      </c>
      <c r="AB760" s="62" t="s">
        <v>3502</v>
      </c>
    </row>
    <row r="761" spans="1:28" ht="15.75" customHeight="1" x14ac:dyDescent="0.25">
      <c r="A761" s="62">
        <v>457</v>
      </c>
      <c r="B761" s="208" t="s">
        <v>1914</v>
      </c>
      <c r="C761" s="46" t="s">
        <v>1915</v>
      </c>
      <c r="D761" s="47" t="s">
        <v>1916</v>
      </c>
      <c r="E761" s="48" t="s">
        <v>43</v>
      </c>
      <c r="F761" s="46" t="s">
        <v>1917</v>
      </c>
      <c r="G761" s="46" t="s">
        <v>103</v>
      </c>
      <c r="H761" s="62" t="s">
        <v>9</v>
      </c>
      <c r="I761" s="62"/>
      <c r="J761" s="62"/>
      <c r="K761" s="62"/>
      <c r="L761" s="62"/>
      <c r="M761" s="62"/>
      <c r="N761" s="62"/>
      <c r="O761" s="62"/>
      <c r="P761" s="62"/>
      <c r="Q761" s="62"/>
      <c r="R761" s="62"/>
      <c r="S761" s="62"/>
      <c r="T761" s="62"/>
      <c r="U761" s="62"/>
      <c r="V761" s="62"/>
      <c r="W761" s="62"/>
      <c r="X761" s="62" t="s">
        <v>3361</v>
      </c>
      <c r="Y761" s="62">
        <v>2</v>
      </c>
      <c r="Z761" s="62" t="str">
        <f>IF(ISNA(MATCH(C761,FORMULÁRIO!L:L, 0)),"NÃO","SIM")</f>
        <v>SIM</v>
      </c>
      <c r="AA761" s="62" t="s">
        <v>3502</v>
      </c>
      <c r="AB761" s="62" t="s">
        <v>3502</v>
      </c>
    </row>
    <row r="762" spans="1:28" ht="15.75" customHeight="1" x14ac:dyDescent="0.25">
      <c r="A762" s="62">
        <v>458</v>
      </c>
      <c r="B762" s="46" t="s">
        <v>1918</v>
      </c>
      <c r="C762" s="46" t="s">
        <v>1919</v>
      </c>
      <c r="D762" s="47" t="s">
        <v>1920</v>
      </c>
      <c r="E762" s="48" t="s">
        <v>43</v>
      </c>
      <c r="F762" s="46" t="s">
        <v>1921</v>
      </c>
      <c r="G762" s="46" t="s">
        <v>15</v>
      </c>
      <c r="H762" s="62" t="s">
        <v>9</v>
      </c>
      <c r="I762" s="62"/>
      <c r="J762" s="62"/>
      <c r="K762" s="62"/>
      <c r="L762" s="62"/>
      <c r="M762" s="62"/>
      <c r="N762" s="62"/>
      <c r="O762" s="62"/>
      <c r="P762" s="62"/>
      <c r="Q762" s="62"/>
      <c r="R762" s="62"/>
      <c r="S762" s="62"/>
      <c r="T762" s="62"/>
      <c r="U762" s="62"/>
      <c r="V762" s="62"/>
      <c r="W762" s="62"/>
      <c r="X762" s="62" t="s">
        <v>3371</v>
      </c>
      <c r="Y762" s="62">
        <v>1</v>
      </c>
      <c r="Z762" s="62" t="str">
        <f>IF(ISNA(MATCH(C762,FORMULÁRIO!L:L, 0)),"NÃO","SIM")</f>
        <v>NÃO</v>
      </c>
      <c r="AA762" s="62" t="s">
        <v>3502</v>
      </c>
      <c r="AB762" s="62" t="s">
        <v>3502</v>
      </c>
    </row>
    <row r="763" spans="1:28" ht="15.75" customHeight="1" x14ac:dyDescent="0.25">
      <c r="A763" s="62">
        <v>458</v>
      </c>
      <c r="B763" s="46" t="s">
        <v>1918</v>
      </c>
      <c r="C763" s="46" t="s">
        <v>1919</v>
      </c>
      <c r="D763" s="47" t="s">
        <v>1920</v>
      </c>
      <c r="E763" s="48" t="s">
        <v>43</v>
      </c>
      <c r="F763" s="46" t="s">
        <v>1921</v>
      </c>
      <c r="G763" s="46" t="s">
        <v>17</v>
      </c>
      <c r="H763" s="62" t="s">
        <v>9</v>
      </c>
      <c r="I763" s="62"/>
      <c r="J763" s="62"/>
      <c r="K763" s="62"/>
      <c r="L763" s="62"/>
      <c r="M763" s="62"/>
      <c r="N763" s="62"/>
      <c r="O763" s="62"/>
      <c r="P763" s="62"/>
      <c r="Q763" s="62"/>
      <c r="R763" s="62"/>
      <c r="S763" s="62"/>
      <c r="T763" s="62"/>
      <c r="U763" s="62"/>
      <c r="V763" s="62"/>
      <c r="W763" s="62"/>
      <c r="X763" s="62" t="s">
        <v>3380</v>
      </c>
      <c r="Y763" s="62">
        <v>2</v>
      </c>
      <c r="Z763" s="62" t="str">
        <f>IF(ISNA(MATCH(C763,FORMULÁRIO!L:L, 0)),"NÃO","SIM")</f>
        <v>NÃO</v>
      </c>
      <c r="AA763" s="62" t="s">
        <v>3502</v>
      </c>
      <c r="AB763" s="62" t="s">
        <v>3502</v>
      </c>
    </row>
    <row r="764" spans="1:28" ht="15.75" customHeight="1" x14ac:dyDescent="0.25">
      <c r="A764" s="62">
        <v>459</v>
      </c>
      <c r="B764" s="91" t="s">
        <v>1922</v>
      </c>
      <c r="C764" s="46" t="s">
        <v>1923</v>
      </c>
      <c r="D764" s="47" t="s">
        <v>1924</v>
      </c>
      <c r="E764" s="48" t="s">
        <v>43</v>
      </c>
      <c r="F764" s="46" t="s">
        <v>1925</v>
      </c>
      <c r="G764" s="46" t="s">
        <v>62</v>
      </c>
      <c r="H764" s="62" t="s">
        <v>9</v>
      </c>
      <c r="I764" s="62"/>
      <c r="J764" s="62"/>
      <c r="K764" s="62"/>
      <c r="L764" s="62"/>
      <c r="M764" s="62"/>
      <c r="N764" s="62" t="s">
        <v>9</v>
      </c>
      <c r="O764" s="62" t="s">
        <v>9</v>
      </c>
      <c r="P764" s="62"/>
      <c r="Q764" s="62"/>
      <c r="R764" s="62"/>
      <c r="S764" s="62"/>
      <c r="T764" s="62"/>
      <c r="U764" s="62"/>
      <c r="V764" s="62"/>
      <c r="W764" s="62"/>
      <c r="X764" s="62" t="s">
        <v>3413</v>
      </c>
      <c r="Y764" s="62">
        <v>1</v>
      </c>
      <c r="Z764" s="62" t="str">
        <f>IF(ISNA(MATCH(C764,FORMULÁRIO!L:L, 0)),"NÃO","SIM")</f>
        <v>NÃO</v>
      </c>
      <c r="AA764" s="62" t="s">
        <v>3502</v>
      </c>
      <c r="AB764" s="62" t="s">
        <v>3502</v>
      </c>
    </row>
    <row r="765" spans="1:28" ht="15.75" customHeight="1" x14ac:dyDescent="0.25">
      <c r="A765" s="62">
        <v>459</v>
      </c>
      <c r="B765" s="91" t="s">
        <v>1922</v>
      </c>
      <c r="C765" s="46" t="s">
        <v>1923</v>
      </c>
      <c r="D765" s="47" t="s">
        <v>1924</v>
      </c>
      <c r="E765" s="48" t="s">
        <v>43</v>
      </c>
      <c r="F765" s="46" t="s">
        <v>1925</v>
      </c>
      <c r="G765" s="46" t="s">
        <v>33</v>
      </c>
      <c r="H765" s="62"/>
      <c r="I765" s="62"/>
      <c r="J765" s="62"/>
      <c r="K765" s="62"/>
      <c r="L765" s="62" t="s">
        <v>9</v>
      </c>
      <c r="M765" s="62" t="s">
        <v>9</v>
      </c>
      <c r="N765" s="62" t="s">
        <v>9</v>
      </c>
      <c r="O765" s="62" t="s">
        <v>9</v>
      </c>
      <c r="P765" s="62" t="s">
        <v>9</v>
      </c>
      <c r="Q765" s="62"/>
      <c r="R765" s="62"/>
      <c r="S765" s="62"/>
      <c r="T765" s="62"/>
      <c r="U765" s="62"/>
      <c r="V765" s="62"/>
      <c r="W765" s="62"/>
      <c r="X765" s="62" t="s">
        <v>3389</v>
      </c>
      <c r="Y765" s="62">
        <v>2</v>
      </c>
      <c r="Z765" s="62" t="str">
        <f>IF(ISNA(MATCH(C765,FORMULÁRIO!L:L, 0)),"NÃO","SIM")</f>
        <v>NÃO</v>
      </c>
      <c r="AA765" s="62" t="s">
        <v>3502</v>
      </c>
      <c r="AB765" s="62" t="s">
        <v>3502</v>
      </c>
    </row>
    <row r="766" spans="1:28" ht="15.75" customHeight="1" x14ac:dyDescent="0.25">
      <c r="A766" s="62">
        <v>459</v>
      </c>
      <c r="B766" s="91" t="s">
        <v>1922</v>
      </c>
      <c r="C766" s="46" t="s">
        <v>1923</v>
      </c>
      <c r="D766" s="47" t="s">
        <v>1924</v>
      </c>
      <c r="E766" s="48" t="s">
        <v>43</v>
      </c>
      <c r="F766" s="46" t="s">
        <v>1925</v>
      </c>
      <c r="G766" s="46" t="s">
        <v>25</v>
      </c>
      <c r="H766" s="62"/>
      <c r="I766" s="62"/>
      <c r="J766" s="62" t="s">
        <v>9</v>
      </c>
      <c r="K766" s="62" t="s">
        <v>9</v>
      </c>
      <c r="L766" s="62"/>
      <c r="M766" s="62"/>
      <c r="N766" s="62"/>
      <c r="O766" s="62"/>
      <c r="P766" s="62"/>
      <c r="Q766" s="62"/>
      <c r="R766" s="62"/>
      <c r="S766" s="62"/>
      <c r="T766" s="62"/>
      <c r="U766" s="62"/>
      <c r="V766" s="62"/>
      <c r="W766" s="62"/>
      <c r="X766" s="62" t="s">
        <v>3380</v>
      </c>
      <c r="Y766" s="62">
        <v>3</v>
      </c>
      <c r="Z766" s="62" t="str">
        <f>IF(ISNA(MATCH(C766,FORMULÁRIO!L:L, 0)),"NÃO","SIM")</f>
        <v>NÃO</v>
      </c>
      <c r="AA766" s="62" t="s">
        <v>3502</v>
      </c>
      <c r="AB766" s="62" t="s">
        <v>3502</v>
      </c>
    </row>
    <row r="767" spans="1:28" ht="15.75" customHeight="1" x14ac:dyDescent="0.25">
      <c r="A767" s="62">
        <v>460</v>
      </c>
      <c r="B767" s="208" t="s">
        <v>1926</v>
      </c>
      <c r="C767" s="46" t="s">
        <v>1927</v>
      </c>
      <c r="D767" s="47" t="s">
        <v>1928</v>
      </c>
      <c r="E767" s="48" t="s">
        <v>3470</v>
      </c>
      <c r="F767" s="46" t="s">
        <v>1929</v>
      </c>
      <c r="G767" s="46" t="s">
        <v>13</v>
      </c>
      <c r="H767" s="62" t="s">
        <v>9</v>
      </c>
      <c r="I767" s="62" t="s">
        <v>9</v>
      </c>
      <c r="J767" s="62"/>
      <c r="K767" s="62"/>
      <c r="L767" s="62"/>
      <c r="M767" s="62"/>
      <c r="N767" s="62"/>
      <c r="O767" s="62"/>
      <c r="P767" s="62"/>
      <c r="Q767" s="62"/>
      <c r="R767" s="62"/>
      <c r="S767" s="62"/>
      <c r="T767" s="62"/>
      <c r="U767" s="62"/>
      <c r="V767" s="62"/>
      <c r="W767" s="62"/>
      <c r="X767" s="62" t="s">
        <v>3408</v>
      </c>
      <c r="Y767" s="62">
        <v>1</v>
      </c>
      <c r="Z767" s="62" t="str">
        <f>IF(ISNA(MATCH(C767,FORMULÁRIO!L:L, 0)),"NÃO","SIM")</f>
        <v>SIM</v>
      </c>
      <c r="AA767" s="62" t="s">
        <v>3503</v>
      </c>
      <c r="AB767" s="62" t="s">
        <v>3503</v>
      </c>
    </row>
    <row r="768" spans="1:28" ht="15.75" customHeight="1" x14ac:dyDescent="0.25">
      <c r="A768" s="62">
        <v>460</v>
      </c>
      <c r="B768" s="208" t="s">
        <v>1926</v>
      </c>
      <c r="C768" s="46" t="s">
        <v>1927</v>
      </c>
      <c r="D768" s="47" t="s">
        <v>1928</v>
      </c>
      <c r="E768" s="48" t="s">
        <v>3470</v>
      </c>
      <c r="F768" s="46" t="s">
        <v>1929</v>
      </c>
      <c r="G768" s="46" t="s">
        <v>63</v>
      </c>
      <c r="H768" s="62"/>
      <c r="I768" s="62"/>
      <c r="J768" s="62"/>
      <c r="K768" s="62"/>
      <c r="L768" s="62"/>
      <c r="M768" s="62"/>
      <c r="N768" s="62"/>
      <c r="O768" s="62" t="s">
        <v>9</v>
      </c>
      <c r="P768" s="62" t="s">
        <v>9</v>
      </c>
      <c r="Q768" s="62"/>
      <c r="R768" s="62"/>
      <c r="S768" s="62"/>
      <c r="T768" s="62"/>
      <c r="U768" s="62"/>
      <c r="V768" s="62"/>
      <c r="W768" s="62"/>
      <c r="X768" s="62" t="s">
        <v>3413</v>
      </c>
      <c r="Y768" s="62">
        <v>2</v>
      </c>
      <c r="Z768" s="62" t="str">
        <f>IF(ISNA(MATCH(C768,FORMULÁRIO!L:L, 0)),"NÃO","SIM")</f>
        <v>SIM</v>
      </c>
      <c r="AA768" s="62" t="s">
        <v>3503</v>
      </c>
      <c r="AB768" s="62" t="s">
        <v>3503</v>
      </c>
    </row>
    <row r="769" spans="1:28" ht="15.75" customHeight="1" x14ac:dyDescent="0.25">
      <c r="A769" s="62">
        <v>460</v>
      </c>
      <c r="B769" s="208" t="s">
        <v>1926</v>
      </c>
      <c r="C769" s="46" t="s">
        <v>1927</v>
      </c>
      <c r="D769" s="47" t="s">
        <v>1928</v>
      </c>
      <c r="E769" s="48" t="s">
        <v>3470</v>
      </c>
      <c r="F769" s="46" t="s">
        <v>1929</v>
      </c>
      <c r="G769" s="46" t="s">
        <v>458</v>
      </c>
      <c r="H769" s="62"/>
      <c r="I769" s="62" t="s">
        <v>9</v>
      </c>
      <c r="J769" s="62" t="s">
        <v>9</v>
      </c>
      <c r="K769" s="62" t="s">
        <v>9</v>
      </c>
      <c r="L769" s="62"/>
      <c r="M769" s="62"/>
      <c r="N769" s="62"/>
      <c r="O769" s="62"/>
      <c r="P769" s="62"/>
      <c r="Q769" s="62"/>
      <c r="R769" s="62"/>
      <c r="S769" s="62"/>
      <c r="T769" s="62"/>
      <c r="U769" s="62"/>
      <c r="V769" s="62"/>
      <c r="W769" s="62"/>
      <c r="X769" s="62" t="s">
        <v>3497</v>
      </c>
      <c r="Y769" s="62">
        <v>3</v>
      </c>
      <c r="Z769" s="62" t="str">
        <f>IF(ISNA(MATCH(C769,FORMULÁRIO!L:L, 0)),"NÃO","SIM")</f>
        <v>SIM</v>
      </c>
      <c r="AA769" s="62" t="s">
        <v>3503</v>
      </c>
      <c r="AB769" s="62" t="s">
        <v>3503</v>
      </c>
    </row>
    <row r="770" spans="1:28" ht="31.5" customHeight="1" x14ac:dyDescent="0.25">
      <c r="A770" s="62">
        <v>461</v>
      </c>
      <c r="B770" s="91" t="s">
        <v>1930</v>
      </c>
      <c r="C770" s="46" t="s">
        <v>1931</v>
      </c>
      <c r="D770" s="47" t="s">
        <v>1932</v>
      </c>
      <c r="E770" s="48" t="s">
        <v>3470</v>
      </c>
      <c r="F770" s="46" t="s">
        <v>1933</v>
      </c>
      <c r="G770" s="46" t="s">
        <v>132</v>
      </c>
      <c r="H770" s="62" t="s">
        <v>9</v>
      </c>
      <c r="I770" s="62"/>
      <c r="J770" s="62" t="s">
        <v>9</v>
      </c>
      <c r="K770" s="62"/>
      <c r="L770" s="62"/>
      <c r="M770" s="62"/>
      <c r="N770" s="62"/>
      <c r="O770" s="62"/>
      <c r="P770" s="62"/>
      <c r="Q770" s="62"/>
      <c r="R770" s="62"/>
      <c r="S770" s="62"/>
      <c r="T770" s="62"/>
      <c r="U770" s="62"/>
      <c r="V770" s="62"/>
      <c r="W770" s="62"/>
      <c r="X770" s="62" t="s">
        <v>3380</v>
      </c>
      <c r="Y770" s="62">
        <v>1</v>
      </c>
      <c r="Z770" s="62" t="str">
        <f>IF(ISNA(MATCH(C770,FORMULÁRIO!L:L, 0)),"NÃO","SIM")</f>
        <v>NÃO</v>
      </c>
      <c r="AA770" s="62" t="s">
        <v>3503</v>
      </c>
      <c r="AB770" s="62" t="s">
        <v>3503</v>
      </c>
    </row>
    <row r="771" spans="1:28" ht="31.5" customHeight="1" x14ac:dyDescent="0.25">
      <c r="A771" s="62">
        <v>462</v>
      </c>
      <c r="B771" s="91" t="s">
        <v>1934</v>
      </c>
      <c r="C771" s="46" t="s">
        <v>1935</v>
      </c>
      <c r="D771" s="47" t="s">
        <v>1936</v>
      </c>
      <c r="E771" s="48" t="s">
        <v>3470</v>
      </c>
      <c r="F771" s="46" t="s">
        <v>1937</v>
      </c>
      <c r="G771" s="46" t="s">
        <v>48</v>
      </c>
      <c r="H771" s="62" t="s">
        <v>9</v>
      </c>
      <c r="I771" s="62" t="s">
        <v>9</v>
      </c>
      <c r="J771" s="62"/>
      <c r="K771" s="62"/>
      <c r="L771" s="62"/>
      <c r="M771" s="62"/>
      <c r="N771" s="62"/>
      <c r="O771" s="62"/>
      <c r="P771" s="62"/>
      <c r="Q771" s="62"/>
      <c r="R771" s="62"/>
      <c r="S771" s="62"/>
      <c r="T771" s="62"/>
      <c r="U771" s="62"/>
      <c r="V771" s="62"/>
      <c r="W771" s="62"/>
      <c r="X771" s="62" t="s">
        <v>3361</v>
      </c>
      <c r="Y771" s="62">
        <v>1</v>
      </c>
      <c r="Z771" s="62" t="str">
        <f>IF(ISNA(MATCH(C771,FORMULÁRIO!L:L, 0)),"NÃO","SIM")</f>
        <v>NÃO</v>
      </c>
      <c r="AA771" s="62" t="s">
        <v>3503</v>
      </c>
      <c r="AB771" s="62" t="s">
        <v>3503</v>
      </c>
    </row>
    <row r="772" spans="1:28" x14ac:dyDescent="0.25">
      <c r="A772" s="62">
        <v>463</v>
      </c>
      <c r="B772" s="208" t="s">
        <v>1938</v>
      </c>
      <c r="C772" s="46" t="s">
        <v>1939</v>
      </c>
      <c r="D772" s="47" t="s">
        <v>1940</v>
      </c>
      <c r="E772" s="48" t="s">
        <v>43</v>
      </c>
      <c r="F772" s="46" t="s">
        <v>1941</v>
      </c>
      <c r="G772" s="46" t="s">
        <v>10</v>
      </c>
      <c r="H772" s="62"/>
      <c r="I772" s="62" t="s">
        <v>9</v>
      </c>
      <c r="J772" s="62"/>
      <c r="K772" s="62" t="s">
        <v>9</v>
      </c>
      <c r="L772" s="62"/>
      <c r="M772" s="62"/>
      <c r="N772" s="62"/>
      <c r="O772" s="62"/>
      <c r="P772" s="62"/>
      <c r="Q772" s="62"/>
      <c r="R772" s="62"/>
      <c r="S772" s="62"/>
      <c r="T772" s="62"/>
      <c r="U772" s="62" t="s">
        <v>5045</v>
      </c>
      <c r="V772" s="62" t="s">
        <v>3506</v>
      </c>
      <c r="W772" s="62"/>
      <c r="X772" s="62" t="s">
        <v>3497</v>
      </c>
      <c r="Y772" s="62">
        <v>1</v>
      </c>
      <c r="Z772" s="62" t="str">
        <f>IF(ISNA(MATCH(C772,FORMULÁRIO!L:L, 0)),"NÃO","SIM")</f>
        <v>SIM</v>
      </c>
      <c r="AA772" s="62" t="s">
        <v>3502</v>
      </c>
      <c r="AB772" s="62" t="s">
        <v>3502</v>
      </c>
    </row>
    <row r="773" spans="1:28" ht="15.75" customHeight="1" x14ac:dyDescent="0.25">
      <c r="A773" s="62">
        <v>463</v>
      </c>
      <c r="B773" s="208" t="s">
        <v>1938</v>
      </c>
      <c r="C773" s="46" t="s">
        <v>1939</v>
      </c>
      <c r="D773" s="47" t="s">
        <v>1940</v>
      </c>
      <c r="E773" s="48" t="s">
        <v>43</v>
      </c>
      <c r="F773" s="46" t="s">
        <v>1941</v>
      </c>
      <c r="G773" s="46" t="s">
        <v>17</v>
      </c>
      <c r="H773" s="62"/>
      <c r="I773" s="62"/>
      <c r="J773" s="62" t="s">
        <v>9</v>
      </c>
      <c r="K773" s="62" t="s">
        <v>9</v>
      </c>
      <c r="L773" s="62"/>
      <c r="M773" s="62"/>
      <c r="N773" s="62"/>
      <c r="O773" s="62"/>
      <c r="P773" s="62"/>
      <c r="Q773" s="62"/>
      <c r="R773" s="62"/>
      <c r="S773" s="62"/>
      <c r="T773" s="62"/>
      <c r="U773" s="62"/>
      <c r="V773" s="62" t="s">
        <v>3506</v>
      </c>
      <c r="W773" s="62"/>
      <c r="X773" s="62" t="s">
        <v>3380</v>
      </c>
      <c r="Y773" s="62">
        <v>2</v>
      </c>
      <c r="Z773" s="62" t="str">
        <f>IF(ISNA(MATCH(C773,FORMULÁRIO!L:L, 0)),"NÃO","SIM")</f>
        <v>SIM</v>
      </c>
      <c r="AA773" s="62" t="s">
        <v>3502</v>
      </c>
      <c r="AB773" s="62" t="s">
        <v>3502</v>
      </c>
    </row>
    <row r="774" spans="1:28" x14ac:dyDescent="0.25">
      <c r="A774" s="62">
        <v>464</v>
      </c>
      <c r="B774" s="208" t="s">
        <v>1942</v>
      </c>
      <c r="C774" s="46" t="s">
        <v>1943</v>
      </c>
      <c r="D774" s="47" t="s">
        <v>1944</v>
      </c>
      <c r="E774" s="48" t="s">
        <v>43</v>
      </c>
      <c r="F774" s="46" t="s">
        <v>1945</v>
      </c>
      <c r="G774" s="46" t="s">
        <v>10</v>
      </c>
      <c r="H774" s="62"/>
      <c r="I774" s="62" t="s">
        <v>9</v>
      </c>
      <c r="J774" s="62" t="s">
        <v>9</v>
      </c>
      <c r="K774" s="62" t="s">
        <v>9</v>
      </c>
      <c r="L774" s="62"/>
      <c r="M774" s="62"/>
      <c r="N774" s="62"/>
      <c r="O774" s="62"/>
      <c r="P774" s="62"/>
      <c r="Q774" s="62"/>
      <c r="R774" s="62"/>
      <c r="S774" s="62"/>
      <c r="T774" s="62"/>
      <c r="U774" s="62" t="s">
        <v>4602</v>
      </c>
      <c r="V774" s="62" t="s">
        <v>3506</v>
      </c>
      <c r="W774" s="62"/>
      <c r="X774" s="62" t="s">
        <v>3497</v>
      </c>
      <c r="Y774" s="62">
        <v>1</v>
      </c>
      <c r="Z774" s="62" t="str">
        <f>IF(ISNA(MATCH(C774,FORMULÁRIO!L:L, 0)),"NÃO","SIM")</f>
        <v>SIM</v>
      </c>
      <c r="AA774" s="62" t="s">
        <v>3502</v>
      </c>
      <c r="AB774" s="62" t="s">
        <v>3502</v>
      </c>
    </row>
    <row r="775" spans="1:28" ht="15.75" customHeight="1" x14ac:dyDescent="0.25">
      <c r="A775" s="62">
        <v>464</v>
      </c>
      <c r="B775" s="208" t="s">
        <v>1942</v>
      </c>
      <c r="C775" s="46" t="s">
        <v>1943</v>
      </c>
      <c r="D775" s="47" t="s">
        <v>1944</v>
      </c>
      <c r="E775" s="48" t="s">
        <v>43</v>
      </c>
      <c r="F775" s="46" t="s">
        <v>1945</v>
      </c>
      <c r="G775" s="46" t="s">
        <v>103</v>
      </c>
      <c r="H775" s="62" t="s">
        <v>9</v>
      </c>
      <c r="I775" s="62"/>
      <c r="J775" s="62"/>
      <c r="K775" s="62"/>
      <c r="L775" s="62"/>
      <c r="M775" s="62"/>
      <c r="N775" s="62"/>
      <c r="O775" s="62"/>
      <c r="P775" s="62"/>
      <c r="Q775" s="62"/>
      <c r="R775" s="62"/>
      <c r="S775" s="62"/>
      <c r="T775" s="62"/>
      <c r="U775" s="62"/>
      <c r="V775" s="62" t="s">
        <v>3506</v>
      </c>
      <c r="W775" s="62"/>
      <c r="X775" s="62" t="s">
        <v>3361</v>
      </c>
      <c r="Y775" s="62">
        <v>2</v>
      </c>
      <c r="Z775" s="62" t="str">
        <f>IF(ISNA(MATCH(C775,FORMULÁRIO!L:L, 0)),"NÃO","SIM")</f>
        <v>SIM</v>
      </c>
      <c r="AA775" s="62" t="s">
        <v>3502</v>
      </c>
      <c r="AB775" s="62" t="s">
        <v>3502</v>
      </c>
    </row>
    <row r="776" spans="1:28" ht="15.75" customHeight="1" x14ac:dyDescent="0.25">
      <c r="A776" s="62">
        <v>465</v>
      </c>
      <c r="B776" s="208" t="s">
        <v>1946</v>
      </c>
      <c r="C776" s="46" t="s">
        <v>1947</v>
      </c>
      <c r="D776" s="47" t="s">
        <v>1948</v>
      </c>
      <c r="E776" s="48" t="s">
        <v>43</v>
      </c>
      <c r="F776" s="46" t="s">
        <v>1949</v>
      </c>
      <c r="G776" s="46" t="s">
        <v>13</v>
      </c>
      <c r="H776" s="62" t="s">
        <v>9</v>
      </c>
      <c r="I776" s="62" t="s">
        <v>9</v>
      </c>
      <c r="J776" s="62"/>
      <c r="K776" s="62"/>
      <c r="L776" s="62"/>
      <c r="M776" s="62"/>
      <c r="N776" s="62"/>
      <c r="O776" s="62"/>
      <c r="P776" s="62"/>
      <c r="Q776" s="62"/>
      <c r="R776" s="62"/>
      <c r="S776" s="62"/>
      <c r="T776" s="62"/>
      <c r="U776" s="62" t="s">
        <v>5042</v>
      </c>
      <c r="V776" s="62" t="s">
        <v>3506</v>
      </c>
      <c r="W776" s="62"/>
      <c r="X776" s="62" t="s">
        <v>3408</v>
      </c>
      <c r="Y776" s="62">
        <v>1</v>
      </c>
      <c r="Z776" s="62" t="str">
        <f>IF(ISNA(MATCH(C776,FORMULÁRIO!L:L, 0)),"NÃO","SIM")</f>
        <v>SIM</v>
      </c>
      <c r="AA776" s="62" t="s">
        <v>3502</v>
      </c>
      <c r="AB776" s="62" t="s">
        <v>3502</v>
      </c>
    </row>
    <row r="777" spans="1:28" ht="15.75" customHeight="1" x14ac:dyDescent="0.25">
      <c r="A777" s="62">
        <v>466</v>
      </c>
      <c r="B777" s="46" t="s">
        <v>1950</v>
      </c>
      <c r="C777" s="46" t="s">
        <v>1951</v>
      </c>
      <c r="D777" s="47" t="s">
        <v>1952</v>
      </c>
      <c r="E777" s="48" t="s">
        <v>89</v>
      </c>
      <c r="F777" s="46" t="s">
        <v>1953</v>
      </c>
      <c r="G777" s="46" t="s">
        <v>15</v>
      </c>
      <c r="H777" s="62" t="s">
        <v>9</v>
      </c>
      <c r="I777" s="62"/>
      <c r="J777" s="62"/>
      <c r="K777" s="62"/>
      <c r="L777" s="62"/>
      <c r="M777" s="62"/>
      <c r="N777" s="62"/>
      <c r="O777" s="62"/>
      <c r="P777" s="62"/>
      <c r="Q777" s="62"/>
      <c r="R777" s="62"/>
      <c r="S777" s="62"/>
      <c r="T777" s="62"/>
      <c r="U777" s="62"/>
      <c r="V777" s="62"/>
      <c r="W777" s="62"/>
      <c r="X777" s="62" t="s">
        <v>3371</v>
      </c>
      <c r="Y777" s="62">
        <v>1</v>
      </c>
      <c r="Z777" s="62" t="str">
        <f>IF(ISNA(MATCH(C777,FORMULÁRIO!L:L, 0)),"NÃO","SIM")</f>
        <v>NÃO</v>
      </c>
      <c r="AA777" s="62" t="s">
        <v>3502</v>
      </c>
      <c r="AB777" s="62" t="s">
        <v>3503</v>
      </c>
    </row>
    <row r="778" spans="1:28" ht="15.75" customHeight="1" x14ac:dyDescent="0.25">
      <c r="A778" s="48">
        <v>467</v>
      </c>
      <c r="B778" s="46" t="s">
        <v>1954</v>
      </c>
      <c r="C778" s="46" t="s">
        <v>1955</v>
      </c>
      <c r="D778" s="47" t="s">
        <v>1956</v>
      </c>
      <c r="E778" s="48" t="s">
        <v>3470</v>
      </c>
      <c r="F778" s="46" t="s">
        <v>1957</v>
      </c>
      <c r="G778" s="46" t="s">
        <v>305</v>
      </c>
      <c r="H778" s="62"/>
      <c r="I778" s="62"/>
      <c r="J778" s="62"/>
      <c r="K778" s="62"/>
      <c r="L778" s="62"/>
      <c r="M778" s="62"/>
      <c r="N778" s="62" t="s">
        <v>9</v>
      </c>
      <c r="O778" s="62" t="s">
        <v>9</v>
      </c>
      <c r="P778" s="62" t="s">
        <v>9</v>
      </c>
      <c r="Q778" s="62" t="s">
        <v>9</v>
      </c>
      <c r="R778" s="62"/>
      <c r="S778" s="62"/>
      <c r="T778" s="62"/>
      <c r="U778" s="62"/>
      <c r="V778" s="62"/>
      <c r="W778" s="62"/>
      <c r="X778" s="62" t="s">
        <v>3389</v>
      </c>
      <c r="Y778" s="62">
        <v>1</v>
      </c>
      <c r="Z778" s="62" t="str">
        <f>IF(ISNA(MATCH(C778,FORMULÁRIO!L:L, 0)),"NÃO","SIM")</f>
        <v>NÃO</v>
      </c>
      <c r="AA778" s="62" t="s">
        <v>3503</v>
      </c>
      <c r="AB778" s="62" t="s">
        <v>3503</v>
      </c>
    </row>
    <row r="779" spans="1:28" ht="15.75" customHeight="1" x14ac:dyDescent="0.25">
      <c r="A779" s="62">
        <v>467</v>
      </c>
      <c r="B779" s="46" t="s">
        <v>1954</v>
      </c>
      <c r="C779" s="46" t="s">
        <v>1955</v>
      </c>
      <c r="D779" s="47" t="s">
        <v>1956</v>
      </c>
      <c r="E779" s="48" t="s">
        <v>3470</v>
      </c>
      <c r="F779" s="46" t="s">
        <v>1957</v>
      </c>
      <c r="G779" s="46" t="s">
        <v>17</v>
      </c>
      <c r="H779" s="62"/>
      <c r="I779" s="62" t="s">
        <v>9</v>
      </c>
      <c r="J779" s="62" t="s">
        <v>9</v>
      </c>
      <c r="K779" s="62" t="s">
        <v>9</v>
      </c>
      <c r="L779" s="62"/>
      <c r="M779" s="62"/>
      <c r="N779" s="62"/>
      <c r="O779" s="62"/>
      <c r="P779" s="62"/>
      <c r="Q779" s="62"/>
      <c r="R779" s="62"/>
      <c r="S779" s="62"/>
      <c r="T779" s="62"/>
      <c r="U779" s="62"/>
      <c r="V779" s="62"/>
      <c r="W779" s="62"/>
      <c r="X779" s="62" t="s">
        <v>3380</v>
      </c>
      <c r="Y779" s="62">
        <v>2</v>
      </c>
      <c r="Z779" s="62" t="str">
        <f>IF(ISNA(MATCH(C779,FORMULÁRIO!L:L, 0)),"NÃO","SIM")</f>
        <v>NÃO</v>
      </c>
      <c r="AA779" s="62" t="s">
        <v>3503</v>
      </c>
      <c r="AB779" s="62" t="s">
        <v>3503</v>
      </c>
    </row>
    <row r="780" spans="1:28" ht="15.75" customHeight="1" x14ac:dyDescent="0.25">
      <c r="A780" s="62">
        <v>467</v>
      </c>
      <c r="B780" s="46" t="s">
        <v>1954</v>
      </c>
      <c r="C780" s="46" t="s">
        <v>1955</v>
      </c>
      <c r="D780" s="47" t="s">
        <v>1956</v>
      </c>
      <c r="E780" s="48" t="s">
        <v>3470</v>
      </c>
      <c r="F780" s="46" t="s">
        <v>1957</v>
      </c>
      <c r="G780" s="46" t="s">
        <v>187</v>
      </c>
      <c r="H780" s="62" t="s">
        <v>9</v>
      </c>
      <c r="I780" s="62"/>
      <c r="J780" s="62"/>
      <c r="K780" s="62"/>
      <c r="L780" s="62"/>
      <c r="M780" s="62"/>
      <c r="N780" s="62"/>
      <c r="O780" s="62" t="s">
        <v>9</v>
      </c>
      <c r="P780" s="62"/>
      <c r="Q780" s="62"/>
      <c r="R780" s="62"/>
      <c r="S780" s="62"/>
      <c r="T780" s="62"/>
      <c r="U780" s="62"/>
      <c r="V780" s="62"/>
      <c r="W780" s="62"/>
      <c r="X780" s="62" t="s">
        <v>3413</v>
      </c>
      <c r="Y780" s="62">
        <v>3</v>
      </c>
      <c r="Z780" s="62" t="str">
        <f>IF(ISNA(MATCH(C780,FORMULÁRIO!L:L, 0)),"NÃO","SIM")</f>
        <v>NÃO</v>
      </c>
      <c r="AA780" s="62" t="s">
        <v>3503</v>
      </c>
      <c r="AB780" s="62" t="s">
        <v>3503</v>
      </c>
    </row>
    <row r="781" spans="1:28" ht="15.75" customHeight="1" x14ac:dyDescent="0.25">
      <c r="A781" s="62">
        <v>468</v>
      </c>
      <c r="B781" s="208" t="s">
        <v>1958</v>
      </c>
      <c r="C781" s="46" t="s">
        <v>1959</v>
      </c>
      <c r="D781" s="47" t="s">
        <v>1960</v>
      </c>
      <c r="E781" s="48" t="s">
        <v>43</v>
      </c>
      <c r="F781" s="46" t="s">
        <v>1961</v>
      </c>
      <c r="G781" s="46" t="s">
        <v>62</v>
      </c>
      <c r="H781" s="62" t="s">
        <v>9</v>
      </c>
      <c r="I781" s="62"/>
      <c r="J781" s="62"/>
      <c r="K781" s="62"/>
      <c r="L781" s="62"/>
      <c r="M781" s="62"/>
      <c r="N781" s="62"/>
      <c r="O781" s="62" t="s">
        <v>9</v>
      </c>
      <c r="P781" s="62" t="s">
        <v>9</v>
      </c>
      <c r="Q781" s="62"/>
      <c r="R781" s="62"/>
      <c r="S781" s="62"/>
      <c r="T781" s="62"/>
      <c r="U781" s="62"/>
      <c r="V781" s="62"/>
      <c r="W781" s="62"/>
      <c r="X781" s="62" t="s">
        <v>3413</v>
      </c>
      <c r="Y781" s="62">
        <v>1</v>
      </c>
      <c r="Z781" s="62" t="str">
        <f>IF(ISNA(MATCH(C781,FORMULÁRIO!L:L, 0)),"NÃO","SIM")</f>
        <v>SIM</v>
      </c>
      <c r="AA781" s="62" t="s">
        <v>3502</v>
      </c>
      <c r="AB781" s="62" t="s">
        <v>3502</v>
      </c>
    </row>
    <row r="782" spans="1:28" ht="15.75" customHeight="1" x14ac:dyDescent="0.25">
      <c r="A782" s="62">
        <v>468</v>
      </c>
      <c r="B782" s="208" t="s">
        <v>1958</v>
      </c>
      <c r="C782" s="46" t="s">
        <v>1959</v>
      </c>
      <c r="D782" s="47" t="s">
        <v>1960</v>
      </c>
      <c r="E782" s="48" t="s">
        <v>43</v>
      </c>
      <c r="F782" s="46" t="s">
        <v>1961</v>
      </c>
      <c r="G782" s="46" t="s">
        <v>33</v>
      </c>
      <c r="H782" s="62"/>
      <c r="I782" s="62"/>
      <c r="J782" s="62"/>
      <c r="K782" s="62"/>
      <c r="L782" s="62"/>
      <c r="M782" s="62" t="s">
        <v>9</v>
      </c>
      <c r="N782" s="62" t="s">
        <v>9</v>
      </c>
      <c r="O782" s="62" t="s">
        <v>9</v>
      </c>
      <c r="P782" s="62" t="s">
        <v>9</v>
      </c>
      <c r="Q782" s="62"/>
      <c r="R782" s="62"/>
      <c r="S782" s="62"/>
      <c r="T782" s="62"/>
      <c r="U782" s="62"/>
      <c r="V782" s="62"/>
      <c r="W782" s="62"/>
      <c r="X782" s="62" t="s">
        <v>3389</v>
      </c>
      <c r="Y782" s="62">
        <v>2</v>
      </c>
      <c r="Z782" s="62" t="str">
        <f>IF(ISNA(MATCH(C782,FORMULÁRIO!L:L, 0)),"NÃO","SIM")</f>
        <v>SIM</v>
      </c>
      <c r="AA782" s="62" t="s">
        <v>3502</v>
      </c>
      <c r="AB782" s="62" t="s">
        <v>3502</v>
      </c>
    </row>
    <row r="783" spans="1:28" ht="15.75" customHeight="1" x14ac:dyDescent="0.25">
      <c r="A783" s="62">
        <v>469</v>
      </c>
      <c r="B783" s="208" t="s">
        <v>1962</v>
      </c>
      <c r="C783" s="46" t="s">
        <v>1963</v>
      </c>
      <c r="D783" s="47" t="s">
        <v>1964</v>
      </c>
      <c r="E783" s="48" t="s">
        <v>26</v>
      </c>
      <c r="F783" s="46" t="s">
        <v>1965</v>
      </c>
      <c r="G783" s="46" t="s">
        <v>62</v>
      </c>
      <c r="H783" s="62" t="s">
        <v>9</v>
      </c>
      <c r="I783" s="62"/>
      <c r="J783" s="62"/>
      <c r="K783" s="62"/>
      <c r="L783" s="62"/>
      <c r="M783" s="62"/>
      <c r="N783" s="62"/>
      <c r="O783" s="62"/>
      <c r="P783" s="62"/>
      <c r="Q783" s="62"/>
      <c r="R783" s="62"/>
      <c r="S783" s="62"/>
      <c r="T783" s="62"/>
      <c r="U783" s="62"/>
      <c r="V783" s="62"/>
      <c r="W783" s="62"/>
      <c r="X783" s="62" t="s">
        <v>3413</v>
      </c>
      <c r="Y783" s="62">
        <v>1</v>
      </c>
      <c r="Z783" s="62" t="str">
        <f>IF(ISNA(MATCH(C783,FORMULÁRIO!L:L, 0)),"NÃO","SIM")</f>
        <v>SIM</v>
      </c>
      <c r="AA783" s="62" t="s">
        <v>3502</v>
      </c>
      <c r="AB783" s="62" t="s">
        <v>3503</v>
      </c>
    </row>
    <row r="784" spans="1:28" ht="15.75" customHeight="1" x14ac:dyDescent="0.25">
      <c r="A784" s="62">
        <v>469</v>
      </c>
      <c r="B784" s="208" t="s">
        <v>1962</v>
      </c>
      <c r="C784" s="46" t="s">
        <v>1963</v>
      </c>
      <c r="D784" s="47" t="s">
        <v>1964</v>
      </c>
      <c r="E784" s="48" t="s">
        <v>26</v>
      </c>
      <c r="F784" s="46" t="s">
        <v>1965</v>
      </c>
      <c r="G784" s="46" t="s">
        <v>17</v>
      </c>
      <c r="H784" s="62"/>
      <c r="I784" s="62"/>
      <c r="J784" s="62" t="s">
        <v>9</v>
      </c>
      <c r="K784" s="62"/>
      <c r="L784" s="62"/>
      <c r="M784" s="62"/>
      <c r="N784" s="62"/>
      <c r="O784" s="62"/>
      <c r="P784" s="62"/>
      <c r="Q784" s="62"/>
      <c r="R784" s="62"/>
      <c r="S784" s="62"/>
      <c r="T784" s="62"/>
      <c r="U784" s="62"/>
      <c r="V784" s="62"/>
      <c r="W784" s="62"/>
      <c r="X784" s="62" t="s">
        <v>3380</v>
      </c>
      <c r="Y784" s="62">
        <v>2</v>
      </c>
      <c r="Z784" s="62" t="str">
        <f>IF(ISNA(MATCH(C784,FORMULÁRIO!L:L, 0)),"NÃO","SIM")</f>
        <v>SIM</v>
      </c>
      <c r="AA784" s="62" t="s">
        <v>3502</v>
      </c>
      <c r="AB784" s="62" t="s">
        <v>3503</v>
      </c>
    </row>
    <row r="785" spans="1:28" ht="15.75" customHeight="1" x14ac:dyDescent="0.25">
      <c r="A785" s="62">
        <v>469</v>
      </c>
      <c r="B785" s="208" t="s">
        <v>1962</v>
      </c>
      <c r="C785" s="46" t="s">
        <v>1963</v>
      </c>
      <c r="D785" s="47" t="s">
        <v>1964</v>
      </c>
      <c r="E785" s="48" t="s">
        <v>26</v>
      </c>
      <c r="F785" s="46" t="s">
        <v>1965</v>
      </c>
      <c r="G785" s="46" t="s">
        <v>69</v>
      </c>
      <c r="H785" s="62"/>
      <c r="I785" s="62"/>
      <c r="J785" s="62"/>
      <c r="K785" s="62"/>
      <c r="L785" s="62"/>
      <c r="M785" s="62" t="s">
        <v>9</v>
      </c>
      <c r="N785" s="62"/>
      <c r="O785" s="62"/>
      <c r="P785" s="62"/>
      <c r="Q785" s="62"/>
      <c r="R785" s="62"/>
      <c r="S785" s="62"/>
      <c r="T785" s="62"/>
      <c r="U785" s="62"/>
      <c r="V785" s="62"/>
      <c r="W785" s="62"/>
      <c r="X785" s="62" t="s">
        <v>3389</v>
      </c>
      <c r="Y785" s="62">
        <v>3</v>
      </c>
      <c r="Z785" s="62" t="str">
        <f>IF(ISNA(MATCH(C785,FORMULÁRIO!L:L, 0)),"NÃO","SIM")</f>
        <v>SIM</v>
      </c>
      <c r="AA785" s="62" t="s">
        <v>3502</v>
      </c>
      <c r="AB785" s="62" t="s">
        <v>3503</v>
      </c>
    </row>
    <row r="786" spans="1:28" ht="15.75" customHeight="1" x14ac:dyDescent="0.25">
      <c r="A786" s="62">
        <v>470</v>
      </c>
      <c r="B786" s="208" t="s">
        <v>1966</v>
      </c>
      <c r="C786" s="46" t="s">
        <v>1967</v>
      </c>
      <c r="D786" s="47" t="s">
        <v>1968</v>
      </c>
      <c r="E786" s="48" t="s">
        <v>89</v>
      </c>
      <c r="F786" s="46" t="s">
        <v>1969</v>
      </c>
      <c r="G786" s="46" t="s">
        <v>305</v>
      </c>
      <c r="H786" s="62"/>
      <c r="I786" s="62"/>
      <c r="J786" s="62"/>
      <c r="K786" s="62"/>
      <c r="L786" s="62" t="s">
        <v>9</v>
      </c>
      <c r="M786" s="62" t="s">
        <v>9</v>
      </c>
      <c r="N786" s="62"/>
      <c r="O786" s="62" t="s">
        <v>9</v>
      </c>
      <c r="P786" s="62"/>
      <c r="Q786" s="62"/>
      <c r="R786" s="62"/>
      <c r="S786" s="62"/>
      <c r="T786" s="62"/>
      <c r="U786" s="62"/>
      <c r="V786" s="62"/>
      <c r="W786" s="62"/>
      <c r="X786" s="62" t="s">
        <v>3389</v>
      </c>
      <c r="Y786" s="62">
        <v>1</v>
      </c>
      <c r="Z786" s="62" t="str">
        <f>IF(ISNA(MATCH(C786,FORMULÁRIO!L:L, 0)),"NÃO","SIM")</f>
        <v>SIM</v>
      </c>
      <c r="AA786" s="62" t="s">
        <v>3502</v>
      </c>
      <c r="AB786" s="62" t="s">
        <v>3503</v>
      </c>
    </row>
    <row r="787" spans="1:28" ht="15.75" customHeight="1" x14ac:dyDescent="0.25">
      <c r="A787" s="62">
        <v>470</v>
      </c>
      <c r="B787" s="208" t="s">
        <v>1966</v>
      </c>
      <c r="C787" s="46" t="s">
        <v>1967</v>
      </c>
      <c r="D787" s="47" t="s">
        <v>1968</v>
      </c>
      <c r="E787" s="48" t="s">
        <v>89</v>
      </c>
      <c r="F787" s="46" t="s">
        <v>1969</v>
      </c>
      <c r="G787" s="46" t="s">
        <v>17</v>
      </c>
      <c r="H787" s="62"/>
      <c r="I787" s="62"/>
      <c r="J787" s="62" t="s">
        <v>9</v>
      </c>
      <c r="K787" s="62" t="s">
        <v>9</v>
      </c>
      <c r="L787" s="62"/>
      <c r="M787" s="62"/>
      <c r="N787" s="62"/>
      <c r="O787" s="62"/>
      <c r="P787" s="62"/>
      <c r="Q787" s="62"/>
      <c r="R787" s="62"/>
      <c r="S787" s="62"/>
      <c r="T787" s="62"/>
      <c r="U787" s="62"/>
      <c r="V787" s="62"/>
      <c r="W787" s="62"/>
      <c r="X787" s="62" t="s">
        <v>3380</v>
      </c>
      <c r="Y787" s="62">
        <v>2</v>
      </c>
      <c r="Z787" s="62" t="str">
        <f>IF(ISNA(MATCH(C787,FORMULÁRIO!L:L, 0)),"NÃO","SIM")</f>
        <v>SIM</v>
      </c>
      <c r="AA787" s="62" t="s">
        <v>3502</v>
      </c>
      <c r="AB787" s="62" t="s">
        <v>3503</v>
      </c>
    </row>
    <row r="788" spans="1:28" ht="15.75" customHeight="1" x14ac:dyDescent="0.25">
      <c r="A788" s="62">
        <v>470</v>
      </c>
      <c r="B788" s="208" t="s">
        <v>1966</v>
      </c>
      <c r="C788" s="46" t="s">
        <v>1967</v>
      </c>
      <c r="D788" s="47" t="s">
        <v>1968</v>
      </c>
      <c r="E788" s="48" t="s">
        <v>89</v>
      </c>
      <c r="F788" s="46" t="s">
        <v>1969</v>
      </c>
      <c r="G788" s="46" t="s">
        <v>187</v>
      </c>
      <c r="H788" s="62"/>
      <c r="I788" s="62"/>
      <c r="J788" s="62" t="s">
        <v>9</v>
      </c>
      <c r="K788" s="62"/>
      <c r="L788" s="62"/>
      <c r="M788" s="62"/>
      <c r="N788" s="62" t="s">
        <v>9</v>
      </c>
      <c r="O788" s="62"/>
      <c r="P788" s="62"/>
      <c r="Q788" s="62"/>
      <c r="R788" s="62"/>
      <c r="S788" s="62"/>
      <c r="T788" s="62"/>
      <c r="U788" s="62"/>
      <c r="V788" s="62"/>
      <c r="W788" s="62"/>
      <c r="X788" s="62" t="s">
        <v>3413</v>
      </c>
      <c r="Y788" s="62">
        <v>3</v>
      </c>
      <c r="Z788" s="62" t="str">
        <f>IF(ISNA(MATCH(C788,FORMULÁRIO!L:L, 0)),"NÃO","SIM")</f>
        <v>SIM</v>
      </c>
      <c r="AA788" s="62" t="s">
        <v>3502</v>
      </c>
      <c r="AB788" s="62" t="s">
        <v>3503</v>
      </c>
    </row>
    <row r="789" spans="1:28" x14ac:dyDescent="0.25">
      <c r="A789" s="62">
        <v>471</v>
      </c>
      <c r="B789" s="208" t="s">
        <v>1970</v>
      </c>
      <c r="C789" s="46" t="s">
        <v>1971</v>
      </c>
      <c r="D789" s="47" t="s">
        <v>1972</v>
      </c>
      <c r="E789" s="48" t="s">
        <v>89</v>
      </c>
      <c r="F789" s="46" t="s">
        <v>1973</v>
      </c>
      <c r="G789" s="46" t="s">
        <v>10</v>
      </c>
      <c r="H789" s="62"/>
      <c r="I789" s="62"/>
      <c r="J789" s="62" t="s">
        <v>9</v>
      </c>
      <c r="K789" s="62"/>
      <c r="L789" s="62"/>
      <c r="M789" s="62"/>
      <c r="N789" s="62"/>
      <c r="O789" s="62"/>
      <c r="P789" s="62"/>
      <c r="Q789" s="62"/>
      <c r="R789" s="62"/>
      <c r="S789" s="62"/>
      <c r="T789" s="62"/>
      <c r="U789" s="62"/>
      <c r="V789" s="62"/>
      <c r="W789" s="62"/>
      <c r="X789" s="62" t="s">
        <v>3497</v>
      </c>
      <c r="Y789" s="62">
        <v>1</v>
      </c>
      <c r="Z789" s="62" t="str">
        <f>IF(ISNA(MATCH(C789,FORMULÁRIO!L:L, 0)),"NÃO","SIM")</f>
        <v>SIM</v>
      </c>
      <c r="AA789" s="62" t="s">
        <v>3502</v>
      </c>
      <c r="AB789" s="62" t="s">
        <v>3503</v>
      </c>
    </row>
    <row r="790" spans="1:28" ht="15.75" customHeight="1" x14ac:dyDescent="0.25">
      <c r="A790" s="62">
        <v>472</v>
      </c>
      <c r="B790" s="208" t="s">
        <v>1974</v>
      </c>
      <c r="C790" s="46" t="s">
        <v>1975</v>
      </c>
      <c r="D790" s="47" t="s">
        <v>1976</v>
      </c>
      <c r="E790" s="48" t="s">
        <v>3470</v>
      </c>
      <c r="F790" s="46" t="s">
        <v>1977</v>
      </c>
      <c r="G790" s="46" t="s">
        <v>62</v>
      </c>
      <c r="H790" s="62" t="s">
        <v>9</v>
      </c>
      <c r="I790" s="62"/>
      <c r="J790" s="62"/>
      <c r="K790" s="62"/>
      <c r="L790" s="62"/>
      <c r="M790" s="62"/>
      <c r="N790" s="62"/>
      <c r="O790" s="62" t="s">
        <v>9</v>
      </c>
      <c r="P790" s="62"/>
      <c r="Q790" s="62"/>
      <c r="R790" s="62"/>
      <c r="S790" s="62"/>
      <c r="T790" s="62"/>
      <c r="U790" s="62"/>
      <c r="V790" s="62"/>
      <c r="W790" s="62"/>
      <c r="X790" s="62" t="s">
        <v>3413</v>
      </c>
      <c r="Y790" s="62">
        <v>1</v>
      </c>
      <c r="Z790" s="62" t="str">
        <f>IF(ISNA(MATCH(C790,FORMULÁRIO!L:L, 0)),"NÃO","SIM")</f>
        <v>SIM</v>
      </c>
      <c r="AA790" s="62" t="s">
        <v>3503</v>
      </c>
      <c r="AB790" s="62" t="s">
        <v>3503</v>
      </c>
    </row>
    <row r="791" spans="1:28" ht="15.75" customHeight="1" x14ac:dyDescent="0.25">
      <c r="A791" s="62">
        <v>472</v>
      </c>
      <c r="B791" s="208" t="s">
        <v>1974</v>
      </c>
      <c r="C791" s="46" t="s">
        <v>1975</v>
      </c>
      <c r="D791" s="47" t="s">
        <v>1976</v>
      </c>
      <c r="E791" s="48" t="s">
        <v>3470</v>
      </c>
      <c r="F791" s="46" t="s">
        <v>1977</v>
      </c>
      <c r="G791" s="46" t="s">
        <v>33</v>
      </c>
      <c r="H791" s="62"/>
      <c r="I791" s="62"/>
      <c r="J791" s="62"/>
      <c r="K791" s="62"/>
      <c r="L791" s="62"/>
      <c r="M791" s="62"/>
      <c r="N791" s="62"/>
      <c r="O791" s="62" t="s">
        <v>9</v>
      </c>
      <c r="P791" s="62" t="s">
        <v>9</v>
      </c>
      <c r="Q791" s="62"/>
      <c r="R791" s="62"/>
      <c r="S791" s="62"/>
      <c r="T791" s="62"/>
      <c r="U791" s="62"/>
      <c r="V791" s="62"/>
      <c r="W791" s="62"/>
      <c r="X791" s="62" t="s">
        <v>3389</v>
      </c>
      <c r="Y791" s="62">
        <v>2</v>
      </c>
      <c r="Z791" s="62" t="str">
        <f>IF(ISNA(MATCH(C791,FORMULÁRIO!L:L, 0)),"NÃO","SIM")</f>
        <v>SIM</v>
      </c>
      <c r="AA791" s="62" t="s">
        <v>3503</v>
      </c>
      <c r="AB791" s="62" t="s">
        <v>3503</v>
      </c>
    </row>
    <row r="792" spans="1:28" ht="15.75" customHeight="1" x14ac:dyDescent="0.25">
      <c r="A792" s="62">
        <v>473</v>
      </c>
      <c r="B792" s="208" t="s">
        <v>1978</v>
      </c>
      <c r="C792" s="46" t="s">
        <v>1979</v>
      </c>
      <c r="D792" s="47" t="s">
        <v>1980</v>
      </c>
      <c r="E792" s="48" t="s">
        <v>43</v>
      </c>
      <c r="F792" s="46" t="s">
        <v>1981</v>
      </c>
      <c r="G792" s="46" t="s">
        <v>15</v>
      </c>
      <c r="H792" s="62" t="s">
        <v>9</v>
      </c>
      <c r="I792" s="62"/>
      <c r="J792" s="62"/>
      <c r="K792" s="62"/>
      <c r="L792" s="62"/>
      <c r="M792" s="62"/>
      <c r="N792" s="62"/>
      <c r="O792" s="62"/>
      <c r="P792" s="62"/>
      <c r="Q792" s="62"/>
      <c r="R792" s="62"/>
      <c r="S792" s="62"/>
      <c r="T792" s="62"/>
      <c r="U792" s="62"/>
      <c r="V792" s="62"/>
      <c r="W792" s="62"/>
      <c r="X792" s="62" t="s">
        <v>3371</v>
      </c>
      <c r="Y792" s="62">
        <v>1</v>
      </c>
      <c r="Z792" s="62" t="str">
        <f>IF(ISNA(MATCH(C792,FORMULÁRIO!L:L, 0)),"NÃO","SIM")</f>
        <v>SIM</v>
      </c>
      <c r="AA792" s="62" t="s">
        <v>3502</v>
      </c>
      <c r="AB792" s="62" t="s">
        <v>3502</v>
      </c>
    </row>
    <row r="793" spans="1:28" ht="15.75" customHeight="1" x14ac:dyDescent="0.25">
      <c r="A793" s="62">
        <v>473</v>
      </c>
      <c r="B793" s="208" t="s">
        <v>1978</v>
      </c>
      <c r="C793" s="46" t="s">
        <v>1979</v>
      </c>
      <c r="D793" s="47" t="s">
        <v>1980</v>
      </c>
      <c r="E793" s="48" t="s">
        <v>43</v>
      </c>
      <c r="F793" s="46" t="s">
        <v>1981</v>
      </c>
      <c r="G793" s="46" t="s">
        <v>17</v>
      </c>
      <c r="H793" s="62" t="s">
        <v>9</v>
      </c>
      <c r="I793" s="62"/>
      <c r="J793" s="62"/>
      <c r="K793" s="62"/>
      <c r="L793" s="62"/>
      <c r="M793" s="62"/>
      <c r="N793" s="62"/>
      <c r="O793" s="62"/>
      <c r="P793" s="62"/>
      <c r="Q793" s="62"/>
      <c r="R793" s="62"/>
      <c r="S793" s="62"/>
      <c r="T793" s="62"/>
      <c r="U793" s="62"/>
      <c r="V793" s="62"/>
      <c r="W793" s="62"/>
      <c r="X793" s="62" t="s">
        <v>3380</v>
      </c>
      <c r="Y793" s="62">
        <v>2</v>
      </c>
      <c r="Z793" s="62" t="str">
        <f>IF(ISNA(MATCH(C793,FORMULÁRIO!L:L, 0)),"NÃO","SIM")</f>
        <v>SIM</v>
      </c>
      <c r="AA793" s="62" t="s">
        <v>3502</v>
      </c>
      <c r="AB793" s="62" t="s">
        <v>3502</v>
      </c>
    </row>
    <row r="794" spans="1:28" ht="15.75" customHeight="1" x14ac:dyDescent="0.25">
      <c r="A794" s="62">
        <v>474</v>
      </c>
      <c r="B794" s="208" t="s">
        <v>1982</v>
      </c>
      <c r="C794" s="46" t="s">
        <v>1983</v>
      </c>
      <c r="D794" s="47" t="s">
        <v>1984</v>
      </c>
      <c r="E794" s="48" t="s">
        <v>43</v>
      </c>
      <c r="F794" s="46" t="s">
        <v>1985</v>
      </c>
      <c r="G794" s="46" t="s">
        <v>48</v>
      </c>
      <c r="H794" s="62" t="s">
        <v>9</v>
      </c>
      <c r="I794" s="62"/>
      <c r="J794" s="62"/>
      <c r="K794" s="62"/>
      <c r="L794" s="62"/>
      <c r="M794" s="62"/>
      <c r="N794" s="62"/>
      <c r="O794" s="62"/>
      <c r="P794" s="62"/>
      <c r="Q794" s="62"/>
      <c r="R794" s="62"/>
      <c r="S794" s="62"/>
      <c r="T794" s="62"/>
      <c r="U794" s="62" t="s">
        <v>4602</v>
      </c>
      <c r="V794" s="62" t="s">
        <v>3506</v>
      </c>
      <c r="W794" s="62"/>
      <c r="X794" s="62" t="s">
        <v>3361</v>
      </c>
      <c r="Y794" s="62">
        <v>1</v>
      </c>
      <c r="Z794" s="62" t="str">
        <f>IF(ISNA(MATCH(C794,FORMULÁRIO!L:L, 0)),"NÃO","SIM")</f>
        <v>SIM</v>
      </c>
      <c r="AA794" s="62" t="s">
        <v>3502</v>
      </c>
      <c r="AB794" s="62" t="s">
        <v>3502</v>
      </c>
    </row>
    <row r="795" spans="1:28" ht="15.75" customHeight="1" x14ac:dyDescent="0.25">
      <c r="A795" s="62">
        <v>475</v>
      </c>
      <c r="B795" s="208" t="s">
        <v>1986</v>
      </c>
      <c r="C795" s="46" t="s">
        <v>1987</v>
      </c>
      <c r="D795" s="47" t="s">
        <v>1988</v>
      </c>
      <c r="E795" s="48" t="s">
        <v>89</v>
      </c>
      <c r="F795" s="46" t="s">
        <v>1989</v>
      </c>
      <c r="G795" s="46" t="s">
        <v>15</v>
      </c>
      <c r="H795" s="62" t="s">
        <v>9</v>
      </c>
      <c r="I795" s="62"/>
      <c r="J795" s="62"/>
      <c r="K795" s="62"/>
      <c r="L795" s="62"/>
      <c r="M795" s="62"/>
      <c r="N795" s="62"/>
      <c r="O795" s="62"/>
      <c r="P795" s="62"/>
      <c r="Q795" s="62"/>
      <c r="R795" s="62"/>
      <c r="S795" s="62"/>
      <c r="T795" s="62"/>
      <c r="U795" s="62"/>
      <c r="V795" s="62"/>
      <c r="W795" s="62"/>
      <c r="X795" s="62" t="s">
        <v>3371</v>
      </c>
      <c r="Y795" s="62">
        <v>1</v>
      </c>
      <c r="Z795" s="62" t="str">
        <f>IF(ISNA(MATCH(C795,FORMULÁRIO!L:L, 0)),"NÃO","SIM")</f>
        <v>SIM</v>
      </c>
      <c r="AA795" s="62" t="s">
        <v>3502</v>
      </c>
      <c r="AB795" s="62" t="s">
        <v>3503</v>
      </c>
    </row>
    <row r="796" spans="1:28" ht="31.5" customHeight="1" x14ac:dyDescent="0.25">
      <c r="A796" s="62">
        <v>476</v>
      </c>
      <c r="B796" s="46" t="s">
        <v>1990</v>
      </c>
      <c r="C796" s="46" t="s">
        <v>1991</v>
      </c>
      <c r="D796" s="81" t="s">
        <v>1992</v>
      </c>
      <c r="E796" s="48" t="s">
        <v>3470</v>
      </c>
      <c r="F796" s="46" t="s">
        <v>1993</v>
      </c>
      <c r="G796" s="46" t="s">
        <v>13</v>
      </c>
      <c r="H796" s="62" t="s">
        <v>9</v>
      </c>
      <c r="I796" s="62" t="s">
        <v>9</v>
      </c>
      <c r="J796" s="62"/>
      <c r="K796" s="62"/>
      <c r="L796" s="62"/>
      <c r="M796" s="62"/>
      <c r="N796" s="62"/>
      <c r="O796" s="62"/>
      <c r="P796" s="62"/>
      <c r="Q796" s="62"/>
      <c r="R796" s="62"/>
      <c r="S796" s="62"/>
      <c r="T796" s="62"/>
      <c r="U796" s="62"/>
      <c r="V796" s="62"/>
      <c r="W796" s="62"/>
      <c r="X796" s="62" t="s">
        <v>3408</v>
      </c>
      <c r="Y796" s="62">
        <v>1</v>
      </c>
      <c r="Z796" s="62" t="str">
        <f>IF(ISNA(MATCH(C796,FORMULÁRIO!L:L, 0)),"NÃO","SIM")</f>
        <v>NÃO</v>
      </c>
      <c r="AA796" s="62" t="s">
        <v>3503</v>
      </c>
      <c r="AB796" s="62" t="s">
        <v>3503</v>
      </c>
    </row>
    <row r="797" spans="1:28" ht="31.5" customHeight="1" x14ac:dyDescent="0.25">
      <c r="A797" s="62">
        <v>476</v>
      </c>
      <c r="B797" s="46" t="s">
        <v>1990</v>
      </c>
      <c r="C797" s="46" t="s">
        <v>1991</v>
      </c>
      <c r="D797" s="81" t="s">
        <v>1992</v>
      </c>
      <c r="E797" s="48" t="s">
        <v>3470</v>
      </c>
      <c r="F797" s="46" t="s">
        <v>1993</v>
      </c>
      <c r="G797" s="46" t="s">
        <v>68</v>
      </c>
      <c r="H797" s="62"/>
      <c r="I797" s="62"/>
      <c r="J797" s="62" t="s">
        <v>9</v>
      </c>
      <c r="K797" s="62" t="s">
        <v>9</v>
      </c>
      <c r="L797" s="62"/>
      <c r="M797" s="62"/>
      <c r="N797" s="62"/>
      <c r="O797" s="62"/>
      <c r="P797" s="62"/>
      <c r="Q797" s="62"/>
      <c r="R797" s="62"/>
      <c r="S797" s="62"/>
      <c r="T797" s="62"/>
      <c r="U797" s="62"/>
      <c r="V797" s="62"/>
      <c r="W797" s="62"/>
      <c r="X797" s="62" t="s">
        <v>3497</v>
      </c>
      <c r="Y797" s="62">
        <v>2</v>
      </c>
      <c r="Z797" s="62" t="str">
        <f>IF(ISNA(MATCH(C797,FORMULÁRIO!L:L, 0)),"NÃO","SIM")</f>
        <v>NÃO</v>
      </c>
      <c r="AA797" s="62" t="s">
        <v>3503</v>
      </c>
      <c r="AB797" s="62" t="s">
        <v>3503</v>
      </c>
    </row>
    <row r="798" spans="1:28" ht="15.75" customHeight="1" x14ac:dyDescent="0.25">
      <c r="A798" s="62">
        <v>477</v>
      </c>
      <c r="B798" s="208" t="s">
        <v>1994</v>
      </c>
      <c r="C798" s="46" t="s">
        <v>1995</v>
      </c>
      <c r="D798" s="47" t="s">
        <v>1996</v>
      </c>
      <c r="E798" s="48" t="s">
        <v>3470</v>
      </c>
      <c r="F798" s="46" t="s">
        <v>1997</v>
      </c>
      <c r="G798" s="46" t="s">
        <v>48</v>
      </c>
      <c r="H798" s="62" t="s">
        <v>9</v>
      </c>
      <c r="I798" s="62"/>
      <c r="J798" s="62"/>
      <c r="K798" s="62"/>
      <c r="L798" s="62"/>
      <c r="M798" s="62"/>
      <c r="N798" s="62"/>
      <c r="O798" s="62"/>
      <c r="P798" s="62"/>
      <c r="Q798" s="62"/>
      <c r="R798" s="62"/>
      <c r="S798" s="62"/>
      <c r="T798" s="62"/>
      <c r="U798" s="62"/>
      <c r="V798" s="62"/>
      <c r="W798" s="62"/>
      <c r="X798" s="62" t="s">
        <v>3361</v>
      </c>
      <c r="Y798" s="62">
        <v>1</v>
      </c>
      <c r="Z798" s="62" t="str">
        <f>IF(ISNA(MATCH(C798,FORMULÁRIO!L:L, 0)),"NÃO","SIM")</f>
        <v>SIM</v>
      </c>
      <c r="AA798" s="62" t="s">
        <v>3503</v>
      </c>
      <c r="AB798" s="62" t="s">
        <v>3503</v>
      </c>
    </row>
    <row r="799" spans="1:28" ht="31.5" customHeight="1" x14ac:dyDescent="0.25">
      <c r="A799" s="62">
        <v>478</v>
      </c>
      <c r="B799" s="46" t="s">
        <v>1998</v>
      </c>
      <c r="C799" s="91" t="s">
        <v>1999</v>
      </c>
      <c r="D799" s="81" t="s">
        <v>2000</v>
      </c>
      <c r="E799" s="48" t="s">
        <v>43</v>
      </c>
      <c r="F799" s="46" t="s">
        <v>2001</v>
      </c>
      <c r="G799" s="46" t="s">
        <v>48</v>
      </c>
      <c r="H799" s="62" t="s">
        <v>9</v>
      </c>
      <c r="I799" s="62"/>
      <c r="J799" s="62"/>
      <c r="K799" s="62"/>
      <c r="L799" s="62"/>
      <c r="M799" s="62"/>
      <c r="N799" s="62"/>
      <c r="O799" s="62"/>
      <c r="P799" s="62"/>
      <c r="Q799" s="62"/>
      <c r="R799" s="62"/>
      <c r="S799" s="62"/>
      <c r="T799" s="62"/>
      <c r="U799" s="62"/>
      <c r="V799" s="62"/>
      <c r="W799" s="62"/>
      <c r="X799" s="62" t="s">
        <v>3361</v>
      </c>
      <c r="Y799" s="62">
        <v>1</v>
      </c>
      <c r="Z799" s="62" t="str">
        <f>IF(ISNA(MATCH(C799,FORMULÁRIO!L:L, 0)),"NÃO","SIM")</f>
        <v>NÃO</v>
      </c>
      <c r="AA799" s="62" t="s">
        <v>3502</v>
      </c>
      <c r="AB799" s="62" t="s">
        <v>3502</v>
      </c>
    </row>
    <row r="800" spans="1:28" ht="15.75" customHeight="1" x14ac:dyDescent="0.25">
      <c r="A800" s="62">
        <v>479</v>
      </c>
      <c r="B800" s="208" t="s">
        <v>2002</v>
      </c>
      <c r="C800" s="46" t="s">
        <v>2003</v>
      </c>
      <c r="D800" s="47" t="s">
        <v>2004</v>
      </c>
      <c r="E800" s="48" t="s">
        <v>43</v>
      </c>
      <c r="F800" s="46" t="s">
        <v>2005</v>
      </c>
      <c r="G800" s="46" t="s">
        <v>132</v>
      </c>
      <c r="H800" s="62" t="s">
        <v>9</v>
      </c>
      <c r="I800" s="62" t="s">
        <v>9</v>
      </c>
      <c r="J800" s="62" t="s">
        <v>9</v>
      </c>
      <c r="K800" s="62" t="s">
        <v>9</v>
      </c>
      <c r="L800" s="62"/>
      <c r="M800" s="62"/>
      <c r="N800" s="62"/>
      <c r="O800" s="62"/>
      <c r="P800" s="62"/>
      <c r="Q800" s="62"/>
      <c r="R800" s="62"/>
      <c r="S800" s="62"/>
      <c r="T800" s="62"/>
      <c r="U800" s="62" t="s">
        <v>5037</v>
      </c>
      <c r="V800" s="62" t="s">
        <v>3506</v>
      </c>
      <c r="W800" s="62"/>
      <c r="X800" s="62" t="s">
        <v>3380</v>
      </c>
      <c r="Y800" s="62">
        <v>1</v>
      </c>
      <c r="Z800" s="62" t="str">
        <f>IF(ISNA(MATCH(C800,FORMULÁRIO!L:L, 0)),"NÃO","SIM")</f>
        <v>SIM</v>
      </c>
      <c r="AA800" s="62" t="s">
        <v>3502</v>
      </c>
      <c r="AB800" s="62" t="s">
        <v>3502</v>
      </c>
    </row>
    <row r="801" spans="1:28" ht="15.75" customHeight="1" x14ac:dyDescent="0.25">
      <c r="A801" s="62">
        <v>480</v>
      </c>
      <c r="B801" s="208" t="s">
        <v>2006</v>
      </c>
      <c r="C801" s="46" t="s">
        <v>2007</v>
      </c>
      <c r="D801" s="47" t="s">
        <v>2008</v>
      </c>
      <c r="E801" s="48" t="s">
        <v>43</v>
      </c>
      <c r="F801" s="46" t="s">
        <v>2009</v>
      </c>
      <c r="G801" s="46" t="s">
        <v>13</v>
      </c>
      <c r="H801" s="62" t="s">
        <v>9</v>
      </c>
      <c r="I801" s="62" t="s">
        <v>9</v>
      </c>
      <c r="J801" s="62"/>
      <c r="K801" s="62"/>
      <c r="L801" s="62"/>
      <c r="M801" s="62"/>
      <c r="N801" s="62"/>
      <c r="O801" s="62"/>
      <c r="P801" s="62"/>
      <c r="Q801" s="62"/>
      <c r="R801" s="62"/>
      <c r="S801" s="62"/>
      <c r="T801" s="62"/>
      <c r="U801" s="62" t="s">
        <v>5042</v>
      </c>
      <c r="V801" s="62" t="s">
        <v>3506</v>
      </c>
      <c r="W801" s="62"/>
      <c r="X801" s="62" t="s">
        <v>3408</v>
      </c>
      <c r="Y801" s="62">
        <v>1</v>
      </c>
      <c r="Z801" s="62" t="str">
        <f>IF(ISNA(MATCH(C801,FORMULÁRIO!L:L, 0)),"NÃO","SIM")</f>
        <v>SIM</v>
      </c>
      <c r="AA801" s="62" t="s">
        <v>3502</v>
      </c>
      <c r="AB801" s="62" t="s">
        <v>3502</v>
      </c>
    </row>
    <row r="802" spans="1:28" ht="15.75" customHeight="1" x14ac:dyDescent="0.25">
      <c r="A802" s="62">
        <v>481</v>
      </c>
      <c r="B802" s="46" t="s">
        <v>2010</v>
      </c>
      <c r="C802" s="46" t="s">
        <v>2011</v>
      </c>
      <c r="D802" s="47" t="s">
        <v>2012</v>
      </c>
      <c r="E802" s="48" t="s">
        <v>43</v>
      </c>
      <c r="F802" s="46" t="s">
        <v>2013</v>
      </c>
      <c r="G802" s="46" t="s">
        <v>132</v>
      </c>
      <c r="H802" s="62" t="s">
        <v>9</v>
      </c>
      <c r="I802" s="62"/>
      <c r="J802" s="62" t="s">
        <v>9</v>
      </c>
      <c r="K802" s="62"/>
      <c r="L802" s="62"/>
      <c r="M802" s="62"/>
      <c r="N802" s="62"/>
      <c r="O802" s="62"/>
      <c r="P802" s="62"/>
      <c r="Q802" s="62"/>
      <c r="R802" s="62"/>
      <c r="S802" s="62"/>
      <c r="T802" s="62"/>
      <c r="U802" s="62"/>
      <c r="V802" s="62"/>
      <c r="W802" s="62"/>
      <c r="X802" s="62" t="s">
        <v>3380</v>
      </c>
      <c r="Y802" s="62">
        <v>1</v>
      </c>
      <c r="Z802" s="62" t="str">
        <f>IF(ISNA(MATCH(C802,FORMULÁRIO!L:L, 0)),"NÃO","SIM")</f>
        <v>NÃO</v>
      </c>
      <c r="AA802" s="62" t="s">
        <v>3502</v>
      </c>
      <c r="AB802" s="62" t="s">
        <v>3502</v>
      </c>
    </row>
    <row r="803" spans="1:28" ht="15.75" customHeight="1" x14ac:dyDescent="0.25">
      <c r="A803" s="62">
        <v>482</v>
      </c>
      <c r="B803" s="91" t="s">
        <v>2014</v>
      </c>
      <c r="C803" s="46" t="s">
        <v>2015</v>
      </c>
      <c r="D803" s="47" t="s">
        <v>2016</v>
      </c>
      <c r="E803" s="48" t="s">
        <v>43</v>
      </c>
      <c r="F803" s="46" t="s">
        <v>2017</v>
      </c>
      <c r="G803" s="46" t="s">
        <v>48</v>
      </c>
      <c r="H803" s="62" t="s">
        <v>9</v>
      </c>
      <c r="I803" s="62"/>
      <c r="J803" s="62"/>
      <c r="K803" s="62"/>
      <c r="L803" s="62"/>
      <c r="M803" s="62"/>
      <c r="N803" s="62"/>
      <c r="O803" s="62"/>
      <c r="P803" s="62"/>
      <c r="Q803" s="62"/>
      <c r="R803" s="62"/>
      <c r="S803" s="62"/>
      <c r="T803" s="62"/>
      <c r="U803" s="62"/>
      <c r="V803" s="62"/>
      <c r="W803" s="62"/>
      <c r="X803" s="62" t="s">
        <v>3361</v>
      </c>
      <c r="Y803" s="62">
        <v>1</v>
      </c>
      <c r="Z803" s="62" t="str">
        <f>IF(ISNA(MATCH(C803,FORMULÁRIO!L:L, 0)),"NÃO","SIM")</f>
        <v>NÃO</v>
      </c>
      <c r="AA803" s="62" t="s">
        <v>3502</v>
      </c>
      <c r="AB803" s="62" t="s">
        <v>3502</v>
      </c>
    </row>
    <row r="804" spans="1:28" ht="15.75" customHeight="1" x14ac:dyDescent="0.25">
      <c r="A804" s="62">
        <v>183</v>
      </c>
      <c r="B804" s="208" t="s">
        <v>2018</v>
      </c>
      <c r="C804" s="46" t="s">
        <v>2019</v>
      </c>
      <c r="D804" s="47" t="s">
        <v>2020</v>
      </c>
      <c r="E804" s="48" t="s">
        <v>43</v>
      </c>
      <c r="F804" s="46" t="s">
        <v>2021</v>
      </c>
      <c r="G804" s="46" t="s">
        <v>132</v>
      </c>
      <c r="H804" s="62" t="s">
        <v>9</v>
      </c>
      <c r="I804" s="62"/>
      <c r="J804" s="62" t="s">
        <v>9</v>
      </c>
      <c r="K804" s="62"/>
      <c r="L804" s="62"/>
      <c r="M804" s="62"/>
      <c r="N804" s="62"/>
      <c r="O804" s="62"/>
      <c r="P804" s="62"/>
      <c r="Q804" s="62"/>
      <c r="R804" s="62"/>
      <c r="S804" s="62"/>
      <c r="T804" s="62"/>
      <c r="U804" s="62" t="s">
        <v>5052</v>
      </c>
      <c r="V804" s="62" t="s">
        <v>3506</v>
      </c>
      <c r="W804" s="62"/>
      <c r="X804" s="62" t="s">
        <v>3380</v>
      </c>
      <c r="Y804" s="62">
        <v>1</v>
      </c>
      <c r="Z804" s="62" t="str">
        <f>IF(ISNA(MATCH(C804,FORMULÁRIO!L:L, 0)),"NÃO","SIM")</f>
        <v>SIM</v>
      </c>
      <c r="AA804" s="62" t="s">
        <v>3502</v>
      </c>
      <c r="AB804" s="62" t="s">
        <v>3502</v>
      </c>
    </row>
    <row r="805" spans="1:28" ht="15.75" customHeight="1" x14ac:dyDescent="0.25">
      <c r="A805" s="62">
        <v>184</v>
      </c>
      <c r="B805" s="208" t="s">
        <v>2022</v>
      </c>
      <c r="C805" s="46" t="s">
        <v>2023</v>
      </c>
      <c r="D805" s="47" t="s">
        <v>2024</v>
      </c>
      <c r="E805" s="48" t="s">
        <v>3470</v>
      </c>
      <c r="F805" s="46" t="s">
        <v>2025</v>
      </c>
      <c r="G805" s="46" t="s">
        <v>132</v>
      </c>
      <c r="H805" s="62" t="s">
        <v>9</v>
      </c>
      <c r="I805" s="62"/>
      <c r="J805" s="62" t="s">
        <v>9</v>
      </c>
      <c r="K805" s="62"/>
      <c r="L805" s="62"/>
      <c r="M805" s="62"/>
      <c r="N805" s="62"/>
      <c r="O805" s="62"/>
      <c r="P805" s="62"/>
      <c r="Q805" s="62"/>
      <c r="R805" s="62"/>
      <c r="S805" s="62"/>
      <c r="T805" s="62"/>
      <c r="U805" s="62"/>
      <c r="V805" s="62"/>
      <c r="W805" s="62"/>
      <c r="X805" s="62" t="s">
        <v>3380</v>
      </c>
      <c r="Y805" s="62">
        <v>1</v>
      </c>
      <c r="Z805" s="62" t="str">
        <f>IF(ISNA(MATCH(C805,FORMULÁRIO!L:L, 0)),"NÃO","SIM")</f>
        <v>SIM</v>
      </c>
      <c r="AA805" s="62" t="s">
        <v>3503</v>
      </c>
      <c r="AB805" s="62" t="s">
        <v>3503</v>
      </c>
    </row>
    <row r="806" spans="1:28" ht="15.75" customHeight="1" x14ac:dyDescent="0.25">
      <c r="A806" s="62">
        <v>484</v>
      </c>
      <c r="B806" s="208" t="s">
        <v>2022</v>
      </c>
      <c r="C806" s="46" t="s">
        <v>2023</v>
      </c>
      <c r="D806" s="47" t="s">
        <v>2024</v>
      </c>
      <c r="E806" s="48" t="s">
        <v>3470</v>
      </c>
      <c r="F806" s="46" t="s">
        <v>2025</v>
      </c>
      <c r="G806" s="46" t="s">
        <v>63</v>
      </c>
      <c r="H806" s="62" t="s">
        <v>9</v>
      </c>
      <c r="I806" s="62"/>
      <c r="J806" s="62"/>
      <c r="K806" s="62"/>
      <c r="L806" s="62"/>
      <c r="M806" s="62"/>
      <c r="N806" s="62"/>
      <c r="O806" s="62" t="s">
        <v>9</v>
      </c>
      <c r="P806" s="62"/>
      <c r="Q806" s="62"/>
      <c r="R806" s="62"/>
      <c r="S806" s="62"/>
      <c r="T806" s="62"/>
      <c r="U806" s="62"/>
      <c r="V806" s="62"/>
      <c r="W806" s="62"/>
      <c r="X806" s="62" t="s">
        <v>3413</v>
      </c>
      <c r="Y806" s="62">
        <v>2</v>
      </c>
      <c r="Z806" s="62" t="str">
        <f>IF(ISNA(MATCH(C806,FORMULÁRIO!L:L, 0)),"NÃO","SIM")</f>
        <v>SIM</v>
      </c>
      <c r="AA806" s="62" t="s">
        <v>3503</v>
      </c>
      <c r="AB806" s="62" t="s">
        <v>3503</v>
      </c>
    </row>
    <row r="807" spans="1:28" ht="15.75" customHeight="1" x14ac:dyDescent="0.25">
      <c r="A807" s="62">
        <v>485</v>
      </c>
      <c r="B807" s="208" t="s">
        <v>2026</v>
      </c>
      <c r="C807" s="46" t="s">
        <v>2027</v>
      </c>
      <c r="D807" s="47" t="s">
        <v>2028</v>
      </c>
      <c r="E807" s="48" t="s">
        <v>43</v>
      </c>
      <c r="F807" s="46" t="s">
        <v>2029</v>
      </c>
      <c r="G807" s="46" t="s">
        <v>48</v>
      </c>
      <c r="H807" s="62" t="s">
        <v>9</v>
      </c>
      <c r="I807" s="62"/>
      <c r="J807" s="62"/>
      <c r="K807" s="62"/>
      <c r="L807" s="62"/>
      <c r="M807" s="62"/>
      <c r="N807" s="62"/>
      <c r="O807" s="62"/>
      <c r="P807" s="62"/>
      <c r="Q807" s="62"/>
      <c r="R807" s="62"/>
      <c r="S807" s="62"/>
      <c r="T807" s="62"/>
      <c r="U807" s="62" t="s">
        <v>4602</v>
      </c>
      <c r="V807" s="62" t="s">
        <v>3506</v>
      </c>
      <c r="W807" s="62"/>
      <c r="X807" s="62" t="s">
        <v>3361</v>
      </c>
      <c r="Y807" s="62">
        <v>1</v>
      </c>
      <c r="Z807" s="62" t="str">
        <f>IF(ISNA(MATCH(C807,FORMULÁRIO!L:L, 0)),"NÃO","SIM")</f>
        <v>SIM</v>
      </c>
      <c r="AA807" s="62" t="s">
        <v>3502</v>
      </c>
      <c r="AB807" s="62" t="s">
        <v>3502</v>
      </c>
    </row>
    <row r="808" spans="1:28" ht="15.75" customHeight="1" x14ac:dyDescent="0.25">
      <c r="A808" s="62">
        <v>485</v>
      </c>
      <c r="B808" s="208" t="s">
        <v>2026</v>
      </c>
      <c r="C808" s="46" t="s">
        <v>2027</v>
      </c>
      <c r="D808" s="47" t="s">
        <v>2028</v>
      </c>
      <c r="E808" s="48" t="s">
        <v>43</v>
      </c>
      <c r="F808" s="46" t="s">
        <v>2029</v>
      </c>
      <c r="G808" s="46" t="s">
        <v>68</v>
      </c>
      <c r="H808" s="62"/>
      <c r="I808" s="62"/>
      <c r="J808" s="62" t="s">
        <v>9</v>
      </c>
      <c r="K808" s="62"/>
      <c r="L808" s="62"/>
      <c r="M808" s="62"/>
      <c r="N808" s="62"/>
      <c r="O808" s="62"/>
      <c r="P808" s="62"/>
      <c r="Q808" s="62"/>
      <c r="R808" s="62"/>
      <c r="S808" s="62"/>
      <c r="T808" s="62"/>
      <c r="U808" s="62"/>
      <c r="V808" s="62" t="s">
        <v>3506</v>
      </c>
      <c r="W808" s="62"/>
      <c r="X808" s="62" t="s">
        <v>3497</v>
      </c>
      <c r="Y808" s="62">
        <v>2</v>
      </c>
      <c r="Z808" s="62" t="str">
        <f>IF(ISNA(MATCH(C808,FORMULÁRIO!L:L, 0)),"NÃO","SIM")</f>
        <v>SIM</v>
      </c>
      <c r="AA808" s="62" t="s">
        <v>3502</v>
      </c>
      <c r="AB808" s="62" t="s">
        <v>3502</v>
      </c>
    </row>
    <row r="809" spans="1:28" ht="15.75" customHeight="1" x14ac:dyDescent="0.25">
      <c r="A809" s="62">
        <v>485</v>
      </c>
      <c r="B809" s="208" t="s">
        <v>2026</v>
      </c>
      <c r="C809" s="46" t="s">
        <v>2027</v>
      </c>
      <c r="D809" s="47" t="s">
        <v>2028</v>
      </c>
      <c r="E809" s="48" t="s">
        <v>43</v>
      </c>
      <c r="F809" s="46" t="s">
        <v>2029</v>
      </c>
      <c r="G809" s="46" t="s">
        <v>25</v>
      </c>
      <c r="H809" s="62" t="s">
        <v>9</v>
      </c>
      <c r="I809" s="62"/>
      <c r="J809" s="62" t="s">
        <v>9</v>
      </c>
      <c r="K809" s="62"/>
      <c r="L809" s="62"/>
      <c r="M809" s="62"/>
      <c r="N809" s="62"/>
      <c r="O809" s="62"/>
      <c r="P809" s="62"/>
      <c r="Q809" s="62"/>
      <c r="R809" s="62"/>
      <c r="S809" s="62"/>
      <c r="T809" s="62"/>
      <c r="U809" s="62"/>
      <c r="V809" s="62" t="s">
        <v>3506</v>
      </c>
      <c r="W809" s="62"/>
      <c r="X809" s="62" t="s">
        <v>3380</v>
      </c>
      <c r="Y809" s="62">
        <v>3</v>
      </c>
      <c r="Z809" s="62" t="str">
        <f>IF(ISNA(MATCH(C809,FORMULÁRIO!L:L, 0)),"NÃO","SIM")</f>
        <v>SIM</v>
      </c>
      <c r="AA809" s="62" t="s">
        <v>3502</v>
      </c>
      <c r="AB809" s="62" t="s">
        <v>3502</v>
      </c>
    </row>
    <row r="810" spans="1:28" ht="15.75" customHeight="1" x14ac:dyDescent="0.25">
      <c r="A810" s="62">
        <v>486</v>
      </c>
      <c r="B810" s="208" t="s">
        <v>2030</v>
      </c>
      <c r="C810" s="46" t="s">
        <v>2031</v>
      </c>
      <c r="D810" s="47" t="s">
        <v>2032</v>
      </c>
      <c r="E810" s="48" t="s">
        <v>43</v>
      </c>
      <c r="F810" s="46" t="s">
        <v>2033</v>
      </c>
      <c r="G810" s="46" t="s">
        <v>62</v>
      </c>
      <c r="H810" s="62" t="s">
        <v>9</v>
      </c>
      <c r="I810" s="62"/>
      <c r="J810" s="62"/>
      <c r="K810" s="62"/>
      <c r="L810" s="62"/>
      <c r="M810" s="62"/>
      <c r="N810" s="62"/>
      <c r="O810" s="62" t="s">
        <v>9</v>
      </c>
      <c r="P810" s="62" t="s">
        <v>9</v>
      </c>
      <c r="Q810" s="62"/>
      <c r="R810" s="62"/>
      <c r="S810" s="62"/>
      <c r="T810" s="62"/>
      <c r="U810" s="62"/>
      <c r="V810" s="62"/>
      <c r="W810" s="62"/>
      <c r="X810" s="62" t="s">
        <v>3413</v>
      </c>
      <c r="Y810" s="62">
        <v>1</v>
      </c>
      <c r="Z810" s="62" t="str">
        <f>IF(ISNA(MATCH(C810,FORMULÁRIO!L:L, 0)),"NÃO","SIM")</f>
        <v>SIM</v>
      </c>
      <c r="AA810" s="62" t="s">
        <v>3502</v>
      </c>
      <c r="AB810" s="62" t="s">
        <v>3502</v>
      </c>
    </row>
    <row r="811" spans="1:28" ht="15.75" customHeight="1" x14ac:dyDescent="0.25">
      <c r="A811" s="62">
        <v>486</v>
      </c>
      <c r="B811" s="208" t="s">
        <v>2030</v>
      </c>
      <c r="C811" s="46" t="s">
        <v>2031</v>
      </c>
      <c r="D811" s="47" t="s">
        <v>2032</v>
      </c>
      <c r="E811" s="48" t="s">
        <v>43</v>
      </c>
      <c r="F811" s="46" t="s">
        <v>2033</v>
      </c>
      <c r="G811" s="46" t="s">
        <v>33</v>
      </c>
      <c r="H811" s="62"/>
      <c r="I811" s="62"/>
      <c r="J811" s="62"/>
      <c r="K811" s="62"/>
      <c r="L811" s="62"/>
      <c r="M811" s="62"/>
      <c r="N811" s="62"/>
      <c r="O811" s="62" t="s">
        <v>9</v>
      </c>
      <c r="P811" s="62"/>
      <c r="Q811" s="62"/>
      <c r="R811" s="62"/>
      <c r="S811" s="62"/>
      <c r="T811" s="62"/>
      <c r="U811" s="62"/>
      <c r="V811" s="62"/>
      <c r="W811" s="62"/>
      <c r="X811" s="62" t="s">
        <v>3389</v>
      </c>
      <c r="Y811" s="62">
        <v>2</v>
      </c>
      <c r="Z811" s="62" t="str">
        <f>IF(ISNA(MATCH(C811,FORMULÁRIO!L:L, 0)),"NÃO","SIM")</f>
        <v>SIM</v>
      </c>
      <c r="AA811" s="62" t="s">
        <v>3502</v>
      </c>
      <c r="AB811" s="62" t="s">
        <v>3502</v>
      </c>
    </row>
    <row r="812" spans="1:28" x14ac:dyDescent="0.25">
      <c r="A812" s="62">
        <v>487</v>
      </c>
      <c r="B812" s="46" t="s">
        <v>2034</v>
      </c>
      <c r="C812" s="46" t="s">
        <v>2035</v>
      </c>
      <c r="D812" s="47" t="s">
        <v>2036</v>
      </c>
      <c r="E812" s="48" t="s">
        <v>89</v>
      </c>
      <c r="F812" s="46" t="s">
        <v>2037</v>
      </c>
      <c r="G812" s="46" t="s">
        <v>10</v>
      </c>
      <c r="H812" s="62"/>
      <c r="I812" s="62"/>
      <c r="J812" s="62" t="s">
        <v>9</v>
      </c>
      <c r="K812" s="62"/>
      <c r="L812" s="62"/>
      <c r="M812" s="62"/>
      <c r="N812" s="62"/>
      <c r="O812" s="62"/>
      <c r="P812" s="62"/>
      <c r="Q812" s="62"/>
      <c r="R812" s="62"/>
      <c r="S812" s="62"/>
      <c r="T812" s="62"/>
      <c r="U812" s="62"/>
      <c r="V812" s="62"/>
      <c r="W812" s="62"/>
      <c r="X812" s="62" t="s">
        <v>3497</v>
      </c>
      <c r="Y812" s="62">
        <v>1</v>
      </c>
      <c r="Z812" s="62" t="str">
        <f>IF(ISNA(MATCH(C812,FORMULÁRIO!L:L, 0)),"NÃO","SIM")</f>
        <v>NÃO</v>
      </c>
      <c r="AA812" s="62" t="s">
        <v>3502</v>
      </c>
      <c r="AB812" s="62" t="s">
        <v>3503</v>
      </c>
    </row>
    <row r="813" spans="1:28" x14ac:dyDescent="0.25">
      <c r="A813" s="62">
        <v>488</v>
      </c>
      <c r="B813" s="208" t="s">
        <v>2038</v>
      </c>
      <c r="C813" s="46" t="s">
        <v>2039</v>
      </c>
      <c r="D813" s="47" t="s">
        <v>2040</v>
      </c>
      <c r="E813" s="48" t="s">
        <v>43</v>
      </c>
      <c r="F813" s="46" t="s">
        <v>2041</v>
      </c>
      <c r="G813" s="46" t="s">
        <v>10</v>
      </c>
      <c r="H813" s="62"/>
      <c r="I813" s="62"/>
      <c r="J813" s="62"/>
      <c r="K813" s="62" t="s">
        <v>9</v>
      </c>
      <c r="L813" s="62"/>
      <c r="M813" s="62"/>
      <c r="N813" s="62"/>
      <c r="O813" s="62"/>
      <c r="P813" s="62"/>
      <c r="Q813" s="62"/>
      <c r="R813" s="62"/>
      <c r="S813" s="62"/>
      <c r="T813" s="62"/>
      <c r="U813" s="62"/>
      <c r="V813" s="62"/>
      <c r="W813" s="62"/>
      <c r="X813" s="62" t="s">
        <v>3497</v>
      </c>
      <c r="Y813" s="62">
        <v>1</v>
      </c>
      <c r="Z813" s="62" t="str">
        <f>IF(ISNA(MATCH(C813,FORMULÁRIO!L:L, 0)),"NÃO","SIM")</f>
        <v>SIM</v>
      </c>
      <c r="AA813" s="62" t="s">
        <v>3502</v>
      </c>
      <c r="AB813" s="62" t="s">
        <v>3502</v>
      </c>
    </row>
    <row r="814" spans="1:28" ht="15.75" customHeight="1" x14ac:dyDescent="0.25">
      <c r="A814" s="48">
        <v>489</v>
      </c>
      <c r="B814" s="208" t="s">
        <v>2042</v>
      </c>
      <c r="C814" s="46" t="s">
        <v>2043</v>
      </c>
      <c r="D814" s="47" t="s">
        <v>2044</v>
      </c>
      <c r="E814" s="48" t="s">
        <v>43</v>
      </c>
      <c r="F814" s="46" t="s">
        <v>2045</v>
      </c>
      <c r="G814" s="46" t="s">
        <v>305</v>
      </c>
      <c r="H814" s="62"/>
      <c r="I814" s="62"/>
      <c r="J814" s="62"/>
      <c r="K814" s="62"/>
      <c r="L814" s="62"/>
      <c r="M814" s="62" t="s">
        <v>9</v>
      </c>
      <c r="N814" s="62" t="s">
        <v>9</v>
      </c>
      <c r="O814" s="62" t="s">
        <v>9</v>
      </c>
      <c r="P814" s="62" t="s">
        <v>9</v>
      </c>
      <c r="Q814" s="62" t="s">
        <v>9</v>
      </c>
      <c r="R814" s="62"/>
      <c r="S814" s="62"/>
      <c r="T814" s="62"/>
      <c r="U814" s="62" t="s">
        <v>5026</v>
      </c>
      <c r="V814" s="62" t="s">
        <v>3506</v>
      </c>
      <c r="W814" s="62"/>
      <c r="X814" s="62" t="s">
        <v>3389</v>
      </c>
      <c r="Y814" s="62">
        <v>1</v>
      </c>
      <c r="Z814" s="62" t="str">
        <f>IF(ISNA(MATCH(C814,FORMULÁRIO!L:L, 0)),"NÃO","SIM")</f>
        <v>SIM</v>
      </c>
      <c r="AA814" s="62" t="s">
        <v>3502</v>
      </c>
      <c r="AB814" s="62" t="s">
        <v>3502</v>
      </c>
    </row>
    <row r="815" spans="1:28" ht="15.75" customHeight="1" x14ac:dyDescent="0.25">
      <c r="A815" s="62">
        <v>490</v>
      </c>
      <c r="B815" s="208" t="s">
        <v>2042</v>
      </c>
      <c r="C815" s="46" t="s">
        <v>2043</v>
      </c>
      <c r="D815" s="47" t="s">
        <v>2044</v>
      </c>
      <c r="E815" s="48" t="s">
        <v>43</v>
      </c>
      <c r="F815" s="46" t="s">
        <v>2045</v>
      </c>
      <c r="G815" s="46" t="s">
        <v>63</v>
      </c>
      <c r="H815" s="62" t="s">
        <v>9</v>
      </c>
      <c r="I815" s="62"/>
      <c r="J815" s="62"/>
      <c r="K815" s="62"/>
      <c r="L815" s="62"/>
      <c r="M815" s="62"/>
      <c r="N815" s="62"/>
      <c r="O815" s="62" t="s">
        <v>9</v>
      </c>
      <c r="P815" s="62" t="s">
        <v>9</v>
      </c>
      <c r="Q815" s="62"/>
      <c r="R815" s="62"/>
      <c r="S815" s="62"/>
      <c r="T815" s="62"/>
      <c r="U815" s="62"/>
      <c r="V815" s="62" t="s">
        <v>3506</v>
      </c>
      <c r="W815" s="62"/>
      <c r="X815" s="62" t="s">
        <v>3413</v>
      </c>
      <c r="Y815" s="62">
        <v>2</v>
      </c>
      <c r="Z815" s="62" t="str">
        <f>IF(ISNA(MATCH(C815,FORMULÁRIO!L:L, 0)),"NÃO","SIM")</f>
        <v>SIM</v>
      </c>
      <c r="AA815" s="62" t="s">
        <v>3502</v>
      </c>
      <c r="AB815" s="62" t="s">
        <v>3502</v>
      </c>
    </row>
    <row r="816" spans="1:28" ht="15.75" customHeight="1" x14ac:dyDescent="0.25">
      <c r="A816" s="62">
        <v>490</v>
      </c>
      <c r="B816" s="208" t="s">
        <v>2042</v>
      </c>
      <c r="C816" s="46" t="s">
        <v>2043</v>
      </c>
      <c r="D816" s="47" t="s">
        <v>2044</v>
      </c>
      <c r="E816" s="48" t="s">
        <v>43</v>
      </c>
      <c r="F816" s="46" t="s">
        <v>2045</v>
      </c>
      <c r="G816" s="46" t="s">
        <v>702</v>
      </c>
      <c r="H816" s="62" t="s">
        <v>9</v>
      </c>
      <c r="I816" s="62"/>
      <c r="J816" s="62"/>
      <c r="K816" s="62"/>
      <c r="L816" s="62"/>
      <c r="M816" s="62"/>
      <c r="N816" s="62"/>
      <c r="O816" s="62"/>
      <c r="P816" s="62"/>
      <c r="Q816" s="62"/>
      <c r="R816" s="62"/>
      <c r="S816" s="62"/>
      <c r="T816" s="62"/>
      <c r="U816" s="62"/>
      <c r="V816" s="62" t="s">
        <v>3506</v>
      </c>
      <c r="W816" s="62"/>
      <c r="X816" s="62" t="s">
        <v>3371</v>
      </c>
      <c r="Y816" s="62">
        <v>3</v>
      </c>
      <c r="Z816" s="62" t="str">
        <f>IF(ISNA(MATCH(C816,FORMULÁRIO!L:L, 0)),"NÃO","SIM")</f>
        <v>SIM</v>
      </c>
      <c r="AA816" s="62" t="s">
        <v>3502</v>
      </c>
      <c r="AB816" s="62" t="s">
        <v>3502</v>
      </c>
    </row>
    <row r="817" spans="1:28" x14ac:dyDescent="0.25">
      <c r="A817" s="62">
        <v>491</v>
      </c>
      <c r="B817" s="208" t="s">
        <v>2046</v>
      </c>
      <c r="C817" s="46" t="s">
        <v>2047</v>
      </c>
      <c r="D817" s="47" t="s">
        <v>2048</v>
      </c>
      <c r="E817" s="48" t="s">
        <v>43</v>
      </c>
      <c r="F817" s="46" t="s">
        <v>2049</v>
      </c>
      <c r="G817" s="46" t="s">
        <v>10</v>
      </c>
      <c r="H817" s="62" t="s">
        <v>9</v>
      </c>
      <c r="I817" s="62" t="s">
        <v>9</v>
      </c>
      <c r="J817" s="62" t="s">
        <v>9</v>
      </c>
      <c r="K817" s="62" t="s">
        <v>9</v>
      </c>
      <c r="L817" s="62"/>
      <c r="M817" s="62"/>
      <c r="N817" s="62"/>
      <c r="O817" s="62"/>
      <c r="P817" s="62"/>
      <c r="Q817" s="62"/>
      <c r="R817" s="62"/>
      <c r="S817" s="62"/>
      <c r="T817" s="62"/>
      <c r="U817" s="62"/>
      <c r="V817" s="62"/>
      <c r="W817" s="62"/>
      <c r="X817" s="62" t="s">
        <v>3497</v>
      </c>
      <c r="Y817" s="62">
        <v>1</v>
      </c>
      <c r="Z817" s="62" t="str">
        <f>IF(ISNA(MATCH(C817,FORMULÁRIO!L:L, 0)),"NÃO","SIM")</f>
        <v>SIM</v>
      </c>
      <c r="AA817" s="62" t="s">
        <v>3502</v>
      </c>
      <c r="AB817" s="62" t="s">
        <v>3502</v>
      </c>
    </row>
    <row r="818" spans="1:28" ht="15.75" customHeight="1" x14ac:dyDescent="0.25">
      <c r="A818" s="62">
        <v>492</v>
      </c>
      <c r="B818" s="208" t="s">
        <v>2050</v>
      </c>
      <c r="C818" s="46" t="s">
        <v>2051</v>
      </c>
      <c r="D818" s="47" t="s">
        <v>2052</v>
      </c>
      <c r="E818" s="48" t="s">
        <v>43</v>
      </c>
      <c r="F818" s="46" t="s">
        <v>2053</v>
      </c>
      <c r="G818" s="46" t="s">
        <v>15</v>
      </c>
      <c r="H818" s="62" t="s">
        <v>9</v>
      </c>
      <c r="I818" s="62"/>
      <c r="J818" s="62"/>
      <c r="K818" s="62"/>
      <c r="L818" s="62"/>
      <c r="M818" s="62"/>
      <c r="N818" s="62"/>
      <c r="O818" s="62"/>
      <c r="P818" s="62"/>
      <c r="Q818" s="62"/>
      <c r="R818" s="62"/>
      <c r="S818" s="62"/>
      <c r="T818" s="62"/>
      <c r="U818" s="62"/>
      <c r="V818" s="62"/>
      <c r="W818" s="62"/>
      <c r="X818" s="62" t="s">
        <v>3371</v>
      </c>
      <c r="Y818" s="62">
        <v>1</v>
      </c>
      <c r="Z818" s="62" t="str">
        <f>IF(ISNA(MATCH(C818,FORMULÁRIO!L:L, 0)),"NÃO","SIM")</f>
        <v>SIM</v>
      </c>
      <c r="AA818" s="62" t="s">
        <v>3502</v>
      </c>
      <c r="AB818" s="62" t="s">
        <v>3502</v>
      </c>
    </row>
    <row r="819" spans="1:28" x14ac:dyDescent="0.25">
      <c r="A819" s="62">
        <v>493</v>
      </c>
      <c r="B819" s="208" t="s">
        <v>2054</v>
      </c>
      <c r="C819" s="46" t="s">
        <v>2055</v>
      </c>
      <c r="D819" s="47" t="s">
        <v>2056</v>
      </c>
      <c r="E819" s="48" t="s">
        <v>43</v>
      </c>
      <c r="F819" s="46" t="s">
        <v>2057</v>
      </c>
      <c r="G819" s="46" t="s">
        <v>10</v>
      </c>
      <c r="H819" s="62" t="s">
        <v>9</v>
      </c>
      <c r="I819" s="62" t="s">
        <v>9</v>
      </c>
      <c r="J819" s="62" t="s">
        <v>9</v>
      </c>
      <c r="K819" s="62"/>
      <c r="L819" s="62"/>
      <c r="M819" s="62"/>
      <c r="N819" s="62"/>
      <c r="O819" s="62"/>
      <c r="P819" s="62"/>
      <c r="Q819" s="62"/>
      <c r="R819" s="62"/>
      <c r="S819" s="62"/>
      <c r="T819" s="62"/>
      <c r="U819" s="62" t="s">
        <v>5044</v>
      </c>
      <c r="V819" s="62" t="s">
        <v>3506</v>
      </c>
      <c r="W819" s="62"/>
      <c r="X819" s="62" t="s">
        <v>3497</v>
      </c>
      <c r="Y819" s="62">
        <v>1</v>
      </c>
      <c r="Z819" s="62" t="str">
        <f>IF(ISNA(MATCH(C819,FORMULÁRIO!L:L, 0)),"NÃO","SIM")</f>
        <v>SIM</v>
      </c>
      <c r="AA819" s="62" t="s">
        <v>3502</v>
      </c>
      <c r="AB819" s="62" t="s">
        <v>3502</v>
      </c>
    </row>
    <row r="820" spans="1:28" x14ac:dyDescent="0.25">
      <c r="A820" s="62">
        <v>494</v>
      </c>
      <c r="B820" s="209" t="s">
        <v>2058</v>
      </c>
      <c r="C820" s="46" t="s">
        <v>2059</v>
      </c>
      <c r="D820" s="47" t="s">
        <v>2060</v>
      </c>
      <c r="E820" s="48" t="s">
        <v>3470</v>
      </c>
      <c r="F820" s="46" t="s">
        <v>2061</v>
      </c>
      <c r="G820" s="46" t="s">
        <v>10</v>
      </c>
      <c r="H820" s="62"/>
      <c r="I820" s="62" t="s">
        <v>9</v>
      </c>
      <c r="J820" s="62" t="s">
        <v>9</v>
      </c>
      <c r="K820" s="62" t="s">
        <v>9</v>
      </c>
      <c r="L820" s="62"/>
      <c r="M820" s="62"/>
      <c r="N820" s="62"/>
      <c r="O820" s="62"/>
      <c r="P820" s="62"/>
      <c r="Q820" s="62"/>
      <c r="R820" s="62"/>
      <c r="S820" s="62"/>
      <c r="T820" s="62"/>
      <c r="U820" s="62"/>
      <c r="V820" s="62"/>
      <c r="W820" s="62"/>
      <c r="X820" s="62" t="s">
        <v>3497</v>
      </c>
      <c r="Y820" s="62">
        <v>1</v>
      </c>
      <c r="Z820" s="62" t="str">
        <f>IF(ISNA(MATCH(C820,FORMULÁRIO!L:L, 0)),"NÃO","SIM")</f>
        <v>SIM</v>
      </c>
      <c r="AA820" s="62" t="s">
        <v>3503</v>
      </c>
      <c r="AB820" s="62" t="s">
        <v>3503</v>
      </c>
    </row>
    <row r="821" spans="1:28" ht="15.75" customHeight="1" x14ac:dyDescent="0.25">
      <c r="A821" s="62">
        <v>494</v>
      </c>
      <c r="B821" s="209" t="s">
        <v>2058</v>
      </c>
      <c r="C821" s="46" t="s">
        <v>2059</v>
      </c>
      <c r="D821" s="47" t="s">
        <v>2060</v>
      </c>
      <c r="E821" s="48" t="s">
        <v>3470</v>
      </c>
      <c r="F821" s="46" t="s">
        <v>2061</v>
      </c>
      <c r="G821" s="46" t="s">
        <v>123</v>
      </c>
      <c r="H821" s="62"/>
      <c r="I821" s="62" t="s">
        <v>9</v>
      </c>
      <c r="J821" s="62"/>
      <c r="K821" s="62"/>
      <c r="L821" s="62"/>
      <c r="M821" s="62"/>
      <c r="N821" s="62"/>
      <c r="O821" s="62"/>
      <c r="P821" s="62"/>
      <c r="Q821" s="62"/>
      <c r="R821" s="62"/>
      <c r="S821" s="62"/>
      <c r="T821" s="62"/>
      <c r="U821" s="62"/>
      <c r="V821" s="62"/>
      <c r="W821" s="62"/>
      <c r="X821" s="62" t="s">
        <v>3408</v>
      </c>
      <c r="Y821" s="62">
        <v>2</v>
      </c>
      <c r="Z821" s="62" t="str">
        <f>IF(ISNA(MATCH(C821,FORMULÁRIO!L:L, 0)),"NÃO","SIM")</f>
        <v>SIM</v>
      </c>
      <c r="AA821" s="62" t="s">
        <v>3503</v>
      </c>
      <c r="AB821" s="62" t="s">
        <v>3503</v>
      </c>
    </row>
    <row r="822" spans="1:28" ht="15.75" customHeight="1" x14ac:dyDescent="0.25">
      <c r="A822" s="62">
        <v>494</v>
      </c>
      <c r="B822" s="209" t="s">
        <v>2058</v>
      </c>
      <c r="C822" s="46" t="s">
        <v>2059</v>
      </c>
      <c r="D822" s="47" t="s">
        <v>2060</v>
      </c>
      <c r="E822" s="48" t="s">
        <v>3470</v>
      </c>
      <c r="F822" s="46" t="s">
        <v>2061</v>
      </c>
      <c r="G822" s="46" t="s">
        <v>702</v>
      </c>
      <c r="H822" s="62" t="s">
        <v>9</v>
      </c>
      <c r="I822" s="62"/>
      <c r="J822" s="62"/>
      <c r="K822" s="62"/>
      <c r="L822" s="62"/>
      <c r="M822" s="62"/>
      <c r="N822" s="62"/>
      <c r="O822" s="62"/>
      <c r="P822" s="62"/>
      <c r="Q822" s="62"/>
      <c r="R822" s="62"/>
      <c r="S822" s="62"/>
      <c r="T822" s="62"/>
      <c r="U822" s="62"/>
      <c r="V822" s="62"/>
      <c r="W822" s="62"/>
      <c r="X822" s="62" t="s">
        <v>3371</v>
      </c>
      <c r="Y822" s="62">
        <v>3</v>
      </c>
      <c r="Z822" s="62" t="str">
        <f>IF(ISNA(MATCH(C822,FORMULÁRIO!L:L, 0)),"NÃO","SIM")</f>
        <v>SIM</v>
      </c>
      <c r="AA822" s="62" t="s">
        <v>3503</v>
      </c>
      <c r="AB822" s="62" t="s">
        <v>3503</v>
      </c>
    </row>
    <row r="823" spans="1:28" ht="31.5" customHeight="1" x14ac:dyDescent="0.25">
      <c r="A823" s="62">
        <v>495</v>
      </c>
      <c r="B823" s="91" t="s">
        <v>2062</v>
      </c>
      <c r="C823" s="46" t="s">
        <v>2063</v>
      </c>
      <c r="D823" s="47" t="s">
        <v>2064</v>
      </c>
      <c r="E823" s="48" t="s">
        <v>3470</v>
      </c>
      <c r="F823" s="46" t="s">
        <v>2065</v>
      </c>
      <c r="G823" s="46" t="s">
        <v>13</v>
      </c>
      <c r="H823" s="62"/>
      <c r="I823" s="62" t="s">
        <v>9</v>
      </c>
      <c r="J823" s="62"/>
      <c r="K823" s="62"/>
      <c r="L823" s="62"/>
      <c r="M823" s="62"/>
      <c r="N823" s="62"/>
      <c r="O823" s="62"/>
      <c r="P823" s="62"/>
      <c r="Q823" s="62"/>
      <c r="R823" s="62"/>
      <c r="S823" s="62"/>
      <c r="T823" s="62"/>
      <c r="U823" s="62"/>
      <c r="V823" s="62"/>
      <c r="W823" s="62"/>
      <c r="X823" s="62" t="s">
        <v>3408</v>
      </c>
      <c r="Y823" s="62">
        <v>1</v>
      </c>
      <c r="Z823" s="62" t="str">
        <f>IF(ISNA(MATCH(C823,FORMULÁRIO!L:L, 0)),"NÃO","SIM")</f>
        <v>NÃO</v>
      </c>
      <c r="AA823" s="62" t="s">
        <v>3503</v>
      </c>
      <c r="AB823" s="62" t="s">
        <v>3503</v>
      </c>
    </row>
    <row r="824" spans="1:28" ht="31.5" customHeight="1" x14ac:dyDescent="0.25">
      <c r="A824" s="62">
        <v>495</v>
      </c>
      <c r="B824" s="91" t="s">
        <v>2062</v>
      </c>
      <c r="C824" s="46" t="s">
        <v>2063</v>
      </c>
      <c r="D824" s="47" t="s">
        <v>2064</v>
      </c>
      <c r="E824" s="48" t="s">
        <v>3470</v>
      </c>
      <c r="F824" s="46" t="s">
        <v>2065</v>
      </c>
      <c r="G824" s="46" t="s">
        <v>33</v>
      </c>
      <c r="H824" s="62"/>
      <c r="I824" s="62"/>
      <c r="J824" s="62"/>
      <c r="K824" s="62"/>
      <c r="L824" s="62"/>
      <c r="M824" s="62" t="s">
        <v>9</v>
      </c>
      <c r="N824" s="62"/>
      <c r="O824" s="62"/>
      <c r="P824" s="62"/>
      <c r="Q824" s="62" t="s">
        <v>9</v>
      </c>
      <c r="R824" s="62"/>
      <c r="S824" s="62"/>
      <c r="T824" s="62"/>
      <c r="U824" s="62"/>
      <c r="V824" s="62"/>
      <c r="W824" s="62"/>
      <c r="X824" s="62" t="s">
        <v>3389</v>
      </c>
      <c r="Y824" s="62">
        <v>2</v>
      </c>
      <c r="Z824" s="62" t="str">
        <f>IF(ISNA(MATCH(C824,FORMULÁRIO!L:L, 0)),"NÃO","SIM")</f>
        <v>NÃO</v>
      </c>
      <c r="AA824" s="62" t="s">
        <v>3503</v>
      </c>
      <c r="AB824" s="62" t="s">
        <v>3503</v>
      </c>
    </row>
    <row r="825" spans="1:28" ht="15.75" customHeight="1" x14ac:dyDescent="0.25">
      <c r="A825" s="62">
        <v>496</v>
      </c>
      <c r="B825" s="208" t="s">
        <v>2066</v>
      </c>
      <c r="C825" s="46" t="s">
        <v>2067</v>
      </c>
      <c r="D825" s="47" t="s">
        <v>2068</v>
      </c>
      <c r="E825" s="48" t="s">
        <v>3470</v>
      </c>
      <c r="F825" s="46" t="s">
        <v>2069</v>
      </c>
      <c r="G825" s="46" t="s">
        <v>15</v>
      </c>
      <c r="H825" s="62" t="s">
        <v>9</v>
      </c>
      <c r="I825" s="62"/>
      <c r="J825" s="62"/>
      <c r="K825" s="62"/>
      <c r="L825" s="62"/>
      <c r="M825" s="62"/>
      <c r="N825" s="62"/>
      <c r="O825" s="62"/>
      <c r="P825" s="62"/>
      <c r="Q825" s="62"/>
      <c r="R825" s="62"/>
      <c r="S825" s="62"/>
      <c r="T825" s="62"/>
      <c r="U825" s="62"/>
      <c r="V825" s="62"/>
      <c r="W825" s="62"/>
      <c r="X825" s="62" t="s">
        <v>3371</v>
      </c>
      <c r="Y825" s="62">
        <v>1</v>
      </c>
      <c r="Z825" s="62" t="str">
        <f>IF(ISNA(MATCH(C825,FORMULÁRIO!L:L, 0)),"NÃO","SIM")</f>
        <v>SIM</v>
      </c>
      <c r="AA825" s="62" t="s">
        <v>3503</v>
      </c>
      <c r="AB825" s="62" t="s">
        <v>3503</v>
      </c>
    </row>
    <row r="826" spans="1:28" ht="15.75" customHeight="1" x14ac:dyDescent="0.25">
      <c r="A826" s="62">
        <v>497</v>
      </c>
      <c r="B826" s="208" t="s">
        <v>2070</v>
      </c>
      <c r="C826" s="46" t="s">
        <v>2071</v>
      </c>
      <c r="D826" s="47" t="s">
        <v>2072</v>
      </c>
      <c r="E826" s="48" t="s">
        <v>43</v>
      </c>
      <c r="F826" s="46" t="s">
        <v>2073</v>
      </c>
      <c r="G826" s="46" t="s">
        <v>62</v>
      </c>
      <c r="H826" s="62" t="s">
        <v>9</v>
      </c>
      <c r="I826" s="62"/>
      <c r="J826" s="62"/>
      <c r="K826" s="62"/>
      <c r="L826" s="62"/>
      <c r="M826" s="62"/>
      <c r="N826" s="62"/>
      <c r="O826" s="62" t="s">
        <v>9</v>
      </c>
      <c r="P826" s="62" t="s">
        <v>9</v>
      </c>
      <c r="Q826" s="62"/>
      <c r="R826" s="62"/>
      <c r="S826" s="62"/>
      <c r="T826" s="62"/>
      <c r="U826" s="62" t="s">
        <v>5043</v>
      </c>
      <c r="V826" s="62" t="s">
        <v>3506</v>
      </c>
      <c r="W826" s="62"/>
      <c r="X826" s="62" t="s">
        <v>3413</v>
      </c>
      <c r="Y826" s="62">
        <v>1</v>
      </c>
      <c r="Z826" s="62" t="str">
        <f>IF(ISNA(MATCH(C826,FORMULÁRIO!L:L, 0)),"NÃO","SIM")</f>
        <v>SIM</v>
      </c>
      <c r="AA826" s="62" t="s">
        <v>3502</v>
      </c>
      <c r="AB826" s="62" t="s">
        <v>3502</v>
      </c>
    </row>
    <row r="827" spans="1:28" ht="15.75" customHeight="1" x14ac:dyDescent="0.25">
      <c r="A827" s="62">
        <v>498</v>
      </c>
      <c r="B827" s="208" t="s">
        <v>2074</v>
      </c>
      <c r="C827" s="46" t="s">
        <v>2075</v>
      </c>
      <c r="D827" s="47" t="s">
        <v>2076</v>
      </c>
      <c r="E827" s="48" t="s">
        <v>43</v>
      </c>
      <c r="F827" s="46" t="s">
        <v>2077</v>
      </c>
      <c r="G827" s="46" t="s">
        <v>48</v>
      </c>
      <c r="H827" s="62"/>
      <c r="I827" s="62" t="s">
        <v>9</v>
      </c>
      <c r="J827" s="62"/>
      <c r="K827" s="62"/>
      <c r="L827" s="62"/>
      <c r="M827" s="62"/>
      <c r="N827" s="62"/>
      <c r="O827" s="62"/>
      <c r="P827" s="62"/>
      <c r="Q827" s="62"/>
      <c r="R827" s="62"/>
      <c r="S827" s="62"/>
      <c r="T827" s="62"/>
      <c r="U827" s="62" t="s">
        <v>5047</v>
      </c>
      <c r="V827" s="62" t="s">
        <v>3506</v>
      </c>
      <c r="W827" s="62"/>
      <c r="X827" s="62" t="s">
        <v>3361</v>
      </c>
      <c r="Y827" s="62">
        <v>1</v>
      </c>
      <c r="Z827" s="62" t="str">
        <f>IF(ISNA(MATCH(C827,FORMULÁRIO!L:L, 0)),"NÃO","SIM")</f>
        <v>SIM</v>
      </c>
      <c r="AA827" s="62" t="s">
        <v>3502</v>
      </c>
      <c r="AB827" s="62" t="s">
        <v>3502</v>
      </c>
    </row>
    <row r="828" spans="1:28" ht="47.25" customHeight="1" x14ac:dyDescent="0.25">
      <c r="A828" s="62">
        <v>499</v>
      </c>
      <c r="B828" s="46" t="s">
        <v>2078</v>
      </c>
      <c r="C828" s="46" t="s">
        <v>2079</v>
      </c>
      <c r="D828" s="47" t="s">
        <v>2080</v>
      </c>
      <c r="E828" s="48" t="s">
        <v>3470</v>
      </c>
      <c r="F828" s="46" t="s">
        <v>2081</v>
      </c>
      <c r="G828" s="46" t="s">
        <v>42</v>
      </c>
      <c r="H828" s="62" t="s">
        <v>9</v>
      </c>
      <c r="I828" s="62" t="s">
        <v>9</v>
      </c>
      <c r="J828" s="62"/>
      <c r="K828" s="62"/>
      <c r="L828" s="62"/>
      <c r="M828" s="62"/>
      <c r="N828" s="62"/>
      <c r="O828" s="62"/>
      <c r="P828" s="62"/>
      <c r="Q828" s="62"/>
      <c r="R828" s="62"/>
      <c r="S828" s="62"/>
      <c r="T828" s="62"/>
      <c r="U828" s="62"/>
      <c r="V828" s="62"/>
      <c r="W828" s="62"/>
      <c r="X828" s="62" t="s">
        <v>3432</v>
      </c>
      <c r="Y828" s="62">
        <v>1</v>
      </c>
      <c r="Z828" s="62" t="str">
        <f>IF(ISNA(MATCH(C828,FORMULÁRIO!L:L, 0)),"NÃO","SIM")</f>
        <v>NÃO</v>
      </c>
      <c r="AA828" s="62" t="s">
        <v>3503</v>
      </c>
      <c r="AB828" s="62" t="s">
        <v>3503</v>
      </c>
    </row>
    <row r="829" spans="1:28" x14ac:dyDescent="0.25">
      <c r="A829" s="62">
        <v>500</v>
      </c>
      <c r="B829" s="208" t="s">
        <v>2082</v>
      </c>
      <c r="C829" s="46" t="s">
        <v>2083</v>
      </c>
      <c r="D829" s="47" t="s">
        <v>2084</v>
      </c>
      <c r="E829" s="48" t="s">
        <v>43</v>
      </c>
      <c r="F829" s="46" t="s">
        <v>2085</v>
      </c>
      <c r="G829" s="46" t="s">
        <v>10</v>
      </c>
      <c r="H829" s="62"/>
      <c r="I829" s="62"/>
      <c r="J829" s="62" t="s">
        <v>9</v>
      </c>
      <c r="K829" s="62" t="s">
        <v>9</v>
      </c>
      <c r="L829" s="62"/>
      <c r="M829" s="62"/>
      <c r="N829" s="62"/>
      <c r="O829" s="62"/>
      <c r="P829" s="62"/>
      <c r="Q829" s="62"/>
      <c r="R829" s="62"/>
      <c r="S829" s="62"/>
      <c r="T829" s="62"/>
      <c r="U829" s="62"/>
      <c r="V829" s="62"/>
      <c r="W829" s="62"/>
      <c r="X829" s="62" t="s">
        <v>3497</v>
      </c>
      <c r="Y829" s="62">
        <v>1</v>
      </c>
      <c r="Z829" s="62" t="str">
        <f>IF(ISNA(MATCH(C829,FORMULÁRIO!L:L, 0)),"NÃO","SIM")</f>
        <v>SIM</v>
      </c>
      <c r="AA829" s="62" t="s">
        <v>3502</v>
      </c>
      <c r="AB829" s="62" t="s">
        <v>3502</v>
      </c>
    </row>
    <row r="830" spans="1:28" ht="15.75" customHeight="1" x14ac:dyDescent="0.25">
      <c r="A830" s="62">
        <v>500</v>
      </c>
      <c r="B830" s="208" t="s">
        <v>2082</v>
      </c>
      <c r="C830" s="46" t="s">
        <v>2083</v>
      </c>
      <c r="D830" s="47" t="s">
        <v>2084</v>
      </c>
      <c r="E830" s="48" t="s">
        <v>43</v>
      </c>
      <c r="F830" s="46" t="s">
        <v>2085</v>
      </c>
      <c r="G830" s="46" t="s">
        <v>11</v>
      </c>
      <c r="H830" s="62" t="s">
        <v>9</v>
      </c>
      <c r="I830" s="62"/>
      <c r="J830" s="62"/>
      <c r="K830" s="62"/>
      <c r="L830" s="62"/>
      <c r="M830" s="62"/>
      <c r="N830" s="62"/>
      <c r="O830" s="62"/>
      <c r="P830" s="62"/>
      <c r="Q830" s="62"/>
      <c r="R830" s="62"/>
      <c r="S830" s="62"/>
      <c r="T830" s="62"/>
      <c r="U830" s="62"/>
      <c r="V830" s="62"/>
      <c r="W830" s="62"/>
      <c r="X830" s="62" t="s">
        <v>3371</v>
      </c>
      <c r="Y830" s="62">
        <v>2</v>
      </c>
      <c r="Z830" s="62" t="str">
        <f>IF(ISNA(MATCH(C830,FORMULÁRIO!L:L, 0)),"NÃO","SIM")</f>
        <v>SIM</v>
      </c>
      <c r="AA830" s="62" t="s">
        <v>3502</v>
      </c>
      <c r="AB830" s="62" t="s">
        <v>3502</v>
      </c>
    </row>
    <row r="831" spans="1:28" ht="31.5" customHeight="1" x14ac:dyDescent="0.25">
      <c r="A831" s="62">
        <v>501</v>
      </c>
      <c r="B831" s="91" t="s">
        <v>2086</v>
      </c>
      <c r="C831" s="46" t="s">
        <v>2087</v>
      </c>
      <c r="D831" s="47" t="s">
        <v>2088</v>
      </c>
      <c r="E831" s="48" t="s">
        <v>43</v>
      </c>
      <c r="F831" s="46" t="s">
        <v>2089</v>
      </c>
      <c r="G831" s="46" t="s">
        <v>48</v>
      </c>
      <c r="H831" s="62" t="s">
        <v>9</v>
      </c>
      <c r="I831" s="62" t="s">
        <v>9</v>
      </c>
      <c r="J831" s="62"/>
      <c r="K831" s="62"/>
      <c r="L831" s="62"/>
      <c r="M831" s="62"/>
      <c r="N831" s="62"/>
      <c r="O831" s="62"/>
      <c r="P831" s="62"/>
      <c r="Q831" s="62"/>
      <c r="R831" s="62"/>
      <c r="S831" s="62"/>
      <c r="T831" s="62"/>
      <c r="U831" s="62"/>
      <c r="V831" s="62"/>
      <c r="W831" s="62"/>
      <c r="X831" s="62" t="s">
        <v>3361</v>
      </c>
      <c r="Y831" s="62">
        <v>1</v>
      </c>
      <c r="Z831" s="62" t="str">
        <f>IF(ISNA(MATCH(C831,FORMULÁRIO!L:L, 0)),"NÃO","SIM")</f>
        <v>NÃO</v>
      </c>
      <c r="AA831" s="62" t="s">
        <v>3502</v>
      </c>
      <c r="AB831" s="62" t="s">
        <v>3502</v>
      </c>
    </row>
    <row r="832" spans="1:28" ht="31.5" x14ac:dyDescent="0.25">
      <c r="A832" s="62">
        <v>502</v>
      </c>
      <c r="B832" s="208" t="s">
        <v>2090</v>
      </c>
      <c r="C832" s="46" t="s">
        <v>2091</v>
      </c>
      <c r="D832" s="47" t="s">
        <v>2092</v>
      </c>
      <c r="E832" s="48" t="s">
        <v>168</v>
      </c>
      <c r="F832" s="91" t="s">
        <v>2093</v>
      </c>
      <c r="G832" s="46" t="s">
        <v>10</v>
      </c>
      <c r="H832" s="62"/>
      <c r="I832" s="62"/>
      <c r="J832" s="62" t="s">
        <v>9</v>
      </c>
      <c r="K832" s="62"/>
      <c r="L832" s="62"/>
      <c r="M832" s="62"/>
      <c r="N832" s="62"/>
      <c r="O832" s="62"/>
      <c r="P832" s="62"/>
      <c r="Q832" s="62"/>
      <c r="R832" s="62"/>
      <c r="S832" s="62"/>
      <c r="T832" s="62"/>
      <c r="U832" s="62"/>
      <c r="V832" s="62"/>
      <c r="W832" s="62"/>
      <c r="X832" s="62" t="s">
        <v>3497</v>
      </c>
      <c r="Y832" s="62">
        <v>1</v>
      </c>
      <c r="Z832" s="62" t="str">
        <f>IF(ISNA(MATCH(C832,FORMULÁRIO!L:L, 0)),"NÃO","SIM")</f>
        <v>SIM</v>
      </c>
      <c r="AA832" s="62" t="s">
        <v>3502</v>
      </c>
      <c r="AB832" s="62" t="s">
        <v>3503</v>
      </c>
    </row>
    <row r="833" spans="1:28" ht="31.5" customHeight="1" x14ac:dyDescent="0.25">
      <c r="A833" s="62">
        <v>502</v>
      </c>
      <c r="B833" s="208" t="s">
        <v>2090</v>
      </c>
      <c r="C833" s="46" t="s">
        <v>2091</v>
      </c>
      <c r="D833" s="47" t="s">
        <v>2092</v>
      </c>
      <c r="E833" s="48" t="s">
        <v>168</v>
      </c>
      <c r="F833" s="91" t="s">
        <v>2093</v>
      </c>
      <c r="G833" s="46" t="s">
        <v>17</v>
      </c>
      <c r="H833" s="62"/>
      <c r="I833" s="62"/>
      <c r="J833" s="62" t="s">
        <v>9</v>
      </c>
      <c r="K833" s="62"/>
      <c r="L833" s="62"/>
      <c r="M833" s="62"/>
      <c r="N833" s="62"/>
      <c r="O833" s="62"/>
      <c r="P833" s="62"/>
      <c r="Q833" s="62"/>
      <c r="R833" s="62"/>
      <c r="S833" s="62"/>
      <c r="T833" s="62"/>
      <c r="U833" s="62"/>
      <c r="V833" s="62"/>
      <c r="W833" s="62"/>
      <c r="X833" s="62" t="s">
        <v>3380</v>
      </c>
      <c r="Y833" s="62">
        <v>2</v>
      </c>
      <c r="Z833" s="62" t="str">
        <f>IF(ISNA(MATCH(C833,FORMULÁRIO!L:L, 0)),"NÃO","SIM")</f>
        <v>SIM</v>
      </c>
      <c r="AA833" s="62" t="s">
        <v>3502</v>
      </c>
      <c r="AB833" s="62" t="s">
        <v>3503</v>
      </c>
    </row>
    <row r="834" spans="1:28" ht="15.75" customHeight="1" x14ac:dyDescent="0.25">
      <c r="A834" s="62">
        <v>503</v>
      </c>
      <c r="B834" s="208" t="s">
        <v>2094</v>
      </c>
      <c r="C834" s="46" t="s">
        <v>2095</v>
      </c>
      <c r="D834" s="47" t="s">
        <v>2096</v>
      </c>
      <c r="E834" s="48" t="s">
        <v>43</v>
      </c>
      <c r="F834" s="46" t="s">
        <v>2097</v>
      </c>
      <c r="G834" s="46" t="s">
        <v>62</v>
      </c>
      <c r="H834" s="62" t="s">
        <v>9</v>
      </c>
      <c r="I834" s="62"/>
      <c r="J834" s="62"/>
      <c r="K834" s="62"/>
      <c r="L834" s="62"/>
      <c r="M834" s="62"/>
      <c r="N834" s="62"/>
      <c r="O834" s="62" t="s">
        <v>9</v>
      </c>
      <c r="P834" s="62" t="s">
        <v>9</v>
      </c>
      <c r="Q834" s="62"/>
      <c r="R834" s="62"/>
      <c r="S834" s="62"/>
      <c r="T834" s="62"/>
      <c r="U834" s="62"/>
      <c r="V834" s="62" t="s">
        <v>3506</v>
      </c>
      <c r="W834" s="62"/>
      <c r="X834" s="62" t="s">
        <v>3413</v>
      </c>
      <c r="Y834" s="62">
        <v>1</v>
      </c>
      <c r="Z834" s="62" t="str">
        <f>IF(ISNA(MATCH(C834,FORMULÁRIO!L:L, 0)),"NÃO","SIM")</f>
        <v>SIM</v>
      </c>
      <c r="AA834" s="62" t="s">
        <v>3502</v>
      </c>
      <c r="AB834" s="62" t="s">
        <v>3502</v>
      </c>
    </row>
    <row r="835" spans="1:28" ht="15.75" customHeight="1" x14ac:dyDescent="0.25">
      <c r="A835" s="62">
        <v>503</v>
      </c>
      <c r="B835" s="208" t="s">
        <v>2094</v>
      </c>
      <c r="C835" s="46" t="s">
        <v>2095</v>
      </c>
      <c r="D835" s="47" t="s">
        <v>2096</v>
      </c>
      <c r="E835" s="48" t="s">
        <v>43</v>
      </c>
      <c r="F835" s="46" t="s">
        <v>2097</v>
      </c>
      <c r="G835" s="46" t="s">
        <v>17</v>
      </c>
      <c r="H835" s="62"/>
      <c r="I835" s="62"/>
      <c r="J835" s="62" t="s">
        <v>9</v>
      </c>
      <c r="K835" s="62" t="s">
        <v>9</v>
      </c>
      <c r="L835" s="62"/>
      <c r="M835" s="62"/>
      <c r="N835" s="62"/>
      <c r="O835" s="62"/>
      <c r="P835" s="62"/>
      <c r="Q835" s="62"/>
      <c r="R835" s="62"/>
      <c r="S835" s="62"/>
      <c r="T835" s="62"/>
      <c r="U835" s="62" t="s">
        <v>5052</v>
      </c>
      <c r="V835" s="62" t="s">
        <v>3506</v>
      </c>
      <c r="W835" s="62"/>
      <c r="X835" s="62" t="s">
        <v>3380</v>
      </c>
      <c r="Y835" s="62">
        <v>2</v>
      </c>
      <c r="Z835" s="62" t="str">
        <f>IF(ISNA(MATCH(C835,FORMULÁRIO!L:L, 0)),"NÃO","SIM")</f>
        <v>SIM</v>
      </c>
      <c r="AA835" s="62" t="s">
        <v>3502</v>
      </c>
      <c r="AB835" s="62" t="s">
        <v>3502</v>
      </c>
    </row>
    <row r="836" spans="1:28" ht="15.75" customHeight="1" x14ac:dyDescent="0.25">
      <c r="A836" s="62">
        <v>504</v>
      </c>
      <c r="B836" s="208" t="s">
        <v>2098</v>
      </c>
      <c r="C836" s="46" t="s">
        <v>2099</v>
      </c>
      <c r="D836" s="47" t="s">
        <v>2100</v>
      </c>
      <c r="E836" s="48" t="s">
        <v>43</v>
      </c>
      <c r="F836" s="46" t="s">
        <v>2101</v>
      </c>
      <c r="G836" s="46" t="s">
        <v>48</v>
      </c>
      <c r="H836" s="62" t="s">
        <v>9</v>
      </c>
      <c r="I836" s="62"/>
      <c r="J836" s="62"/>
      <c r="K836" s="62"/>
      <c r="L836" s="62"/>
      <c r="M836" s="62"/>
      <c r="N836" s="62"/>
      <c r="O836" s="62"/>
      <c r="P836" s="62"/>
      <c r="Q836" s="62"/>
      <c r="R836" s="62"/>
      <c r="S836" s="62"/>
      <c r="T836" s="62"/>
      <c r="U836" s="62"/>
      <c r="V836" s="62"/>
      <c r="W836" s="62"/>
      <c r="X836" s="62" t="s">
        <v>3361</v>
      </c>
      <c r="Y836" s="62">
        <v>1</v>
      </c>
      <c r="Z836" s="62" t="str">
        <f>IF(ISNA(MATCH(C836,FORMULÁRIO!L:L, 0)),"NÃO","SIM")</f>
        <v>SIM</v>
      </c>
      <c r="AA836" s="62" t="s">
        <v>3502</v>
      </c>
      <c r="AB836" s="62" t="s">
        <v>3502</v>
      </c>
    </row>
    <row r="837" spans="1:28" ht="15.75" customHeight="1" x14ac:dyDescent="0.25">
      <c r="A837" s="62">
        <v>505</v>
      </c>
      <c r="B837" s="208" t="s">
        <v>2102</v>
      </c>
      <c r="C837" s="46" t="s">
        <v>2103</v>
      </c>
      <c r="D837" s="89" t="s">
        <v>2104</v>
      </c>
      <c r="E837" s="48" t="s">
        <v>26</v>
      </c>
      <c r="F837" s="46" t="s">
        <v>2105</v>
      </c>
      <c r="G837" s="46" t="s">
        <v>13</v>
      </c>
      <c r="H837" s="62" t="s">
        <v>9</v>
      </c>
      <c r="I837" s="62" t="s">
        <v>9</v>
      </c>
      <c r="J837" s="62"/>
      <c r="K837" s="62"/>
      <c r="L837" s="62"/>
      <c r="M837" s="62"/>
      <c r="N837" s="62"/>
      <c r="O837" s="62"/>
      <c r="P837" s="62"/>
      <c r="Q837" s="62"/>
      <c r="R837" s="62"/>
      <c r="S837" s="62"/>
      <c r="T837" s="62"/>
      <c r="U837" s="62"/>
      <c r="V837" s="62"/>
      <c r="W837" s="62"/>
      <c r="X837" s="62" t="s">
        <v>3408</v>
      </c>
      <c r="Y837" s="62">
        <v>1</v>
      </c>
      <c r="Z837" s="62" t="str">
        <f>IF(ISNA(MATCH(C837,FORMULÁRIO!L:L, 0)),"NÃO","SIM")</f>
        <v>SIM</v>
      </c>
      <c r="AA837" s="62" t="s">
        <v>3502</v>
      </c>
      <c r="AB837" s="62" t="s">
        <v>3503</v>
      </c>
    </row>
    <row r="838" spans="1:28" ht="15.75" customHeight="1" x14ac:dyDescent="0.25">
      <c r="A838" s="62">
        <v>505</v>
      </c>
      <c r="B838" s="208" t="s">
        <v>2102</v>
      </c>
      <c r="C838" s="46" t="s">
        <v>2103</v>
      </c>
      <c r="D838" s="47" t="s">
        <v>2104</v>
      </c>
      <c r="E838" s="48" t="s">
        <v>26</v>
      </c>
      <c r="F838" s="46" t="s">
        <v>2105</v>
      </c>
      <c r="G838" s="46" t="s">
        <v>68</v>
      </c>
      <c r="H838" s="62"/>
      <c r="I838" s="62"/>
      <c r="J838" s="62" t="s">
        <v>9</v>
      </c>
      <c r="K838" s="62"/>
      <c r="L838" s="62"/>
      <c r="M838" s="62"/>
      <c r="N838" s="62"/>
      <c r="O838" s="62"/>
      <c r="P838" s="62"/>
      <c r="Q838" s="62"/>
      <c r="R838" s="62"/>
      <c r="S838" s="62"/>
      <c r="T838" s="62"/>
      <c r="U838" s="62"/>
      <c r="V838" s="62"/>
      <c r="W838" s="62"/>
      <c r="X838" s="62" t="s">
        <v>3497</v>
      </c>
      <c r="Y838" s="62">
        <v>2</v>
      </c>
      <c r="Z838" s="62" t="str">
        <f>IF(ISNA(MATCH(C838,FORMULÁRIO!L:L, 0)),"NÃO","SIM")</f>
        <v>SIM</v>
      </c>
      <c r="AA838" s="62" t="s">
        <v>3502</v>
      </c>
      <c r="AB838" s="62" t="s">
        <v>3503</v>
      </c>
    </row>
    <row r="839" spans="1:28" ht="15.75" customHeight="1" x14ac:dyDescent="0.25">
      <c r="A839" s="62">
        <v>506</v>
      </c>
      <c r="B839" s="46" t="s">
        <v>2106</v>
      </c>
      <c r="C839" s="46" t="s">
        <v>2107</v>
      </c>
      <c r="D839" s="47" t="s">
        <v>2108</v>
      </c>
      <c r="E839" s="48" t="s">
        <v>43</v>
      </c>
      <c r="F839" s="46" t="s">
        <v>2109</v>
      </c>
      <c r="G839" s="46" t="s">
        <v>15</v>
      </c>
      <c r="H839" s="62" t="s">
        <v>9</v>
      </c>
      <c r="I839" s="62"/>
      <c r="J839" s="62"/>
      <c r="K839" s="62"/>
      <c r="L839" s="62"/>
      <c r="M839" s="62"/>
      <c r="N839" s="62"/>
      <c r="O839" s="62"/>
      <c r="P839" s="62"/>
      <c r="Q839" s="62"/>
      <c r="R839" s="62"/>
      <c r="S839" s="62"/>
      <c r="T839" s="62"/>
      <c r="U839" s="62"/>
      <c r="V839" s="62"/>
      <c r="W839" s="62"/>
      <c r="X839" s="62" t="s">
        <v>3371</v>
      </c>
      <c r="Y839" s="62">
        <v>1</v>
      </c>
      <c r="Z839" s="62" t="str">
        <f>IF(ISNA(MATCH(C839,FORMULÁRIO!L:L, 0)),"NÃO","SIM")</f>
        <v>NÃO</v>
      </c>
      <c r="AA839" s="62" t="s">
        <v>3502</v>
      </c>
      <c r="AB839" s="62" t="s">
        <v>3502</v>
      </c>
    </row>
    <row r="840" spans="1:28" ht="15.75" customHeight="1" x14ac:dyDescent="0.25">
      <c r="A840" s="62">
        <v>507</v>
      </c>
      <c r="B840" s="46" t="s">
        <v>2110</v>
      </c>
      <c r="C840" s="46" t="s">
        <v>2111</v>
      </c>
      <c r="D840" s="47" t="s">
        <v>2112</v>
      </c>
      <c r="E840" s="48" t="s">
        <v>3470</v>
      </c>
      <c r="F840" s="46" t="s">
        <v>2113</v>
      </c>
      <c r="G840" s="46" t="s">
        <v>13</v>
      </c>
      <c r="H840" s="62" t="s">
        <v>9</v>
      </c>
      <c r="I840" s="62" t="s">
        <v>9</v>
      </c>
      <c r="J840" s="62"/>
      <c r="K840" s="62"/>
      <c r="L840" s="62"/>
      <c r="M840" s="62"/>
      <c r="N840" s="62"/>
      <c r="O840" s="62"/>
      <c r="P840" s="62"/>
      <c r="Q840" s="62"/>
      <c r="R840" s="62"/>
      <c r="S840" s="62"/>
      <c r="T840" s="62"/>
      <c r="U840" s="62"/>
      <c r="V840" s="62"/>
      <c r="W840" s="62"/>
      <c r="X840" s="62" t="s">
        <v>3408</v>
      </c>
      <c r="Y840" s="62">
        <v>1</v>
      </c>
      <c r="Z840" s="62" t="str">
        <f>IF(ISNA(MATCH(C840,FORMULÁRIO!L:L, 0)),"NÃO","SIM")</f>
        <v>NÃO</v>
      </c>
      <c r="AA840" s="62" t="s">
        <v>3503</v>
      </c>
      <c r="AB840" s="62" t="s">
        <v>3503</v>
      </c>
    </row>
    <row r="841" spans="1:28" ht="15.75" customHeight="1" x14ac:dyDescent="0.25">
      <c r="A841" s="62">
        <v>507</v>
      </c>
      <c r="B841" s="46" t="s">
        <v>2110</v>
      </c>
      <c r="C841" s="46" t="s">
        <v>2111</v>
      </c>
      <c r="D841" s="47" t="s">
        <v>2112</v>
      </c>
      <c r="E841" s="48" t="s">
        <v>3470</v>
      </c>
      <c r="F841" s="46" t="s">
        <v>2113</v>
      </c>
      <c r="G841" s="46" t="s">
        <v>68</v>
      </c>
      <c r="H841" s="62"/>
      <c r="I841" s="62" t="s">
        <v>9</v>
      </c>
      <c r="J841" s="62" t="s">
        <v>9</v>
      </c>
      <c r="K841" s="62" t="s">
        <v>9</v>
      </c>
      <c r="L841" s="62"/>
      <c r="M841" s="62"/>
      <c r="N841" s="62"/>
      <c r="O841" s="62"/>
      <c r="P841" s="62"/>
      <c r="Q841" s="62"/>
      <c r="R841" s="62"/>
      <c r="S841" s="62"/>
      <c r="T841" s="62"/>
      <c r="U841" s="62"/>
      <c r="V841" s="62"/>
      <c r="W841" s="62"/>
      <c r="X841" s="62" t="s">
        <v>3497</v>
      </c>
      <c r="Y841" s="62">
        <v>2</v>
      </c>
      <c r="Z841" s="62" t="str">
        <f>IF(ISNA(MATCH(C841,FORMULÁRIO!L:L, 0)),"NÃO","SIM")</f>
        <v>NÃO</v>
      </c>
      <c r="AA841" s="62" t="s">
        <v>3503</v>
      </c>
      <c r="AB841" s="62" t="s">
        <v>3503</v>
      </c>
    </row>
    <row r="842" spans="1:28" ht="15.75" customHeight="1" x14ac:dyDescent="0.25">
      <c r="A842" s="62">
        <v>507</v>
      </c>
      <c r="B842" s="46" t="s">
        <v>2110</v>
      </c>
      <c r="C842" s="46" t="s">
        <v>2111</v>
      </c>
      <c r="D842" s="47" t="s">
        <v>2112</v>
      </c>
      <c r="E842" s="48" t="s">
        <v>3470</v>
      </c>
      <c r="F842" s="46" t="s">
        <v>2113</v>
      </c>
      <c r="G842" s="46" t="s">
        <v>702</v>
      </c>
      <c r="H842" s="62" t="s">
        <v>9</v>
      </c>
      <c r="I842" s="62"/>
      <c r="J842" s="62"/>
      <c r="K842" s="62"/>
      <c r="L842" s="62"/>
      <c r="M842" s="62"/>
      <c r="N842" s="62"/>
      <c r="O842" s="62"/>
      <c r="P842" s="62"/>
      <c r="Q842" s="62"/>
      <c r="R842" s="62"/>
      <c r="S842" s="62"/>
      <c r="T842" s="62"/>
      <c r="U842" s="62"/>
      <c r="V842" s="62"/>
      <c r="W842" s="62"/>
      <c r="X842" s="62" t="s">
        <v>3371</v>
      </c>
      <c r="Y842" s="62">
        <v>3</v>
      </c>
      <c r="Z842" s="62" t="str">
        <f>IF(ISNA(MATCH(C842,FORMULÁRIO!L:L, 0)),"NÃO","SIM")</f>
        <v>NÃO</v>
      </c>
      <c r="AA842" s="62" t="s">
        <v>3503</v>
      </c>
      <c r="AB842" s="62" t="s">
        <v>3503</v>
      </c>
    </row>
    <row r="843" spans="1:28" x14ac:dyDescent="0.25">
      <c r="A843" s="62">
        <v>508</v>
      </c>
      <c r="B843" s="46" t="s">
        <v>2114</v>
      </c>
      <c r="C843" s="46" t="s">
        <v>2115</v>
      </c>
      <c r="D843" s="47" t="s">
        <v>2116</v>
      </c>
      <c r="E843" s="48" t="s">
        <v>43</v>
      </c>
      <c r="F843" s="46" t="s">
        <v>2117</v>
      </c>
      <c r="G843" s="46" t="s">
        <v>10</v>
      </c>
      <c r="H843" s="62"/>
      <c r="I843" s="62" t="s">
        <v>9</v>
      </c>
      <c r="J843" s="62" t="s">
        <v>9</v>
      </c>
      <c r="K843" s="62"/>
      <c r="L843" s="62"/>
      <c r="M843" s="62"/>
      <c r="N843" s="62"/>
      <c r="O843" s="62"/>
      <c r="P843" s="62"/>
      <c r="Q843" s="62"/>
      <c r="R843" s="62"/>
      <c r="S843" s="62"/>
      <c r="T843" s="62"/>
      <c r="U843" s="62"/>
      <c r="V843" s="62"/>
      <c r="W843" s="62"/>
      <c r="X843" s="62" t="s">
        <v>3497</v>
      </c>
      <c r="Y843" s="62">
        <v>1</v>
      </c>
      <c r="Z843" s="62" t="str">
        <f>IF(ISNA(MATCH(C843,FORMULÁRIO!L:L, 0)),"NÃO","SIM")</f>
        <v>NÃO</v>
      </c>
      <c r="AA843" s="62" t="s">
        <v>3502</v>
      </c>
      <c r="AB843" s="62" t="s">
        <v>3502</v>
      </c>
    </row>
    <row r="844" spans="1:28" x14ac:dyDescent="0.25">
      <c r="A844" s="62">
        <v>509</v>
      </c>
      <c r="B844" s="208" t="s">
        <v>2118</v>
      </c>
      <c r="C844" s="46" t="s">
        <v>2119</v>
      </c>
      <c r="D844" s="89" t="s">
        <v>2120</v>
      </c>
      <c r="E844" s="48" t="s">
        <v>168</v>
      </c>
      <c r="F844" s="46" t="s">
        <v>2121</v>
      </c>
      <c r="G844" s="46" t="s">
        <v>10</v>
      </c>
      <c r="H844" s="62"/>
      <c r="I844" s="62"/>
      <c r="J844" s="62" t="s">
        <v>9</v>
      </c>
      <c r="K844" s="62"/>
      <c r="L844" s="62"/>
      <c r="M844" s="62"/>
      <c r="N844" s="62"/>
      <c r="O844" s="62"/>
      <c r="P844" s="62"/>
      <c r="Q844" s="62"/>
      <c r="R844" s="62"/>
      <c r="S844" s="62"/>
      <c r="T844" s="62"/>
      <c r="U844" s="62"/>
      <c r="V844" s="62"/>
      <c r="W844" s="62"/>
      <c r="X844" s="62" t="s">
        <v>3497</v>
      </c>
      <c r="Y844" s="62">
        <v>1</v>
      </c>
      <c r="Z844" s="62" t="str">
        <f>IF(ISNA(MATCH(C844,FORMULÁRIO!L:L, 0)),"NÃO","SIM")</f>
        <v>SIM</v>
      </c>
      <c r="AA844" s="62" t="s">
        <v>3502</v>
      </c>
      <c r="AB844" s="62" t="s">
        <v>3503</v>
      </c>
    </row>
    <row r="845" spans="1:28" ht="15.75" customHeight="1" x14ac:dyDescent="0.25">
      <c r="A845" s="62">
        <v>510</v>
      </c>
      <c r="B845" s="208" t="s">
        <v>2122</v>
      </c>
      <c r="C845" s="46" t="s">
        <v>2123</v>
      </c>
      <c r="D845" s="47" t="s">
        <v>2124</v>
      </c>
      <c r="E845" s="48" t="s">
        <v>3470</v>
      </c>
      <c r="F845" s="46" t="s">
        <v>2125</v>
      </c>
      <c r="G845" s="46" t="s">
        <v>62</v>
      </c>
      <c r="H845" s="62" t="s">
        <v>9</v>
      </c>
      <c r="I845" s="62"/>
      <c r="J845" s="62"/>
      <c r="K845" s="62"/>
      <c r="L845" s="62"/>
      <c r="M845" s="62"/>
      <c r="N845" s="62"/>
      <c r="O845" s="62"/>
      <c r="P845" s="62"/>
      <c r="Q845" s="62"/>
      <c r="R845" s="62"/>
      <c r="S845" s="62"/>
      <c r="T845" s="62"/>
      <c r="U845" s="62"/>
      <c r="V845" s="62"/>
      <c r="W845" s="62"/>
      <c r="X845" s="62" t="s">
        <v>3413</v>
      </c>
      <c r="Y845" s="62">
        <v>1</v>
      </c>
      <c r="Z845" s="62" t="str">
        <f>IF(ISNA(MATCH(C845,FORMULÁRIO!L:L, 0)),"NÃO","SIM")</f>
        <v>SIM</v>
      </c>
      <c r="AA845" s="62" t="s">
        <v>3503</v>
      </c>
      <c r="AB845" s="62" t="s">
        <v>3503</v>
      </c>
    </row>
    <row r="846" spans="1:28" ht="15.75" customHeight="1" x14ac:dyDescent="0.25">
      <c r="A846" s="62">
        <v>510</v>
      </c>
      <c r="B846" s="208" t="s">
        <v>2122</v>
      </c>
      <c r="C846" s="46" t="s">
        <v>2123</v>
      </c>
      <c r="D846" s="47" t="s">
        <v>2124</v>
      </c>
      <c r="E846" s="48" t="s">
        <v>3470</v>
      </c>
      <c r="F846" s="46" t="s">
        <v>2125</v>
      </c>
      <c r="G846" s="46" t="s">
        <v>17</v>
      </c>
      <c r="H846" s="62"/>
      <c r="I846" s="62"/>
      <c r="J846" s="62" t="s">
        <v>9</v>
      </c>
      <c r="K846" s="62"/>
      <c r="L846" s="62"/>
      <c r="M846" s="62"/>
      <c r="N846" s="62"/>
      <c r="O846" s="62"/>
      <c r="P846" s="62"/>
      <c r="Q846" s="62"/>
      <c r="R846" s="62"/>
      <c r="S846" s="62"/>
      <c r="T846" s="62"/>
      <c r="U846" s="62"/>
      <c r="V846" s="62"/>
      <c r="W846" s="62"/>
      <c r="X846" s="62" t="s">
        <v>3380</v>
      </c>
      <c r="Y846" s="62">
        <v>2</v>
      </c>
      <c r="Z846" s="62" t="str">
        <f>IF(ISNA(MATCH(C846,FORMULÁRIO!L:L, 0)),"NÃO","SIM")</f>
        <v>SIM</v>
      </c>
      <c r="AA846" s="62" t="s">
        <v>3503</v>
      </c>
      <c r="AB846" s="62" t="s">
        <v>3503</v>
      </c>
    </row>
    <row r="847" spans="1:28" ht="15.75" customHeight="1" x14ac:dyDescent="0.25">
      <c r="A847" s="62">
        <v>510</v>
      </c>
      <c r="B847" s="208" t="s">
        <v>2122</v>
      </c>
      <c r="C847" s="46" t="s">
        <v>2123</v>
      </c>
      <c r="D847" s="47" t="s">
        <v>2124</v>
      </c>
      <c r="E847" s="48" t="s">
        <v>3470</v>
      </c>
      <c r="F847" s="46" t="s">
        <v>2125</v>
      </c>
      <c r="G847" s="46" t="s">
        <v>69</v>
      </c>
      <c r="H847" s="62"/>
      <c r="I847" s="62"/>
      <c r="J847" s="62"/>
      <c r="K847" s="62"/>
      <c r="L847" s="62"/>
      <c r="M847" s="62"/>
      <c r="N847" s="62" t="s">
        <v>9</v>
      </c>
      <c r="O847" s="62" t="s">
        <v>9</v>
      </c>
      <c r="P847" s="62"/>
      <c r="Q847" s="62"/>
      <c r="R847" s="62"/>
      <c r="S847" s="62"/>
      <c r="T847" s="62"/>
      <c r="U847" s="62"/>
      <c r="V847" s="62"/>
      <c r="W847" s="62"/>
      <c r="X847" s="62" t="s">
        <v>3389</v>
      </c>
      <c r="Y847" s="62">
        <v>3</v>
      </c>
      <c r="Z847" s="62" t="str">
        <f>IF(ISNA(MATCH(C847,FORMULÁRIO!L:L, 0)),"NÃO","SIM")</f>
        <v>SIM</v>
      </c>
      <c r="AA847" s="62" t="s">
        <v>3503</v>
      </c>
      <c r="AB847" s="62" t="s">
        <v>3503</v>
      </c>
    </row>
    <row r="848" spans="1:28" x14ac:dyDescent="0.25">
      <c r="A848" s="62">
        <v>511</v>
      </c>
      <c r="B848" s="208" t="s">
        <v>2126</v>
      </c>
      <c r="C848" s="46" t="s">
        <v>2127</v>
      </c>
      <c r="D848" s="47" t="s">
        <v>2128</v>
      </c>
      <c r="E848" s="48" t="s">
        <v>43</v>
      </c>
      <c r="F848" s="46" t="s">
        <v>2129</v>
      </c>
      <c r="G848" s="46" t="s">
        <v>10</v>
      </c>
      <c r="H848" s="62"/>
      <c r="I848" s="62"/>
      <c r="J848" s="62" t="s">
        <v>9</v>
      </c>
      <c r="K848" s="62"/>
      <c r="L848" s="62"/>
      <c r="M848" s="62"/>
      <c r="N848" s="62"/>
      <c r="O848" s="62"/>
      <c r="P848" s="62"/>
      <c r="Q848" s="62"/>
      <c r="R848" s="62"/>
      <c r="S848" s="62"/>
      <c r="T848" s="62"/>
      <c r="U848" s="62"/>
      <c r="V848" s="62"/>
      <c r="W848" s="62"/>
      <c r="X848" s="62" t="s">
        <v>3497</v>
      </c>
      <c r="Y848" s="62">
        <v>1</v>
      </c>
      <c r="Z848" s="62" t="str">
        <f>IF(ISNA(MATCH(C848,FORMULÁRIO!L:L, 0)),"NÃO","SIM")</f>
        <v>SIM</v>
      </c>
      <c r="AA848" s="62" t="s">
        <v>3502</v>
      </c>
      <c r="AB848" s="62" t="s">
        <v>3502</v>
      </c>
    </row>
    <row r="849" spans="1:28" x14ac:dyDescent="0.25">
      <c r="A849" s="62">
        <v>512</v>
      </c>
      <c r="B849" s="46" t="s">
        <v>2130</v>
      </c>
      <c r="C849" s="46" t="s">
        <v>2131</v>
      </c>
      <c r="D849" s="47" t="s">
        <v>2132</v>
      </c>
      <c r="E849" s="48" t="s">
        <v>3470</v>
      </c>
      <c r="F849" s="46" t="s">
        <v>2133</v>
      </c>
      <c r="G849" s="46" t="s">
        <v>10</v>
      </c>
      <c r="H849" s="62" t="s">
        <v>9</v>
      </c>
      <c r="I849" s="62"/>
      <c r="J849" s="62" t="s">
        <v>9</v>
      </c>
      <c r="K849" s="62"/>
      <c r="L849" s="62"/>
      <c r="M849" s="62"/>
      <c r="N849" s="62"/>
      <c r="O849" s="62"/>
      <c r="P849" s="62"/>
      <c r="Q849" s="62"/>
      <c r="R849" s="62"/>
      <c r="S849" s="62"/>
      <c r="T849" s="62"/>
      <c r="U849" s="62"/>
      <c r="V849" s="62"/>
      <c r="W849" s="62"/>
      <c r="X849" s="62" t="s">
        <v>3497</v>
      </c>
      <c r="Y849" s="62">
        <v>1</v>
      </c>
      <c r="Z849" s="62" t="str">
        <f>IF(ISNA(MATCH(C849,FORMULÁRIO!L:L, 0)),"NÃO","SIM")</f>
        <v>NÃO</v>
      </c>
      <c r="AA849" s="62" t="s">
        <v>3503</v>
      </c>
      <c r="AB849" s="62" t="s">
        <v>3503</v>
      </c>
    </row>
    <row r="850" spans="1:28" ht="15.75" customHeight="1" x14ac:dyDescent="0.25">
      <c r="A850" s="62">
        <v>512</v>
      </c>
      <c r="B850" s="46" t="s">
        <v>2130</v>
      </c>
      <c r="C850" s="46" t="s">
        <v>2131</v>
      </c>
      <c r="D850" s="47" t="s">
        <v>2132</v>
      </c>
      <c r="E850" s="48" t="s">
        <v>3470</v>
      </c>
      <c r="F850" s="46" t="s">
        <v>2133</v>
      </c>
      <c r="G850" s="46" t="s">
        <v>17</v>
      </c>
      <c r="H850" s="62" t="s">
        <v>9</v>
      </c>
      <c r="I850" s="62"/>
      <c r="J850" s="62"/>
      <c r="K850" s="62" t="s">
        <v>9</v>
      </c>
      <c r="L850" s="62"/>
      <c r="M850" s="62"/>
      <c r="N850" s="62"/>
      <c r="O850" s="62"/>
      <c r="P850" s="62"/>
      <c r="Q850" s="62"/>
      <c r="R850" s="62"/>
      <c r="S850" s="62"/>
      <c r="T850" s="62"/>
      <c r="U850" s="62"/>
      <c r="V850" s="62"/>
      <c r="W850" s="62"/>
      <c r="X850" s="62" t="s">
        <v>3380</v>
      </c>
      <c r="Y850" s="62">
        <v>2</v>
      </c>
      <c r="Z850" s="62" t="str">
        <f>IF(ISNA(MATCH(C850,FORMULÁRIO!L:L, 0)),"NÃO","SIM")</f>
        <v>NÃO</v>
      </c>
      <c r="AA850" s="62" t="s">
        <v>3503</v>
      </c>
      <c r="AB850" s="62" t="s">
        <v>3503</v>
      </c>
    </row>
    <row r="851" spans="1:28" ht="15.75" customHeight="1" x14ac:dyDescent="0.25">
      <c r="A851" s="62">
        <v>513</v>
      </c>
      <c r="B851" s="208" t="s">
        <v>2134</v>
      </c>
      <c r="C851" s="46" t="s">
        <v>2135</v>
      </c>
      <c r="D851" s="47" t="s">
        <v>2136</v>
      </c>
      <c r="E851" s="48" t="s">
        <v>43</v>
      </c>
      <c r="F851" s="46" t="s">
        <v>2137</v>
      </c>
      <c r="G851" s="46" t="s">
        <v>62</v>
      </c>
      <c r="H851" s="62" t="s">
        <v>9</v>
      </c>
      <c r="I851" s="62"/>
      <c r="J851" s="62"/>
      <c r="K851" s="62"/>
      <c r="L851" s="62"/>
      <c r="M851" s="62"/>
      <c r="N851" s="62"/>
      <c r="O851" s="62"/>
      <c r="P851" s="62" t="s">
        <v>9</v>
      </c>
      <c r="Q851" s="62"/>
      <c r="R851" s="62"/>
      <c r="S851" s="62"/>
      <c r="T851" s="62"/>
      <c r="U851" s="62" t="s">
        <v>5043</v>
      </c>
      <c r="V851" s="62" t="s">
        <v>3506</v>
      </c>
      <c r="W851" s="62"/>
      <c r="X851" s="62" t="s">
        <v>3413</v>
      </c>
      <c r="Y851" s="62">
        <v>1</v>
      </c>
      <c r="Z851" s="62" t="str">
        <f>IF(ISNA(MATCH(C851,FORMULÁRIO!L:L, 0)),"NÃO","SIM")</f>
        <v>SIM</v>
      </c>
      <c r="AA851" s="62" t="s">
        <v>3502</v>
      </c>
      <c r="AB851" s="62" t="s">
        <v>3502</v>
      </c>
    </row>
    <row r="852" spans="1:28" ht="15.75" customHeight="1" x14ac:dyDescent="0.25">
      <c r="A852" s="62">
        <v>513</v>
      </c>
      <c r="B852" s="208" t="s">
        <v>2134</v>
      </c>
      <c r="C852" s="46" t="s">
        <v>2135</v>
      </c>
      <c r="D852" s="47" t="s">
        <v>2136</v>
      </c>
      <c r="E852" s="48" t="s">
        <v>43</v>
      </c>
      <c r="F852" s="46" t="s">
        <v>2137</v>
      </c>
      <c r="G852" s="46" t="s">
        <v>17</v>
      </c>
      <c r="H852" s="62"/>
      <c r="I852" s="62"/>
      <c r="J852" s="62" t="s">
        <v>9</v>
      </c>
      <c r="K852" s="62" t="s">
        <v>9</v>
      </c>
      <c r="L852" s="62"/>
      <c r="M852" s="62"/>
      <c r="N852" s="62"/>
      <c r="O852" s="62"/>
      <c r="P852" s="62"/>
      <c r="Q852" s="62"/>
      <c r="R852" s="62"/>
      <c r="S852" s="62"/>
      <c r="T852" s="62"/>
      <c r="U852" s="62"/>
      <c r="V852" s="62" t="s">
        <v>3506</v>
      </c>
      <c r="W852" s="62"/>
      <c r="X852" s="62" t="s">
        <v>3380</v>
      </c>
      <c r="Y852" s="62">
        <v>2</v>
      </c>
      <c r="Z852" s="62" t="str">
        <f>IF(ISNA(MATCH(C852,FORMULÁRIO!L:L, 0)),"NÃO","SIM")</f>
        <v>SIM</v>
      </c>
      <c r="AA852" s="62" t="s">
        <v>3502</v>
      </c>
      <c r="AB852" s="62" t="s">
        <v>3502</v>
      </c>
    </row>
    <row r="853" spans="1:28" ht="15.75" customHeight="1" x14ac:dyDescent="0.25">
      <c r="A853" s="62">
        <v>514</v>
      </c>
      <c r="B853" s="46" t="s">
        <v>2138</v>
      </c>
      <c r="C853" s="46" t="s">
        <v>2139</v>
      </c>
      <c r="D853" s="89" t="s">
        <v>2140</v>
      </c>
      <c r="E853" s="48" t="s">
        <v>26</v>
      </c>
      <c r="F853" s="46" t="s">
        <v>2141</v>
      </c>
      <c r="G853" s="46" t="s">
        <v>13</v>
      </c>
      <c r="H853" s="62" t="s">
        <v>9</v>
      </c>
      <c r="I853" s="62" t="s">
        <v>9</v>
      </c>
      <c r="J853" s="62"/>
      <c r="K853" s="62"/>
      <c r="L853" s="62"/>
      <c r="M853" s="62"/>
      <c r="N853" s="62"/>
      <c r="O853" s="62"/>
      <c r="P853" s="62"/>
      <c r="Q853" s="62"/>
      <c r="R853" s="62"/>
      <c r="S853" s="62"/>
      <c r="T853" s="62"/>
      <c r="U853" s="62"/>
      <c r="V853" s="62"/>
      <c r="W853" s="62"/>
      <c r="X853" s="62" t="s">
        <v>3408</v>
      </c>
      <c r="Y853" s="62">
        <v>1</v>
      </c>
      <c r="Z853" s="62" t="str">
        <f>IF(ISNA(MATCH(C853,FORMULÁRIO!L:L, 0)),"NÃO","SIM")</f>
        <v>NÃO</v>
      </c>
      <c r="AA853" s="62" t="s">
        <v>3502</v>
      </c>
      <c r="AB853" s="62" t="s">
        <v>3503</v>
      </c>
    </row>
    <row r="854" spans="1:28" ht="15.75" customHeight="1" x14ac:dyDescent="0.25">
      <c r="A854" s="62">
        <v>514</v>
      </c>
      <c r="B854" s="46" t="s">
        <v>2138</v>
      </c>
      <c r="C854" s="46" t="s">
        <v>2139</v>
      </c>
      <c r="D854" s="47" t="s">
        <v>2140</v>
      </c>
      <c r="E854" s="48" t="s">
        <v>26</v>
      </c>
      <c r="F854" s="46" t="s">
        <v>2141</v>
      </c>
      <c r="G854" s="46" t="s">
        <v>17</v>
      </c>
      <c r="H854" s="62" t="s">
        <v>9</v>
      </c>
      <c r="I854" s="62"/>
      <c r="J854" s="62" t="s">
        <v>9</v>
      </c>
      <c r="K854" s="62"/>
      <c r="L854" s="62"/>
      <c r="M854" s="62"/>
      <c r="N854" s="62"/>
      <c r="O854" s="62"/>
      <c r="P854" s="62"/>
      <c r="Q854" s="62"/>
      <c r="R854" s="62"/>
      <c r="S854" s="62"/>
      <c r="T854" s="62"/>
      <c r="U854" s="62"/>
      <c r="V854" s="62"/>
      <c r="W854" s="62"/>
      <c r="X854" s="62" t="s">
        <v>3380</v>
      </c>
      <c r="Y854" s="62">
        <v>2</v>
      </c>
      <c r="Z854" s="62" t="str">
        <f>IF(ISNA(MATCH(C854,FORMULÁRIO!L:L, 0)),"NÃO","SIM")</f>
        <v>NÃO</v>
      </c>
      <c r="AA854" s="62" t="s">
        <v>3502</v>
      </c>
      <c r="AB854" s="62" t="s">
        <v>3503</v>
      </c>
    </row>
    <row r="855" spans="1:28" ht="15.75" customHeight="1" x14ac:dyDescent="0.25">
      <c r="A855" s="62">
        <v>514</v>
      </c>
      <c r="B855" s="46" t="s">
        <v>2138</v>
      </c>
      <c r="C855" s="46" t="s">
        <v>2139</v>
      </c>
      <c r="D855" s="47" t="s">
        <v>2140</v>
      </c>
      <c r="E855" s="48" t="s">
        <v>26</v>
      </c>
      <c r="F855" s="46" t="s">
        <v>2141</v>
      </c>
      <c r="G855" s="46" t="s">
        <v>187</v>
      </c>
      <c r="H855" s="62" t="s">
        <v>9</v>
      </c>
      <c r="I855" s="62"/>
      <c r="J855" s="62"/>
      <c r="K855" s="62"/>
      <c r="L855" s="62"/>
      <c r="M855" s="62"/>
      <c r="N855" s="62"/>
      <c r="O855" s="62"/>
      <c r="P855" s="62"/>
      <c r="Q855" s="62"/>
      <c r="R855" s="62"/>
      <c r="S855" s="62"/>
      <c r="T855" s="62"/>
      <c r="U855" s="62"/>
      <c r="V855" s="62"/>
      <c r="W855" s="62"/>
      <c r="X855" s="62" t="s">
        <v>3413</v>
      </c>
      <c r="Y855" s="62">
        <v>3</v>
      </c>
      <c r="Z855" s="62" t="str">
        <f>IF(ISNA(MATCH(C855,FORMULÁRIO!L:L, 0)),"NÃO","SIM")</f>
        <v>NÃO</v>
      </c>
      <c r="AA855" s="62" t="s">
        <v>3502</v>
      </c>
      <c r="AB855" s="62" t="s">
        <v>3503</v>
      </c>
    </row>
    <row r="856" spans="1:28" x14ac:dyDescent="0.25">
      <c r="A856" s="62">
        <v>515</v>
      </c>
      <c r="B856" s="208" t="s">
        <v>2142</v>
      </c>
      <c r="C856" s="46" t="s">
        <v>2143</v>
      </c>
      <c r="D856" s="47" t="s">
        <v>2144</v>
      </c>
      <c r="E856" s="48" t="s">
        <v>89</v>
      </c>
      <c r="F856" s="46" t="s">
        <v>2145</v>
      </c>
      <c r="G856" s="46" t="s">
        <v>10</v>
      </c>
      <c r="H856" s="62"/>
      <c r="I856" s="62" t="s">
        <v>9</v>
      </c>
      <c r="J856" s="62" t="s">
        <v>9</v>
      </c>
      <c r="K856" s="62" t="s">
        <v>9</v>
      </c>
      <c r="L856" s="62"/>
      <c r="M856" s="62"/>
      <c r="N856" s="62"/>
      <c r="O856" s="62"/>
      <c r="P856" s="62"/>
      <c r="Q856" s="62"/>
      <c r="R856" s="62"/>
      <c r="S856" s="62"/>
      <c r="T856" s="62"/>
      <c r="U856" s="62"/>
      <c r="V856" s="62"/>
      <c r="W856" s="62"/>
      <c r="X856" s="62" t="s">
        <v>3497</v>
      </c>
      <c r="Y856" s="62">
        <v>1</v>
      </c>
      <c r="Z856" s="62" t="str">
        <f>IF(ISNA(MATCH(C856,FORMULÁRIO!L:L, 0)),"NÃO","SIM")</f>
        <v>SIM</v>
      </c>
      <c r="AA856" s="62" t="s">
        <v>3502</v>
      </c>
      <c r="AB856" s="62" t="s">
        <v>3503</v>
      </c>
    </row>
    <row r="857" spans="1:28" ht="15.75" customHeight="1" x14ac:dyDescent="0.25">
      <c r="A857" s="62">
        <v>516</v>
      </c>
      <c r="B857" s="208" t="s">
        <v>2146</v>
      </c>
      <c r="C857" s="46" t="s">
        <v>2147</v>
      </c>
      <c r="D857" s="47" t="s">
        <v>2148</v>
      </c>
      <c r="E857" s="48" t="s">
        <v>3470</v>
      </c>
      <c r="F857" s="46" t="s">
        <v>2149</v>
      </c>
      <c r="G857" s="46" t="s">
        <v>13</v>
      </c>
      <c r="H857" s="62" t="s">
        <v>9</v>
      </c>
      <c r="I857" s="62" t="s">
        <v>9</v>
      </c>
      <c r="J857" s="62"/>
      <c r="K857" s="62"/>
      <c r="L857" s="62"/>
      <c r="M857" s="62"/>
      <c r="N857" s="62"/>
      <c r="O857" s="62"/>
      <c r="P857" s="62"/>
      <c r="Q857" s="62"/>
      <c r="R857" s="62"/>
      <c r="S857" s="62"/>
      <c r="T857" s="62"/>
      <c r="U857" s="62"/>
      <c r="V857" s="62"/>
      <c r="W857" s="62"/>
      <c r="X857" s="62" t="s">
        <v>3408</v>
      </c>
      <c r="Y857" s="62">
        <v>1</v>
      </c>
      <c r="Z857" s="62" t="str">
        <f>IF(ISNA(MATCH(C857,FORMULÁRIO!L:L, 0)),"NÃO","SIM")</f>
        <v>SIM</v>
      </c>
      <c r="AA857" s="62" t="s">
        <v>3503</v>
      </c>
      <c r="AB857" s="62" t="s">
        <v>3503</v>
      </c>
    </row>
    <row r="858" spans="1:28" ht="47.25" customHeight="1" x14ac:dyDescent="0.25">
      <c r="A858" s="62">
        <v>517</v>
      </c>
      <c r="B858" s="46" t="s">
        <v>2150</v>
      </c>
      <c r="C858" s="91" t="s">
        <v>2151</v>
      </c>
      <c r="D858" s="88" t="s">
        <v>5095</v>
      </c>
      <c r="E858" s="48" t="s">
        <v>43</v>
      </c>
      <c r="F858" s="46" t="s">
        <v>2152</v>
      </c>
      <c r="G858" s="46" t="s">
        <v>42</v>
      </c>
      <c r="H858" s="62" t="s">
        <v>9</v>
      </c>
      <c r="I858" s="62"/>
      <c r="J858" s="62"/>
      <c r="K858" s="62"/>
      <c r="L858" s="62"/>
      <c r="M858" s="62"/>
      <c r="N858" s="62"/>
      <c r="O858" s="62"/>
      <c r="P858" s="62"/>
      <c r="Q858" s="62"/>
      <c r="R858" s="62"/>
      <c r="S858" s="62"/>
      <c r="T858" s="62"/>
      <c r="U858" s="62" t="s">
        <v>5027</v>
      </c>
      <c r="V858" s="62" t="s">
        <v>3506</v>
      </c>
      <c r="W858" s="62"/>
      <c r="X858" s="62" t="s">
        <v>3432</v>
      </c>
      <c r="Y858" s="62">
        <v>1</v>
      </c>
      <c r="Z858" s="62" t="s">
        <v>3503</v>
      </c>
      <c r="AA858" s="62" t="s">
        <v>3502</v>
      </c>
      <c r="AB858" s="62" t="s">
        <v>3502</v>
      </c>
    </row>
    <row r="859" spans="1:28" ht="31.5" customHeight="1" x14ac:dyDescent="0.25">
      <c r="A859" s="62">
        <v>518</v>
      </c>
      <c r="B859" s="209" t="s">
        <v>2153</v>
      </c>
      <c r="C859" s="46" t="s">
        <v>2154</v>
      </c>
      <c r="D859" s="47" t="s">
        <v>2155</v>
      </c>
      <c r="E859" s="48" t="s">
        <v>89</v>
      </c>
      <c r="F859" s="46" t="s">
        <v>2156</v>
      </c>
      <c r="G859" s="46" t="s">
        <v>305</v>
      </c>
      <c r="H859" s="62"/>
      <c r="I859" s="62"/>
      <c r="J859" s="62"/>
      <c r="K859" s="62"/>
      <c r="L859" s="62" t="s">
        <v>9</v>
      </c>
      <c r="M859" s="62"/>
      <c r="N859" s="62"/>
      <c r="O859" s="62" t="s">
        <v>9</v>
      </c>
      <c r="P859" s="62"/>
      <c r="Q859" s="62"/>
      <c r="R859" s="62"/>
      <c r="S859" s="62"/>
      <c r="T859" s="62"/>
      <c r="U859" s="62"/>
      <c r="V859" s="62"/>
      <c r="W859" s="62"/>
      <c r="X859" s="62" t="s">
        <v>3389</v>
      </c>
      <c r="Y859" s="62">
        <v>1</v>
      </c>
      <c r="Z859" s="62" t="str">
        <f>IF(ISNA(MATCH(C859,FORMULÁRIO!L:L, 0)),"NÃO","SIM")</f>
        <v>SIM</v>
      </c>
      <c r="AA859" s="62" t="s">
        <v>3502</v>
      </c>
      <c r="AB859" s="62" t="s">
        <v>3503</v>
      </c>
    </row>
    <row r="860" spans="1:28" ht="31.5" customHeight="1" x14ac:dyDescent="0.25">
      <c r="A860" s="62">
        <v>518</v>
      </c>
      <c r="B860" s="209" t="s">
        <v>2153</v>
      </c>
      <c r="C860" s="46" t="s">
        <v>2154</v>
      </c>
      <c r="D860" s="47" t="s">
        <v>2155</v>
      </c>
      <c r="E860" s="48" t="s">
        <v>89</v>
      </c>
      <c r="F860" s="46" t="s">
        <v>2156</v>
      </c>
      <c r="G860" s="46" t="s">
        <v>11</v>
      </c>
      <c r="H860" s="62" t="s">
        <v>9</v>
      </c>
      <c r="I860" s="62"/>
      <c r="J860" s="62"/>
      <c r="K860" s="62"/>
      <c r="L860" s="62"/>
      <c r="M860" s="62"/>
      <c r="N860" s="62"/>
      <c r="O860" s="62"/>
      <c r="P860" s="62"/>
      <c r="Q860" s="62"/>
      <c r="R860" s="62"/>
      <c r="S860" s="62"/>
      <c r="T860" s="62"/>
      <c r="U860" s="62"/>
      <c r="V860" s="62"/>
      <c r="W860" s="62"/>
      <c r="X860" s="62" t="s">
        <v>3371</v>
      </c>
      <c r="Y860" s="62">
        <v>2</v>
      </c>
      <c r="Z860" s="62" t="str">
        <f>IF(ISNA(MATCH(C860,FORMULÁRIO!L:L, 0)),"NÃO","SIM")</f>
        <v>SIM</v>
      </c>
      <c r="AA860" s="62" t="s">
        <v>3502</v>
      </c>
      <c r="AB860" s="62" t="s">
        <v>3503</v>
      </c>
    </row>
    <row r="861" spans="1:28" ht="31.5" customHeight="1" x14ac:dyDescent="0.25">
      <c r="A861" s="62">
        <v>518</v>
      </c>
      <c r="B861" s="209" t="s">
        <v>2153</v>
      </c>
      <c r="C861" s="46" t="s">
        <v>2154</v>
      </c>
      <c r="D861" s="47" t="s">
        <v>2155</v>
      </c>
      <c r="E861" s="48" t="s">
        <v>89</v>
      </c>
      <c r="F861" s="46" t="s">
        <v>2156</v>
      </c>
      <c r="G861" s="46" t="s">
        <v>25</v>
      </c>
      <c r="H861" s="62"/>
      <c r="I861" s="62" t="s">
        <v>9</v>
      </c>
      <c r="J861" s="62"/>
      <c r="K861" s="62" t="s">
        <v>9</v>
      </c>
      <c r="L861" s="62"/>
      <c r="M861" s="62"/>
      <c r="N861" s="62"/>
      <c r="O861" s="62"/>
      <c r="P861" s="62"/>
      <c r="Q861" s="62"/>
      <c r="R861" s="62"/>
      <c r="S861" s="62"/>
      <c r="T861" s="62"/>
      <c r="U861" s="62"/>
      <c r="V861" s="62"/>
      <c r="W861" s="62"/>
      <c r="X861" s="62" t="s">
        <v>3380</v>
      </c>
      <c r="Y861" s="62">
        <v>3</v>
      </c>
      <c r="Z861" s="62" t="str">
        <f>IF(ISNA(MATCH(C861,FORMULÁRIO!L:L, 0)),"NÃO","SIM")</f>
        <v>SIM</v>
      </c>
      <c r="AA861" s="62" t="s">
        <v>3502</v>
      </c>
      <c r="AB861" s="62" t="s">
        <v>3503</v>
      </c>
    </row>
    <row r="862" spans="1:28" ht="15.75" customHeight="1" x14ac:dyDescent="0.25">
      <c r="A862" s="62">
        <v>519</v>
      </c>
      <c r="B862" s="208" t="s">
        <v>2157</v>
      </c>
      <c r="C862" s="46" t="s">
        <v>2158</v>
      </c>
      <c r="D862" s="47" t="s">
        <v>2159</v>
      </c>
      <c r="E862" s="48" t="s">
        <v>43</v>
      </c>
      <c r="F862" s="46" t="s">
        <v>2160</v>
      </c>
      <c r="G862" s="46" t="s">
        <v>48</v>
      </c>
      <c r="H862" s="62" t="s">
        <v>9</v>
      </c>
      <c r="I862" s="62" t="s">
        <v>9</v>
      </c>
      <c r="J862" s="62"/>
      <c r="K862" s="62"/>
      <c r="L862" s="62"/>
      <c r="M862" s="62"/>
      <c r="N862" s="62"/>
      <c r="O862" s="62"/>
      <c r="P862" s="62"/>
      <c r="Q862" s="62"/>
      <c r="R862" s="62"/>
      <c r="S862" s="62"/>
      <c r="T862" s="62"/>
      <c r="U862" s="62"/>
      <c r="V862" s="62"/>
      <c r="W862" s="62"/>
      <c r="X862" s="62" t="s">
        <v>3361</v>
      </c>
      <c r="Y862" s="62">
        <v>1</v>
      </c>
      <c r="Z862" s="62" t="str">
        <f>IF(ISNA(MATCH(C862,FORMULÁRIO!L:L, 0)),"NÃO","SIM")</f>
        <v>SIM</v>
      </c>
      <c r="AA862" s="62" t="s">
        <v>3502</v>
      </c>
      <c r="AB862" s="62" t="s">
        <v>3502</v>
      </c>
    </row>
    <row r="863" spans="1:28" ht="15.75" customHeight="1" x14ac:dyDescent="0.25">
      <c r="A863" s="62">
        <v>520</v>
      </c>
      <c r="B863" s="208" t="s">
        <v>2161</v>
      </c>
      <c r="C863" s="46" t="s">
        <v>2162</v>
      </c>
      <c r="D863" s="47" t="s">
        <v>2163</v>
      </c>
      <c r="E863" s="48" t="s">
        <v>43</v>
      </c>
      <c r="F863" s="46" t="s">
        <v>2164</v>
      </c>
      <c r="G863" s="46" t="s">
        <v>48</v>
      </c>
      <c r="H863" s="62" t="s">
        <v>9</v>
      </c>
      <c r="I863" s="62"/>
      <c r="J863" s="62"/>
      <c r="K863" s="62"/>
      <c r="L863" s="62"/>
      <c r="M863" s="62"/>
      <c r="N863" s="62"/>
      <c r="O863" s="62"/>
      <c r="P863" s="62"/>
      <c r="Q863" s="62"/>
      <c r="R863" s="62"/>
      <c r="S863" s="62"/>
      <c r="T863" s="62"/>
      <c r="U863" s="62"/>
      <c r="V863" s="62" t="s">
        <v>3506</v>
      </c>
      <c r="W863" s="62"/>
      <c r="X863" s="62" t="s">
        <v>3361</v>
      </c>
      <c r="Y863" s="62">
        <v>1</v>
      </c>
      <c r="Z863" s="62" t="str">
        <f>IF(ISNA(MATCH(C863,FORMULÁRIO!L:L, 0)),"NÃO","SIM")</f>
        <v>SIM</v>
      </c>
      <c r="AA863" s="62" t="s">
        <v>3502</v>
      </c>
      <c r="AB863" s="62" t="s">
        <v>3502</v>
      </c>
    </row>
    <row r="864" spans="1:28" ht="15.75" customHeight="1" x14ac:dyDescent="0.25">
      <c r="A864" s="62">
        <v>520</v>
      </c>
      <c r="B864" s="208" t="s">
        <v>2161</v>
      </c>
      <c r="C864" s="46" t="s">
        <v>2162</v>
      </c>
      <c r="D864" s="47" t="s">
        <v>2163</v>
      </c>
      <c r="E864" s="48" t="s">
        <v>43</v>
      </c>
      <c r="F864" s="46" t="s">
        <v>2164</v>
      </c>
      <c r="G864" s="46" t="s">
        <v>68</v>
      </c>
      <c r="H864" s="62"/>
      <c r="I864" s="62"/>
      <c r="J864" s="62" t="s">
        <v>9</v>
      </c>
      <c r="K864" s="62"/>
      <c r="L864" s="62"/>
      <c r="M864" s="62"/>
      <c r="N864" s="62"/>
      <c r="O864" s="62"/>
      <c r="P864" s="62"/>
      <c r="Q864" s="62"/>
      <c r="R864" s="62"/>
      <c r="S864" s="62"/>
      <c r="T864" s="62"/>
      <c r="U864" s="62"/>
      <c r="V864" s="62" t="s">
        <v>3506</v>
      </c>
      <c r="W864" s="62"/>
      <c r="X864" s="62" t="s">
        <v>3497</v>
      </c>
      <c r="Y864" s="62">
        <v>2</v>
      </c>
      <c r="Z864" s="62" t="str">
        <f>IF(ISNA(MATCH(C864,FORMULÁRIO!L:L, 0)),"NÃO","SIM")</f>
        <v>SIM</v>
      </c>
      <c r="AA864" s="62" t="s">
        <v>3502</v>
      </c>
      <c r="AB864" s="62" t="s">
        <v>3502</v>
      </c>
    </row>
    <row r="865" spans="1:28" ht="15.75" customHeight="1" x14ac:dyDescent="0.25">
      <c r="A865" s="62">
        <v>520</v>
      </c>
      <c r="B865" s="208" t="s">
        <v>2161</v>
      </c>
      <c r="C865" s="46" t="s">
        <v>2162</v>
      </c>
      <c r="D865" s="47" t="s">
        <v>2163</v>
      </c>
      <c r="E865" s="48" t="s">
        <v>43</v>
      </c>
      <c r="F865" s="46" t="s">
        <v>2164</v>
      </c>
      <c r="G865" s="46" t="s">
        <v>25</v>
      </c>
      <c r="H865" s="62" t="s">
        <v>9</v>
      </c>
      <c r="I865" s="62" t="s">
        <v>9</v>
      </c>
      <c r="J865" s="62" t="s">
        <v>9</v>
      </c>
      <c r="K865" s="62"/>
      <c r="L865" s="62"/>
      <c r="M865" s="62"/>
      <c r="N865" s="62"/>
      <c r="O865" s="62"/>
      <c r="P865" s="62"/>
      <c r="Q865" s="62"/>
      <c r="R865" s="62"/>
      <c r="S865" s="62"/>
      <c r="T865" s="62"/>
      <c r="U865" s="62" t="s">
        <v>5037</v>
      </c>
      <c r="V865" s="62" t="s">
        <v>3506</v>
      </c>
      <c r="W865" s="62"/>
      <c r="X865" s="62" t="s">
        <v>3380</v>
      </c>
      <c r="Y865" s="62">
        <v>3</v>
      </c>
      <c r="Z865" s="62" t="str">
        <f>IF(ISNA(MATCH(C865,FORMULÁRIO!L:L, 0)),"NÃO","SIM")</f>
        <v>SIM</v>
      </c>
      <c r="AA865" s="62" t="s">
        <v>3502</v>
      </c>
      <c r="AB865" s="62" t="s">
        <v>3502</v>
      </c>
    </row>
    <row r="866" spans="1:28" ht="15.75" customHeight="1" x14ac:dyDescent="0.25">
      <c r="A866" s="62">
        <v>521</v>
      </c>
      <c r="B866" s="208" t="s">
        <v>2165</v>
      </c>
      <c r="C866" s="46" t="s">
        <v>2166</v>
      </c>
      <c r="D866" s="47" t="s">
        <v>2167</v>
      </c>
      <c r="E866" s="48" t="s">
        <v>43</v>
      </c>
      <c r="F866" s="46" t="s">
        <v>2168</v>
      </c>
      <c r="G866" s="46" t="s">
        <v>48</v>
      </c>
      <c r="H866" s="62" t="s">
        <v>9</v>
      </c>
      <c r="I866" s="62"/>
      <c r="J866" s="62"/>
      <c r="K866" s="62"/>
      <c r="L866" s="62"/>
      <c r="M866" s="62"/>
      <c r="N866" s="62"/>
      <c r="O866" s="62"/>
      <c r="P866" s="62"/>
      <c r="Q866" s="62"/>
      <c r="R866" s="62"/>
      <c r="S866" s="62"/>
      <c r="T866" s="62"/>
      <c r="U866" s="62"/>
      <c r="V866" s="62"/>
      <c r="W866" s="62"/>
      <c r="X866" s="62" t="s">
        <v>3361</v>
      </c>
      <c r="Y866" s="62">
        <v>1</v>
      </c>
      <c r="Z866" s="62" t="str">
        <f>IF(ISNA(MATCH(C866,FORMULÁRIO!L:L, 0)),"NÃO","SIM")</f>
        <v>SIM</v>
      </c>
      <c r="AA866" s="62" t="s">
        <v>3502</v>
      </c>
      <c r="AB866" s="62" t="s">
        <v>3502</v>
      </c>
    </row>
    <row r="867" spans="1:28" ht="15.75" customHeight="1" x14ac:dyDescent="0.25">
      <c r="A867" s="62">
        <v>522</v>
      </c>
      <c r="B867" s="208" t="s">
        <v>2169</v>
      </c>
      <c r="C867" s="46" t="s">
        <v>2170</v>
      </c>
      <c r="D867" s="47" t="s">
        <v>2171</v>
      </c>
      <c r="E867" s="48" t="s">
        <v>43</v>
      </c>
      <c r="F867" s="46" t="s">
        <v>2172</v>
      </c>
      <c r="G867" s="46" t="s">
        <v>15</v>
      </c>
      <c r="H867" s="62" t="s">
        <v>9</v>
      </c>
      <c r="I867" s="62"/>
      <c r="J867" s="62"/>
      <c r="K867" s="62"/>
      <c r="L867" s="62"/>
      <c r="M867" s="62"/>
      <c r="N867" s="62"/>
      <c r="O867" s="62"/>
      <c r="P867" s="62"/>
      <c r="Q867" s="62"/>
      <c r="R867" s="62"/>
      <c r="S867" s="62"/>
      <c r="T867" s="62"/>
      <c r="U867" s="62"/>
      <c r="V867" s="62"/>
      <c r="W867" s="62"/>
      <c r="X867" s="62" t="s">
        <v>3371</v>
      </c>
      <c r="Y867" s="62">
        <v>1</v>
      </c>
      <c r="Z867" s="62" t="str">
        <f>IF(ISNA(MATCH(C867,FORMULÁRIO!L:L, 0)),"NÃO","SIM")</f>
        <v>SIM</v>
      </c>
      <c r="AA867" s="62" t="s">
        <v>3502</v>
      </c>
      <c r="AB867" s="62" t="s">
        <v>3502</v>
      </c>
    </row>
    <row r="868" spans="1:28" ht="15.75" customHeight="1" x14ac:dyDescent="0.25">
      <c r="A868" s="62">
        <v>523</v>
      </c>
      <c r="B868" s="208" t="s">
        <v>2173</v>
      </c>
      <c r="C868" s="46" t="s">
        <v>2174</v>
      </c>
      <c r="D868" s="47" t="s">
        <v>2175</v>
      </c>
      <c r="E868" s="48" t="s">
        <v>43</v>
      </c>
      <c r="F868" s="46" t="s">
        <v>2176</v>
      </c>
      <c r="G868" s="46" t="s">
        <v>15</v>
      </c>
      <c r="H868" s="62" t="s">
        <v>9</v>
      </c>
      <c r="I868" s="62"/>
      <c r="J868" s="62"/>
      <c r="K868" s="62"/>
      <c r="L868" s="62"/>
      <c r="M868" s="62"/>
      <c r="N868" s="62"/>
      <c r="O868" s="62"/>
      <c r="P868" s="62"/>
      <c r="Q868" s="62"/>
      <c r="R868" s="62"/>
      <c r="S868" s="62"/>
      <c r="T868" s="62"/>
      <c r="U868" s="62"/>
      <c r="V868" s="62" t="s">
        <v>3506</v>
      </c>
      <c r="W868" s="62"/>
      <c r="X868" s="62" t="s">
        <v>3371</v>
      </c>
      <c r="Y868" s="62">
        <v>1</v>
      </c>
      <c r="Z868" s="62" t="str">
        <f>IF(ISNA(MATCH(C868,FORMULÁRIO!L:L, 0)),"NÃO","SIM")</f>
        <v>SIM</v>
      </c>
      <c r="AA868" s="62" t="s">
        <v>3502</v>
      </c>
      <c r="AB868" s="62" t="s">
        <v>3502</v>
      </c>
    </row>
    <row r="869" spans="1:28" ht="15.75" customHeight="1" x14ac:dyDescent="0.25">
      <c r="A869" s="62">
        <v>523</v>
      </c>
      <c r="B869" s="208" t="s">
        <v>2173</v>
      </c>
      <c r="C869" s="46" t="s">
        <v>2174</v>
      </c>
      <c r="D869" s="47" t="s">
        <v>2175</v>
      </c>
      <c r="E869" s="48" t="s">
        <v>43</v>
      </c>
      <c r="F869" s="46" t="s">
        <v>2176</v>
      </c>
      <c r="G869" s="46" t="s">
        <v>103</v>
      </c>
      <c r="H869" s="62" t="s">
        <v>9</v>
      </c>
      <c r="I869" s="62" t="s">
        <v>9</v>
      </c>
      <c r="J869" s="62" t="s">
        <v>9</v>
      </c>
      <c r="K869" s="62" t="s">
        <v>9</v>
      </c>
      <c r="L869" s="62"/>
      <c r="M869" s="62"/>
      <c r="N869" s="62"/>
      <c r="O869" s="62"/>
      <c r="P869" s="62"/>
      <c r="Q869" s="62"/>
      <c r="R869" s="62"/>
      <c r="S869" s="62"/>
      <c r="T869" s="62"/>
      <c r="U869" s="62"/>
      <c r="V869" s="62" t="s">
        <v>3506</v>
      </c>
      <c r="W869" s="62"/>
      <c r="X869" s="62" t="s">
        <v>3361</v>
      </c>
      <c r="Y869" s="62">
        <v>2</v>
      </c>
      <c r="Z869" s="62" t="str">
        <f>IF(ISNA(MATCH(C869,FORMULÁRIO!L:L, 0)),"NÃO","SIM")</f>
        <v>SIM</v>
      </c>
      <c r="AA869" s="62" t="s">
        <v>3502</v>
      </c>
      <c r="AB869" s="62" t="s">
        <v>3502</v>
      </c>
    </row>
    <row r="870" spans="1:28" ht="15.75" customHeight="1" x14ac:dyDescent="0.25">
      <c r="A870" s="62">
        <v>523</v>
      </c>
      <c r="B870" s="208" t="s">
        <v>2173</v>
      </c>
      <c r="C870" s="46" t="s">
        <v>2174</v>
      </c>
      <c r="D870" s="47" t="s">
        <v>2175</v>
      </c>
      <c r="E870" s="48" t="s">
        <v>43</v>
      </c>
      <c r="F870" s="46" t="s">
        <v>2176</v>
      </c>
      <c r="G870" s="46" t="s">
        <v>25</v>
      </c>
      <c r="H870" s="62" t="s">
        <v>9</v>
      </c>
      <c r="I870" s="62"/>
      <c r="J870" s="62" t="s">
        <v>9</v>
      </c>
      <c r="K870" s="62" t="s">
        <v>9</v>
      </c>
      <c r="L870" s="62"/>
      <c r="M870" s="62"/>
      <c r="N870" s="62"/>
      <c r="O870" s="62"/>
      <c r="P870" s="62"/>
      <c r="Q870" s="62"/>
      <c r="R870" s="62"/>
      <c r="S870" s="62"/>
      <c r="T870" s="62"/>
      <c r="U870" s="62" t="s">
        <v>5048</v>
      </c>
      <c r="V870" s="62" t="s">
        <v>3506</v>
      </c>
      <c r="W870" s="62"/>
      <c r="X870" s="62" t="s">
        <v>3380</v>
      </c>
      <c r="Y870" s="62">
        <v>3</v>
      </c>
      <c r="Z870" s="62" t="str">
        <f>IF(ISNA(MATCH(C870,FORMULÁRIO!L:L, 0)),"NÃO","SIM")</f>
        <v>SIM</v>
      </c>
      <c r="AA870" s="62" t="s">
        <v>3502</v>
      </c>
      <c r="AB870" s="62" t="s">
        <v>3502</v>
      </c>
    </row>
    <row r="871" spans="1:28" ht="15.75" customHeight="1" x14ac:dyDescent="0.25">
      <c r="A871" s="62">
        <v>524</v>
      </c>
      <c r="B871" s="208" t="s">
        <v>2177</v>
      </c>
      <c r="C871" s="46" t="s">
        <v>2178</v>
      </c>
      <c r="D871" s="47" t="s">
        <v>2179</v>
      </c>
      <c r="E871" s="48" t="s">
        <v>168</v>
      </c>
      <c r="F871" s="46" t="s">
        <v>2180</v>
      </c>
      <c r="G871" s="46" t="s">
        <v>15</v>
      </c>
      <c r="H871" s="62" t="s">
        <v>9</v>
      </c>
      <c r="I871" s="62"/>
      <c r="J871" s="62"/>
      <c r="K871" s="62"/>
      <c r="L871" s="62"/>
      <c r="M871" s="62"/>
      <c r="N871" s="62"/>
      <c r="O871" s="62"/>
      <c r="P871" s="62"/>
      <c r="Q871" s="62"/>
      <c r="R871" s="62"/>
      <c r="S871" s="62"/>
      <c r="T871" s="62"/>
      <c r="U871" s="62"/>
      <c r="V871" s="62"/>
      <c r="W871" s="62"/>
      <c r="X871" s="62" t="s">
        <v>3371</v>
      </c>
      <c r="Y871" s="62">
        <v>1</v>
      </c>
      <c r="Z871" s="62" t="str">
        <f>IF(ISNA(MATCH(C871,FORMULÁRIO!L:L, 0)),"NÃO","SIM")</f>
        <v>SIM</v>
      </c>
      <c r="AA871" s="62" t="s">
        <v>3502</v>
      </c>
      <c r="AB871" s="62" t="s">
        <v>3503</v>
      </c>
    </row>
    <row r="872" spans="1:28" ht="15.75" customHeight="1" x14ac:dyDescent="0.25">
      <c r="A872" s="62">
        <v>524</v>
      </c>
      <c r="B872" s="208" t="s">
        <v>2177</v>
      </c>
      <c r="C872" s="46" t="s">
        <v>2178</v>
      </c>
      <c r="D872" s="47" t="s">
        <v>2179</v>
      </c>
      <c r="E872" s="48" t="s">
        <v>168</v>
      </c>
      <c r="F872" s="46" t="s">
        <v>2180</v>
      </c>
      <c r="G872" s="46" t="s">
        <v>17</v>
      </c>
      <c r="H872" s="62"/>
      <c r="I872" s="62" t="s">
        <v>9</v>
      </c>
      <c r="J872" s="62" t="s">
        <v>9</v>
      </c>
      <c r="K872" s="62"/>
      <c r="L872" s="62"/>
      <c r="M872" s="62"/>
      <c r="N872" s="62"/>
      <c r="O872" s="62"/>
      <c r="P872" s="62"/>
      <c r="Q872" s="62"/>
      <c r="R872" s="62"/>
      <c r="S872" s="62"/>
      <c r="T872" s="62"/>
      <c r="U872" s="62"/>
      <c r="V872" s="62"/>
      <c r="W872" s="62"/>
      <c r="X872" s="62" t="s">
        <v>3380</v>
      </c>
      <c r="Y872" s="62">
        <v>2</v>
      </c>
      <c r="Z872" s="62" t="str">
        <f>IF(ISNA(MATCH(C872,FORMULÁRIO!L:L, 0)),"NÃO","SIM")</f>
        <v>SIM</v>
      </c>
      <c r="AA872" s="62" t="s">
        <v>3502</v>
      </c>
      <c r="AB872" s="62" t="s">
        <v>3503</v>
      </c>
    </row>
    <row r="873" spans="1:28" ht="15.75" customHeight="1" x14ac:dyDescent="0.25">
      <c r="A873" s="62">
        <v>525</v>
      </c>
      <c r="B873" s="46" t="s">
        <v>2181</v>
      </c>
      <c r="C873" s="46" t="s">
        <v>2182</v>
      </c>
      <c r="D873" s="47" t="s">
        <v>2183</v>
      </c>
      <c r="E873" s="48" t="s">
        <v>3470</v>
      </c>
      <c r="F873" s="46" t="s">
        <v>2184</v>
      </c>
      <c r="G873" s="46" t="s">
        <v>13</v>
      </c>
      <c r="H873" s="62"/>
      <c r="I873" s="62" t="s">
        <v>9</v>
      </c>
      <c r="J873" s="62"/>
      <c r="K873" s="62"/>
      <c r="L873" s="62"/>
      <c r="M873" s="62"/>
      <c r="N873" s="62"/>
      <c r="O873" s="62"/>
      <c r="P873" s="62"/>
      <c r="Q873" s="62"/>
      <c r="R873" s="62"/>
      <c r="S873" s="62"/>
      <c r="T873" s="62"/>
      <c r="U873" s="62"/>
      <c r="V873" s="62"/>
      <c r="W873" s="62"/>
      <c r="X873" s="62" t="s">
        <v>3408</v>
      </c>
      <c r="Y873" s="62">
        <v>1</v>
      </c>
      <c r="Z873" s="62" t="str">
        <f>IF(ISNA(MATCH(C873,FORMULÁRIO!L:L, 0)),"NÃO","SIM")</f>
        <v>NÃO</v>
      </c>
      <c r="AA873" s="62" t="s">
        <v>3503</v>
      </c>
      <c r="AB873" s="62" t="s">
        <v>3503</v>
      </c>
    </row>
    <row r="874" spans="1:28" ht="15.75" customHeight="1" x14ac:dyDescent="0.25">
      <c r="A874" s="62">
        <v>525</v>
      </c>
      <c r="B874" s="46" t="s">
        <v>2181</v>
      </c>
      <c r="C874" s="46" t="s">
        <v>2182</v>
      </c>
      <c r="D874" s="47" t="s">
        <v>2183</v>
      </c>
      <c r="E874" s="48" t="s">
        <v>3470</v>
      </c>
      <c r="F874" s="46" t="s">
        <v>2184</v>
      </c>
      <c r="G874" s="46" t="s">
        <v>68</v>
      </c>
      <c r="H874" s="62"/>
      <c r="I874" s="62"/>
      <c r="J874" s="62" t="s">
        <v>9</v>
      </c>
      <c r="K874" s="62"/>
      <c r="L874" s="62"/>
      <c r="M874" s="62"/>
      <c r="N874" s="62"/>
      <c r="O874" s="62"/>
      <c r="P874" s="62"/>
      <c r="Q874" s="62"/>
      <c r="R874" s="62"/>
      <c r="S874" s="62"/>
      <c r="T874" s="62"/>
      <c r="U874" s="62"/>
      <c r="V874" s="62"/>
      <c r="W874" s="62"/>
      <c r="X874" s="62" t="s">
        <v>3497</v>
      </c>
      <c r="Y874" s="62">
        <v>2</v>
      </c>
      <c r="Z874" s="62" t="str">
        <f>IF(ISNA(MATCH(C874,FORMULÁRIO!L:L, 0)),"NÃO","SIM")</f>
        <v>NÃO</v>
      </c>
      <c r="AA874" s="62" t="s">
        <v>3503</v>
      </c>
      <c r="AB874" s="62" t="s">
        <v>3503</v>
      </c>
    </row>
    <row r="875" spans="1:28" ht="15.75" customHeight="1" x14ac:dyDescent="0.25">
      <c r="A875" s="62">
        <v>526</v>
      </c>
      <c r="B875" s="46" t="s">
        <v>2185</v>
      </c>
      <c r="C875" s="46" t="s">
        <v>2186</v>
      </c>
      <c r="D875" s="47" t="s">
        <v>2187</v>
      </c>
      <c r="E875" s="48" t="s">
        <v>89</v>
      </c>
      <c r="F875" s="46" t="s">
        <v>2188</v>
      </c>
      <c r="G875" s="46" t="s">
        <v>15</v>
      </c>
      <c r="H875" s="62" t="s">
        <v>9</v>
      </c>
      <c r="I875" s="62"/>
      <c r="J875" s="62"/>
      <c r="K875" s="62"/>
      <c r="L875" s="62"/>
      <c r="M875" s="62"/>
      <c r="N875" s="62"/>
      <c r="O875" s="62"/>
      <c r="P875" s="62"/>
      <c r="Q875" s="62"/>
      <c r="R875" s="62"/>
      <c r="S875" s="62"/>
      <c r="T875" s="62"/>
      <c r="U875" s="62"/>
      <c r="V875" s="62"/>
      <c r="W875" s="62"/>
      <c r="X875" s="62" t="s">
        <v>3371</v>
      </c>
      <c r="Y875" s="62">
        <v>1</v>
      </c>
      <c r="Z875" s="62" t="str">
        <f>IF(ISNA(MATCH(C875,FORMULÁRIO!L:L, 0)),"NÃO","SIM")</f>
        <v>NÃO</v>
      </c>
      <c r="AA875" s="62" t="s">
        <v>3502</v>
      </c>
      <c r="AB875" s="62" t="s">
        <v>3503</v>
      </c>
    </row>
    <row r="876" spans="1:28" x14ac:dyDescent="0.25">
      <c r="A876" s="62">
        <v>527</v>
      </c>
      <c r="B876" s="209" t="s">
        <v>2189</v>
      </c>
      <c r="C876" s="46" t="s">
        <v>2190</v>
      </c>
      <c r="D876" s="47" t="s">
        <v>2191</v>
      </c>
      <c r="E876" s="48" t="s">
        <v>168</v>
      </c>
      <c r="F876" s="46" t="s">
        <v>2192</v>
      </c>
      <c r="G876" s="46" t="s">
        <v>10</v>
      </c>
      <c r="H876" s="62"/>
      <c r="I876" s="62"/>
      <c r="J876" s="62" t="s">
        <v>9</v>
      </c>
      <c r="K876" s="62"/>
      <c r="L876" s="62"/>
      <c r="M876" s="62"/>
      <c r="N876" s="62"/>
      <c r="O876" s="62"/>
      <c r="P876" s="62"/>
      <c r="Q876" s="62"/>
      <c r="R876" s="62"/>
      <c r="S876" s="62"/>
      <c r="T876" s="62"/>
      <c r="U876" s="62"/>
      <c r="V876" s="62"/>
      <c r="W876" s="62"/>
      <c r="X876" s="62" t="s">
        <v>3497</v>
      </c>
      <c r="Y876" s="62">
        <v>1</v>
      </c>
      <c r="Z876" s="62" t="str">
        <f>IF(ISNA(MATCH(C876,FORMULÁRIO!L:L, 0)),"NÃO","SIM")</f>
        <v>SIM</v>
      </c>
      <c r="AA876" s="62" t="s">
        <v>3502</v>
      </c>
      <c r="AB876" s="62" t="s">
        <v>3503</v>
      </c>
    </row>
    <row r="877" spans="1:28" ht="15.75" customHeight="1" x14ac:dyDescent="0.25">
      <c r="A877" s="62">
        <v>528</v>
      </c>
      <c r="B877" s="208" t="s">
        <v>2193</v>
      </c>
      <c r="C877" s="46" t="s">
        <v>2194</v>
      </c>
      <c r="D877" s="47" t="s">
        <v>2195</v>
      </c>
      <c r="E877" s="48" t="s">
        <v>43</v>
      </c>
      <c r="F877" s="46" t="s">
        <v>2196</v>
      </c>
      <c r="G877" s="46" t="s">
        <v>48</v>
      </c>
      <c r="H877" s="62" t="s">
        <v>9</v>
      </c>
      <c r="I877" s="62"/>
      <c r="J877" s="62"/>
      <c r="K877" s="62"/>
      <c r="L877" s="62"/>
      <c r="M877" s="62"/>
      <c r="N877" s="62"/>
      <c r="O877" s="62"/>
      <c r="P877" s="62"/>
      <c r="Q877" s="62"/>
      <c r="R877" s="62"/>
      <c r="S877" s="62"/>
      <c r="T877" s="62"/>
      <c r="U877" s="62"/>
      <c r="V877" s="62"/>
      <c r="W877" s="62"/>
      <c r="X877" s="62" t="s">
        <v>3361</v>
      </c>
      <c r="Y877" s="62">
        <v>1</v>
      </c>
      <c r="Z877" s="62" t="str">
        <f>IF(ISNA(MATCH(C877,FORMULÁRIO!L:L, 0)),"NÃO","SIM")</f>
        <v>SIM</v>
      </c>
      <c r="AA877" s="62" t="s">
        <v>3502</v>
      </c>
      <c r="AB877" s="62" t="s">
        <v>3502</v>
      </c>
    </row>
    <row r="878" spans="1:28" x14ac:dyDescent="0.25">
      <c r="A878" s="62">
        <v>529</v>
      </c>
      <c r="B878" s="46" t="s">
        <v>2197</v>
      </c>
      <c r="C878" s="46" t="s">
        <v>2198</v>
      </c>
      <c r="D878" s="47" t="s">
        <v>2199</v>
      </c>
      <c r="E878" s="48" t="s">
        <v>43</v>
      </c>
      <c r="F878" s="46" t="s">
        <v>2200</v>
      </c>
      <c r="G878" s="46" t="s">
        <v>10</v>
      </c>
      <c r="H878" s="62" t="s">
        <v>9</v>
      </c>
      <c r="I878" s="62"/>
      <c r="J878" s="62" t="s">
        <v>9</v>
      </c>
      <c r="K878" s="62" t="s">
        <v>9</v>
      </c>
      <c r="L878" s="62"/>
      <c r="M878" s="62"/>
      <c r="N878" s="62"/>
      <c r="O878" s="62"/>
      <c r="P878" s="62"/>
      <c r="Q878" s="62"/>
      <c r="R878" s="62"/>
      <c r="S878" s="62"/>
      <c r="T878" s="62"/>
      <c r="U878" s="62"/>
      <c r="V878" s="62"/>
      <c r="W878" s="62"/>
      <c r="X878" s="62" t="s">
        <v>3497</v>
      </c>
      <c r="Y878" s="62">
        <v>1</v>
      </c>
      <c r="Z878" s="62" t="str">
        <f>IF(ISNA(MATCH(C878,FORMULÁRIO!L:L, 0)),"NÃO","SIM")</f>
        <v>NÃO</v>
      </c>
      <c r="AA878" s="62" t="s">
        <v>3502</v>
      </c>
      <c r="AB878" s="62" t="s">
        <v>3502</v>
      </c>
    </row>
    <row r="879" spans="1:28" ht="15.75" customHeight="1" x14ac:dyDescent="0.25">
      <c r="A879" s="62">
        <v>529</v>
      </c>
      <c r="B879" s="46" t="s">
        <v>2197</v>
      </c>
      <c r="C879" s="46" t="s">
        <v>2198</v>
      </c>
      <c r="D879" s="47" t="s">
        <v>2199</v>
      </c>
      <c r="E879" s="48" t="s">
        <v>43</v>
      </c>
      <c r="F879" s="46" t="s">
        <v>2200</v>
      </c>
      <c r="G879" s="46" t="s">
        <v>17</v>
      </c>
      <c r="H879" s="62" t="s">
        <v>9</v>
      </c>
      <c r="I879" s="62"/>
      <c r="J879" s="62"/>
      <c r="K879" s="62"/>
      <c r="L879" s="62"/>
      <c r="M879" s="62"/>
      <c r="N879" s="62"/>
      <c r="O879" s="62"/>
      <c r="P879" s="62"/>
      <c r="Q879" s="62"/>
      <c r="R879" s="62"/>
      <c r="S879" s="62"/>
      <c r="T879" s="62"/>
      <c r="U879" s="62"/>
      <c r="V879" s="62"/>
      <c r="W879" s="62"/>
      <c r="X879" s="62" t="s">
        <v>3380</v>
      </c>
      <c r="Y879" s="62">
        <v>2</v>
      </c>
      <c r="Z879" s="62" t="str">
        <f>IF(ISNA(MATCH(C879,FORMULÁRIO!L:L, 0)),"NÃO","SIM")</f>
        <v>NÃO</v>
      </c>
      <c r="AA879" s="62" t="s">
        <v>3502</v>
      </c>
      <c r="AB879" s="62" t="s">
        <v>3502</v>
      </c>
    </row>
    <row r="880" spans="1:28" ht="15.75" customHeight="1" x14ac:dyDescent="0.25">
      <c r="A880" s="62">
        <v>530</v>
      </c>
      <c r="B880" s="208" t="s">
        <v>2203</v>
      </c>
      <c r="C880" s="46" t="s">
        <v>2201</v>
      </c>
      <c r="D880" s="47" t="s">
        <v>2202</v>
      </c>
      <c r="E880" s="48" t="s">
        <v>3470</v>
      </c>
      <c r="F880" s="46" t="s">
        <v>2204</v>
      </c>
      <c r="G880" s="46" t="s">
        <v>13</v>
      </c>
      <c r="H880" s="62"/>
      <c r="I880" s="62" t="s">
        <v>9</v>
      </c>
      <c r="J880" s="62"/>
      <c r="K880" s="62"/>
      <c r="L880" s="62"/>
      <c r="M880" s="62"/>
      <c r="N880" s="62"/>
      <c r="O880" s="62"/>
      <c r="P880" s="62"/>
      <c r="Q880" s="62"/>
      <c r="R880" s="62"/>
      <c r="S880" s="62"/>
      <c r="T880" s="62"/>
      <c r="U880" s="62"/>
      <c r="V880" s="62"/>
      <c r="W880" s="62"/>
      <c r="X880" s="62" t="s">
        <v>3408</v>
      </c>
      <c r="Y880" s="62">
        <v>1</v>
      </c>
      <c r="Z880" s="62" t="str">
        <f>IF(ISNA(MATCH(C880,FORMULÁRIO!L:L, 0)),"NÃO","SIM")</f>
        <v>SIM</v>
      </c>
      <c r="AA880" s="62" t="s">
        <v>3503</v>
      </c>
      <c r="AB880" s="62" t="s">
        <v>3503</v>
      </c>
    </row>
    <row r="881" spans="1:28" ht="15.75" customHeight="1" x14ac:dyDescent="0.25">
      <c r="A881" s="62">
        <v>530</v>
      </c>
      <c r="B881" s="208" t="s">
        <v>2203</v>
      </c>
      <c r="C881" s="46" t="s">
        <v>2201</v>
      </c>
      <c r="D881" s="47" t="s">
        <v>2202</v>
      </c>
      <c r="E881" s="48" t="s">
        <v>3470</v>
      </c>
      <c r="F881" s="46" t="s">
        <v>2204</v>
      </c>
      <c r="G881" s="46" t="s">
        <v>17</v>
      </c>
      <c r="H881" s="62" t="s">
        <v>9</v>
      </c>
      <c r="I881" s="62"/>
      <c r="J881" s="62"/>
      <c r="K881" s="62" t="s">
        <v>9</v>
      </c>
      <c r="L881" s="62"/>
      <c r="M881" s="62"/>
      <c r="N881" s="62"/>
      <c r="O881" s="62"/>
      <c r="P881" s="62"/>
      <c r="Q881" s="62"/>
      <c r="R881" s="62"/>
      <c r="S881" s="62"/>
      <c r="T881" s="62"/>
      <c r="U881" s="62"/>
      <c r="V881" s="62"/>
      <c r="W881" s="62"/>
      <c r="X881" s="62" t="s">
        <v>3380</v>
      </c>
      <c r="Y881" s="62">
        <v>2</v>
      </c>
      <c r="Z881" s="62" t="str">
        <f>IF(ISNA(MATCH(C881,FORMULÁRIO!L:L, 0)),"NÃO","SIM")</f>
        <v>SIM</v>
      </c>
      <c r="AA881" s="62" t="s">
        <v>3503</v>
      </c>
      <c r="AB881" s="62" t="s">
        <v>3503</v>
      </c>
    </row>
    <row r="882" spans="1:28" ht="15.75" customHeight="1" x14ac:dyDescent="0.25">
      <c r="A882" s="62">
        <v>530</v>
      </c>
      <c r="B882" s="208" t="s">
        <v>2203</v>
      </c>
      <c r="C882" s="46" t="s">
        <v>2201</v>
      </c>
      <c r="D882" s="47" t="s">
        <v>2202</v>
      </c>
      <c r="E882" s="48" t="s">
        <v>3470</v>
      </c>
      <c r="F882" s="46" t="s">
        <v>2204</v>
      </c>
      <c r="G882" s="46" t="s">
        <v>458</v>
      </c>
      <c r="H882" s="62"/>
      <c r="I882" s="62"/>
      <c r="J882" s="62"/>
      <c r="K882" s="62" t="s">
        <v>9</v>
      </c>
      <c r="L882" s="62"/>
      <c r="M882" s="62"/>
      <c r="N882" s="62"/>
      <c r="O882" s="62"/>
      <c r="P882" s="62"/>
      <c r="Q882" s="62"/>
      <c r="R882" s="62"/>
      <c r="S882" s="62"/>
      <c r="T882" s="62"/>
      <c r="U882" s="62"/>
      <c r="V882" s="62"/>
      <c r="W882" s="62"/>
      <c r="X882" s="62" t="s">
        <v>3497</v>
      </c>
      <c r="Y882" s="62">
        <v>3</v>
      </c>
      <c r="Z882" s="62" t="str">
        <f>IF(ISNA(MATCH(C882,FORMULÁRIO!L:L, 0)),"NÃO","SIM")</f>
        <v>SIM</v>
      </c>
      <c r="AA882" s="62" t="s">
        <v>3503</v>
      </c>
      <c r="AB882" s="62" t="s">
        <v>3503</v>
      </c>
    </row>
    <row r="883" spans="1:28" x14ac:dyDescent="0.25">
      <c r="A883" s="62">
        <v>531</v>
      </c>
      <c r="B883" s="209" t="s">
        <v>2205</v>
      </c>
      <c r="C883" s="46" t="s">
        <v>2206</v>
      </c>
      <c r="D883" s="47" t="s">
        <v>2207</v>
      </c>
      <c r="E883" s="48" t="s">
        <v>43</v>
      </c>
      <c r="F883" s="46" t="s">
        <v>2208</v>
      </c>
      <c r="G883" s="46" t="s">
        <v>10</v>
      </c>
      <c r="H883" s="62" t="s">
        <v>9</v>
      </c>
      <c r="I883" s="62"/>
      <c r="J883" s="62" t="s">
        <v>9</v>
      </c>
      <c r="K883" s="62"/>
      <c r="L883" s="62"/>
      <c r="M883" s="62"/>
      <c r="N883" s="62"/>
      <c r="O883" s="62"/>
      <c r="P883" s="62"/>
      <c r="Q883" s="62"/>
      <c r="R883" s="62"/>
      <c r="S883" s="62"/>
      <c r="T883" s="62"/>
      <c r="U883" s="62"/>
      <c r="V883" s="62"/>
      <c r="W883" s="62"/>
      <c r="X883" s="62" t="s">
        <v>3497</v>
      </c>
      <c r="Y883" s="62">
        <v>1</v>
      </c>
      <c r="Z883" s="62" t="str">
        <f>IF(ISNA(MATCH(C883,FORMULÁRIO!L:L, 0)),"NÃO","SIM")</f>
        <v>SIM</v>
      </c>
      <c r="AA883" s="62" t="s">
        <v>3502</v>
      </c>
      <c r="AB883" s="62" t="s">
        <v>3502</v>
      </c>
    </row>
    <row r="884" spans="1:28" ht="15.75" customHeight="1" x14ac:dyDescent="0.25">
      <c r="A884" s="62">
        <v>532</v>
      </c>
      <c r="B884" s="208" t="s">
        <v>2209</v>
      </c>
      <c r="C884" s="46" t="s">
        <v>2210</v>
      </c>
      <c r="D884" s="89" t="s">
        <v>2211</v>
      </c>
      <c r="E884" s="48" t="s">
        <v>168</v>
      </c>
      <c r="F884" s="46" t="s">
        <v>2212</v>
      </c>
      <c r="G884" s="46" t="s">
        <v>132</v>
      </c>
      <c r="H884" s="62" t="s">
        <v>9</v>
      </c>
      <c r="I884" s="62"/>
      <c r="J884" s="62"/>
      <c r="K884" s="62"/>
      <c r="L884" s="62"/>
      <c r="M884" s="62"/>
      <c r="N884" s="62"/>
      <c r="O884" s="62"/>
      <c r="P884" s="62"/>
      <c r="Q884" s="62"/>
      <c r="R884" s="62"/>
      <c r="S884" s="62"/>
      <c r="T884" s="62"/>
      <c r="U884" s="62"/>
      <c r="V884" s="62"/>
      <c r="W884" s="62"/>
      <c r="X884" s="62" t="s">
        <v>3380</v>
      </c>
      <c r="Y884" s="62">
        <v>1</v>
      </c>
      <c r="Z884" s="62" t="str">
        <f>IF(ISNA(MATCH(C884,FORMULÁRIO!L:L, 0)),"NÃO","SIM")</f>
        <v>SIM</v>
      </c>
      <c r="AA884" s="62" t="s">
        <v>3502</v>
      </c>
      <c r="AB884" s="62" t="s">
        <v>3503</v>
      </c>
    </row>
    <row r="885" spans="1:28" ht="15.75" customHeight="1" x14ac:dyDescent="0.25">
      <c r="A885" s="62">
        <v>533</v>
      </c>
      <c r="B885" s="208" t="s">
        <v>2213</v>
      </c>
      <c r="C885" s="46" t="s">
        <v>2214</v>
      </c>
      <c r="D885" s="47" t="s">
        <v>2215</v>
      </c>
      <c r="E885" s="48" t="s">
        <v>43</v>
      </c>
      <c r="F885" s="46" t="s">
        <v>2216</v>
      </c>
      <c r="G885" s="46" t="s">
        <v>48</v>
      </c>
      <c r="H885" s="62" t="s">
        <v>9</v>
      </c>
      <c r="I885" s="62" t="s">
        <v>9</v>
      </c>
      <c r="J885" s="62"/>
      <c r="K885" s="62"/>
      <c r="L885" s="62"/>
      <c r="M885" s="62"/>
      <c r="N885" s="62"/>
      <c r="O885" s="62"/>
      <c r="P885" s="62"/>
      <c r="Q885" s="62"/>
      <c r="R885" s="62"/>
      <c r="S885" s="62"/>
      <c r="T885" s="62"/>
      <c r="U885" s="62"/>
      <c r="V885" s="62"/>
      <c r="W885" s="62"/>
      <c r="X885" s="62" t="s">
        <v>3361</v>
      </c>
      <c r="Y885" s="62">
        <v>1</v>
      </c>
      <c r="Z885" s="62" t="str">
        <f>IF(ISNA(MATCH(C885,FORMULÁRIO!L:L, 0)),"NÃO","SIM")</f>
        <v>SIM</v>
      </c>
      <c r="AA885" s="62" t="s">
        <v>3502</v>
      </c>
      <c r="AB885" s="62" t="s">
        <v>3502</v>
      </c>
    </row>
    <row r="886" spans="1:28" ht="15.75" customHeight="1" x14ac:dyDescent="0.25">
      <c r="A886" s="62">
        <v>533</v>
      </c>
      <c r="B886" s="208" t="s">
        <v>2213</v>
      </c>
      <c r="C886" s="46" t="s">
        <v>2214</v>
      </c>
      <c r="D886" s="47" t="s">
        <v>2215</v>
      </c>
      <c r="E886" s="48" t="s">
        <v>43</v>
      </c>
      <c r="F886" s="46" t="s">
        <v>2216</v>
      </c>
      <c r="G886" s="46" t="s">
        <v>11</v>
      </c>
      <c r="H886" s="62" t="s">
        <v>9</v>
      </c>
      <c r="I886" s="62"/>
      <c r="J886" s="62"/>
      <c r="K886" s="62"/>
      <c r="L886" s="62"/>
      <c r="M886" s="62"/>
      <c r="N886" s="62"/>
      <c r="O886" s="62"/>
      <c r="P886" s="62"/>
      <c r="Q886" s="62"/>
      <c r="R886" s="62"/>
      <c r="S886" s="62"/>
      <c r="T886" s="62"/>
      <c r="U886" s="62"/>
      <c r="V886" s="62"/>
      <c r="W886" s="62"/>
      <c r="X886" s="62" t="s">
        <v>3371</v>
      </c>
      <c r="Y886" s="62">
        <v>2</v>
      </c>
      <c r="Z886" s="62" t="str">
        <f>IF(ISNA(MATCH(C886,FORMULÁRIO!L:L, 0)),"NÃO","SIM")</f>
        <v>SIM</v>
      </c>
      <c r="AA886" s="62" t="s">
        <v>3502</v>
      </c>
      <c r="AB886" s="62" t="s">
        <v>3502</v>
      </c>
    </row>
    <row r="887" spans="1:28" ht="15.75" customHeight="1" x14ac:dyDescent="0.25">
      <c r="A887" s="62">
        <v>534</v>
      </c>
      <c r="B887" s="208" t="s">
        <v>2217</v>
      </c>
      <c r="C887" s="46" t="s">
        <v>2218</v>
      </c>
      <c r="D887" s="47" t="s">
        <v>2219</v>
      </c>
      <c r="E887" s="48" t="s">
        <v>3470</v>
      </c>
      <c r="F887" s="46" t="s">
        <v>2220</v>
      </c>
      <c r="G887" s="46" t="s">
        <v>62</v>
      </c>
      <c r="H887" s="62"/>
      <c r="I887" s="62"/>
      <c r="J887" s="62"/>
      <c r="K887" s="62"/>
      <c r="L887" s="62"/>
      <c r="M887" s="62" t="s">
        <v>9</v>
      </c>
      <c r="N887" s="62"/>
      <c r="O887" s="62"/>
      <c r="P887" s="62"/>
      <c r="Q887" s="62"/>
      <c r="R887" s="62"/>
      <c r="S887" s="62"/>
      <c r="T887" s="62"/>
      <c r="U887" s="62"/>
      <c r="V887" s="62"/>
      <c r="W887" s="62"/>
      <c r="X887" s="62" t="s">
        <v>3413</v>
      </c>
      <c r="Y887" s="62">
        <v>1</v>
      </c>
      <c r="Z887" s="62" t="str">
        <f>IF(ISNA(MATCH(C887,FORMULÁRIO!L:L, 0)),"NÃO","SIM")</f>
        <v>SIM</v>
      </c>
      <c r="AA887" s="62" t="s">
        <v>3503</v>
      </c>
      <c r="AB887" s="62" t="s">
        <v>3503</v>
      </c>
    </row>
    <row r="888" spans="1:28" ht="15.75" customHeight="1" x14ac:dyDescent="0.25">
      <c r="A888" s="62">
        <v>534</v>
      </c>
      <c r="B888" s="208" t="s">
        <v>2217</v>
      </c>
      <c r="C888" s="46" t="s">
        <v>2218</v>
      </c>
      <c r="D888" s="47" t="s">
        <v>2219</v>
      </c>
      <c r="E888" s="48" t="s">
        <v>3470</v>
      </c>
      <c r="F888" s="46" t="s">
        <v>2220</v>
      </c>
      <c r="G888" s="46" t="s">
        <v>33</v>
      </c>
      <c r="H888" s="62"/>
      <c r="I888" s="62"/>
      <c r="J888" s="62" t="s">
        <v>9</v>
      </c>
      <c r="K888" s="62" t="s">
        <v>9</v>
      </c>
      <c r="L888" s="62"/>
      <c r="M888" s="62"/>
      <c r="N888" s="62" t="s">
        <v>9</v>
      </c>
      <c r="O888" s="62" t="s">
        <v>9</v>
      </c>
      <c r="P888" s="62" t="s">
        <v>9</v>
      </c>
      <c r="Q888" s="62" t="s">
        <v>9</v>
      </c>
      <c r="R888" s="62"/>
      <c r="S888" s="62"/>
      <c r="T888" s="62"/>
      <c r="U888" s="62"/>
      <c r="V888" s="62"/>
      <c r="W888" s="62"/>
      <c r="X888" s="62" t="s">
        <v>3389</v>
      </c>
      <c r="Y888" s="62">
        <v>2</v>
      </c>
      <c r="Z888" s="62" t="str">
        <f>IF(ISNA(MATCH(C888,FORMULÁRIO!L:L, 0)),"NÃO","SIM")</f>
        <v>SIM</v>
      </c>
      <c r="AA888" s="62" t="s">
        <v>3503</v>
      </c>
      <c r="AB888" s="62" t="s">
        <v>3503</v>
      </c>
    </row>
    <row r="889" spans="1:28" ht="15.75" customHeight="1" x14ac:dyDescent="0.25">
      <c r="A889" s="62">
        <v>534</v>
      </c>
      <c r="B889" s="208" t="s">
        <v>2217</v>
      </c>
      <c r="C889" s="46" t="s">
        <v>2218</v>
      </c>
      <c r="D889" s="47" t="s">
        <v>2219</v>
      </c>
      <c r="E889" s="48" t="s">
        <v>3470</v>
      </c>
      <c r="F889" s="46" t="s">
        <v>2220</v>
      </c>
      <c r="G889" s="46" t="s">
        <v>25</v>
      </c>
      <c r="H889" s="62" t="s">
        <v>9</v>
      </c>
      <c r="I889" s="62" t="s">
        <v>9</v>
      </c>
      <c r="J889" s="62" t="s">
        <v>9</v>
      </c>
      <c r="K889" s="62" t="s">
        <v>9</v>
      </c>
      <c r="L889" s="62"/>
      <c r="M889" s="62"/>
      <c r="N889" s="62"/>
      <c r="O889" s="62"/>
      <c r="P889" s="62"/>
      <c r="Q889" s="62"/>
      <c r="R889" s="62"/>
      <c r="S889" s="62"/>
      <c r="T889" s="62"/>
      <c r="U889" s="62"/>
      <c r="V889" s="62"/>
      <c r="W889" s="62"/>
      <c r="X889" s="62" t="s">
        <v>3380</v>
      </c>
      <c r="Y889" s="62">
        <v>3</v>
      </c>
      <c r="Z889" s="62" t="str">
        <f>IF(ISNA(MATCH(C889,FORMULÁRIO!L:L, 0)),"NÃO","SIM")</f>
        <v>SIM</v>
      </c>
      <c r="AA889" s="62" t="s">
        <v>3503</v>
      </c>
      <c r="AB889" s="62" t="s">
        <v>3503</v>
      </c>
    </row>
    <row r="890" spans="1:28" ht="15.75" customHeight="1" x14ac:dyDescent="0.25">
      <c r="A890" s="62">
        <v>535</v>
      </c>
      <c r="B890" s="208" t="s">
        <v>2221</v>
      </c>
      <c r="C890" s="46" t="s">
        <v>2222</v>
      </c>
      <c r="D890" s="47" t="s">
        <v>2223</v>
      </c>
      <c r="E890" s="48" t="s">
        <v>168</v>
      </c>
      <c r="F890" s="46" t="s">
        <v>2224</v>
      </c>
      <c r="G890" s="46" t="s">
        <v>458</v>
      </c>
      <c r="H890" s="62" t="s">
        <v>9</v>
      </c>
      <c r="I890" s="62" t="s">
        <v>9</v>
      </c>
      <c r="J890" s="62" t="s">
        <v>9</v>
      </c>
      <c r="K890" s="62" t="s">
        <v>9</v>
      </c>
      <c r="L890" s="62"/>
      <c r="M890" s="62"/>
      <c r="N890" s="62"/>
      <c r="O890" s="62"/>
      <c r="P890" s="62"/>
      <c r="Q890" s="62"/>
      <c r="R890" s="62"/>
      <c r="S890" s="62"/>
      <c r="T890" s="62"/>
      <c r="U890" s="62"/>
      <c r="V890" s="62"/>
      <c r="W890" s="62"/>
      <c r="X890" s="62" t="s">
        <v>3497</v>
      </c>
      <c r="Y890" s="62">
        <v>3</v>
      </c>
      <c r="Z890" s="62" t="str">
        <f>IF(ISNA(MATCH(C890,FORMULÁRIO!L:L, 0)),"NÃO","SIM")</f>
        <v>SIM</v>
      </c>
      <c r="AA890" s="62" t="s">
        <v>3502</v>
      </c>
      <c r="AB890" s="62" t="s">
        <v>3503</v>
      </c>
    </row>
    <row r="891" spans="1:28" ht="15.75" customHeight="1" x14ac:dyDescent="0.25">
      <c r="A891" s="62">
        <v>536</v>
      </c>
      <c r="B891" s="208" t="s">
        <v>2225</v>
      </c>
      <c r="C891" s="46" t="s">
        <v>2226</v>
      </c>
      <c r="D891" s="47" t="s">
        <v>2227</v>
      </c>
      <c r="E891" s="48" t="s">
        <v>43</v>
      </c>
      <c r="F891" s="46" t="s">
        <v>2228</v>
      </c>
      <c r="G891" s="46" t="s">
        <v>48</v>
      </c>
      <c r="H891" s="62" t="s">
        <v>9</v>
      </c>
      <c r="I891" s="62"/>
      <c r="J891" s="62"/>
      <c r="K891" s="62"/>
      <c r="L891" s="62"/>
      <c r="M891" s="62"/>
      <c r="N891" s="62"/>
      <c r="O891" s="62"/>
      <c r="P891" s="62"/>
      <c r="Q891" s="62"/>
      <c r="R891" s="62"/>
      <c r="S891" s="62"/>
      <c r="T891" s="62"/>
      <c r="U891" s="62"/>
      <c r="V891" s="62" t="s">
        <v>3506</v>
      </c>
      <c r="W891" s="62"/>
      <c r="X891" s="62" t="s">
        <v>3361</v>
      </c>
      <c r="Y891" s="62">
        <v>1</v>
      </c>
      <c r="Z891" s="62" t="str">
        <f>IF(ISNA(MATCH(C891,FORMULÁRIO!L:L, 0)),"NÃO","SIM")</f>
        <v>SIM</v>
      </c>
      <c r="AA891" s="62" t="s">
        <v>3502</v>
      </c>
      <c r="AB891" s="62" t="s">
        <v>3502</v>
      </c>
    </row>
    <row r="892" spans="1:28" ht="15.75" customHeight="1" x14ac:dyDescent="0.25">
      <c r="A892" s="62">
        <v>536</v>
      </c>
      <c r="B892" s="208" t="s">
        <v>2225</v>
      </c>
      <c r="C892" s="46" t="s">
        <v>2226</v>
      </c>
      <c r="D892" s="47" t="s">
        <v>2227</v>
      </c>
      <c r="E892" s="48" t="s">
        <v>43</v>
      </c>
      <c r="F892" s="46" t="s">
        <v>2228</v>
      </c>
      <c r="G892" s="46" t="s">
        <v>68</v>
      </c>
      <c r="H892" s="62"/>
      <c r="I892" s="62"/>
      <c r="J892" s="62" t="s">
        <v>9</v>
      </c>
      <c r="K892" s="62" t="s">
        <v>9</v>
      </c>
      <c r="L892" s="62"/>
      <c r="M892" s="62"/>
      <c r="N892" s="62"/>
      <c r="O892" s="62"/>
      <c r="P892" s="62"/>
      <c r="Q892" s="62"/>
      <c r="R892" s="62"/>
      <c r="S892" s="62"/>
      <c r="T892" s="62"/>
      <c r="U892" s="62" t="s">
        <v>5053</v>
      </c>
      <c r="V892" s="62" t="s">
        <v>3506</v>
      </c>
      <c r="W892" s="62"/>
      <c r="X892" s="62" t="s">
        <v>3497</v>
      </c>
      <c r="Y892" s="62">
        <v>2</v>
      </c>
      <c r="Z892" s="62" t="str">
        <f>IF(ISNA(MATCH(C892,FORMULÁRIO!L:L, 0)),"NÃO","SIM")</f>
        <v>SIM</v>
      </c>
      <c r="AA892" s="62" t="s">
        <v>3502</v>
      </c>
      <c r="AB892" s="62" t="s">
        <v>3502</v>
      </c>
    </row>
    <row r="893" spans="1:28" ht="15.75" customHeight="1" x14ac:dyDescent="0.25">
      <c r="A893" s="62">
        <v>537</v>
      </c>
      <c r="B893" s="208" t="s">
        <v>2229</v>
      </c>
      <c r="C893" s="46" t="s">
        <v>2230</v>
      </c>
      <c r="D893" s="47" t="s">
        <v>2231</v>
      </c>
      <c r="E893" s="48" t="s">
        <v>3470</v>
      </c>
      <c r="F893" s="46" t="s">
        <v>2232</v>
      </c>
      <c r="G893" s="46" t="s">
        <v>48</v>
      </c>
      <c r="H893" s="62" t="s">
        <v>9</v>
      </c>
      <c r="I893" s="62" t="s">
        <v>9</v>
      </c>
      <c r="J893" s="62"/>
      <c r="K893" s="62"/>
      <c r="L893" s="62"/>
      <c r="M893" s="62"/>
      <c r="N893" s="62"/>
      <c r="O893" s="62"/>
      <c r="P893" s="62"/>
      <c r="Q893" s="62"/>
      <c r="R893" s="62"/>
      <c r="S893" s="62"/>
      <c r="T893" s="62"/>
      <c r="U893" s="62"/>
      <c r="V893" s="62"/>
      <c r="W893" s="62"/>
      <c r="X893" s="62" t="s">
        <v>3361</v>
      </c>
      <c r="Y893" s="62">
        <v>1</v>
      </c>
      <c r="Z893" s="62" t="str">
        <f>IF(ISNA(MATCH(C893,FORMULÁRIO!L:L, 0)),"NÃO","SIM")</f>
        <v>SIM</v>
      </c>
      <c r="AA893" s="62" t="s">
        <v>3503</v>
      </c>
      <c r="AB893" s="62" t="s">
        <v>3503</v>
      </c>
    </row>
    <row r="894" spans="1:28" ht="15.75" customHeight="1" x14ac:dyDescent="0.25">
      <c r="A894" s="62">
        <v>538</v>
      </c>
      <c r="B894" s="46" t="s">
        <v>2233</v>
      </c>
      <c r="C894" s="46" t="s">
        <v>2234</v>
      </c>
      <c r="D894" s="47" t="s">
        <v>2235</v>
      </c>
      <c r="E894" s="48" t="s">
        <v>168</v>
      </c>
      <c r="F894" s="46" t="s">
        <v>2236</v>
      </c>
      <c r="G894" s="46" t="s">
        <v>15</v>
      </c>
      <c r="H894" s="62" t="s">
        <v>9</v>
      </c>
      <c r="I894" s="62"/>
      <c r="J894" s="62"/>
      <c r="K894" s="62"/>
      <c r="L894" s="62"/>
      <c r="M894" s="62"/>
      <c r="N894" s="62"/>
      <c r="O894" s="62"/>
      <c r="P894" s="62"/>
      <c r="Q894" s="62"/>
      <c r="R894" s="62"/>
      <c r="S894" s="62"/>
      <c r="T894" s="62"/>
      <c r="U894" s="62"/>
      <c r="V894" s="62"/>
      <c r="W894" s="62"/>
      <c r="X894" s="62" t="s">
        <v>3371</v>
      </c>
      <c r="Y894" s="62">
        <v>1</v>
      </c>
      <c r="Z894" s="62" t="str">
        <f>IF(ISNA(MATCH(C894,FORMULÁRIO!L:L, 0)),"NÃO","SIM")</f>
        <v>NÃO</v>
      </c>
      <c r="AA894" s="62" t="s">
        <v>3502</v>
      </c>
      <c r="AB894" s="62" t="s">
        <v>3503</v>
      </c>
    </row>
    <row r="895" spans="1:28" ht="15.75" customHeight="1" x14ac:dyDescent="0.25">
      <c r="A895" s="62">
        <v>538</v>
      </c>
      <c r="B895" s="46" t="s">
        <v>2233</v>
      </c>
      <c r="C895" s="46" t="s">
        <v>2234</v>
      </c>
      <c r="D895" s="47" t="s">
        <v>2235</v>
      </c>
      <c r="E895" s="48" t="s">
        <v>168</v>
      </c>
      <c r="F895" s="46" t="s">
        <v>2236</v>
      </c>
      <c r="G895" s="46" t="s">
        <v>17</v>
      </c>
      <c r="H895" s="62" t="s">
        <v>9</v>
      </c>
      <c r="I895" s="62"/>
      <c r="J895" s="62"/>
      <c r="K895" s="62"/>
      <c r="L895" s="62"/>
      <c r="M895" s="62"/>
      <c r="N895" s="62"/>
      <c r="O895" s="62"/>
      <c r="P895" s="62"/>
      <c r="Q895" s="62"/>
      <c r="R895" s="62"/>
      <c r="S895" s="62"/>
      <c r="T895" s="62"/>
      <c r="U895" s="62"/>
      <c r="V895" s="62"/>
      <c r="W895" s="62"/>
      <c r="X895" s="62" t="s">
        <v>3380</v>
      </c>
      <c r="Y895" s="62">
        <v>2</v>
      </c>
      <c r="Z895" s="62" t="str">
        <f>IF(ISNA(MATCH(C895,FORMULÁRIO!L:L, 0)),"NÃO","SIM")</f>
        <v>NÃO</v>
      </c>
      <c r="AA895" s="62" t="s">
        <v>3502</v>
      </c>
      <c r="AB895" s="62" t="s">
        <v>3503</v>
      </c>
    </row>
    <row r="896" spans="1:28" ht="15.75" customHeight="1" x14ac:dyDescent="0.25">
      <c r="A896" s="62">
        <v>539</v>
      </c>
      <c r="B896" s="208" t="s">
        <v>2237</v>
      </c>
      <c r="C896" s="46" t="s">
        <v>2238</v>
      </c>
      <c r="D896" s="47" t="s">
        <v>2239</v>
      </c>
      <c r="E896" s="48" t="s">
        <v>3470</v>
      </c>
      <c r="F896" s="46" t="s">
        <v>2240</v>
      </c>
      <c r="G896" s="46" t="s">
        <v>132</v>
      </c>
      <c r="H896" s="62" t="s">
        <v>9</v>
      </c>
      <c r="I896" s="62" t="s">
        <v>9</v>
      </c>
      <c r="J896" s="62" t="s">
        <v>9</v>
      </c>
      <c r="K896" s="62" t="s">
        <v>9</v>
      </c>
      <c r="L896" s="62"/>
      <c r="M896" s="62"/>
      <c r="N896" s="62"/>
      <c r="O896" s="62"/>
      <c r="P896" s="62"/>
      <c r="Q896" s="62"/>
      <c r="R896" s="62"/>
      <c r="S896" s="62"/>
      <c r="T896" s="62"/>
      <c r="U896" s="62"/>
      <c r="V896" s="62"/>
      <c r="W896" s="62"/>
      <c r="X896" s="62" t="s">
        <v>3380</v>
      </c>
      <c r="Y896" s="62">
        <v>1</v>
      </c>
      <c r="Z896" s="62" t="str">
        <f>IF(ISNA(MATCH(C896,FORMULÁRIO!L:L, 0)),"NÃO","SIM")</f>
        <v>SIM</v>
      </c>
      <c r="AA896" s="62" t="s">
        <v>3503</v>
      </c>
      <c r="AB896" s="62" t="s">
        <v>3503</v>
      </c>
    </row>
    <row r="897" spans="1:28" ht="15.75" customHeight="1" x14ac:dyDescent="0.25">
      <c r="A897" s="62">
        <v>540</v>
      </c>
      <c r="B897" s="208" t="s">
        <v>2241</v>
      </c>
      <c r="C897" s="46" t="s">
        <v>2242</v>
      </c>
      <c r="D897" s="47" t="s">
        <v>2243</v>
      </c>
      <c r="E897" s="48" t="s">
        <v>3470</v>
      </c>
      <c r="F897" s="46" t="s">
        <v>2244</v>
      </c>
      <c r="G897" s="46" t="s">
        <v>48</v>
      </c>
      <c r="H897" s="62" t="s">
        <v>9</v>
      </c>
      <c r="I897" s="62" t="s">
        <v>9</v>
      </c>
      <c r="J897" s="62" t="s">
        <v>9</v>
      </c>
      <c r="K897" s="62" t="s">
        <v>9</v>
      </c>
      <c r="L897" s="62"/>
      <c r="M897" s="62"/>
      <c r="N897" s="62"/>
      <c r="O897" s="62"/>
      <c r="P897" s="62"/>
      <c r="Q897" s="62"/>
      <c r="R897" s="62"/>
      <c r="S897" s="62"/>
      <c r="T897" s="62"/>
      <c r="U897" s="62"/>
      <c r="V897" s="62"/>
      <c r="W897" s="62"/>
      <c r="X897" s="62" t="s">
        <v>3361</v>
      </c>
      <c r="Y897" s="62">
        <v>1</v>
      </c>
      <c r="Z897" s="62" t="str">
        <f>IF(ISNA(MATCH(C897,FORMULÁRIO!L:L, 0)),"NÃO","SIM")</f>
        <v>SIM</v>
      </c>
      <c r="AA897" s="62" t="s">
        <v>3503</v>
      </c>
      <c r="AB897" s="62" t="s">
        <v>3503</v>
      </c>
    </row>
    <row r="898" spans="1:28" ht="15.75" customHeight="1" x14ac:dyDescent="0.25">
      <c r="A898" s="62">
        <v>540</v>
      </c>
      <c r="B898" s="208" t="s">
        <v>2241</v>
      </c>
      <c r="C898" s="46" t="s">
        <v>2242</v>
      </c>
      <c r="D898" s="47" t="s">
        <v>2243</v>
      </c>
      <c r="E898" s="48" t="s">
        <v>3470</v>
      </c>
      <c r="F898" s="46" t="s">
        <v>2244</v>
      </c>
      <c r="G898" s="46" t="s">
        <v>63</v>
      </c>
      <c r="H898" s="62" t="s">
        <v>9</v>
      </c>
      <c r="I898" s="62"/>
      <c r="J898" s="62"/>
      <c r="K898" s="62"/>
      <c r="L898" s="62"/>
      <c r="M898" s="62" t="s">
        <v>9</v>
      </c>
      <c r="N898" s="62"/>
      <c r="O898" s="62" t="s">
        <v>9</v>
      </c>
      <c r="P898" s="62" t="s">
        <v>9</v>
      </c>
      <c r="Q898" s="62"/>
      <c r="R898" s="62"/>
      <c r="S898" s="62"/>
      <c r="T898" s="62"/>
      <c r="U898" s="62"/>
      <c r="V898" s="62"/>
      <c r="W898" s="62"/>
      <c r="X898" s="62" t="s">
        <v>3413</v>
      </c>
      <c r="Y898" s="62">
        <v>2</v>
      </c>
      <c r="Z898" s="62" t="str">
        <f>IF(ISNA(MATCH(C898,FORMULÁRIO!L:L, 0)),"NÃO","SIM")</f>
        <v>SIM</v>
      </c>
      <c r="AA898" s="62" t="s">
        <v>3503</v>
      </c>
      <c r="AB898" s="62" t="s">
        <v>3503</v>
      </c>
    </row>
    <row r="899" spans="1:28" ht="15.75" customHeight="1" x14ac:dyDescent="0.25">
      <c r="A899" s="62">
        <v>541</v>
      </c>
      <c r="B899" s="208" t="s">
        <v>2245</v>
      </c>
      <c r="C899" s="46" t="s">
        <v>2246</v>
      </c>
      <c r="D899" s="47" t="s">
        <v>2247</v>
      </c>
      <c r="E899" s="48" t="s">
        <v>43</v>
      </c>
      <c r="F899" s="46" t="s">
        <v>2248</v>
      </c>
      <c r="G899" s="46" t="s">
        <v>132</v>
      </c>
      <c r="H899" s="62" t="s">
        <v>9</v>
      </c>
      <c r="I899" s="62"/>
      <c r="J899" s="62" t="s">
        <v>9</v>
      </c>
      <c r="K899" s="62" t="s">
        <v>9</v>
      </c>
      <c r="L899" s="62"/>
      <c r="M899" s="62"/>
      <c r="N899" s="62"/>
      <c r="O899" s="62"/>
      <c r="P899" s="62"/>
      <c r="Q899" s="62"/>
      <c r="R899" s="62"/>
      <c r="S899" s="62"/>
      <c r="T899" s="62"/>
      <c r="U899" s="62"/>
      <c r="V899" s="62" t="s">
        <v>3506</v>
      </c>
      <c r="W899" s="62"/>
      <c r="X899" s="62" t="s">
        <v>3380</v>
      </c>
      <c r="Y899" s="62">
        <v>1</v>
      </c>
      <c r="Z899" s="62" t="str">
        <f>IF(ISNA(MATCH(C899,FORMULÁRIO!L:L, 0)),"NÃO","SIM")</f>
        <v>SIM</v>
      </c>
      <c r="AA899" s="62" t="s">
        <v>3502</v>
      </c>
      <c r="AB899" s="62" t="s">
        <v>3502</v>
      </c>
    </row>
    <row r="900" spans="1:28" ht="15.75" customHeight="1" x14ac:dyDescent="0.25">
      <c r="A900" s="62">
        <v>541</v>
      </c>
      <c r="B900" s="208" t="s">
        <v>2245</v>
      </c>
      <c r="C900" s="46" t="s">
        <v>2246</v>
      </c>
      <c r="D900" s="47" t="s">
        <v>2247</v>
      </c>
      <c r="E900" s="48" t="s">
        <v>43</v>
      </c>
      <c r="F900" s="46" t="s">
        <v>2248</v>
      </c>
      <c r="G900" s="46" t="s">
        <v>63</v>
      </c>
      <c r="H900" s="62" t="s">
        <v>9</v>
      </c>
      <c r="I900" s="62"/>
      <c r="J900" s="62"/>
      <c r="K900" s="62"/>
      <c r="L900" s="62"/>
      <c r="M900" s="62"/>
      <c r="N900" s="62"/>
      <c r="O900" s="62" t="s">
        <v>9</v>
      </c>
      <c r="P900" s="62" t="s">
        <v>9</v>
      </c>
      <c r="Q900" s="62"/>
      <c r="R900" s="62"/>
      <c r="S900" s="62"/>
      <c r="T900" s="62"/>
      <c r="U900" s="62" t="s">
        <v>5043</v>
      </c>
      <c r="V900" s="62" t="s">
        <v>3506</v>
      </c>
      <c r="W900" s="62"/>
      <c r="X900" s="62" t="s">
        <v>3413</v>
      </c>
      <c r="Y900" s="62">
        <v>2</v>
      </c>
      <c r="Z900" s="62" t="str">
        <f>IF(ISNA(MATCH(C900,FORMULÁRIO!L:L, 0)),"NÃO","SIM")</f>
        <v>SIM</v>
      </c>
      <c r="AA900" s="62" t="s">
        <v>3502</v>
      </c>
      <c r="AB900" s="62" t="s">
        <v>3502</v>
      </c>
    </row>
    <row r="901" spans="1:28" ht="15.75" customHeight="1" x14ac:dyDescent="0.25">
      <c r="A901" s="62">
        <v>541</v>
      </c>
      <c r="B901" s="208" t="s">
        <v>2245</v>
      </c>
      <c r="C901" s="46" t="s">
        <v>2246</v>
      </c>
      <c r="D901" s="47" t="s">
        <v>2247</v>
      </c>
      <c r="E901" s="48" t="s">
        <v>43</v>
      </c>
      <c r="F901" s="46" t="s">
        <v>2248</v>
      </c>
      <c r="G901" s="46" t="s">
        <v>570</v>
      </c>
      <c r="H901" s="62"/>
      <c r="I901" s="62" t="s">
        <v>9</v>
      </c>
      <c r="J901" s="62"/>
      <c r="K901" s="62"/>
      <c r="L901" s="62"/>
      <c r="M901" s="62"/>
      <c r="N901" s="62"/>
      <c r="O901" s="62"/>
      <c r="P901" s="62"/>
      <c r="Q901" s="62"/>
      <c r="R901" s="62"/>
      <c r="S901" s="62"/>
      <c r="T901" s="62"/>
      <c r="U901" s="62"/>
      <c r="V901" s="62" t="s">
        <v>3506</v>
      </c>
      <c r="W901" s="62"/>
      <c r="X901" s="62" t="s">
        <v>3408</v>
      </c>
      <c r="Y901" s="62">
        <v>3</v>
      </c>
      <c r="Z901" s="62" t="str">
        <f>IF(ISNA(MATCH(C901,FORMULÁRIO!L:L, 0)),"NÃO","SIM")</f>
        <v>SIM</v>
      </c>
      <c r="AA901" s="62" t="s">
        <v>3502</v>
      </c>
      <c r="AB901" s="62" t="s">
        <v>3502</v>
      </c>
    </row>
    <row r="902" spans="1:28" x14ac:dyDescent="0.25">
      <c r="A902" s="62">
        <v>542</v>
      </c>
      <c r="B902" s="46" t="s">
        <v>2249</v>
      </c>
      <c r="C902" s="46" t="s">
        <v>2250</v>
      </c>
      <c r="D902" s="47" t="s">
        <v>2251</v>
      </c>
      <c r="E902" s="48" t="s">
        <v>43</v>
      </c>
      <c r="F902" s="46" t="s">
        <v>2252</v>
      </c>
      <c r="G902" s="46" t="s">
        <v>10</v>
      </c>
      <c r="H902" s="62"/>
      <c r="I902" s="62" t="s">
        <v>9</v>
      </c>
      <c r="J902" s="62"/>
      <c r="K902" s="62"/>
      <c r="L902" s="62"/>
      <c r="M902" s="62"/>
      <c r="N902" s="62"/>
      <c r="O902" s="62"/>
      <c r="P902" s="62"/>
      <c r="Q902" s="62"/>
      <c r="R902" s="62"/>
      <c r="S902" s="62"/>
      <c r="T902" s="62"/>
      <c r="U902" s="62"/>
      <c r="V902" s="62"/>
      <c r="W902" s="62"/>
      <c r="X902" s="62" t="s">
        <v>3497</v>
      </c>
      <c r="Y902" s="62">
        <v>1</v>
      </c>
      <c r="Z902" s="62" t="str">
        <f>IF(ISNA(MATCH(C902,FORMULÁRIO!L:L, 0)),"NÃO","SIM")</f>
        <v>NÃO</v>
      </c>
      <c r="AA902" s="62" t="s">
        <v>3502</v>
      </c>
      <c r="AB902" s="62" t="s">
        <v>3502</v>
      </c>
    </row>
    <row r="903" spans="1:28" x14ac:dyDescent="0.25">
      <c r="A903" s="62">
        <v>543</v>
      </c>
      <c r="B903" s="46" t="s">
        <v>2253</v>
      </c>
      <c r="C903" s="46" t="s">
        <v>2254</v>
      </c>
      <c r="D903" s="47" t="s">
        <v>2255</v>
      </c>
      <c r="E903" s="48" t="s">
        <v>43</v>
      </c>
      <c r="F903" s="46" t="s">
        <v>2256</v>
      </c>
      <c r="G903" s="46" t="s">
        <v>10</v>
      </c>
      <c r="H903" s="62"/>
      <c r="I903" s="62"/>
      <c r="J903" s="62" t="s">
        <v>9</v>
      </c>
      <c r="K903" s="62"/>
      <c r="L903" s="62"/>
      <c r="M903" s="62"/>
      <c r="N903" s="62"/>
      <c r="O903" s="62"/>
      <c r="P903" s="62"/>
      <c r="Q903" s="62"/>
      <c r="R903" s="62"/>
      <c r="S903" s="62"/>
      <c r="T903" s="62"/>
      <c r="U903" s="62"/>
      <c r="V903" s="62"/>
      <c r="W903" s="62"/>
      <c r="X903" s="62" t="s">
        <v>3497</v>
      </c>
      <c r="Y903" s="62">
        <v>1</v>
      </c>
      <c r="Z903" s="62" t="str">
        <f>IF(ISNA(MATCH(C903,FORMULÁRIO!L:L, 0)),"NÃO","SIM")</f>
        <v>NÃO</v>
      </c>
      <c r="AA903" s="62" t="s">
        <v>3502</v>
      </c>
      <c r="AB903" s="62" t="s">
        <v>3502</v>
      </c>
    </row>
    <row r="904" spans="1:28" ht="15.75" customHeight="1" x14ac:dyDescent="0.25">
      <c r="A904" s="62">
        <v>544</v>
      </c>
      <c r="B904" s="208" t="s">
        <v>2257</v>
      </c>
      <c r="C904" s="46" t="s">
        <v>2258</v>
      </c>
      <c r="D904" s="47" t="s">
        <v>2259</v>
      </c>
      <c r="E904" s="48" t="s">
        <v>43</v>
      </c>
      <c r="F904" s="46" t="s">
        <v>2260</v>
      </c>
      <c r="G904" s="46" t="s">
        <v>13</v>
      </c>
      <c r="H904" s="62"/>
      <c r="I904" s="62" t="s">
        <v>9</v>
      </c>
      <c r="J904" s="62"/>
      <c r="K904" s="62"/>
      <c r="L904" s="62"/>
      <c r="M904" s="62"/>
      <c r="N904" s="62"/>
      <c r="O904" s="62"/>
      <c r="P904" s="62"/>
      <c r="Q904" s="62"/>
      <c r="R904" s="62"/>
      <c r="S904" s="62"/>
      <c r="T904" s="62"/>
      <c r="U904" s="62"/>
      <c r="V904" s="62" t="s">
        <v>3506</v>
      </c>
      <c r="W904" s="62"/>
      <c r="X904" s="62" t="s">
        <v>3408</v>
      </c>
      <c r="Y904" s="62">
        <v>1</v>
      </c>
      <c r="Z904" s="62" t="str">
        <f>IF(ISNA(MATCH(C904,FORMULÁRIO!L:L, 0)),"NÃO","SIM")</f>
        <v>SIM</v>
      </c>
      <c r="AA904" s="62" t="s">
        <v>3502</v>
      </c>
      <c r="AB904" s="62" t="s">
        <v>3502</v>
      </c>
    </row>
    <row r="905" spans="1:28" ht="15.75" customHeight="1" x14ac:dyDescent="0.25">
      <c r="A905" s="62">
        <v>544</v>
      </c>
      <c r="B905" s="208" t="s">
        <v>2257</v>
      </c>
      <c r="C905" s="46" t="s">
        <v>2258</v>
      </c>
      <c r="D905" s="47" t="s">
        <v>2259</v>
      </c>
      <c r="E905" s="48" t="s">
        <v>43</v>
      </c>
      <c r="F905" s="46" t="s">
        <v>2260</v>
      </c>
      <c r="G905" s="46" t="s">
        <v>17</v>
      </c>
      <c r="H905" s="62" t="s">
        <v>9</v>
      </c>
      <c r="I905" s="62"/>
      <c r="J905" s="62" t="s">
        <v>9</v>
      </c>
      <c r="K905" s="62"/>
      <c r="L905" s="62"/>
      <c r="M905" s="62"/>
      <c r="N905" s="62"/>
      <c r="O905" s="62"/>
      <c r="P905" s="62"/>
      <c r="Q905" s="62"/>
      <c r="R905" s="62"/>
      <c r="S905" s="62"/>
      <c r="T905" s="62"/>
      <c r="U905" s="62" t="s">
        <v>5049</v>
      </c>
      <c r="V905" s="62" t="s">
        <v>3506</v>
      </c>
      <c r="W905" s="62"/>
      <c r="X905" s="62" t="s">
        <v>3380</v>
      </c>
      <c r="Y905" s="62">
        <v>2</v>
      </c>
      <c r="Z905" s="62" t="str">
        <f>IF(ISNA(MATCH(C905,FORMULÁRIO!L:L, 0)),"NÃO","SIM")</f>
        <v>SIM</v>
      </c>
      <c r="AA905" s="62" t="s">
        <v>3502</v>
      </c>
      <c r="AB905" s="62" t="s">
        <v>3502</v>
      </c>
    </row>
    <row r="906" spans="1:28" ht="15.75" customHeight="1" x14ac:dyDescent="0.25">
      <c r="A906" s="62">
        <v>544</v>
      </c>
      <c r="B906" s="208" t="s">
        <v>2257</v>
      </c>
      <c r="C906" s="46" t="s">
        <v>2258</v>
      </c>
      <c r="D906" s="47" t="s">
        <v>2259</v>
      </c>
      <c r="E906" s="48" t="s">
        <v>43</v>
      </c>
      <c r="F906" s="46" t="s">
        <v>2260</v>
      </c>
      <c r="G906" s="46" t="s">
        <v>458</v>
      </c>
      <c r="H906" s="62"/>
      <c r="I906" s="62"/>
      <c r="J906" s="62" t="s">
        <v>9</v>
      </c>
      <c r="K906" s="62" t="s">
        <v>9</v>
      </c>
      <c r="L906" s="62"/>
      <c r="M906" s="62"/>
      <c r="N906" s="62"/>
      <c r="O906" s="62"/>
      <c r="P906" s="62"/>
      <c r="Q906" s="62"/>
      <c r="R906" s="62"/>
      <c r="S906" s="62"/>
      <c r="T906" s="62"/>
      <c r="U906" s="62"/>
      <c r="V906" s="62" t="s">
        <v>3506</v>
      </c>
      <c r="W906" s="62"/>
      <c r="X906" s="62" t="s">
        <v>3497</v>
      </c>
      <c r="Y906" s="62">
        <v>3</v>
      </c>
      <c r="Z906" s="62" t="str">
        <f>IF(ISNA(MATCH(C906,FORMULÁRIO!L:L, 0)),"NÃO","SIM")</f>
        <v>SIM</v>
      </c>
      <c r="AA906" s="62" t="s">
        <v>3502</v>
      </c>
      <c r="AB906" s="62" t="s">
        <v>3502</v>
      </c>
    </row>
    <row r="907" spans="1:28" ht="15.75" customHeight="1" x14ac:dyDescent="0.25">
      <c r="A907" s="62">
        <v>545</v>
      </c>
      <c r="B907" s="208" t="s">
        <v>2261</v>
      </c>
      <c r="C907" s="46" t="s">
        <v>2262</v>
      </c>
      <c r="D907" s="47" t="s">
        <v>2263</v>
      </c>
      <c r="E907" s="48" t="s">
        <v>3470</v>
      </c>
      <c r="F907" s="46" t="s">
        <v>2264</v>
      </c>
      <c r="G907" s="46" t="s">
        <v>13</v>
      </c>
      <c r="H907" s="62" t="s">
        <v>9</v>
      </c>
      <c r="I907" s="62" t="s">
        <v>9</v>
      </c>
      <c r="J907" s="62"/>
      <c r="K907" s="62"/>
      <c r="L907" s="62"/>
      <c r="M907" s="62"/>
      <c r="N907" s="62"/>
      <c r="O907" s="62"/>
      <c r="P907" s="62"/>
      <c r="Q907" s="62"/>
      <c r="R907" s="62"/>
      <c r="S907" s="62"/>
      <c r="T907" s="62"/>
      <c r="U907" s="62"/>
      <c r="V907" s="62"/>
      <c r="W907" s="62"/>
      <c r="X907" s="62" t="s">
        <v>3408</v>
      </c>
      <c r="Y907" s="62">
        <v>1</v>
      </c>
      <c r="Z907" s="62" t="str">
        <f>IF(ISNA(MATCH(C907,FORMULÁRIO!L:L, 0)),"NÃO","SIM")</f>
        <v>SIM</v>
      </c>
      <c r="AA907" s="62" t="s">
        <v>3503</v>
      </c>
      <c r="AB907" s="62" t="s">
        <v>3503</v>
      </c>
    </row>
    <row r="908" spans="1:28" ht="15.75" customHeight="1" x14ac:dyDescent="0.25">
      <c r="A908" s="62">
        <v>545</v>
      </c>
      <c r="B908" s="208" t="s">
        <v>2261</v>
      </c>
      <c r="C908" s="46" t="s">
        <v>2262</v>
      </c>
      <c r="D908" s="47" t="s">
        <v>2263</v>
      </c>
      <c r="E908" s="48" t="s">
        <v>3470</v>
      </c>
      <c r="F908" s="46" t="s">
        <v>2264</v>
      </c>
      <c r="G908" s="46" t="s">
        <v>68</v>
      </c>
      <c r="H908" s="62"/>
      <c r="I908" s="62"/>
      <c r="J908" s="62" t="s">
        <v>9</v>
      </c>
      <c r="K908" s="62" t="s">
        <v>9</v>
      </c>
      <c r="L908" s="62"/>
      <c r="M908" s="62"/>
      <c r="N908" s="62"/>
      <c r="O908" s="62"/>
      <c r="P908" s="62"/>
      <c r="Q908" s="62"/>
      <c r="R908" s="62"/>
      <c r="S908" s="62"/>
      <c r="T908" s="62"/>
      <c r="U908" s="62"/>
      <c r="V908" s="62"/>
      <c r="W908" s="62"/>
      <c r="X908" s="62" t="s">
        <v>3497</v>
      </c>
      <c r="Y908" s="62">
        <v>2</v>
      </c>
      <c r="Z908" s="62" t="str">
        <f>IF(ISNA(MATCH(C908,FORMULÁRIO!L:L, 0)),"NÃO","SIM")</f>
        <v>SIM</v>
      </c>
      <c r="AA908" s="62" t="s">
        <v>3503</v>
      </c>
      <c r="AB908" s="62" t="s">
        <v>3503</v>
      </c>
    </row>
    <row r="909" spans="1:28" ht="15.75" customHeight="1" x14ac:dyDescent="0.25">
      <c r="A909" s="62">
        <v>545</v>
      </c>
      <c r="B909" s="208" t="s">
        <v>2261</v>
      </c>
      <c r="C909" s="46" t="s">
        <v>2262</v>
      </c>
      <c r="D909" s="47" t="s">
        <v>2263</v>
      </c>
      <c r="E909" s="48" t="s">
        <v>3470</v>
      </c>
      <c r="F909" s="46" t="s">
        <v>2264</v>
      </c>
      <c r="G909" s="46" t="s">
        <v>591</v>
      </c>
      <c r="H909" s="62" t="s">
        <v>9</v>
      </c>
      <c r="I909" s="62"/>
      <c r="J909" s="62" t="s">
        <v>9</v>
      </c>
      <c r="K909" s="62"/>
      <c r="L909" s="62"/>
      <c r="M909" s="62"/>
      <c r="N909" s="62"/>
      <c r="O909" s="62"/>
      <c r="P909" s="62"/>
      <c r="Q909" s="62"/>
      <c r="R909" s="62"/>
      <c r="S909" s="62"/>
      <c r="T909" s="62"/>
      <c r="U909" s="62"/>
      <c r="V909" s="62"/>
      <c r="W909" s="62"/>
      <c r="X909" s="62" t="s">
        <v>3361</v>
      </c>
      <c r="Y909" s="62">
        <v>3</v>
      </c>
      <c r="Z909" s="62" t="str">
        <f>IF(ISNA(MATCH(C909,FORMULÁRIO!L:L, 0)),"NÃO","SIM")</f>
        <v>SIM</v>
      </c>
      <c r="AA909" s="62" t="s">
        <v>3503</v>
      </c>
      <c r="AB909" s="62" t="s">
        <v>3503</v>
      </c>
    </row>
    <row r="910" spans="1:28" ht="31.5" customHeight="1" x14ac:dyDescent="0.25">
      <c r="A910" s="62">
        <v>546</v>
      </c>
      <c r="B910" s="209" t="s">
        <v>2265</v>
      </c>
      <c r="C910" s="46" t="s">
        <v>2266</v>
      </c>
      <c r="D910" s="47" t="s">
        <v>2267</v>
      </c>
      <c r="E910" s="48" t="s">
        <v>43</v>
      </c>
      <c r="F910" s="46" t="s">
        <v>2268</v>
      </c>
      <c r="G910" s="46" t="s">
        <v>48</v>
      </c>
      <c r="H910" s="62" t="s">
        <v>9</v>
      </c>
      <c r="I910" s="62"/>
      <c r="J910" s="62"/>
      <c r="K910" s="62"/>
      <c r="L910" s="62"/>
      <c r="M910" s="62"/>
      <c r="N910" s="62"/>
      <c r="O910" s="62"/>
      <c r="P910" s="62"/>
      <c r="Q910" s="62"/>
      <c r="R910" s="62"/>
      <c r="S910" s="62"/>
      <c r="T910" s="62"/>
      <c r="U910" s="62"/>
      <c r="V910" s="62"/>
      <c r="W910" s="62"/>
      <c r="X910" s="62" t="s">
        <v>3361</v>
      </c>
      <c r="Y910" s="62">
        <v>1</v>
      </c>
      <c r="Z910" s="62" t="str">
        <f>IF(ISNA(MATCH(C910,FORMULÁRIO!L:L, 0)),"NÃO","SIM")</f>
        <v>SIM</v>
      </c>
      <c r="AA910" s="62" t="s">
        <v>3502</v>
      </c>
      <c r="AB910" s="62" t="s">
        <v>3502</v>
      </c>
    </row>
    <row r="911" spans="1:28" ht="15.75" customHeight="1" x14ac:dyDescent="0.25">
      <c r="A911" s="62">
        <v>547</v>
      </c>
      <c r="B911" s="208" t="s">
        <v>2269</v>
      </c>
      <c r="C911" s="46" t="s">
        <v>2270</v>
      </c>
      <c r="D911" s="47" t="s">
        <v>2271</v>
      </c>
      <c r="E911" s="48" t="s">
        <v>43</v>
      </c>
      <c r="F911" s="46" t="s">
        <v>2272</v>
      </c>
      <c r="G911" s="46" t="s">
        <v>15</v>
      </c>
      <c r="H911" s="62" t="s">
        <v>9</v>
      </c>
      <c r="I911" s="62"/>
      <c r="J911" s="62"/>
      <c r="K911" s="62"/>
      <c r="L911" s="62"/>
      <c r="M911" s="62"/>
      <c r="N911" s="62"/>
      <c r="O911" s="62"/>
      <c r="P911" s="62"/>
      <c r="Q911" s="62"/>
      <c r="R911" s="62"/>
      <c r="S911" s="62"/>
      <c r="T911" s="62"/>
      <c r="U911" s="62"/>
      <c r="V911" s="62" t="s">
        <v>3506</v>
      </c>
      <c r="W911" s="62"/>
      <c r="X911" s="62" t="s">
        <v>3371</v>
      </c>
      <c r="Y911" s="62">
        <v>1</v>
      </c>
      <c r="Z911" s="62" t="str">
        <f>IF(ISNA(MATCH(C911,FORMULÁRIO!L:L, 0)),"NÃO","SIM")</f>
        <v>SIM</v>
      </c>
      <c r="AA911" s="62" t="s">
        <v>3502</v>
      </c>
      <c r="AB911" s="62" t="s">
        <v>3502</v>
      </c>
    </row>
    <row r="912" spans="1:28" ht="15.75" customHeight="1" x14ac:dyDescent="0.25">
      <c r="A912" s="62">
        <v>547</v>
      </c>
      <c r="B912" s="208" t="s">
        <v>2269</v>
      </c>
      <c r="C912" s="46" t="s">
        <v>2270</v>
      </c>
      <c r="D912" s="47" t="s">
        <v>2271</v>
      </c>
      <c r="E912" s="48" t="s">
        <v>43</v>
      </c>
      <c r="F912" s="46" t="s">
        <v>2272</v>
      </c>
      <c r="G912" s="46" t="s">
        <v>33</v>
      </c>
      <c r="H912" s="62"/>
      <c r="I912" s="62" t="s">
        <v>9</v>
      </c>
      <c r="J912" s="62" t="s">
        <v>9</v>
      </c>
      <c r="K912" s="62" t="s">
        <v>9</v>
      </c>
      <c r="L912" s="62" t="s">
        <v>9</v>
      </c>
      <c r="M912" s="62" t="s">
        <v>9</v>
      </c>
      <c r="N912" s="62" t="s">
        <v>9</v>
      </c>
      <c r="O912" s="62" t="s">
        <v>9</v>
      </c>
      <c r="P912" s="62" t="s">
        <v>9</v>
      </c>
      <c r="Q912" s="62"/>
      <c r="R912" s="62"/>
      <c r="S912" s="62"/>
      <c r="T912" s="62"/>
      <c r="U912" s="62" t="s">
        <v>5029</v>
      </c>
      <c r="V912" s="62" t="s">
        <v>3506</v>
      </c>
      <c r="W912" s="62"/>
      <c r="X912" s="62" t="s">
        <v>3389</v>
      </c>
      <c r="Y912" s="62">
        <v>2</v>
      </c>
      <c r="Z912" s="62" t="str">
        <f>IF(ISNA(MATCH(C912,FORMULÁRIO!L:L, 0)),"NÃO","SIM")</f>
        <v>SIM</v>
      </c>
      <c r="AA912" s="62" t="s">
        <v>3502</v>
      </c>
      <c r="AB912" s="62" t="s">
        <v>3502</v>
      </c>
    </row>
    <row r="913" spans="1:28" x14ac:dyDescent="0.25">
      <c r="A913" s="62">
        <v>548</v>
      </c>
      <c r="B913" s="208" t="s">
        <v>2273</v>
      </c>
      <c r="C913" s="46" t="s">
        <v>2274</v>
      </c>
      <c r="D913" s="47" t="s">
        <v>2275</v>
      </c>
      <c r="E913" s="48" t="s">
        <v>43</v>
      </c>
      <c r="F913" s="46" t="s">
        <v>2276</v>
      </c>
      <c r="G913" s="46" t="s">
        <v>10</v>
      </c>
      <c r="H913" s="62"/>
      <c r="I913" s="62"/>
      <c r="J913" s="62" t="s">
        <v>9</v>
      </c>
      <c r="K913" s="62" t="s">
        <v>9</v>
      </c>
      <c r="L913" s="62"/>
      <c r="M913" s="62"/>
      <c r="N913" s="62"/>
      <c r="O913" s="62"/>
      <c r="P913" s="62"/>
      <c r="Q913" s="62"/>
      <c r="R913" s="62"/>
      <c r="S913" s="62"/>
      <c r="T913" s="62"/>
      <c r="U913" s="62" t="s">
        <v>5046</v>
      </c>
      <c r="V913" s="62" t="s">
        <v>3506</v>
      </c>
      <c r="W913" s="62"/>
      <c r="X913" s="62" t="s">
        <v>3497</v>
      </c>
      <c r="Y913" s="62">
        <v>1</v>
      </c>
      <c r="Z913" s="62" t="str">
        <f>IF(ISNA(MATCH(C913,FORMULÁRIO!L:L, 0)),"NÃO","SIM")</f>
        <v>SIM</v>
      </c>
      <c r="AA913" s="62" t="s">
        <v>3502</v>
      </c>
      <c r="AB913" s="62" t="s">
        <v>3502</v>
      </c>
    </row>
    <row r="914" spans="1:28" ht="15.75" customHeight="1" x14ac:dyDescent="0.25">
      <c r="A914" s="62">
        <v>548</v>
      </c>
      <c r="B914" s="208" t="s">
        <v>2273</v>
      </c>
      <c r="C914" s="46" t="s">
        <v>2274</v>
      </c>
      <c r="D914" s="47" t="s">
        <v>2275</v>
      </c>
      <c r="E914" s="48" t="s">
        <v>43</v>
      </c>
      <c r="F914" s="46" t="s">
        <v>2276</v>
      </c>
      <c r="G914" s="46" t="s">
        <v>17</v>
      </c>
      <c r="H914" s="62"/>
      <c r="I914" s="62"/>
      <c r="J914" s="62" t="s">
        <v>9</v>
      </c>
      <c r="K914" s="62" t="s">
        <v>9</v>
      </c>
      <c r="L914" s="62"/>
      <c r="M914" s="62"/>
      <c r="N914" s="62"/>
      <c r="O914" s="62"/>
      <c r="P914" s="62"/>
      <c r="Q914" s="62"/>
      <c r="R914" s="62"/>
      <c r="S914" s="62"/>
      <c r="T914" s="62"/>
      <c r="U914" s="62"/>
      <c r="V914" s="62" t="s">
        <v>3506</v>
      </c>
      <c r="W914" s="62"/>
      <c r="X914" s="62" t="s">
        <v>3380</v>
      </c>
      <c r="Y914" s="62">
        <v>2</v>
      </c>
      <c r="Z914" s="62" t="str">
        <f>IF(ISNA(MATCH(C914,FORMULÁRIO!L:L, 0)),"NÃO","SIM")</f>
        <v>SIM</v>
      </c>
      <c r="AA914" s="62" t="s">
        <v>3502</v>
      </c>
      <c r="AB914" s="62" t="s">
        <v>3502</v>
      </c>
    </row>
    <row r="915" spans="1:28" ht="15.75" customHeight="1" x14ac:dyDescent="0.25">
      <c r="A915" s="62">
        <v>549</v>
      </c>
      <c r="B915" s="208" t="s">
        <v>2277</v>
      </c>
      <c r="C915" s="46" t="s">
        <v>2278</v>
      </c>
      <c r="D915" s="89" t="s">
        <v>2279</v>
      </c>
      <c r="E915" s="48" t="s">
        <v>26</v>
      </c>
      <c r="F915" s="46" t="s">
        <v>2280</v>
      </c>
      <c r="G915" s="46" t="s">
        <v>132</v>
      </c>
      <c r="H915" s="62" t="s">
        <v>9</v>
      </c>
      <c r="I915" s="62"/>
      <c r="J915" s="62"/>
      <c r="K915" s="62"/>
      <c r="L915" s="62"/>
      <c r="M915" s="62"/>
      <c r="N915" s="62"/>
      <c r="O915" s="62"/>
      <c r="P915" s="62"/>
      <c r="Q915" s="62"/>
      <c r="R915" s="62"/>
      <c r="S915" s="62"/>
      <c r="T915" s="62"/>
      <c r="U915" s="62"/>
      <c r="V915" s="62" t="s">
        <v>3506</v>
      </c>
      <c r="W915" s="62"/>
      <c r="X915" s="62" t="s">
        <v>3380</v>
      </c>
      <c r="Y915" s="62">
        <v>1</v>
      </c>
      <c r="Z915" s="62" t="str">
        <f>IF(ISNA(MATCH(C915,FORMULÁRIO!L:L, 0)),"NÃO","SIM")</f>
        <v>SIM</v>
      </c>
      <c r="AA915" s="62" t="s">
        <v>3502</v>
      </c>
      <c r="AB915" s="62" t="s">
        <v>3503</v>
      </c>
    </row>
    <row r="916" spans="1:28" ht="15.75" customHeight="1" x14ac:dyDescent="0.25">
      <c r="A916" s="62">
        <v>549</v>
      </c>
      <c r="B916" s="208" t="s">
        <v>2277</v>
      </c>
      <c r="C916" s="46" t="s">
        <v>2278</v>
      </c>
      <c r="D916" s="47" t="s">
        <v>2279</v>
      </c>
      <c r="E916" s="48" t="s">
        <v>26</v>
      </c>
      <c r="F916" s="46" t="s">
        <v>2280</v>
      </c>
      <c r="G916" s="46" t="s">
        <v>33</v>
      </c>
      <c r="H916" s="62"/>
      <c r="I916" s="62" t="s">
        <v>9</v>
      </c>
      <c r="J916" s="62"/>
      <c r="K916" s="62"/>
      <c r="L916" s="62"/>
      <c r="M916" s="62"/>
      <c r="N916" s="62"/>
      <c r="O916" s="62"/>
      <c r="P916" s="62"/>
      <c r="Q916" s="62"/>
      <c r="R916" s="62"/>
      <c r="S916" s="62"/>
      <c r="T916" s="62"/>
      <c r="U916" s="62"/>
      <c r="V916" s="62" t="s">
        <v>3506</v>
      </c>
      <c r="W916" s="62"/>
      <c r="X916" s="62" t="s">
        <v>3389</v>
      </c>
      <c r="Y916" s="62">
        <v>2</v>
      </c>
      <c r="Z916" s="62" t="str">
        <f>IF(ISNA(MATCH(C916,FORMULÁRIO!L:L, 0)),"NÃO","SIM")</f>
        <v>SIM</v>
      </c>
      <c r="AA916" s="62" t="s">
        <v>3502</v>
      </c>
      <c r="AB916" s="62" t="s">
        <v>3503</v>
      </c>
    </row>
    <row r="917" spans="1:28" ht="15.75" customHeight="1" x14ac:dyDescent="0.25">
      <c r="A917" s="62">
        <v>549</v>
      </c>
      <c r="B917" s="208" t="s">
        <v>2277</v>
      </c>
      <c r="C917" s="46" t="s">
        <v>2278</v>
      </c>
      <c r="D917" s="47" t="s">
        <v>2279</v>
      </c>
      <c r="E917" s="48" t="s">
        <v>26</v>
      </c>
      <c r="F917" s="46" t="s">
        <v>2280</v>
      </c>
      <c r="G917" s="46" t="s">
        <v>187</v>
      </c>
      <c r="H917" s="62"/>
      <c r="I917" s="62"/>
      <c r="J917" s="62"/>
      <c r="K917" s="62"/>
      <c r="L917" s="62"/>
      <c r="M917" s="62" t="s">
        <v>9</v>
      </c>
      <c r="N917" s="62"/>
      <c r="O917" s="62"/>
      <c r="P917" s="62"/>
      <c r="Q917" s="62"/>
      <c r="R917" s="62"/>
      <c r="S917" s="62"/>
      <c r="T917" s="62"/>
      <c r="U917" s="62"/>
      <c r="V917" s="62" t="s">
        <v>3506</v>
      </c>
      <c r="W917" s="62"/>
      <c r="X917" s="62" t="s">
        <v>3413</v>
      </c>
      <c r="Y917" s="62">
        <v>3</v>
      </c>
      <c r="Z917" s="62" t="str">
        <f>IF(ISNA(MATCH(C917,FORMULÁRIO!L:L, 0)),"NÃO","SIM")</f>
        <v>SIM</v>
      </c>
      <c r="AA917" s="62" t="s">
        <v>3502</v>
      </c>
      <c r="AB917" s="62" t="s">
        <v>3503</v>
      </c>
    </row>
    <row r="918" spans="1:28" ht="47.25" customHeight="1" x14ac:dyDescent="0.25">
      <c r="A918" s="62">
        <v>549</v>
      </c>
      <c r="B918" s="208" t="s">
        <v>2277</v>
      </c>
      <c r="C918" s="46" t="s">
        <v>2278</v>
      </c>
      <c r="D918" s="47" t="s">
        <v>2279</v>
      </c>
      <c r="E918" s="48" t="s">
        <v>26</v>
      </c>
      <c r="F918" s="46" t="s">
        <v>2280</v>
      </c>
      <c r="G918" s="46" t="s">
        <v>2281</v>
      </c>
      <c r="H918" s="62"/>
      <c r="I918" s="62" t="s">
        <v>9</v>
      </c>
      <c r="J918" s="62"/>
      <c r="K918" s="62"/>
      <c r="L918" s="62"/>
      <c r="M918" s="62"/>
      <c r="N918" s="62"/>
      <c r="O918" s="62"/>
      <c r="P918" s="62"/>
      <c r="Q918" s="62"/>
      <c r="R918" s="62"/>
      <c r="S918" s="62"/>
      <c r="T918" s="62"/>
      <c r="U918" s="62" t="s">
        <v>5028</v>
      </c>
      <c r="V918" s="62" t="s">
        <v>3506</v>
      </c>
      <c r="W918" s="62"/>
      <c r="X918" s="62" t="s">
        <v>3432</v>
      </c>
      <c r="Y918" s="62">
        <v>4</v>
      </c>
      <c r="Z918" s="62" t="str">
        <f>IF(ISNA(MATCH(C918,FORMULÁRIO!L:L, 0)),"NÃO","SIM")</f>
        <v>SIM</v>
      </c>
      <c r="AA918" s="62" t="s">
        <v>3502</v>
      </c>
      <c r="AB918" s="62" t="s">
        <v>3503</v>
      </c>
    </row>
    <row r="919" spans="1:28" x14ac:dyDescent="0.25">
      <c r="A919" s="62">
        <v>550</v>
      </c>
      <c r="B919" s="208" t="s">
        <v>2282</v>
      </c>
      <c r="C919" s="46" t="s">
        <v>2283</v>
      </c>
      <c r="D919" s="47" t="s">
        <v>2284</v>
      </c>
      <c r="E919" s="48" t="s">
        <v>43</v>
      </c>
      <c r="F919" s="46" t="s">
        <v>2285</v>
      </c>
      <c r="G919" s="46" t="s">
        <v>10</v>
      </c>
      <c r="H919" s="62"/>
      <c r="I919" s="62" t="s">
        <v>9</v>
      </c>
      <c r="J919" s="62" t="s">
        <v>9</v>
      </c>
      <c r="K919" s="62"/>
      <c r="L919" s="62"/>
      <c r="M919" s="62"/>
      <c r="N919" s="62"/>
      <c r="O919" s="62"/>
      <c r="P919" s="62"/>
      <c r="Q919" s="62"/>
      <c r="R919" s="62"/>
      <c r="S919" s="62"/>
      <c r="T919" s="62"/>
      <c r="U919" s="62"/>
      <c r="V919" s="62" t="s">
        <v>3506</v>
      </c>
      <c r="W919" s="62"/>
      <c r="X919" s="62" t="s">
        <v>3497</v>
      </c>
      <c r="Y919" s="62">
        <v>1</v>
      </c>
      <c r="Z919" s="62" t="str">
        <f>IF(ISNA(MATCH(C919,FORMULÁRIO!L:L, 0)),"NÃO","SIM")</f>
        <v>SIM</v>
      </c>
      <c r="AA919" s="62" t="s">
        <v>3502</v>
      </c>
      <c r="AB919" s="62" t="s">
        <v>3502</v>
      </c>
    </row>
    <row r="920" spans="1:28" ht="15.75" customHeight="1" x14ac:dyDescent="0.25">
      <c r="A920" s="62">
        <v>550</v>
      </c>
      <c r="B920" s="208" t="s">
        <v>2282</v>
      </c>
      <c r="C920" s="46" t="s">
        <v>2283</v>
      </c>
      <c r="D920" s="47" t="s">
        <v>2284</v>
      </c>
      <c r="E920" s="48" t="s">
        <v>43</v>
      </c>
      <c r="F920" s="46" t="s">
        <v>2285</v>
      </c>
      <c r="G920" s="46" t="s">
        <v>17</v>
      </c>
      <c r="H920" s="62" t="s">
        <v>9</v>
      </c>
      <c r="I920" s="62"/>
      <c r="J920" s="62"/>
      <c r="K920" s="62"/>
      <c r="L920" s="62"/>
      <c r="M920" s="62"/>
      <c r="N920" s="62"/>
      <c r="O920" s="62"/>
      <c r="P920" s="62"/>
      <c r="Q920" s="62"/>
      <c r="R920" s="62"/>
      <c r="S920" s="62"/>
      <c r="T920" s="62"/>
      <c r="U920" s="62" t="s">
        <v>5049</v>
      </c>
      <c r="V920" s="62" t="s">
        <v>3506</v>
      </c>
      <c r="W920" s="62"/>
      <c r="X920" s="62" t="s">
        <v>3380</v>
      </c>
      <c r="Y920" s="62">
        <v>2</v>
      </c>
      <c r="Z920" s="62" t="str">
        <f>IF(ISNA(MATCH(C920,FORMULÁRIO!L:L, 0)),"NÃO","SIM")</f>
        <v>SIM</v>
      </c>
      <c r="AA920" s="62" t="s">
        <v>3502</v>
      </c>
      <c r="AB920" s="62" t="s">
        <v>3502</v>
      </c>
    </row>
    <row r="921" spans="1:28" ht="31.5" customHeight="1" x14ac:dyDescent="0.25">
      <c r="A921" s="62">
        <v>551</v>
      </c>
      <c r="B921" s="208" t="s">
        <v>2286</v>
      </c>
      <c r="C921" s="46" t="s">
        <v>2287</v>
      </c>
      <c r="D921" s="81" t="s">
        <v>2288</v>
      </c>
      <c r="E921" s="48" t="s">
        <v>168</v>
      </c>
      <c r="F921" s="46" t="s">
        <v>2289</v>
      </c>
      <c r="G921" s="46" t="s">
        <v>15</v>
      </c>
      <c r="H921" s="62" t="s">
        <v>9</v>
      </c>
      <c r="I921" s="62"/>
      <c r="J921" s="62"/>
      <c r="K921" s="62"/>
      <c r="L921" s="62"/>
      <c r="M921" s="62"/>
      <c r="N921" s="62"/>
      <c r="O921" s="62"/>
      <c r="P921" s="62"/>
      <c r="Q921" s="62"/>
      <c r="R921" s="62"/>
      <c r="S921" s="62"/>
      <c r="T921" s="62"/>
      <c r="U921" s="62"/>
      <c r="V921" s="62"/>
      <c r="W921" s="62"/>
      <c r="X921" s="62" t="s">
        <v>3371</v>
      </c>
      <c r="Y921" s="62">
        <v>1</v>
      </c>
      <c r="Z921" s="62" t="str">
        <f>IF(ISNA(MATCH(C921,FORMULÁRIO!L:L, 0)),"NÃO","SIM")</f>
        <v>SIM</v>
      </c>
      <c r="AA921" s="62" t="s">
        <v>3502</v>
      </c>
      <c r="AB921" s="62" t="s">
        <v>3503</v>
      </c>
    </row>
    <row r="922" spans="1:28" ht="31.5" customHeight="1" x14ac:dyDescent="0.25">
      <c r="A922" s="62">
        <v>551</v>
      </c>
      <c r="B922" s="208" t="s">
        <v>2286</v>
      </c>
      <c r="C922" s="46" t="s">
        <v>2287</v>
      </c>
      <c r="D922" s="81" t="s">
        <v>2288</v>
      </c>
      <c r="E922" s="48" t="s">
        <v>168</v>
      </c>
      <c r="F922" s="46" t="s">
        <v>2289</v>
      </c>
      <c r="G922" s="46" t="s">
        <v>17</v>
      </c>
      <c r="H922" s="62"/>
      <c r="I922" s="62" t="s">
        <v>9</v>
      </c>
      <c r="J922" s="62" t="s">
        <v>9</v>
      </c>
      <c r="K922" s="62"/>
      <c r="L922" s="62"/>
      <c r="M922" s="62"/>
      <c r="N922" s="62"/>
      <c r="O922" s="62"/>
      <c r="P922" s="62"/>
      <c r="Q922" s="62"/>
      <c r="R922" s="62"/>
      <c r="S922" s="62"/>
      <c r="T922" s="62"/>
      <c r="U922" s="62"/>
      <c r="V922" s="62"/>
      <c r="W922" s="62"/>
      <c r="X922" s="62" t="s">
        <v>3380</v>
      </c>
      <c r="Y922" s="62">
        <v>2</v>
      </c>
      <c r="Z922" s="62" t="str">
        <f>IF(ISNA(MATCH(C922,FORMULÁRIO!L:L, 0)),"NÃO","SIM")</f>
        <v>SIM</v>
      </c>
      <c r="AA922" s="62" t="s">
        <v>3502</v>
      </c>
      <c r="AB922" s="62" t="s">
        <v>3503</v>
      </c>
    </row>
    <row r="923" spans="1:28" ht="15.75" customHeight="1" x14ac:dyDescent="0.25">
      <c r="A923" s="62">
        <v>552</v>
      </c>
      <c r="B923" s="208" t="s">
        <v>2290</v>
      </c>
      <c r="C923" s="46" t="s">
        <v>2291</v>
      </c>
      <c r="D923" s="89" t="s">
        <v>2292</v>
      </c>
      <c r="E923" s="48" t="s">
        <v>26</v>
      </c>
      <c r="F923" s="46" t="s">
        <v>2293</v>
      </c>
      <c r="G923" s="46" t="s">
        <v>132</v>
      </c>
      <c r="H923" s="62" t="s">
        <v>9</v>
      </c>
      <c r="I923" s="62" t="s">
        <v>9</v>
      </c>
      <c r="J923" s="62" t="s">
        <v>9</v>
      </c>
      <c r="K923" s="62" t="s">
        <v>9</v>
      </c>
      <c r="L923" s="62"/>
      <c r="M923" s="62"/>
      <c r="N923" s="62"/>
      <c r="O923" s="62"/>
      <c r="P923" s="62"/>
      <c r="Q923" s="62"/>
      <c r="R923" s="62"/>
      <c r="S923" s="62"/>
      <c r="T923" s="62"/>
      <c r="U923" s="62"/>
      <c r="V923" s="62"/>
      <c r="W923" s="62"/>
      <c r="X923" s="62" t="s">
        <v>3380</v>
      </c>
      <c r="Y923" s="62">
        <v>1</v>
      </c>
      <c r="Z923" s="62" t="str">
        <f>IF(ISNA(MATCH(C923,FORMULÁRIO!L:L, 0)),"NÃO","SIM")</f>
        <v>SIM</v>
      </c>
      <c r="AA923" s="62" t="s">
        <v>3502</v>
      </c>
      <c r="AB923" s="62" t="s">
        <v>3503</v>
      </c>
    </row>
    <row r="924" spans="1:28" ht="31.5" customHeight="1" x14ac:dyDescent="0.25">
      <c r="A924" s="62">
        <v>553</v>
      </c>
      <c r="B924" s="209" t="s">
        <v>2294</v>
      </c>
      <c r="C924" s="46" t="s">
        <v>2295</v>
      </c>
      <c r="D924" s="47" t="s">
        <v>2296</v>
      </c>
      <c r="E924" s="48" t="s">
        <v>43</v>
      </c>
      <c r="F924" s="46" t="s">
        <v>2297</v>
      </c>
      <c r="G924" s="46" t="s">
        <v>132</v>
      </c>
      <c r="H924" s="62" t="s">
        <v>9</v>
      </c>
      <c r="I924" s="62"/>
      <c r="J924" s="62"/>
      <c r="K924" s="62"/>
      <c r="L924" s="62"/>
      <c r="M924" s="62"/>
      <c r="N924" s="62"/>
      <c r="O924" s="62"/>
      <c r="P924" s="62"/>
      <c r="Q924" s="62"/>
      <c r="R924" s="62"/>
      <c r="S924" s="62"/>
      <c r="T924" s="62"/>
      <c r="U924" s="62"/>
      <c r="V924" s="62"/>
      <c r="W924" s="62"/>
      <c r="X924" s="62" t="s">
        <v>3380</v>
      </c>
      <c r="Y924" s="62">
        <v>1</v>
      </c>
      <c r="Z924" s="62" t="str">
        <f>IF(ISNA(MATCH(C924,FORMULÁRIO!L:L, 0)),"NÃO","SIM")</f>
        <v>SIM</v>
      </c>
      <c r="AA924" s="62" t="s">
        <v>3502</v>
      </c>
      <c r="AB924" s="62" t="s">
        <v>3502</v>
      </c>
    </row>
    <row r="925" spans="1:28" ht="15.75" customHeight="1" x14ac:dyDescent="0.25">
      <c r="A925" s="62">
        <v>554</v>
      </c>
      <c r="B925" s="208" t="s">
        <v>2298</v>
      </c>
      <c r="C925" s="46" t="s">
        <v>2299</v>
      </c>
      <c r="D925" s="47" t="s">
        <v>2300</v>
      </c>
      <c r="E925" s="48" t="s">
        <v>43</v>
      </c>
      <c r="F925" s="46" t="s">
        <v>2301</v>
      </c>
      <c r="G925" s="46" t="s">
        <v>15</v>
      </c>
      <c r="H925" s="62" t="s">
        <v>9</v>
      </c>
      <c r="I925" s="62"/>
      <c r="J925" s="62"/>
      <c r="K925" s="62"/>
      <c r="L925" s="62"/>
      <c r="M925" s="62"/>
      <c r="N925" s="62"/>
      <c r="O925" s="62"/>
      <c r="P925" s="62"/>
      <c r="Q925" s="62"/>
      <c r="R925" s="62"/>
      <c r="S925" s="62"/>
      <c r="T925" s="62"/>
      <c r="U925" s="62" t="s">
        <v>5051</v>
      </c>
      <c r="V925" s="62" t="s">
        <v>3506</v>
      </c>
      <c r="W925" s="62"/>
      <c r="X925" s="62" t="s">
        <v>3371</v>
      </c>
      <c r="Y925" s="62">
        <v>1</v>
      </c>
      <c r="Z925" s="62" t="str">
        <f>IF(ISNA(MATCH(C925,FORMULÁRIO!L:L, 0)),"NÃO","SIM")</f>
        <v>SIM</v>
      </c>
      <c r="AA925" s="62" t="s">
        <v>3502</v>
      </c>
      <c r="AB925" s="62" t="s">
        <v>3502</v>
      </c>
    </row>
    <row r="926" spans="1:28" ht="15.75" customHeight="1" x14ac:dyDescent="0.25">
      <c r="A926" s="62">
        <v>554</v>
      </c>
      <c r="B926" s="208" t="s">
        <v>2298</v>
      </c>
      <c r="C926" s="46" t="s">
        <v>2299</v>
      </c>
      <c r="D926" s="47" t="s">
        <v>2300</v>
      </c>
      <c r="E926" s="48" t="s">
        <v>43</v>
      </c>
      <c r="F926" s="46" t="s">
        <v>2301</v>
      </c>
      <c r="G926" s="46" t="s">
        <v>103</v>
      </c>
      <c r="H926" s="62" t="s">
        <v>9</v>
      </c>
      <c r="I926" s="62"/>
      <c r="J926" s="62"/>
      <c r="K926" s="62"/>
      <c r="L926" s="62"/>
      <c r="M926" s="62"/>
      <c r="N926" s="62"/>
      <c r="O926" s="62"/>
      <c r="P926" s="62"/>
      <c r="Q926" s="62"/>
      <c r="R926" s="62"/>
      <c r="S926" s="62"/>
      <c r="T926" s="62"/>
      <c r="U926" s="62"/>
      <c r="V926" s="62" t="s">
        <v>3506</v>
      </c>
      <c r="W926" s="62"/>
      <c r="X926" s="62" t="s">
        <v>3361</v>
      </c>
      <c r="Y926" s="62">
        <v>2</v>
      </c>
      <c r="Z926" s="62" t="str">
        <f>IF(ISNA(MATCH(C926,FORMULÁRIO!L:L, 0)),"NÃO","SIM")</f>
        <v>SIM</v>
      </c>
      <c r="AA926" s="62" t="s">
        <v>3502</v>
      </c>
      <c r="AB926" s="62" t="s">
        <v>3502</v>
      </c>
    </row>
    <row r="927" spans="1:28" ht="15.75" customHeight="1" x14ac:dyDescent="0.25">
      <c r="A927" s="62">
        <v>554</v>
      </c>
      <c r="B927" s="208" t="s">
        <v>2298</v>
      </c>
      <c r="C927" s="46" t="s">
        <v>2299</v>
      </c>
      <c r="D927" s="47" t="s">
        <v>2300</v>
      </c>
      <c r="E927" s="48" t="s">
        <v>43</v>
      </c>
      <c r="F927" s="46" t="s">
        <v>2301</v>
      </c>
      <c r="G927" s="46" t="s">
        <v>187</v>
      </c>
      <c r="H927" s="62"/>
      <c r="I927" s="62"/>
      <c r="J927" s="62"/>
      <c r="K927" s="62"/>
      <c r="L927" s="62"/>
      <c r="M927" s="62" t="s">
        <v>9</v>
      </c>
      <c r="N927" s="62"/>
      <c r="O927" s="62" t="s">
        <v>9</v>
      </c>
      <c r="P927" s="62"/>
      <c r="Q927" s="62"/>
      <c r="R927" s="62"/>
      <c r="S927" s="62"/>
      <c r="T927" s="62"/>
      <c r="U927" s="62"/>
      <c r="V927" s="62" t="s">
        <v>3506</v>
      </c>
      <c r="W927" s="62"/>
      <c r="X927" s="62" t="s">
        <v>3413</v>
      </c>
      <c r="Y927" s="62">
        <v>3</v>
      </c>
      <c r="Z927" s="62" t="str">
        <f>IF(ISNA(MATCH(C927,FORMULÁRIO!L:L, 0)),"NÃO","SIM")</f>
        <v>SIM</v>
      </c>
      <c r="AA927" s="62" t="s">
        <v>3502</v>
      </c>
      <c r="AB927" s="62" t="s">
        <v>3502</v>
      </c>
    </row>
    <row r="928" spans="1:28" x14ac:dyDescent="0.25">
      <c r="A928" s="62">
        <v>555</v>
      </c>
      <c r="B928" s="208" t="s">
        <v>2302</v>
      </c>
      <c r="C928" s="46" t="s">
        <v>2303</v>
      </c>
      <c r="D928" s="47" t="s">
        <v>2304</v>
      </c>
      <c r="E928" s="48" t="s">
        <v>89</v>
      </c>
      <c r="F928" s="46" t="s">
        <v>2305</v>
      </c>
      <c r="G928" s="46" t="s">
        <v>10</v>
      </c>
      <c r="H928" s="62" t="s">
        <v>9</v>
      </c>
      <c r="I928" s="62" t="s">
        <v>9</v>
      </c>
      <c r="J928" s="62" t="s">
        <v>9</v>
      </c>
      <c r="K928" s="62"/>
      <c r="L928" s="62"/>
      <c r="M928" s="62"/>
      <c r="N928" s="62"/>
      <c r="O928" s="62"/>
      <c r="P928" s="62"/>
      <c r="Q928" s="62"/>
      <c r="R928" s="62"/>
      <c r="S928" s="62"/>
      <c r="T928" s="62"/>
      <c r="U928" s="62"/>
      <c r="V928" s="62"/>
      <c r="W928" s="62"/>
      <c r="X928" s="62" t="s">
        <v>3497</v>
      </c>
      <c r="Y928" s="62">
        <v>1</v>
      </c>
      <c r="Z928" s="62" t="str">
        <f>IF(ISNA(MATCH(C928,FORMULÁRIO!L:L, 0)),"NÃO","SIM")</f>
        <v>SIM</v>
      </c>
      <c r="AA928" s="62" t="s">
        <v>3502</v>
      </c>
      <c r="AB928" s="62" t="s">
        <v>3503</v>
      </c>
    </row>
    <row r="929" spans="1:28" ht="15.75" customHeight="1" x14ac:dyDescent="0.25">
      <c r="A929" s="62">
        <v>555</v>
      </c>
      <c r="B929" s="208" t="s">
        <v>2302</v>
      </c>
      <c r="C929" s="46" t="s">
        <v>2303</v>
      </c>
      <c r="D929" s="47" t="s">
        <v>2304</v>
      </c>
      <c r="E929" s="48" t="s">
        <v>89</v>
      </c>
      <c r="F929" s="46" t="s">
        <v>2305</v>
      </c>
      <c r="G929" s="46" t="s">
        <v>17</v>
      </c>
      <c r="H929" s="62"/>
      <c r="I929" s="62" t="s">
        <v>9</v>
      </c>
      <c r="J929" s="62"/>
      <c r="K929" s="62"/>
      <c r="L929" s="62"/>
      <c r="M929" s="62"/>
      <c r="N929" s="62"/>
      <c r="O929" s="62"/>
      <c r="P929" s="62"/>
      <c r="Q929" s="62"/>
      <c r="R929" s="62"/>
      <c r="S929" s="62"/>
      <c r="T929" s="62"/>
      <c r="U929" s="62"/>
      <c r="V929" s="62"/>
      <c r="W929" s="62"/>
      <c r="X929" s="62" t="s">
        <v>3380</v>
      </c>
      <c r="Y929" s="62">
        <v>2</v>
      </c>
      <c r="Z929" s="62" t="str">
        <f>IF(ISNA(MATCH(C929,FORMULÁRIO!L:L, 0)),"NÃO","SIM")</f>
        <v>SIM</v>
      </c>
      <c r="AA929" s="62" t="s">
        <v>3502</v>
      </c>
      <c r="AB929" s="62" t="s">
        <v>3503</v>
      </c>
    </row>
    <row r="930" spans="1:28" x14ac:dyDescent="0.25">
      <c r="A930" s="62">
        <v>556</v>
      </c>
      <c r="B930" s="208" t="s">
        <v>2306</v>
      </c>
      <c r="C930" s="46" t="s">
        <v>2307</v>
      </c>
      <c r="D930" s="47" t="s">
        <v>2308</v>
      </c>
      <c r="E930" s="48" t="s">
        <v>3470</v>
      </c>
      <c r="F930" s="46" t="s">
        <v>2309</v>
      </c>
      <c r="G930" s="46" t="s">
        <v>10</v>
      </c>
      <c r="H930" s="62"/>
      <c r="I930" s="62"/>
      <c r="J930" s="62" t="s">
        <v>9</v>
      </c>
      <c r="K930" s="62"/>
      <c r="L930" s="62"/>
      <c r="M930" s="62"/>
      <c r="N930" s="62"/>
      <c r="O930" s="62"/>
      <c r="P930" s="62"/>
      <c r="Q930" s="62"/>
      <c r="R930" s="62"/>
      <c r="S930" s="62"/>
      <c r="T930" s="62"/>
      <c r="U930" s="62"/>
      <c r="V930" s="62"/>
      <c r="W930" s="62"/>
      <c r="X930" s="62" t="s">
        <v>3497</v>
      </c>
      <c r="Y930" s="62">
        <v>1</v>
      </c>
      <c r="Z930" s="62" t="str">
        <f>IF(ISNA(MATCH(C930,FORMULÁRIO!L:L, 0)),"NÃO","SIM")</f>
        <v>SIM</v>
      </c>
      <c r="AA930" s="62" t="s">
        <v>3503</v>
      </c>
      <c r="AB930" s="62" t="s">
        <v>3503</v>
      </c>
    </row>
    <row r="931" spans="1:28" x14ac:dyDescent="0.25">
      <c r="A931" s="62">
        <v>557</v>
      </c>
      <c r="B931" s="208" t="s">
        <v>2310</v>
      </c>
      <c r="C931" s="46" t="s">
        <v>2311</v>
      </c>
      <c r="D931" s="47" t="s">
        <v>2312</v>
      </c>
      <c r="E931" s="48" t="s">
        <v>89</v>
      </c>
      <c r="F931" s="46" t="s">
        <v>2313</v>
      </c>
      <c r="G931" s="46" t="s">
        <v>10</v>
      </c>
      <c r="H931" s="62"/>
      <c r="I931" s="62" t="s">
        <v>9</v>
      </c>
      <c r="J931" s="62" t="s">
        <v>9</v>
      </c>
      <c r="K931" s="62" t="s">
        <v>9</v>
      </c>
      <c r="L931" s="62"/>
      <c r="M931" s="62"/>
      <c r="N931" s="62"/>
      <c r="O931" s="62"/>
      <c r="P931" s="62"/>
      <c r="Q931" s="62"/>
      <c r="R931" s="62"/>
      <c r="S931" s="62"/>
      <c r="T931" s="62"/>
      <c r="U931" s="62"/>
      <c r="V931" s="62"/>
      <c r="W931" s="62"/>
      <c r="X931" s="62" t="s">
        <v>3497</v>
      </c>
      <c r="Y931" s="62">
        <v>1</v>
      </c>
      <c r="Z931" s="62" t="str">
        <f>IF(ISNA(MATCH(C931,FORMULÁRIO!L:L, 0)),"NÃO","SIM")</f>
        <v>SIM</v>
      </c>
      <c r="AA931" s="62" t="s">
        <v>3502</v>
      </c>
      <c r="AB931" s="62" t="s">
        <v>3503</v>
      </c>
    </row>
    <row r="932" spans="1:28" x14ac:dyDescent="0.25">
      <c r="A932" s="62">
        <v>558</v>
      </c>
      <c r="B932" s="208" t="s">
        <v>2314</v>
      </c>
      <c r="C932" s="46" t="s">
        <v>2315</v>
      </c>
      <c r="D932" s="47" t="s">
        <v>2316</v>
      </c>
      <c r="E932" s="48" t="s">
        <v>43</v>
      </c>
      <c r="F932" s="46" t="s">
        <v>2317</v>
      </c>
      <c r="G932" s="46" t="s">
        <v>10</v>
      </c>
      <c r="H932" s="62" t="s">
        <v>9</v>
      </c>
      <c r="I932" s="62"/>
      <c r="J932" s="62" t="s">
        <v>9</v>
      </c>
      <c r="K932" s="62"/>
      <c r="L932" s="62"/>
      <c r="M932" s="62"/>
      <c r="N932" s="62"/>
      <c r="O932" s="62"/>
      <c r="P932" s="62"/>
      <c r="Q932" s="62"/>
      <c r="R932" s="62"/>
      <c r="S932" s="62"/>
      <c r="T932" s="62"/>
      <c r="U932" s="62" t="s">
        <v>5044</v>
      </c>
      <c r="V932" s="62" t="s">
        <v>3506</v>
      </c>
      <c r="W932" s="62"/>
      <c r="X932" s="62" t="s">
        <v>3497</v>
      </c>
      <c r="Y932" s="62">
        <v>1</v>
      </c>
      <c r="Z932" s="62" t="str">
        <f>IF(ISNA(MATCH(C932,FORMULÁRIO!L:L, 0)),"NÃO","SIM")</f>
        <v>SIM</v>
      </c>
      <c r="AA932" s="62" t="s">
        <v>3502</v>
      </c>
      <c r="AB932" s="62" t="s">
        <v>3502</v>
      </c>
    </row>
    <row r="933" spans="1:28" ht="31.5" customHeight="1" x14ac:dyDescent="0.25">
      <c r="A933" s="62">
        <v>559</v>
      </c>
      <c r="B933" s="46" t="s">
        <v>2318</v>
      </c>
      <c r="C933" s="46" t="s">
        <v>2319</v>
      </c>
      <c r="D933" s="81" t="s">
        <v>2320</v>
      </c>
      <c r="E933" s="48" t="s">
        <v>3470</v>
      </c>
      <c r="F933" s="46" t="s">
        <v>2321</v>
      </c>
      <c r="G933" s="46" t="s">
        <v>132</v>
      </c>
      <c r="H933" s="62" t="s">
        <v>9</v>
      </c>
      <c r="I933" s="62" t="s">
        <v>9</v>
      </c>
      <c r="J933" s="62"/>
      <c r="K933" s="62"/>
      <c r="L933" s="62"/>
      <c r="M933" s="62"/>
      <c r="N933" s="62"/>
      <c r="O933" s="62"/>
      <c r="P933" s="62"/>
      <c r="Q933" s="62"/>
      <c r="R933" s="62"/>
      <c r="S933" s="62"/>
      <c r="T933" s="62"/>
      <c r="U933" s="62"/>
      <c r="V933" s="62"/>
      <c r="W933" s="62"/>
      <c r="X933" s="62" t="s">
        <v>3380</v>
      </c>
      <c r="Y933" s="62">
        <v>1</v>
      </c>
      <c r="Z933" s="62" t="str">
        <f>IF(ISNA(MATCH(C933,FORMULÁRIO!L:L, 0)),"NÃO","SIM")</f>
        <v>NÃO</v>
      </c>
      <c r="AA933" s="62" t="s">
        <v>3503</v>
      </c>
      <c r="AB933" s="62" t="s">
        <v>3503</v>
      </c>
    </row>
    <row r="934" spans="1:28" ht="31.5" customHeight="1" x14ac:dyDescent="0.25">
      <c r="A934" s="62">
        <v>559</v>
      </c>
      <c r="B934" s="46" t="s">
        <v>2318</v>
      </c>
      <c r="C934" s="46" t="s">
        <v>2319</v>
      </c>
      <c r="D934" s="81" t="s">
        <v>2320</v>
      </c>
      <c r="E934" s="48" t="s">
        <v>3470</v>
      </c>
      <c r="F934" s="46" t="s">
        <v>2321</v>
      </c>
      <c r="G934" s="46" t="s">
        <v>103</v>
      </c>
      <c r="H934" s="62" t="s">
        <v>9</v>
      </c>
      <c r="I934" s="62" t="s">
        <v>9</v>
      </c>
      <c r="J934" s="62"/>
      <c r="K934" s="62"/>
      <c r="L934" s="62"/>
      <c r="M934" s="62"/>
      <c r="N934" s="62"/>
      <c r="O934" s="62"/>
      <c r="P934" s="62"/>
      <c r="Q934" s="62"/>
      <c r="R934" s="62"/>
      <c r="S934" s="62"/>
      <c r="T934" s="62"/>
      <c r="U934" s="62"/>
      <c r="V934" s="62"/>
      <c r="W934" s="62"/>
      <c r="X934" s="62" t="s">
        <v>3361</v>
      </c>
      <c r="Y934" s="62">
        <v>2</v>
      </c>
      <c r="Z934" s="62" t="str">
        <f>IF(ISNA(MATCH(C934,FORMULÁRIO!L:L, 0)),"NÃO","SIM")</f>
        <v>NÃO</v>
      </c>
      <c r="AA934" s="62" t="s">
        <v>3503</v>
      </c>
      <c r="AB934" s="62" t="s">
        <v>3503</v>
      </c>
    </row>
    <row r="935" spans="1:28" ht="31.5" customHeight="1" x14ac:dyDescent="0.25">
      <c r="A935" s="62">
        <v>559</v>
      </c>
      <c r="B935" s="46" t="s">
        <v>2318</v>
      </c>
      <c r="C935" s="46" t="s">
        <v>2319</v>
      </c>
      <c r="D935" s="81" t="s">
        <v>2320</v>
      </c>
      <c r="E935" s="48" t="s">
        <v>3470</v>
      </c>
      <c r="F935" s="46" t="s">
        <v>2321</v>
      </c>
      <c r="G935" s="46" t="s">
        <v>69</v>
      </c>
      <c r="H935" s="62" t="s">
        <v>9</v>
      </c>
      <c r="I935" s="62" t="s">
        <v>9</v>
      </c>
      <c r="J935" s="62"/>
      <c r="K935" s="62" t="s">
        <v>9</v>
      </c>
      <c r="L935" s="62"/>
      <c r="M935" s="62" t="s">
        <v>9</v>
      </c>
      <c r="N935" s="62"/>
      <c r="O935" s="62" t="s">
        <v>9</v>
      </c>
      <c r="P935" s="62"/>
      <c r="Q935" s="62"/>
      <c r="R935" s="62"/>
      <c r="S935" s="62"/>
      <c r="T935" s="62"/>
      <c r="U935" s="62"/>
      <c r="V935" s="62"/>
      <c r="W935" s="62"/>
      <c r="X935" s="62" t="s">
        <v>3389</v>
      </c>
      <c r="Y935" s="62">
        <v>3</v>
      </c>
      <c r="Z935" s="62" t="str">
        <f>IF(ISNA(MATCH(C935,FORMULÁRIO!L:L, 0)),"NÃO","SIM")</f>
        <v>NÃO</v>
      </c>
      <c r="AA935" s="62" t="s">
        <v>3503</v>
      </c>
      <c r="AB935" s="62" t="s">
        <v>3503</v>
      </c>
    </row>
    <row r="936" spans="1:28" ht="15.75" customHeight="1" x14ac:dyDescent="0.25">
      <c r="A936" s="62">
        <v>560</v>
      </c>
      <c r="B936" s="208" t="s">
        <v>2322</v>
      </c>
      <c r="C936" s="46" t="s">
        <v>2323</v>
      </c>
      <c r="D936" s="47" t="s">
        <v>2324</v>
      </c>
      <c r="E936" s="48" t="s">
        <v>43</v>
      </c>
      <c r="F936" s="46" t="s">
        <v>2325</v>
      </c>
      <c r="G936" s="46" t="s">
        <v>48</v>
      </c>
      <c r="H936" s="62" t="s">
        <v>9</v>
      </c>
      <c r="I936" s="62"/>
      <c r="J936" s="62"/>
      <c r="K936" s="62"/>
      <c r="L936" s="62"/>
      <c r="M936" s="62"/>
      <c r="N936" s="62"/>
      <c r="O936" s="62"/>
      <c r="P936" s="62"/>
      <c r="Q936" s="62"/>
      <c r="R936" s="62"/>
      <c r="S936" s="62"/>
      <c r="T936" s="62"/>
      <c r="U936" s="62"/>
      <c r="V936" s="62"/>
      <c r="W936" s="62"/>
      <c r="X936" s="62" t="s">
        <v>3361</v>
      </c>
      <c r="Y936" s="62">
        <v>1</v>
      </c>
      <c r="Z936" s="62" t="str">
        <f>IF(ISNA(MATCH(C936,FORMULÁRIO!L:L, 0)),"NÃO","SIM")</f>
        <v>SIM</v>
      </c>
      <c r="AA936" s="62" t="s">
        <v>3502</v>
      </c>
      <c r="AB936" s="62" t="s">
        <v>3502</v>
      </c>
    </row>
    <row r="937" spans="1:28" ht="31.5" customHeight="1" x14ac:dyDescent="0.25">
      <c r="A937" s="62">
        <v>560</v>
      </c>
      <c r="B937" s="208" t="s">
        <v>2326</v>
      </c>
      <c r="C937" s="46" t="s">
        <v>2327</v>
      </c>
      <c r="D937" s="81" t="s">
        <v>2328</v>
      </c>
      <c r="E937" s="48" t="s">
        <v>3470</v>
      </c>
      <c r="F937" s="46" t="s">
        <v>2329</v>
      </c>
      <c r="G937" s="46" t="s">
        <v>15</v>
      </c>
      <c r="H937" s="62" t="s">
        <v>9</v>
      </c>
      <c r="I937" s="62"/>
      <c r="J937" s="62"/>
      <c r="K937" s="62"/>
      <c r="L937" s="62"/>
      <c r="M937" s="62"/>
      <c r="N937" s="62"/>
      <c r="O937" s="62"/>
      <c r="P937" s="62"/>
      <c r="Q937" s="62"/>
      <c r="R937" s="62"/>
      <c r="S937" s="62"/>
      <c r="T937" s="62"/>
      <c r="U937" s="62"/>
      <c r="V937" s="62"/>
      <c r="W937" s="62"/>
      <c r="X937" s="62" t="s">
        <v>3371</v>
      </c>
      <c r="Y937" s="62">
        <v>1</v>
      </c>
      <c r="Z937" s="62" t="str">
        <f>IF(ISNA(MATCH(C937,FORMULÁRIO!L:L, 0)),"NÃO","SIM")</f>
        <v>SIM</v>
      </c>
      <c r="AA937" s="62" t="s">
        <v>3503</v>
      </c>
      <c r="AB937" s="62" t="s">
        <v>3503</v>
      </c>
    </row>
    <row r="938" spans="1:28" ht="31.5" customHeight="1" x14ac:dyDescent="0.25">
      <c r="A938" s="62">
        <v>561</v>
      </c>
      <c r="B938" s="208" t="s">
        <v>2326</v>
      </c>
      <c r="C938" s="46" t="s">
        <v>2327</v>
      </c>
      <c r="D938" s="81" t="s">
        <v>2328</v>
      </c>
      <c r="E938" s="48" t="s">
        <v>3470</v>
      </c>
      <c r="F938" s="46" t="s">
        <v>2329</v>
      </c>
      <c r="G938" s="46" t="s">
        <v>103</v>
      </c>
      <c r="H938" s="62" t="s">
        <v>9</v>
      </c>
      <c r="I938" s="62" t="s">
        <v>9</v>
      </c>
      <c r="J938" s="62"/>
      <c r="K938" s="62"/>
      <c r="L938" s="62"/>
      <c r="M938" s="62"/>
      <c r="N938" s="62"/>
      <c r="O938" s="62"/>
      <c r="P938" s="62"/>
      <c r="Q938" s="62"/>
      <c r="R938" s="62"/>
      <c r="S938" s="62"/>
      <c r="T938" s="62"/>
      <c r="U938" s="62"/>
      <c r="V938" s="62"/>
      <c r="W938" s="62"/>
      <c r="X938" s="62" t="s">
        <v>3361</v>
      </c>
      <c r="Y938" s="62">
        <v>2</v>
      </c>
      <c r="Z938" s="62" t="str">
        <f>IF(ISNA(MATCH(C938,FORMULÁRIO!L:L, 0)),"NÃO","SIM")</f>
        <v>SIM</v>
      </c>
      <c r="AA938" s="62" t="s">
        <v>3503</v>
      </c>
      <c r="AB938" s="62" t="s">
        <v>3503</v>
      </c>
    </row>
    <row r="939" spans="1:28" x14ac:dyDescent="0.25">
      <c r="A939" s="62">
        <v>562</v>
      </c>
      <c r="B939" s="208" t="s">
        <v>2330</v>
      </c>
      <c r="C939" s="46" t="s">
        <v>2331</v>
      </c>
      <c r="D939" s="47" t="s">
        <v>2332</v>
      </c>
      <c r="E939" s="48" t="s">
        <v>168</v>
      </c>
      <c r="F939" s="46" t="s">
        <v>2333</v>
      </c>
      <c r="G939" s="46" t="s">
        <v>10</v>
      </c>
      <c r="H939" s="62"/>
      <c r="I939" s="62" t="s">
        <v>9</v>
      </c>
      <c r="J939" s="62" t="s">
        <v>9</v>
      </c>
      <c r="K939" s="62" t="s">
        <v>9</v>
      </c>
      <c r="L939" s="62"/>
      <c r="M939" s="62"/>
      <c r="N939" s="62"/>
      <c r="O939" s="62"/>
      <c r="P939" s="62"/>
      <c r="Q939" s="62"/>
      <c r="R939" s="62"/>
      <c r="S939" s="62"/>
      <c r="T939" s="62"/>
      <c r="U939" s="62"/>
      <c r="V939" s="62"/>
      <c r="W939" s="62"/>
      <c r="X939" s="62" t="s">
        <v>3497</v>
      </c>
      <c r="Y939" s="62">
        <v>1</v>
      </c>
      <c r="Z939" s="62" t="str">
        <f>IF(ISNA(MATCH(C939,FORMULÁRIO!L:L, 0)),"NÃO","SIM")</f>
        <v>SIM</v>
      </c>
      <c r="AA939" s="62" t="s">
        <v>3502</v>
      </c>
      <c r="AB939" s="62" t="s">
        <v>3503</v>
      </c>
    </row>
    <row r="940" spans="1:28" x14ac:dyDescent="0.25">
      <c r="A940" s="62">
        <v>563</v>
      </c>
      <c r="B940" s="208" t="s">
        <v>2334</v>
      </c>
      <c r="C940" s="46" t="s">
        <v>2335</v>
      </c>
      <c r="D940" s="47" t="s">
        <v>2336</v>
      </c>
      <c r="E940" s="48" t="s">
        <v>43</v>
      </c>
      <c r="F940" s="46" t="s">
        <v>2337</v>
      </c>
      <c r="G940" s="46" t="s">
        <v>10</v>
      </c>
      <c r="H940" s="62"/>
      <c r="I940" s="62"/>
      <c r="J940" s="62" t="s">
        <v>9</v>
      </c>
      <c r="K940" s="62"/>
      <c r="L940" s="62"/>
      <c r="M940" s="62"/>
      <c r="N940" s="62"/>
      <c r="O940" s="62"/>
      <c r="P940" s="62"/>
      <c r="Q940" s="62"/>
      <c r="R940" s="62"/>
      <c r="S940" s="62"/>
      <c r="T940" s="62"/>
      <c r="U940" s="62" t="s">
        <v>5053</v>
      </c>
      <c r="V940" s="62" t="s">
        <v>3506</v>
      </c>
      <c r="W940" s="62"/>
      <c r="X940" s="62" t="s">
        <v>3497</v>
      </c>
      <c r="Y940" s="62">
        <v>1</v>
      </c>
      <c r="Z940" s="62" t="str">
        <f>IF(ISNA(MATCH(C940,FORMULÁRIO!L:L, 0)),"NÃO","SIM")</f>
        <v>SIM</v>
      </c>
      <c r="AA940" s="62" t="s">
        <v>3502</v>
      </c>
      <c r="AB940" s="62" t="s">
        <v>3502</v>
      </c>
    </row>
    <row r="941" spans="1:28" ht="15.75" customHeight="1" x14ac:dyDescent="0.25">
      <c r="A941" s="62">
        <v>564</v>
      </c>
      <c r="B941" s="208" t="s">
        <v>2338</v>
      </c>
      <c r="C941" s="46" t="s">
        <v>2339</v>
      </c>
      <c r="D941" s="47" t="s">
        <v>2340</v>
      </c>
      <c r="E941" s="48" t="s">
        <v>3470</v>
      </c>
      <c r="F941" s="46" t="s">
        <v>2341</v>
      </c>
      <c r="G941" s="46" t="s">
        <v>305</v>
      </c>
      <c r="H941" s="62"/>
      <c r="I941" s="62" t="s">
        <v>9</v>
      </c>
      <c r="J941" s="62" t="s">
        <v>9</v>
      </c>
      <c r="K941" s="62" t="s">
        <v>9</v>
      </c>
      <c r="L941" s="62" t="s">
        <v>9</v>
      </c>
      <c r="M941" s="62" t="s">
        <v>9</v>
      </c>
      <c r="N941" s="62" t="s">
        <v>9</v>
      </c>
      <c r="O941" s="62" t="s">
        <v>9</v>
      </c>
      <c r="P941" s="62"/>
      <c r="Q941" s="62"/>
      <c r="R941" s="62"/>
      <c r="S941" s="62"/>
      <c r="T941" s="62"/>
      <c r="U941" s="62"/>
      <c r="V941" s="62"/>
      <c r="W941" s="62"/>
      <c r="X941" s="62" t="s">
        <v>3389</v>
      </c>
      <c r="Y941" s="62">
        <v>1</v>
      </c>
      <c r="Z941" s="62" t="str">
        <f>IF(ISNA(MATCH(C941,FORMULÁRIO!L:L, 0)),"NÃO","SIM")</f>
        <v>SIM</v>
      </c>
      <c r="AA941" s="62" t="s">
        <v>3503</v>
      </c>
      <c r="AB941" s="62" t="s">
        <v>3503</v>
      </c>
    </row>
    <row r="942" spans="1:28" ht="15.75" customHeight="1" x14ac:dyDescent="0.25">
      <c r="A942" s="62">
        <v>564</v>
      </c>
      <c r="B942" s="208" t="s">
        <v>2338</v>
      </c>
      <c r="C942" s="46" t="s">
        <v>2339</v>
      </c>
      <c r="D942" s="47" t="s">
        <v>2340</v>
      </c>
      <c r="E942" s="48" t="s">
        <v>3470</v>
      </c>
      <c r="F942" s="46" t="s">
        <v>2341</v>
      </c>
      <c r="G942" s="46" t="s">
        <v>63</v>
      </c>
      <c r="H942" s="62" t="s">
        <v>9</v>
      </c>
      <c r="I942" s="62"/>
      <c r="J942" s="62"/>
      <c r="K942" s="62"/>
      <c r="L942" s="62"/>
      <c r="M942" s="62" t="s">
        <v>9</v>
      </c>
      <c r="N942" s="62"/>
      <c r="O942" s="62" t="s">
        <v>9</v>
      </c>
      <c r="P942" s="62" t="s">
        <v>9</v>
      </c>
      <c r="Q942" s="62"/>
      <c r="R942" s="62"/>
      <c r="S942" s="62"/>
      <c r="T942" s="62"/>
      <c r="U942" s="62"/>
      <c r="V942" s="62"/>
      <c r="W942" s="62"/>
      <c r="X942" s="62" t="s">
        <v>3413</v>
      </c>
      <c r="Y942" s="62">
        <v>2</v>
      </c>
      <c r="Z942" s="62" t="str">
        <f>IF(ISNA(MATCH(C942,FORMULÁRIO!L:L, 0)),"NÃO","SIM")</f>
        <v>SIM</v>
      </c>
      <c r="AA942" s="62" t="s">
        <v>3503</v>
      </c>
      <c r="AB942" s="62" t="s">
        <v>3503</v>
      </c>
    </row>
    <row r="943" spans="1:28" ht="15.75" customHeight="1" x14ac:dyDescent="0.25">
      <c r="A943" s="62">
        <v>564</v>
      </c>
      <c r="B943" s="208" t="s">
        <v>2338</v>
      </c>
      <c r="C943" s="46" t="s">
        <v>2339</v>
      </c>
      <c r="D943" s="47" t="s">
        <v>2340</v>
      </c>
      <c r="E943" s="48" t="s">
        <v>3470</v>
      </c>
      <c r="F943" s="46" t="s">
        <v>2341</v>
      </c>
      <c r="G943" s="46" t="s">
        <v>25</v>
      </c>
      <c r="H943" s="62" t="s">
        <v>9</v>
      </c>
      <c r="I943" s="62" t="s">
        <v>9</v>
      </c>
      <c r="J943" s="62" t="s">
        <v>9</v>
      </c>
      <c r="K943" s="62"/>
      <c r="L943" s="62"/>
      <c r="M943" s="62"/>
      <c r="N943" s="62"/>
      <c r="O943" s="62"/>
      <c r="P943" s="62"/>
      <c r="Q943" s="62"/>
      <c r="R943" s="62"/>
      <c r="S943" s="62"/>
      <c r="T943" s="62"/>
      <c r="U943" s="62"/>
      <c r="V943" s="62"/>
      <c r="W943" s="62"/>
      <c r="X943" s="62" t="s">
        <v>3380</v>
      </c>
      <c r="Y943" s="62">
        <v>3</v>
      </c>
      <c r="Z943" s="62" t="str">
        <f>IF(ISNA(MATCH(C943,FORMULÁRIO!L:L, 0)),"NÃO","SIM")</f>
        <v>SIM</v>
      </c>
      <c r="AA943" s="62" t="s">
        <v>3503</v>
      </c>
      <c r="AB943" s="62" t="s">
        <v>3503</v>
      </c>
    </row>
    <row r="944" spans="1:28" x14ac:dyDescent="0.25">
      <c r="A944" s="62">
        <v>565</v>
      </c>
      <c r="B944" s="46" t="s">
        <v>2342</v>
      </c>
      <c r="C944" s="46" t="s">
        <v>2343</v>
      </c>
      <c r="D944" s="47" t="s">
        <v>2344</v>
      </c>
      <c r="E944" s="48" t="s">
        <v>3470</v>
      </c>
      <c r="F944" s="46" t="s">
        <v>2345</v>
      </c>
      <c r="G944" s="46" t="s">
        <v>10</v>
      </c>
      <c r="H944" s="62"/>
      <c r="I944" s="62"/>
      <c r="J944" s="62" t="s">
        <v>9</v>
      </c>
      <c r="K944" s="62"/>
      <c r="L944" s="62"/>
      <c r="M944" s="62"/>
      <c r="N944" s="62"/>
      <c r="O944" s="62"/>
      <c r="P944" s="62"/>
      <c r="Q944" s="62"/>
      <c r="R944" s="62"/>
      <c r="S944" s="62"/>
      <c r="T944" s="62"/>
      <c r="U944" s="62"/>
      <c r="V944" s="62"/>
      <c r="W944" s="62"/>
      <c r="X944" s="62" t="s">
        <v>3497</v>
      </c>
      <c r="Y944" s="62">
        <v>1</v>
      </c>
      <c r="Z944" s="62" t="str">
        <f>IF(ISNA(MATCH(C944,FORMULÁRIO!L:L, 0)),"NÃO","SIM")</f>
        <v>NÃO</v>
      </c>
      <c r="AA944" s="62" t="s">
        <v>3503</v>
      </c>
      <c r="AB944" s="62" t="s">
        <v>3503</v>
      </c>
    </row>
    <row r="945" spans="1:28" ht="15.75" customHeight="1" x14ac:dyDescent="0.25">
      <c r="A945" s="62">
        <v>565</v>
      </c>
      <c r="B945" s="46" t="s">
        <v>2342</v>
      </c>
      <c r="C945" s="46" t="s">
        <v>2343</v>
      </c>
      <c r="D945" s="47" t="s">
        <v>2344</v>
      </c>
      <c r="E945" s="48" t="s">
        <v>3470</v>
      </c>
      <c r="F945" s="46" t="s">
        <v>2345</v>
      </c>
      <c r="G945" s="46" t="s">
        <v>33</v>
      </c>
      <c r="H945" s="62"/>
      <c r="I945" s="62"/>
      <c r="J945" s="62"/>
      <c r="K945" s="62"/>
      <c r="L945" s="62"/>
      <c r="M945" s="62"/>
      <c r="N945" s="62"/>
      <c r="O945" s="62" t="s">
        <v>9</v>
      </c>
      <c r="P945" s="62" t="s">
        <v>9</v>
      </c>
      <c r="Q945" s="62"/>
      <c r="R945" s="62"/>
      <c r="S945" s="62"/>
      <c r="T945" s="62"/>
      <c r="U945" s="62"/>
      <c r="V945" s="62"/>
      <c r="W945" s="62"/>
      <c r="X945" s="62" t="s">
        <v>3389</v>
      </c>
      <c r="Y945" s="62">
        <v>2</v>
      </c>
      <c r="Z945" s="62" t="str">
        <f>IF(ISNA(MATCH(C945,FORMULÁRIO!L:L, 0)),"NÃO","SIM")</f>
        <v>NÃO</v>
      </c>
      <c r="AA945" s="62" t="s">
        <v>3503</v>
      </c>
      <c r="AB945" s="62" t="s">
        <v>3503</v>
      </c>
    </row>
    <row r="946" spans="1:28" ht="15.75" customHeight="1" x14ac:dyDescent="0.25">
      <c r="A946" s="62">
        <v>566</v>
      </c>
      <c r="B946" s="46" t="s">
        <v>2346</v>
      </c>
      <c r="C946" s="46" t="s">
        <v>2347</v>
      </c>
      <c r="D946" s="47" t="s">
        <v>2348</v>
      </c>
      <c r="E946" s="48" t="s">
        <v>43</v>
      </c>
      <c r="F946" s="46" t="s">
        <v>2349</v>
      </c>
      <c r="G946" s="46" t="s">
        <v>48</v>
      </c>
      <c r="H946" s="62" t="s">
        <v>9</v>
      </c>
      <c r="I946" s="62" t="s">
        <v>9</v>
      </c>
      <c r="J946" s="62"/>
      <c r="K946" s="62"/>
      <c r="L946" s="62"/>
      <c r="M946" s="62"/>
      <c r="N946" s="62"/>
      <c r="O946" s="62"/>
      <c r="P946" s="62"/>
      <c r="Q946" s="62"/>
      <c r="R946" s="62"/>
      <c r="S946" s="62"/>
      <c r="T946" s="62"/>
      <c r="U946" s="62"/>
      <c r="V946" s="62"/>
      <c r="W946" s="62"/>
      <c r="X946" s="62" t="s">
        <v>3361</v>
      </c>
      <c r="Y946" s="62">
        <v>1</v>
      </c>
      <c r="Z946" s="62" t="str">
        <f>IF(ISNA(MATCH(C946,FORMULÁRIO!L:L, 0)),"NÃO","SIM")</f>
        <v>NÃO</v>
      </c>
      <c r="AA946" s="62" t="s">
        <v>3502</v>
      </c>
      <c r="AB946" s="62" t="s">
        <v>3502</v>
      </c>
    </row>
    <row r="947" spans="1:28" ht="15.75" customHeight="1" x14ac:dyDescent="0.25">
      <c r="A947" s="62">
        <v>567</v>
      </c>
      <c r="B947" s="208" t="s">
        <v>2350</v>
      </c>
      <c r="C947" s="46" t="s">
        <v>2351</v>
      </c>
      <c r="D947" s="47" t="s">
        <v>2352</v>
      </c>
      <c r="E947" s="48" t="s">
        <v>89</v>
      </c>
      <c r="F947" s="46" t="s">
        <v>2353</v>
      </c>
      <c r="G947" s="46" t="s">
        <v>48</v>
      </c>
      <c r="H947" s="62" t="s">
        <v>9</v>
      </c>
      <c r="I947" s="62"/>
      <c r="J947" s="62"/>
      <c r="K947" s="62"/>
      <c r="L947" s="62"/>
      <c r="M947" s="62"/>
      <c r="N947" s="62"/>
      <c r="O947" s="62"/>
      <c r="P947" s="62"/>
      <c r="Q947" s="62"/>
      <c r="R947" s="62"/>
      <c r="S947" s="62"/>
      <c r="T947" s="62"/>
      <c r="U947" s="62"/>
      <c r="V947" s="62"/>
      <c r="W947" s="62"/>
      <c r="X947" s="62" t="s">
        <v>3361</v>
      </c>
      <c r="Y947" s="62">
        <v>1</v>
      </c>
      <c r="Z947" s="62" t="str">
        <f>IF(ISNA(MATCH(C947,FORMULÁRIO!L:L, 0)),"NÃO","SIM")</f>
        <v>SIM</v>
      </c>
      <c r="AA947" s="62" t="s">
        <v>3502</v>
      </c>
      <c r="AB947" s="62" t="s">
        <v>3503</v>
      </c>
    </row>
    <row r="948" spans="1:28" ht="15.75" customHeight="1" x14ac:dyDescent="0.25">
      <c r="A948" s="62">
        <v>568</v>
      </c>
      <c r="B948" s="208" t="s">
        <v>2354</v>
      </c>
      <c r="C948" s="46" t="s">
        <v>2355</v>
      </c>
      <c r="D948" s="47" t="s">
        <v>2356</v>
      </c>
      <c r="E948" s="48" t="s">
        <v>3470</v>
      </c>
      <c r="F948" s="46" t="s">
        <v>2357</v>
      </c>
      <c r="G948" s="46" t="s">
        <v>132</v>
      </c>
      <c r="H948" s="62" t="s">
        <v>9</v>
      </c>
      <c r="I948" s="62"/>
      <c r="J948" s="62"/>
      <c r="K948" s="62" t="s">
        <v>9</v>
      </c>
      <c r="L948" s="62"/>
      <c r="M948" s="62"/>
      <c r="N948" s="62"/>
      <c r="O948" s="62"/>
      <c r="P948" s="62"/>
      <c r="Q948" s="62"/>
      <c r="R948" s="62"/>
      <c r="S948" s="62"/>
      <c r="T948" s="62"/>
      <c r="U948" s="62"/>
      <c r="V948" s="62"/>
      <c r="W948" s="62"/>
      <c r="X948" s="62" t="s">
        <v>3380</v>
      </c>
      <c r="Y948" s="62">
        <v>1</v>
      </c>
      <c r="Z948" s="62" t="str">
        <f>IF(ISNA(MATCH(C948,FORMULÁRIO!L:L, 0)),"NÃO","SIM")</f>
        <v>SIM</v>
      </c>
      <c r="AA948" s="62" t="s">
        <v>3503</v>
      </c>
      <c r="AB948" s="62" t="s">
        <v>3503</v>
      </c>
    </row>
    <row r="949" spans="1:28" ht="15.75" customHeight="1" x14ac:dyDescent="0.25">
      <c r="A949" s="62">
        <v>568</v>
      </c>
      <c r="B949" s="208" t="s">
        <v>2354</v>
      </c>
      <c r="C949" s="46" t="s">
        <v>2355</v>
      </c>
      <c r="D949" s="47" t="s">
        <v>2356</v>
      </c>
      <c r="E949" s="48" t="s">
        <v>3470</v>
      </c>
      <c r="F949" s="46" t="s">
        <v>2357</v>
      </c>
      <c r="G949" s="46" t="s">
        <v>33</v>
      </c>
      <c r="H949" s="62" t="s">
        <v>9</v>
      </c>
      <c r="I949" s="62" t="s">
        <v>9</v>
      </c>
      <c r="J949" s="62"/>
      <c r="K949" s="62"/>
      <c r="L949" s="62"/>
      <c r="M949" s="62" t="s">
        <v>9</v>
      </c>
      <c r="N949" s="62" t="s">
        <v>9</v>
      </c>
      <c r="O949" s="62" t="s">
        <v>9</v>
      </c>
      <c r="P949" s="62" t="s">
        <v>9</v>
      </c>
      <c r="Q949" s="62"/>
      <c r="R949" s="62"/>
      <c r="S949" s="62"/>
      <c r="T949" s="62"/>
      <c r="U949" s="62"/>
      <c r="V949" s="62"/>
      <c r="W949" s="62"/>
      <c r="X949" s="62" t="s">
        <v>3389</v>
      </c>
      <c r="Y949" s="62">
        <v>2</v>
      </c>
      <c r="Z949" s="62" t="str">
        <f>IF(ISNA(MATCH(C949,FORMULÁRIO!L:L, 0)),"NÃO","SIM")</f>
        <v>SIM</v>
      </c>
      <c r="AA949" s="62" t="s">
        <v>3503</v>
      </c>
      <c r="AB949" s="62" t="s">
        <v>3503</v>
      </c>
    </row>
    <row r="950" spans="1:28" ht="15.75" customHeight="1" x14ac:dyDescent="0.25">
      <c r="A950" s="62">
        <v>568</v>
      </c>
      <c r="B950" s="208" t="s">
        <v>2354</v>
      </c>
      <c r="C950" s="46" t="s">
        <v>2355</v>
      </c>
      <c r="D950" s="47" t="s">
        <v>2356</v>
      </c>
      <c r="E950" s="48" t="s">
        <v>3470</v>
      </c>
      <c r="F950" s="46" t="s">
        <v>2357</v>
      </c>
      <c r="G950" s="46" t="s">
        <v>187</v>
      </c>
      <c r="H950" s="62" t="s">
        <v>9</v>
      </c>
      <c r="I950" s="62"/>
      <c r="J950" s="62"/>
      <c r="K950" s="62"/>
      <c r="L950" s="62"/>
      <c r="M950" s="62"/>
      <c r="N950" s="62"/>
      <c r="O950" s="62" t="s">
        <v>9</v>
      </c>
      <c r="P950" s="62"/>
      <c r="Q950" s="62"/>
      <c r="R950" s="62"/>
      <c r="S950" s="62"/>
      <c r="T950" s="62"/>
      <c r="U950" s="62"/>
      <c r="V950" s="62"/>
      <c r="W950" s="62"/>
      <c r="X950" s="62" t="s">
        <v>3413</v>
      </c>
      <c r="Y950" s="62">
        <v>3</v>
      </c>
      <c r="Z950" s="62" t="str">
        <f>IF(ISNA(MATCH(C950,FORMULÁRIO!L:L, 0)),"NÃO","SIM")</f>
        <v>SIM</v>
      </c>
      <c r="AA950" s="62" t="s">
        <v>3503</v>
      </c>
      <c r="AB950" s="62" t="s">
        <v>3503</v>
      </c>
    </row>
    <row r="951" spans="1:28" ht="15.75" customHeight="1" x14ac:dyDescent="0.25">
      <c r="A951" s="62">
        <v>569</v>
      </c>
      <c r="B951" s="208" t="s">
        <v>2358</v>
      </c>
      <c r="C951" s="46" t="s">
        <v>2359</v>
      </c>
      <c r="D951" s="47" t="s">
        <v>2360</v>
      </c>
      <c r="E951" s="48" t="s">
        <v>3470</v>
      </c>
      <c r="F951" s="46" t="s">
        <v>2361</v>
      </c>
      <c r="G951" s="46" t="s">
        <v>132</v>
      </c>
      <c r="H951" s="62" t="s">
        <v>9</v>
      </c>
      <c r="I951" s="62"/>
      <c r="J951" s="62"/>
      <c r="K951" s="62" t="s">
        <v>9</v>
      </c>
      <c r="L951" s="62"/>
      <c r="M951" s="62"/>
      <c r="N951" s="62"/>
      <c r="O951" s="62"/>
      <c r="P951" s="62"/>
      <c r="Q951" s="62"/>
      <c r="R951" s="62"/>
      <c r="S951" s="62"/>
      <c r="T951" s="62"/>
      <c r="U951" s="62"/>
      <c r="V951" s="62"/>
      <c r="W951" s="62"/>
      <c r="X951" s="62" t="s">
        <v>3380</v>
      </c>
      <c r="Y951" s="62">
        <v>1</v>
      </c>
      <c r="Z951" s="62" t="str">
        <f>IF(ISNA(MATCH(C951,FORMULÁRIO!L:L, 0)),"NÃO","SIM")</f>
        <v>SIM</v>
      </c>
      <c r="AA951" s="62" t="s">
        <v>3503</v>
      </c>
      <c r="AB951" s="62" t="s">
        <v>3503</v>
      </c>
    </row>
    <row r="952" spans="1:28" x14ac:dyDescent="0.25">
      <c r="A952" s="62">
        <v>570</v>
      </c>
      <c r="B952" s="208" t="s">
        <v>2362</v>
      </c>
      <c r="C952" s="46" t="s">
        <v>2363</v>
      </c>
      <c r="D952" s="47" t="s">
        <v>2364</v>
      </c>
      <c r="E952" s="48" t="s">
        <v>43</v>
      </c>
      <c r="F952" s="46" t="s">
        <v>2365</v>
      </c>
      <c r="G952" s="46" t="s">
        <v>10</v>
      </c>
      <c r="H952" s="62"/>
      <c r="I952" s="62"/>
      <c r="J952" s="62"/>
      <c r="K952" s="62" t="s">
        <v>9</v>
      </c>
      <c r="L952" s="62"/>
      <c r="M952" s="62"/>
      <c r="N952" s="62"/>
      <c r="O952" s="62"/>
      <c r="P952" s="62"/>
      <c r="Q952" s="62"/>
      <c r="R952" s="62"/>
      <c r="S952" s="62"/>
      <c r="T952" s="62"/>
      <c r="U952" s="62" t="s">
        <v>5046</v>
      </c>
      <c r="V952" s="62" t="s">
        <v>3506</v>
      </c>
      <c r="W952" s="62"/>
      <c r="X952" s="62" t="s">
        <v>3497</v>
      </c>
      <c r="Y952" s="62">
        <v>1</v>
      </c>
      <c r="Z952" s="62" t="str">
        <f>IF(ISNA(MATCH(C952,FORMULÁRIO!L:L, 0)),"NÃO","SIM")</f>
        <v>SIM</v>
      </c>
      <c r="AA952" s="62" t="s">
        <v>3502</v>
      </c>
      <c r="AB952" s="62" t="s">
        <v>3502</v>
      </c>
    </row>
    <row r="953" spans="1:28" ht="15.75" customHeight="1" x14ac:dyDescent="0.25">
      <c r="A953" s="62">
        <v>570</v>
      </c>
      <c r="B953" s="208" t="s">
        <v>2362</v>
      </c>
      <c r="C953" s="46" t="s">
        <v>2363</v>
      </c>
      <c r="D953" s="47" t="s">
        <v>2364</v>
      </c>
      <c r="E953" s="48" t="s">
        <v>43</v>
      </c>
      <c r="F953" s="46" t="s">
        <v>2365</v>
      </c>
      <c r="G953" s="46" t="s">
        <v>17</v>
      </c>
      <c r="H953" s="62"/>
      <c r="I953" s="62"/>
      <c r="J953" s="62" t="s">
        <v>9</v>
      </c>
      <c r="K953" s="62"/>
      <c r="L953" s="62"/>
      <c r="M953" s="62"/>
      <c r="N953" s="62"/>
      <c r="O953" s="62"/>
      <c r="P953" s="62"/>
      <c r="Q953" s="62"/>
      <c r="R953" s="62"/>
      <c r="S953" s="62"/>
      <c r="T953" s="62"/>
      <c r="U953" s="62"/>
      <c r="V953" s="62" t="s">
        <v>3506</v>
      </c>
      <c r="W953" s="62"/>
      <c r="X953" s="62" t="s">
        <v>3380</v>
      </c>
      <c r="Y953" s="62">
        <v>2</v>
      </c>
      <c r="Z953" s="62" t="str">
        <f>IF(ISNA(MATCH(C953,FORMULÁRIO!L:L, 0)),"NÃO","SIM")</f>
        <v>SIM</v>
      </c>
      <c r="AA953" s="62" t="s">
        <v>3502</v>
      </c>
      <c r="AB953" s="62" t="s">
        <v>3502</v>
      </c>
    </row>
    <row r="954" spans="1:28" x14ac:dyDescent="0.25">
      <c r="A954" s="62">
        <v>571</v>
      </c>
      <c r="B954" s="46" t="s">
        <v>2366</v>
      </c>
      <c r="C954" s="46" t="s">
        <v>2367</v>
      </c>
      <c r="D954" s="47" t="s">
        <v>2368</v>
      </c>
      <c r="E954" s="48" t="s">
        <v>3470</v>
      </c>
      <c r="F954" s="46" t="s">
        <v>2369</v>
      </c>
      <c r="G954" s="46" t="s">
        <v>10</v>
      </c>
      <c r="H954" s="62" t="s">
        <v>9</v>
      </c>
      <c r="I954" s="62" t="s">
        <v>9</v>
      </c>
      <c r="J954" s="62" t="s">
        <v>9</v>
      </c>
      <c r="K954" s="62" t="s">
        <v>9</v>
      </c>
      <c r="L954" s="62"/>
      <c r="M954" s="62"/>
      <c r="N954" s="62"/>
      <c r="O954" s="62"/>
      <c r="P954" s="62"/>
      <c r="Q954" s="62"/>
      <c r="R954" s="62"/>
      <c r="S954" s="62"/>
      <c r="T954" s="62"/>
      <c r="U954" s="62"/>
      <c r="V954" s="62"/>
      <c r="W954" s="62"/>
      <c r="X954" s="62" t="s">
        <v>3497</v>
      </c>
      <c r="Y954" s="62">
        <v>1</v>
      </c>
      <c r="Z954" s="62" t="str">
        <f>IF(ISNA(MATCH(C954,FORMULÁRIO!L:L, 0)),"NÃO","SIM")</f>
        <v>NÃO</v>
      </c>
      <c r="AA954" s="62" t="s">
        <v>3503</v>
      </c>
      <c r="AB954" s="62" t="s">
        <v>3503</v>
      </c>
    </row>
    <row r="955" spans="1:28" ht="15.75" customHeight="1" x14ac:dyDescent="0.25">
      <c r="A955" s="62">
        <v>572</v>
      </c>
      <c r="B955" s="208" t="s">
        <v>2370</v>
      </c>
      <c r="C955" s="46" t="s">
        <v>2371</v>
      </c>
      <c r="D955" s="47" t="s">
        <v>2372</v>
      </c>
      <c r="E955" s="48" t="s">
        <v>3470</v>
      </c>
      <c r="F955" s="46" t="s">
        <v>2373</v>
      </c>
      <c r="G955" s="46" t="s">
        <v>15</v>
      </c>
      <c r="H955" s="62" t="s">
        <v>9</v>
      </c>
      <c r="I955" s="62"/>
      <c r="J955" s="62"/>
      <c r="K955" s="62"/>
      <c r="L955" s="62"/>
      <c r="M955" s="62"/>
      <c r="N955" s="62"/>
      <c r="O955" s="62"/>
      <c r="P955" s="62"/>
      <c r="Q955" s="62"/>
      <c r="R955" s="62"/>
      <c r="S955" s="62"/>
      <c r="T955" s="62"/>
      <c r="U955" s="62"/>
      <c r="V955" s="62"/>
      <c r="W955" s="62"/>
      <c r="X955" s="62" t="s">
        <v>3371</v>
      </c>
      <c r="Y955" s="62">
        <v>1</v>
      </c>
      <c r="Z955" s="62" t="str">
        <f>IF(ISNA(MATCH(C955,FORMULÁRIO!L:L, 0)),"NÃO","SIM")</f>
        <v>SIM</v>
      </c>
      <c r="AA955" s="62" t="s">
        <v>3503</v>
      </c>
      <c r="AB955" s="62" t="s">
        <v>3503</v>
      </c>
    </row>
    <row r="956" spans="1:28" ht="15.75" customHeight="1" x14ac:dyDescent="0.25">
      <c r="A956" s="62">
        <v>573</v>
      </c>
      <c r="B956" s="208" t="s">
        <v>2374</v>
      </c>
      <c r="C956" s="46" t="s">
        <v>2375</v>
      </c>
      <c r="D956" s="47" t="s">
        <v>2376</v>
      </c>
      <c r="E956" s="48" t="s">
        <v>3470</v>
      </c>
      <c r="F956" s="46" t="s">
        <v>2377</v>
      </c>
      <c r="G956" s="46" t="s">
        <v>132</v>
      </c>
      <c r="H956" s="62"/>
      <c r="I956" s="62"/>
      <c r="J956" s="62" t="s">
        <v>9</v>
      </c>
      <c r="K956" s="62" t="s">
        <v>9</v>
      </c>
      <c r="L956" s="62"/>
      <c r="M956" s="62"/>
      <c r="N956" s="62"/>
      <c r="O956" s="62"/>
      <c r="P956" s="62"/>
      <c r="Q956" s="62"/>
      <c r="R956" s="62"/>
      <c r="S956" s="62"/>
      <c r="T956" s="62"/>
      <c r="U956" s="62"/>
      <c r="V956" s="62"/>
      <c r="W956" s="62"/>
      <c r="X956" s="62" t="s">
        <v>3380</v>
      </c>
      <c r="Y956" s="62">
        <v>1</v>
      </c>
      <c r="Z956" s="62" t="str">
        <f>IF(ISNA(MATCH(C956,FORMULÁRIO!L:L, 0)),"NÃO","SIM")</f>
        <v>SIM</v>
      </c>
      <c r="AA956" s="62" t="s">
        <v>3503</v>
      </c>
      <c r="AB956" s="62" t="s">
        <v>3503</v>
      </c>
    </row>
    <row r="957" spans="1:28" ht="15.75" customHeight="1" x14ac:dyDescent="0.25">
      <c r="A957" s="62">
        <v>573</v>
      </c>
      <c r="B957" s="208" t="s">
        <v>2374</v>
      </c>
      <c r="C957" s="46" t="s">
        <v>2375</v>
      </c>
      <c r="D957" s="47" t="s">
        <v>2376</v>
      </c>
      <c r="E957" s="48" t="s">
        <v>3470</v>
      </c>
      <c r="F957" s="46" t="s">
        <v>2377</v>
      </c>
      <c r="G957" s="46" t="s">
        <v>123</v>
      </c>
      <c r="H957" s="62"/>
      <c r="I957" s="62" t="s">
        <v>9</v>
      </c>
      <c r="J957" s="62"/>
      <c r="K957" s="62"/>
      <c r="L957" s="62"/>
      <c r="M957" s="62"/>
      <c r="N957" s="62"/>
      <c r="O957" s="62"/>
      <c r="P957" s="62"/>
      <c r="Q957" s="62"/>
      <c r="R957" s="62"/>
      <c r="S957" s="62"/>
      <c r="T957" s="62"/>
      <c r="U957" s="62"/>
      <c r="V957" s="62"/>
      <c r="W957" s="62"/>
      <c r="X957" s="62" t="s">
        <v>3408</v>
      </c>
      <c r="Y957" s="62">
        <v>2</v>
      </c>
      <c r="Z957" s="62" t="str">
        <f>IF(ISNA(MATCH(C957,FORMULÁRIO!L:L, 0)),"NÃO","SIM")</f>
        <v>SIM</v>
      </c>
      <c r="AA957" s="62" t="s">
        <v>3503</v>
      </c>
      <c r="AB957" s="62" t="s">
        <v>3503</v>
      </c>
    </row>
    <row r="958" spans="1:28" ht="15.75" customHeight="1" x14ac:dyDescent="0.25">
      <c r="A958" s="62">
        <v>574</v>
      </c>
      <c r="B958" s="208" t="s">
        <v>2378</v>
      </c>
      <c r="C958" s="46" t="s">
        <v>2379</v>
      </c>
      <c r="D958" s="47" t="s">
        <v>2380</v>
      </c>
      <c r="E958" s="48" t="s">
        <v>43</v>
      </c>
      <c r="F958" s="46" t="s">
        <v>2381</v>
      </c>
      <c r="G958" s="46" t="s">
        <v>62</v>
      </c>
      <c r="H958" s="62"/>
      <c r="I958" s="62"/>
      <c r="J958" s="62"/>
      <c r="K958" s="62"/>
      <c r="L958" s="62"/>
      <c r="M958" s="62"/>
      <c r="N958" s="62"/>
      <c r="O958" s="62"/>
      <c r="P958" s="62" t="s">
        <v>9</v>
      </c>
      <c r="Q958" s="62"/>
      <c r="R958" s="62"/>
      <c r="S958" s="62"/>
      <c r="T958" s="62"/>
      <c r="U958" s="62"/>
      <c r="V958" s="62"/>
      <c r="W958" s="62"/>
      <c r="X958" s="62" t="s">
        <v>3413</v>
      </c>
      <c r="Y958" s="62">
        <v>1</v>
      </c>
      <c r="Z958" s="62" t="str">
        <f>IF(ISNA(MATCH(C958,FORMULÁRIO!L:L, 0)),"NÃO","SIM")</f>
        <v>SIM</v>
      </c>
      <c r="AA958" s="62" t="s">
        <v>3502</v>
      </c>
      <c r="AB958" s="62" t="s">
        <v>3502</v>
      </c>
    </row>
    <row r="959" spans="1:28" ht="15.75" customHeight="1" x14ac:dyDescent="0.25">
      <c r="A959" s="62">
        <v>575</v>
      </c>
      <c r="B959" s="208" t="s">
        <v>2382</v>
      </c>
      <c r="C959" s="46" t="s">
        <v>2383</v>
      </c>
      <c r="D959" s="47" t="s">
        <v>2384</v>
      </c>
      <c r="E959" s="48" t="s">
        <v>43</v>
      </c>
      <c r="F959" s="46" t="s">
        <v>2385</v>
      </c>
      <c r="G959" s="46" t="s">
        <v>48</v>
      </c>
      <c r="H959" s="62" t="s">
        <v>9</v>
      </c>
      <c r="I959" s="62"/>
      <c r="J959" s="62"/>
      <c r="K959" s="62"/>
      <c r="L959" s="62"/>
      <c r="M959" s="62"/>
      <c r="N959" s="62"/>
      <c r="O959" s="62"/>
      <c r="P959" s="62"/>
      <c r="Q959" s="62"/>
      <c r="R959" s="62"/>
      <c r="S959" s="62"/>
      <c r="T959" s="62"/>
      <c r="U959" s="62" t="s">
        <v>4602</v>
      </c>
      <c r="V959" s="62" t="s">
        <v>3506</v>
      </c>
      <c r="W959" s="62"/>
      <c r="X959" s="62" t="s">
        <v>3361</v>
      </c>
      <c r="Y959" s="62">
        <v>1</v>
      </c>
      <c r="Z959" s="62" t="str">
        <f>IF(ISNA(MATCH(C959,FORMULÁRIO!L:L, 0)),"NÃO","SIM")</f>
        <v>SIM</v>
      </c>
      <c r="AA959" s="62" t="s">
        <v>3502</v>
      </c>
      <c r="AB959" s="62" t="s">
        <v>3502</v>
      </c>
    </row>
    <row r="960" spans="1:28" x14ac:dyDescent="0.25">
      <c r="A960" s="62">
        <v>576</v>
      </c>
      <c r="B960" s="208" t="s">
        <v>2386</v>
      </c>
      <c r="C960" s="46" t="s">
        <v>2387</v>
      </c>
      <c r="D960" s="47" t="s">
        <v>2388</v>
      </c>
      <c r="E960" s="48" t="s">
        <v>3470</v>
      </c>
      <c r="F960" s="46" t="s">
        <v>2389</v>
      </c>
      <c r="G960" s="46" t="s">
        <v>10</v>
      </c>
      <c r="H960" s="62"/>
      <c r="I960" s="62"/>
      <c r="J960" s="62"/>
      <c r="K960" s="62" t="s">
        <v>9</v>
      </c>
      <c r="L960" s="62"/>
      <c r="M960" s="62"/>
      <c r="N960" s="62"/>
      <c r="O960" s="62"/>
      <c r="P960" s="62"/>
      <c r="Q960" s="62"/>
      <c r="R960" s="62"/>
      <c r="S960" s="62"/>
      <c r="T960" s="62"/>
      <c r="U960" s="62"/>
      <c r="V960" s="62"/>
      <c r="W960" s="62"/>
      <c r="X960" s="62" t="s">
        <v>3497</v>
      </c>
      <c r="Y960" s="62">
        <v>1</v>
      </c>
      <c r="Z960" s="62" t="str">
        <f>IF(ISNA(MATCH(C960,FORMULÁRIO!L:L, 0)),"NÃO","SIM")</f>
        <v>SIM</v>
      </c>
      <c r="AA960" s="62" t="s">
        <v>3503</v>
      </c>
      <c r="AB960" s="62" t="s">
        <v>3503</v>
      </c>
    </row>
    <row r="961" spans="1:28" ht="15.75" customHeight="1" x14ac:dyDescent="0.25">
      <c r="A961" s="62">
        <v>576</v>
      </c>
      <c r="B961" s="208" t="s">
        <v>2386</v>
      </c>
      <c r="C961" s="46" t="s">
        <v>2387</v>
      </c>
      <c r="D961" s="47" t="s">
        <v>2388</v>
      </c>
      <c r="E961" s="48" t="s">
        <v>3470</v>
      </c>
      <c r="F961" s="46" t="s">
        <v>2389</v>
      </c>
      <c r="G961" s="46" t="s">
        <v>123</v>
      </c>
      <c r="H961" s="62"/>
      <c r="I961" s="62" t="s">
        <v>9</v>
      </c>
      <c r="J961" s="62"/>
      <c r="K961" s="62"/>
      <c r="L961" s="62"/>
      <c r="M961" s="62"/>
      <c r="N961" s="62"/>
      <c r="O961" s="62"/>
      <c r="P961" s="62"/>
      <c r="Q961" s="62"/>
      <c r="R961" s="62"/>
      <c r="S961" s="62"/>
      <c r="T961" s="62"/>
      <c r="U961" s="62"/>
      <c r="V961" s="62"/>
      <c r="W961" s="62"/>
      <c r="X961" s="62" t="s">
        <v>3408</v>
      </c>
      <c r="Y961" s="62">
        <v>2</v>
      </c>
      <c r="Z961" s="62" t="str">
        <f>IF(ISNA(MATCH(C961,FORMULÁRIO!L:L, 0)),"NÃO","SIM")</f>
        <v>SIM</v>
      </c>
      <c r="AA961" s="62" t="s">
        <v>3503</v>
      </c>
      <c r="AB961" s="62" t="s">
        <v>3503</v>
      </c>
    </row>
    <row r="962" spans="1:28" x14ac:dyDescent="0.25">
      <c r="A962" s="62">
        <v>577</v>
      </c>
      <c r="B962" s="208" t="s">
        <v>2390</v>
      </c>
      <c r="C962" s="46" t="s">
        <v>2391</v>
      </c>
      <c r="D962" s="47" t="s">
        <v>2392</v>
      </c>
      <c r="E962" s="48" t="s">
        <v>3470</v>
      </c>
      <c r="F962" s="46" t="s">
        <v>2393</v>
      </c>
      <c r="G962" s="46" t="s">
        <v>10</v>
      </c>
      <c r="H962" s="62"/>
      <c r="I962" s="62"/>
      <c r="J962" s="62" t="s">
        <v>9</v>
      </c>
      <c r="K962" s="62"/>
      <c r="L962" s="62"/>
      <c r="M962" s="62"/>
      <c r="N962" s="62"/>
      <c r="O962" s="62"/>
      <c r="P962" s="62"/>
      <c r="Q962" s="62"/>
      <c r="R962" s="62"/>
      <c r="S962" s="62"/>
      <c r="T962" s="62"/>
      <c r="U962" s="62"/>
      <c r="V962" s="62"/>
      <c r="W962" s="62"/>
      <c r="X962" s="62" t="s">
        <v>3497</v>
      </c>
      <c r="Y962" s="62">
        <v>1</v>
      </c>
      <c r="Z962" s="62" t="str">
        <f>IF(ISNA(MATCH(C962,FORMULÁRIO!L:L, 0)),"NÃO","SIM")</f>
        <v>SIM</v>
      </c>
      <c r="AA962" s="62" t="s">
        <v>3503</v>
      </c>
      <c r="AB962" s="62" t="s">
        <v>3503</v>
      </c>
    </row>
    <row r="963" spans="1:28" x14ac:dyDescent="0.25">
      <c r="A963" s="62">
        <v>578</v>
      </c>
      <c r="B963" s="208" t="s">
        <v>2394</v>
      </c>
      <c r="C963" s="46" t="s">
        <v>2395</v>
      </c>
      <c r="D963" s="47" t="s">
        <v>2396</v>
      </c>
      <c r="E963" s="48" t="s">
        <v>3470</v>
      </c>
      <c r="F963" s="46" t="s">
        <v>2397</v>
      </c>
      <c r="G963" s="46" t="s">
        <v>10</v>
      </c>
      <c r="H963" s="62"/>
      <c r="I963" s="62"/>
      <c r="J963" s="62" t="s">
        <v>9</v>
      </c>
      <c r="K963" s="62"/>
      <c r="L963" s="62"/>
      <c r="M963" s="62"/>
      <c r="N963" s="62"/>
      <c r="O963" s="62"/>
      <c r="P963" s="62"/>
      <c r="Q963" s="62"/>
      <c r="R963" s="62"/>
      <c r="S963" s="62"/>
      <c r="T963" s="62"/>
      <c r="U963" s="62"/>
      <c r="V963" s="62"/>
      <c r="W963" s="62"/>
      <c r="X963" s="62" t="s">
        <v>3497</v>
      </c>
      <c r="Y963" s="62">
        <v>1</v>
      </c>
      <c r="Z963" s="62" t="str">
        <f>IF(ISNA(MATCH(C963,FORMULÁRIO!L:L, 0)),"NÃO","SIM")</f>
        <v>SIM</v>
      </c>
      <c r="AA963" s="62" t="s">
        <v>3503</v>
      </c>
      <c r="AB963" s="62" t="s">
        <v>3503</v>
      </c>
    </row>
    <row r="964" spans="1:28" ht="15.75" customHeight="1" x14ac:dyDescent="0.25">
      <c r="A964" s="62">
        <v>578</v>
      </c>
      <c r="B964" s="208" t="s">
        <v>2394</v>
      </c>
      <c r="C964" s="46" t="s">
        <v>2395</v>
      </c>
      <c r="D964" s="47" t="s">
        <v>2396</v>
      </c>
      <c r="E964" s="48" t="s">
        <v>3470</v>
      </c>
      <c r="F964" s="46" t="s">
        <v>2397</v>
      </c>
      <c r="G964" s="46" t="s">
        <v>103</v>
      </c>
      <c r="H964" s="62" t="s">
        <v>9</v>
      </c>
      <c r="I964" s="62"/>
      <c r="J964" s="62"/>
      <c r="K964" s="62"/>
      <c r="L964" s="62"/>
      <c r="M964" s="62"/>
      <c r="N964" s="62"/>
      <c r="O964" s="62"/>
      <c r="P964" s="62"/>
      <c r="Q964" s="62"/>
      <c r="R964" s="62"/>
      <c r="S964" s="62"/>
      <c r="T964" s="62"/>
      <c r="U964" s="62"/>
      <c r="V964" s="62"/>
      <c r="W964" s="62"/>
      <c r="X964" s="62" t="s">
        <v>3361</v>
      </c>
      <c r="Y964" s="62">
        <v>2</v>
      </c>
      <c r="Z964" s="62" t="str">
        <f>IF(ISNA(MATCH(C964,FORMULÁRIO!L:L, 0)),"NÃO","SIM")</f>
        <v>SIM</v>
      </c>
      <c r="AA964" s="62" t="s">
        <v>3503</v>
      </c>
      <c r="AB964" s="62" t="s">
        <v>3503</v>
      </c>
    </row>
    <row r="965" spans="1:28" ht="15.75" customHeight="1" x14ac:dyDescent="0.25">
      <c r="A965" s="62">
        <v>579</v>
      </c>
      <c r="B965" s="208" t="s">
        <v>2398</v>
      </c>
      <c r="C965" s="46" t="s">
        <v>2399</v>
      </c>
      <c r="D965" s="89" t="s">
        <v>2400</v>
      </c>
      <c r="E965" s="48" t="s">
        <v>26</v>
      </c>
      <c r="F965" s="46" t="s">
        <v>2401</v>
      </c>
      <c r="G965" s="46" t="s">
        <v>13</v>
      </c>
      <c r="H965" s="62" t="s">
        <v>9</v>
      </c>
      <c r="I965" s="62" t="s">
        <v>9</v>
      </c>
      <c r="J965" s="62"/>
      <c r="K965" s="62"/>
      <c r="L965" s="62"/>
      <c r="M965" s="62"/>
      <c r="N965" s="62"/>
      <c r="O965" s="62"/>
      <c r="P965" s="62"/>
      <c r="Q965" s="62"/>
      <c r="R965" s="62"/>
      <c r="S965" s="62"/>
      <c r="T965" s="62"/>
      <c r="U965" s="62"/>
      <c r="V965" s="62"/>
      <c r="W965" s="62"/>
      <c r="X965" s="62" t="s">
        <v>3408</v>
      </c>
      <c r="Y965" s="62">
        <v>1</v>
      </c>
      <c r="Z965" s="62" t="str">
        <f>IF(ISNA(MATCH(C965,FORMULÁRIO!L:L, 0)),"NÃO","SIM")</f>
        <v>SIM</v>
      </c>
      <c r="AA965" s="62" t="s">
        <v>3502</v>
      </c>
      <c r="AB965" s="62" t="s">
        <v>3503</v>
      </c>
    </row>
    <row r="966" spans="1:28" ht="15.75" customHeight="1" x14ac:dyDescent="0.25">
      <c r="A966" s="62">
        <v>580</v>
      </c>
      <c r="B966" s="46" t="s">
        <v>2402</v>
      </c>
      <c r="C966" s="46" t="s">
        <v>2403</v>
      </c>
      <c r="D966" s="47" t="s">
        <v>2404</v>
      </c>
      <c r="E966" s="48" t="s">
        <v>89</v>
      </c>
      <c r="F966" s="46" t="s">
        <v>2405</v>
      </c>
      <c r="G966" s="46" t="s">
        <v>305</v>
      </c>
      <c r="H966" s="62"/>
      <c r="I966" s="62"/>
      <c r="J966" s="62" t="s">
        <v>9</v>
      </c>
      <c r="K966" s="62"/>
      <c r="L966" s="62" t="s">
        <v>9</v>
      </c>
      <c r="M966" s="62"/>
      <c r="N966" s="62"/>
      <c r="O966" s="62"/>
      <c r="P966" s="62"/>
      <c r="Q966" s="62"/>
      <c r="R966" s="62"/>
      <c r="S966" s="62"/>
      <c r="T966" s="62"/>
      <c r="U966" s="62"/>
      <c r="V966" s="62"/>
      <c r="W966" s="62"/>
      <c r="X966" s="62" t="s">
        <v>3389</v>
      </c>
      <c r="Y966" s="62">
        <v>1</v>
      </c>
      <c r="Z966" s="62" t="str">
        <f>IF(ISNA(MATCH(C966,FORMULÁRIO!L:L, 0)),"NÃO","SIM")</f>
        <v>NÃO</v>
      </c>
      <c r="AA966" s="62" t="s">
        <v>3502</v>
      </c>
      <c r="AB966" s="62" t="s">
        <v>3503</v>
      </c>
    </row>
    <row r="967" spans="1:28" ht="15.75" customHeight="1" x14ac:dyDescent="0.25">
      <c r="A967" s="62">
        <v>580</v>
      </c>
      <c r="B967" s="46" t="s">
        <v>2402</v>
      </c>
      <c r="C967" s="46" t="s">
        <v>2403</v>
      </c>
      <c r="D967" s="47" t="s">
        <v>2404</v>
      </c>
      <c r="E967" s="48" t="s">
        <v>89</v>
      </c>
      <c r="F967" s="46" t="s">
        <v>2405</v>
      </c>
      <c r="G967" s="46" t="s">
        <v>17</v>
      </c>
      <c r="H967" s="62" t="s">
        <v>9</v>
      </c>
      <c r="I967" s="62"/>
      <c r="J967" s="62"/>
      <c r="K967" s="62"/>
      <c r="L967" s="62"/>
      <c r="M967" s="62"/>
      <c r="N967" s="62"/>
      <c r="O967" s="62"/>
      <c r="P967" s="62"/>
      <c r="Q967" s="62"/>
      <c r="R967" s="62"/>
      <c r="S967" s="62"/>
      <c r="T967" s="62"/>
      <c r="U967" s="62"/>
      <c r="V967" s="62"/>
      <c r="W967" s="62"/>
      <c r="X967" s="62" t="s">
        <v>3380</v>
      </c>
      <c r="Y967" s="62">
        <v>2</v>
      </c>
      <c r="Z967" s="62" t="str">
        <f>IF(ISNA(MATCH(C967,FORMULÁRIO!L:L, 0)),"NÃO","SIM")</f>
        <v>NÃO</v>
      </c>
      <c r="AA967" s="62" t="s">
        <v>3502</v>
      </c>
      <c r="AB967" s="62" t="s">
        <v>3503</v>
      </c>
    </row>
    <row r="968" spans="1:28" ht="15.75" customHeight="1" x14ac:dyDescent="0.25">
      <c r="A968" s="62">
        <v>581</v>
      </c>
      <c r="B968" s="208" t="s">
        <v>2406</v>
      </c>
      <c r="C968" s="46" t="s">
        <v>2407</v>
      </c>
      <c r="D968" s="47" t="s">
        <v>2408</v>
      </c>
      <c r="E968" s="48" t="s">
        <v>43</v>
      </c>
      <c r="F968" s="46" t="s">
        <v>2409</v>
      </c>
      <c r="G968" s="46" t="s">
        <v>48</v>
      </c>
      <c r="H968" s="62" t="s">
        <v>9</v>
      </c>
      <c r="I968" s="62"/>
      <c r="J968" s="62"/>
      <c r="K968" s="62"/>
      <c r="L968" s="62"/>
      <c r="M968" s="62"/>
      <c r="N968" s="62"/>
      <c r="O968" s="62"/>
      <c r="P968" s="62"/>
      <c r="Q968" s="62"/>
      <c r="R968" s="62"/>
      <c r="S968" s="62"/>
      <c r="T968" s="62"/>
      <c r="U968" s="62"/>
      <c r="V968" s="62"/>
      <c r="W968" s="62"/>
      <c r="X968" s="62" t="s">
        <v>3361</v>
      </c>
      <c r="Y968" s="62">
        <v>1</v>
      </c>
      <c r="Z968" s="62" t="str">
        <f>IF(ISNA(MATCH(C968,FORMULÁRIO!L:L, 0)),"NÃO","SIM")</f>
        <v>SIM</v>
      </c>
      <c r="AA968" s="62" t="s">
        <v>3502</v>
      </c>
      <c r="AB968" s="62" t="s">
        <v>3502</v>
      </c>
    </row>
    <row r="969" spans="1:28" x14ac:dyDescent="0.25">
      <c r="A969" s="62">
        <v>582</v>
      </c>
      <c r="B969" s="208" t="s">
        <v>2410</v>
      </c>
      <c r="C969" s="46" t="s">
        <v>2411</v>
      </c>
      <c r="D969" s="47" t="s">
        <v>2412</v>
      </c>
      <c r="E969" s="48" t="s">
        <v>43</v>
      </c>
      <c r="F969" s="46" t="s">
        <v>2413</v>
      </c>
      <c r="G969" s="46" t="s">
        <v>10</v>
      </c>
      <c r="H969" s="62"/>
      <c r="I969" s="62"/>
      <c r="J969" s="62" t="s">
        <v>9</v>
      </c>
      <c r="K969" s="62"/>
      <c r="L969" s="62"/>
      <c r="M969" s="62"/>
      <c r="N969" s="62"/>
      <c r="O969" s="62"/>
      <c r="P969" s="62"/>
      <c r="Q969" s="62"/>
      <c r="R969" s="62"/>
      <c r="S969" s="62"/>
      <c r="T969" s="62"/>
      <c r="U969" s="62" t="s">
        <v>5053</v>
      </c>
      <c r="V969" s="62" t="s">
        <v>3506</v>
      </c>
      <c r="W969" s="62"/>
      <c r="X969" s="62" t="s">
        <v>3497</v>
      </c>
      <c r="Y969" s="62">
        <v>1</v>
      </c>
      <c r="Z969" s="62" t="str">
        <f>IF(ISNA(MATCH(C969,FORMULÁRIO!L:L, 0)),"NÃO","SIM")</f>
        <v>SIM</v>
      </c>
      <c r="AA969" s="62" t="s">
        <v>3502</v>
      </c>
      <c r="AB969" s="62" t="s">
        <v>3502</v>
      </c>
    </row>
    <row r="970" spans="1:28" ht="15.75" customHeight="1" x14ac:dyDescent="0.25">
      <c r="A970" s="62">
        <v>583</v>
      </c>
      <c r="B970" s="46" t="s">
        <v>2414</v>
      </c>
      <c r="C970" s="46" t="s">
        <v>2415</v>
      </c>
      <c r="D970" s="47" t="s">
        <v>2416</v>
      </c>
      <c r="E970" s="48" t="s">
        <v>3470</v>
      </c>
      <c r="F970" s="46" t="s">
        <v>2417</v>
      </c>
      <c r="G970" s="46" t="s">
        <v>13</v>
      </c>
      <c r="H970" s="62" t="s">
        <v>9</v>
      </c>
      <c r="I970" s="62" t="s">
        <v>9</v>
      </c>
      <c r="J970" s="62"/>
      <c r="K970" s="62"/>
      <c r="L970" s="62"/>
      <c r="M970" s="62"/>
      <c r="N970" s="62"/>
      <c r="O970" s="62"/>
      <c r="P970" s="62"/>
      <c r="Q970" s="62"/>
      <c r="R970" s="62"/>
      <c r="S970" s="62"/>
      <c r="T970" s="62"/>
      <c r="U970" s="62"/>
      <c r="V970" s="62"/>
      <c r="W970" s="62"/>
      <c r="X970" s="62" t="s">
        <v>3408</v>
      </c>
      <c r="Y970" s="62">
        <v>1</v>
      </c>
      <c r="Z970" s="62" t="str">
        <f>IF(ISNA(MATCH(C970,FORMULÁRIO!L:L, 0)),"NÃO","SIM")</f>
        <v>NÃO</v>
      </c>
      <c r="AA970" s="62" t="s">
        <v>3503</v>
      </c>
      <c r="AB970" s="62" t="s">
        <v>3503</v>
      </c>
    </row>
    <row r="971" spans="1:28" ht="15.75" customHeight="1" x14ac:dyDescent="0.25">
      <c r="A971" s="62">
        <v>583</v>
      </c>
      <c r="B971" s="46" t="s">
        <v>2414</v>
      </c>
      <c r="C971" s="46" t="s">
        <v>2415</v>
      </c>
      <c r="D971" s="47" t="s">
        <v>2416</v>
      </c>
      <c r="E971" s="48" t="s">
        <v>3470</v>
      </c>
      <c r="F971" s="46" t="s">
        <v>2417</v>
      </c>
      <c r="G971" s="46" t="s">
        <v>17</v>
      </c>
      <c r="H971" s="62" t="s">
        <v>9</v>
      </c>
      <c r="I971" s="62" t="s">
        <v>9</v>
      </c>
      <c r="J971" s="62" t="s">
        <v>9</v>
      </c>
      <c r="K971" s="62"/>
      <c r="L971" s="62"/>
      <c r="M971" s="62"/>
      <c r="N971" s="62"/>
      <c r="O971" s="62"/>
      <c r="P971" s="62"/>
      <c r="Q971" s="62"/>
      <c r="R971" s="62"/>
      <c r="S971" s="62"/>
      <c r="T971" s="62"/>
      <c r="U971" s="62"/>
      <c r="V971" s="62"/>
      <c r="W971" s="62"/>
      <c r="X971" s="62" t="s">
        <v>3380</v>
      </c>
      <c r="Y971" s="62">
        <v>2</v>
      </c>
      <c r="Z971" s="62" t="str">
        <f>IF(ISNA(MATCH(C971,FORMULÁRIO!L:L, 0)),"NÃO","SIM")</f>
        <v>NÃO</v>
      </c>
      <c r="AA971" s="62" t="s">
        <v>3503</v>
      </c>
      <c r="AB971" s="62" t="s">
        <v>3503</v>
      </c>
    </row>
    <row r="972" spans="1:28" ht="15.75" customHeight="1" x14ac:dyDescent="0.25">
      <c r="A972" s="62">
        <v>583</v>
      </c>
      <c r="B972" s="46" t="s">
        <v>2414</v>
      </c>
      <c r="C972" s="46" t="s">
        <v>2415</v>
      </c>
      <c r="D972" s="47" t="s">
        <v>2416</v>
      </c>
      <c r="E972" s="48" t="s">
        <v>3470</v>
      </c>
      <c r="F972" s="46" t="s">
        <v>2417</v>
      </c>
      <c r="G972" s="46" t="s">
        <v>187</v>
      </c>
      <c r="H972" s="62" t="s">
        <v>9</v>
      </c>
      <c r="I972" s="62" t="s">
        <v>9</v>
      </c>
      <c r="J972" s="62"/>
      <c r="K972" s="62"/>
      <c r="L972" s="62"/>
      <c r="M972" s="62"/>
      <c r="N972" s="62"/>
      <c r="O972" s="62"/>
      <c r="P972" s="62"/>
      <c r="Q972" s="62"/>
      <c r="R972" s="62"/>
      <c r="S972" s="62"/>
      <c r="T972" s="62"/>
      <c r="U972" s="62"/>
      <c r="V972" s="62"/>
      <c r="W972" s="62"/>
      <c r="X972" s="62" t="s">
        <v>3413</v>
      </c>
      <c r="Y972" s="62">
        <v>3</v>
      </c>
      <c r="Z972" s="62" t="str">
        <f>IF(ISNA(MATCH(C972,FORMULÁRIO!L:L, 0)),"NÃO","SIM")</f>
        <v>NÃO</v>
      </c>
      <c r="AA972" s="62" t="s">
        <v>3503</v>
      </c>
      <c r="AB972" s="62" t="s">
        <v>3503</v>
      </c>
    </row>
    <row r="973" spans="1:28" x14ac:dyDescent="0.25">
      <c r="A973" s="62">
        <v>584</v>
      </c>
      <c r="B973" s="208" t="s">
        <v>2418</v>
      </c>
      <c r="C973" s="46" t="s">
        <v>2419</v>
      </c>
      <c r="D973" s="47" t="s">
        <v>2420</v>
      </c>
      <c r="E973" s="48" t="s">
        <v>3470</v>
      </c>
      <c r="F973" s="46" t="s">
        <v>2421</v>
      </c>
      <c r="G973" s="46" t="s">
        <v>10</v>
      </c>
      <c r="H973" s="62"/>
      <c r="I973" s="62"/>
      <c r="J973" s="62" t="s">
        <v>9</v>
      </c>
      <c r="K973" s="62"/>
      <c r="L973" s="62"/>
      <c r="M973" s="62"/>
      <c r="N973" s="62"/>
      <c r="O973" s="62"/>
      <c r="P973" s="62"/>
      <c r="Q973" s="62"/>
      <c r="R973" s="62"/>
      <c r="S973" s="62"/>
      <c r="T973" s="62"/>
      <c r="U973" s="62"/>
      <c r="V973" s="62"/>
      <c r="W973" s="62"/>
      <c r="X973" s="62" t="s">
        <v>3497</v>
      </c>
      <c r="Y973" s="62">
        <v>1</v>
      </c>
      <c r="Z973" s="62" t="str">
        <f>IF(ISNA(MATCH(C973,FORMULÁRIO!L:L, 0)),"NÃO","SIM")</f>
        <v>SIM</v>
      </c>
      <c r="AA973" s="62" t="s">
        <v>3503</v>
      </c>
      <c r="AB973" s="62" t="s">
        <v>3503</v>
      </c>
    </row>
    <row r="974" spans="1:28" ht="15.75" customHeight="1" x14ac:dyDescent="0.25">
      <c r="A974" s="62">
        <v>585</v>
      </c>
      <c r="B974" s="46" t="s">
        <v>2422</v>
      </c>
      <c r="C974" s="46" t="s">
        <v>2423</v>
      </c>
      <c r="D974" s="47" t="s">
        <v>2424</v>
      </c>
      <c r="E974" s="48" t="s">
        <v>3470</v>
      </c>
      <c r="F974" s="46" t="s">
        <v>2425</v>
      </c>
      <c r="G974" s="46" t="s">
        <v>305</v>
      </c>
      <c r="H974" s="62"/>
      <c r="I974" s="62"/>
      <c r="J974" s="62"/>
      <c r="K974" s="62"/>
      <c r="L974" s="62" t="s">
        <v>9</v>
      </c>
      <c r="M974" s="62" t="s">
        <v>9</v>
      </c>
      <c r="N974" s="62" t="s">
        <v>9</v>
      </c>
      <c r="O974" s="62" t="s">
        <v>9</v>
      </c>
      <c r="P974" s="62" t="s">
        <v>9</v>
      </c>
      <c r="Q974" s="62"/>
      <c r="R974" s="62"/>
      <c r="S974" s="62"/>
      <c r="T974" s="62"/>
      <c r="U974" s="62"/>
      <c r="V974" s="62"/>
      <c r="W974" s="62"/>
      <c r="X974" s="62" t="s">
        <v>3389</v>
      </c>
      <c r="Y974" s="62">
        <v>1</v>
      </c>
      <c r="Z974" s="62" t="str">
        <f>IF(ISNA(MATCH(C974,FORMULÁRIO!L:L, 0)),"NÃO","SIM")</f>
        <v>NÃO</v>
      </c>
      <c r="AA974" s="62" t="s">
        <v>3503</v>
      </c>
      <c r="AB974" s="62" t="s">
        <v>3503</v>
      </c>
    </row>
    <row r="975" spans="1:28" ht="15.75" customHeight="1" x14ac:dyDescent="0.25">
      <c r="A975" s="62">
        <v>585</v>
      </c>
      <c r="B975" s="46" t="s">
        <v>2422</v>
      </c>
      <c r="C975" s="46" t="s">
        <v>2423</v>
      </c>
      <c r="D975" s="47" t="s">
        <v>2424</v>
      </c>
      <c r="E975" s="48" t="s">
        <v>3470</v>
      </c>
      <c r="F975" s="46" t="s">
        <v>2425</v>
      </c>
      <c r="G975" s="46" t="s">
        <v>63</v>
      </c>
      <c r="H975" s="62" t="s">
        <v>9</v>
      </c>
      <c r="I975" s="62"/>
      <c r="J975" s="62"/>
      <c r="K975" s="62"/>
      <c r="L975" s="62"/>
      <c r="M975" s="62"/>
      <c r="N975" s="62"/>
      <c r="O975" s="62"/>
      <c r="P975" s="62"/>
      <c r="Q975" s="62"/>
      <c r="R975" s="62"/>
      <c r="S975" s="62"/>
      <c r="T975" s="62"/>
      <c r="U975" s="62"/>
      <c r="V975" s="62"/>
      <c r="W975" s="62"/>
      <c r="X975" s="62" t="s">
        <v>3413</v>
      </c>
      <c r="Y975" s="62">
        <v>2</v>
      </c>
      <c r="Z975" s="62" t="str">
        <f>IF(ISNA(MATCH(C975,FORMULÁRIO!L:L, 0)),"NÃO","SIM")</f>
        <v>NÃO</v>
      </c>
      <c r="AA975" s="62" t="s">
        <v>3503</v>
      </c>
      <c r="AB975" s="62" t="s">
        <v>3503</v>
      </c>
    </row>
    <row r="976" spans="1:28" x14ac:dyDescent="0.25">
      <c r="A976" s="62">
        <v>586</v>
      </c>
      <c r="B976" s="208" t="s">
        <v>2426</v>
      </c>
      <c r="C976" s="46" t="s">
        <v>2427</v>
      </c>
      <c r="D976" s="47" t="s">
        <v>2428</v>
      </c>
      <c r="E976" s="48" t="s">
        <v>43</v>
      </c>
      <c r="F976" s="46" t="s">
        <v>2429</v>
      </c>
      <c r="G976" s="46" t="s">
        <v>10</v>
      </c>
      <c r="H976" s="62" t="s">
        <v>9</v>
      </c>
      <c r="I976" s="62"/>
      <c r="J976" s="62" t="s">
        <v>9</v>
      </c>
      <c r="K976" s="62"/>
      <c r="L976" s="62"/>
      <c r="M976" s="62"/>
      <c r="N976" s="62"/>
      <c r="O976" s="62"/>
      <c r="P976" s="62"/>
      <c r="Q976" s="62"/>
      <c r="R976" s="62"/>
      <c r="S976" s="62"/>
      <c r="T976" s="62"/>
      <c r="U976" s="62" t="s">
        <v>5053</v>
      </c>
      <c r="V976" s="62" t="s">
        <v>3506</v>
      </c>
      <c r="W976" s="62"/>
      <c r="X976" s="62" t="s">
        <v>3497</v>
      </c>
      <c r="Y976" s="62">
        <v>1</v>
      </c>
      <c r="Z976" s="62" t="str">
        <f>IF(ISNA(MATCH(C976,FORMULÁRIO!L:L, 0)),"NÃO","SIM")</f>
        <v>SIM</v>
      </c>
      <c r="AA976" s="62" t="s">
        <v>3502</v>
      </c>
      <c r="AB976" s="62" t="s">
        <v>3502</v>
      </c>
    </row>
    <row r="977" spans="1:28" x14ac:dyDescent="0.25">
      <c r="A977" s="62">
        <v>587</v>
      </c>
      <c r="B977" s="208" t="s">
        <v>2430</v>
      </c>
      <c r="C977" s="46" t="s">
        <v>2431</v>
      </c>
      <c r="D977" s="47" t="s">
        <v>2432</v>
      </c>
      <c r="E977" s="48" t="s">
        <v>43</v>
      </c>
      <c r="F977" s="46" t="s">
        <v>2433</v>
      </c>
      <c r="G977" s="46" t="s">
        <v>10</v>
      </c>
      <c r="H977" s="62" t="s">
        <v>9</v>
      </c>
      <c r="I977" s="62" t="s">
        <v>9</v>
      </c>
      <c r="J977" s="62" t="s">
        <v>9</v>
      </c>
      <c r="K977" s="62"/>
      <c r="L977" s="62"/>
      <c r="M977" s="62"/>
      <c r="N977" s="62"/>
      <c r="O977" s="62"/>
      <c r="P977" s="62"/>
      <c r="Q977" s="62"/>
      <c r="R977" s="62"/>
      <c r="S977" s="62"/>
      <c r="T977" s="62"/>
      <c r="U977" s="62" t="s">
        <v>5045</v>
      </c>
      <c r="V977" s="62" t="s">
        <v>3506</v>
      </c>
      <c r="W977" s="62"/>
      <c r="X977" s="62" t="s">
        <v>3497</v>
      </c>
      <c r="Y977" s="62">
        <v>1</v>
      </c>
      <c r="Z977" s="62" t="str">
        <f>IF(ISNA(MATCH(C977,FORMULÁRIO!L:L, 0)),"NÃO","SIM")</f>
        <v>SIM</v>
      </c>
      <c r="AA977" s="62" t="s">
        <v>3502</v>
      </c>
      <c r="AB977" s="62" t="s">
        <v>3502</v>
      </c>
    </row>
    <row r="978" spans="1:28" ht="15.75" customHeight="1" x14ac:dyDescent="0.25">
      <c r="A978" s="62">
        <v>587</v>
      </c>
      <c r="B978" s="208" t="s">
        <v>2430</v>
      </c>
      <c r="C978" s="46" t="s">
        <v>2431</v>
      </c>
      <c r="D978" s="47" t="s">
        <v>2432</v>
      </c>
      <c r="E978" s="48" t="s">
        <v>43</v>
      </c>
      <c r="F978" s="46" t="s">
        <v>2433</v>
      </c>
      <c r="G978" s="46" t="s">
        <v>17</v>
      </c>
      <c r="H978" s="62" t="s">
        <v>9</v>
      </c>
      <c r="I978" s="62"/>
      <c r="J978" s="62" t="s">
        <v>9</v>
      </c>
      <c r="K978" s="62"/>
      <c r="L978" s="62"/>
      <c r="M978" s="62"/>
      <c r="N978" s="62"/>
      <c r="O978" s="62"/>
      <c r="P978" s="62"/>
      <c r="Q978" s="62"/>
      <c r="R978" s="62"/>
      <c r="S978" s="62"/>
      <c r="T978" s="62"/>
      <c r="U978" s="62"/>
      <c r="V978" s="62" t="s">
        <v>3506</v>
      </c>
      <c r="W978" s="62"/>
      <c r="X978" s="62" t="s">
        <v>3380</v>
      </c>
      <c r="Y978" s="62">
        <v>2</v>
      </c>
      <c r="Z978" s="62" t="str">
        <f>IF(ISNA(MATCH(C978,FORMULÁRIO!L:L, 0)),"NÃO","SIM")</f>
        <v>SIM</v>
      </c>
      <c r="AA978" s="62" t="s">
        <v>3502</v>
      </c>
      <c r="AB978" s="62" t="s">
        <v>3502</v>
      </c>
    </row>
    <row r="979" spans="1:28" ht="15.75" customHeight="1" x14ac:dyDescent="0.25">
      <c r="A979" s="62">
        <v>588</v>
      </c>
      <c r="B979" s="208" t="s">
        <v>2434</v>
      </c>
      <c r="C979" s="46" t="s">
        <v>2435</v>
      </c>
      <c r="D979" s="47" t="s">
        <v>2436</v>
      </c>
      <c r="E979" s="48" t="s">
        <v>43</v>
      </c>
      <c r="F979" s="46" t="s">
        <v>2437</v>
      </c>
      <c r="G979" s="46" t="s">
        <v>132</v>
      </c>
      <c r="H979" s="62"/>
      <c r="I979" s="62"/>
      <c r="J979" s="62" t="s">
        <v>9</v>
      </c>
      <c r="K979" s="62" t="s">
        <v>9</v>
      </c>
      <c r="L979" s="62"/>
      <c r="M979" s="62"/>
      <c r="N979" s="62"/>
      <c r="O979" s="62"/>
      <c r="P979" s="62"/>
      <c r="Q979" s="62"/>
      <c r="R979" s="62"/>
      <c r="S979" s="62"/>
      <c r="T979" s="62"/>
      <c r="U979" s="62"/>
      <c r="V979" s="62" t="s">
        <v>3506</v>
      </c>
      <c r="W979" s="62"/>
      <c r="X979" s="62" t="s">
        <v>3380</v>
      </c>
      <c r="Y979" s="62">
        <v>1</v>
      </c>
      <c r="Z979" s="62" t="str">
        <f>IF(ISNA(MATCH(C979,FORMULÁRIO!L:L, 0)),"NÃO","SIM")</f>
        <v>SIM</v>
      </c>
      <c r="AA979" s="62" t="s">
        <v>3502</v>
      </c>
      <c r="AB979" s="62" t="s">
        <v>3502</v>
      </c>
    </row>
    <row r="980" spans="1:28" ht="15.75" customHeight="1" x14ac:dyDescent="0.25">
      <c r="A980" s="62">
        <v>588</v>
      </c>
      <c r="B980" s="208" t="s">
        <v>2434</v>
      </c>
      <c r="C980" s="46" t="s">
        <v>2435</v>
      </c>
      <c r="D980" s="47" t="s">
        <v>2436</v>
      </c>
      <c r="E980" s="48" t="s">
        <v>43</v>
      </c>
      <c r="F980" s="46" t="s">
        <v>2437</v>
      </c>
      <c r="G980" s="46" t="s">
        <v>123</v>
      </c>
      <c r="H980" s="62" t="s">
        <v>9</v>
      </c>
      <c r="I980" s="62" t="s">
        <v>9</v>
      </c>
      <c r="J980" s="62"/>
      <c r="K980" s="62"/>
      <c r="L980" s="62"/>
      <c r="M980" s="62"/>
      <c r="N980" s="62"/>
      <c r="O980" s="62"/>
      <c r="P980" s="62"/>
      <c r="Q980" s="62"/>
      <c r="R980" s="62"/>
      <c r="S980" s="62"/>
      <c r="T980" s="62"/>
      <c r="U980" s="62" t="s">
        <v>5042</v>
      </c>
      <c r="V980" s="62" t="s">
        <v>3506</v>
      </c>
      <c r="W980" s="62"/>
      <c r="X980" s="62" t="s">
        <v>3408</v>
      </c>
      <c r="Y980" s="62">
        <v>2</v>
      </c>
      <c r="Z980" s="62" t="str">
        <f>IF(ISNA(MATCH(C980,FORMULÁRIO!L:L, 0)),"NÃO","SIM")</f>
        <v>SIM</v>
      </c>
      <c r="AA980" s="62" t="s">
        <v>3502</v>
      </c>
      <c r="AB980" s="62" t="s">
        <v>3502</v>
      </c>
    </row>
    <row r="981" spans="1:28" x14ac:dyDescent="0.25">
      <c r="A981" s="62">
        <v>589</v>
      </c>
      <c r="B981" s="208" t="s">
        <v>2438</v>
      </c>
      <c r="C981" s="46" t="s">
        <v>2439</v>
      </c>
      <c r="D981" s="47" t="s">
        <v>2440</v>
      </c>
      <c r="E981" s="48" t="s">
        <v>3470</v>
      </c>
      <c r="F981" s="46" t="s">
        <v>2441</v>
      </c>
      <c r="G981" s="46" t="s">
        <v>10</v>
      </c>
      <c r="H981" s="62"/>
      <c r="I981" s="62"/>
      <c r="J981" s="62" t="s">
        <v>9</v>
      </c>
      <c r="K981" s="62"/>
      <c r="L981" s="62"/>
      <c r="M981" s="62"/>
      <c r="N981" s="62"/>
      <c r="O981" s="62"/>
      <c r="P981" s="62"/>
      <c r="Q981" s="62"/>
      <c r="R981" s="62"/>
      <c r="S981" s="62"/>
      <c r="T981" s="62"/>
      <c r="U981" s="62"/>
      <c r="V981" s="62"/>
      <c r="W981" s="62"/>
      <c r="X981" s="62" t="s">
        <v>3497</v>
      </c>
      <c r="Y981" s="62">
        <v>1</v>
      </c>
      <c r="Z981" s="62" t="str">
        <f>IF(ISNA(MATCH(C981,FORMULÁRIO!L:L, 0)),"NÃO","SIM")</f>
        <v>SIM</v>
      </c>
      <c r="AA981" s="62" t="s">
        <v>3503</v>
      </c>
      <c r="AB981" s="62" t="s">
        <v>3503</v>
      </c>
    </row>
    <row r="982" spans="1:28" ht="15.75" customHeight="1" x14ac:dyDescent="0.25">
      <c r="A982" s="62">
        <v>589</v>
      </c>
      <c r="B982" s="208" t="s">
        <v>2438</v>
      </c>
      <c r="C982" s="46" t="s">
        <v>2439</v>
      </c>
      <c r="D982" s="47" t="s">
        <v>2440</v>
      </c>
      <c r="E982" s="48" t="s">
        <v>3470</v>
      </c>
      <c r="F982" s="46" t="s">
        <v>2441</v>
      </c>
      <c r="G982" s="46" t="s">
        <v>103</v>
      </c>
      <c r="H982" s="62" t="s">
        <v>9</v>
      </c>
      <c r="I982" s="62"/>
      <c r="J982" s="62"/>
      <c r="K982" s="62"/>
      <c r="L982" s="62"/>
      <c r="M982" s="62"/>
      <c r="N982" s="62"/>
      <c r="O982" s="62"/>
      <c r="P982" s="62"/>
      <c r="Q982" s="62"/>
      <c r="R982" s="62"/>
      <c r="S982" s="62"/>
      <c r="T982" s="62"/>
      <c r="U982" s="62"/>
      <c r="V982" s="62"/>
      <c r="W982" s="62"/>
      <c r="X982" s="62" t="s">
        <v>3361</v>
      </c>
      <c r="Y982" s="62">
        <v>2</v>
      </c>
      <c r="Z982" s="62" t="str">
        <f>IF(ISNA(MATCH(C982,FORMULÁRIO!L:L, 0)),"NÃO","SIM")</f>
        <v>SIM</v>
      </c>
      <c r="AA982" s="62" t="s">
        <v>3503</v>
      </c>
      <c r="AB982" s="62" t="s">
        <v>3503</v>
      </c>
    </row>
    <row r="983" spans="1:28" ht="15.75" customHeight="1" x14ac:dyDescent="0.25">
      <c r="A983" s="62">
        <v>590</v>
      </c>
      <c r="B983" s="208" t="s">
        <v>2442</v>
      </c>
      <c r="C983" s="46" t="s">
        <v>2443</v>
      </c>
      <c r="D983" s="47" t="s">
        <v>2444</v>
      </c>
      <c r="E983" s="48" t="s">
        <v>43</v>
      </c>
      <c r="F983" s="46" t="s">
        <v>2445</v>
      </c>
      <c r="G983" s="46" t="s">
        <v>132</v>
      </c>
      <c r="H983" s="62" t="s">
        <v>9</v>
      </c>
      <c r="I983" s="62"/>
      <c r="J983" s="62" t="s">
        <v>9</v>
      </c>
      <c r="K983" s="62"/>
      <c r="L983" s="62"/>
      <c r="M983" s="62"/>
      <c r="N983" s="62"/>
      <c r="O983" s="62"/>
      <c r="P983" s="62"/>
      <c r="Q983" s="62"/>
      <c r="R983" s="62"/>
      <c r="S983" s="62"/>
      <c r="T983" s="62"/>
      <c r="U983" s="62" t="s">
        <v>5052</v>
      </c>
      <c r="V983" s="62" t="s">
        <v>3506</v>
      </c>
      <c r="W983" s="62"/>
      <c r="X983" s="62" t="s">
        <v>3380</v>
      </c>
      <c r="Y983" s="62">
        <v>1</v>
      </c>
      <c r="Z983" s="62" t="str">
        <f>IF(ISNA(MATCH(C983,FORMULÁRIO!L:L, 0)),"NÃO","SIM")</f>
        <v>SIM</v>
      </c>
      <c r="AA983" s="62" t="s">
        <v>3502</v>
      </c>
      <c r="AB983" s="62" t="s">
        <v>3502</v>
      </c>
    </row>
    <row r="984" spans="1:28" x14ac:dyDescent="0.25">
      <c r="A984" s="62">
        <v>591</v>
      </c>
      <c r="B984" s="46" t="s">
        <v>2446</v>
      </c>
      <c r="C984" s="46" t="s">
        <v>2447</v>
      </c>
      <c r="D984" s="47" t="s">
        <v>2448</v>
      </c>
      <c r="E984" s="48" t="s">
        <v>3470</v>
      </c>
      <c r="F984" s="46" t="s">
        <v>2449</v>
      </c>
      <c r="G984" s="46" t="s">
        <v>10</v>
      </c>
      <c r="H984" s="62"/>
      <c r="I984" s="62"/>
      <c r="J984" s="62" t="s">
        <v>9</v>
      </c>
      <c r="K984" s="62"/>
      <c r="L984" s="62"/>
      <c r="M984" s="62"/>
      <c r="N984" s="62"/>
      <c r="O984" s="62"/>
      <c r="P984" s="62"/>
      <c r="Q984" s="62"/>
      <c r="R984" s="62"/>
      <c r="S984" s="62"/>
      <c r="T984" s="62"/>
      <c r="U984" s="62"/>
      <c r="V984" s="62"/>
      <c r="W984" s="62"/>
      <c r="X984" s="62" t="s">
        <v>3497</v>
      </c>
      <c r="Y984" s="62">
        <v>1</v>
      </c>
      <c r="Z984" s="62" t="str">
        <f>IF(ISNA(MATCH(C984,FORMULÁRIO!L:L, 0)),"NÃO","SIM")</f>
        <v>NÃO</v>
      </c>
      <c r="AA984" s="62" t="s">
        <v>3503</v>
      </c>
      <c r="AB984" s="62" t="s">
        <v>3503</v>
      </c>
    </row>
    <row r="985" spans="1:28" ht="15.75" customHeight="1" x14ac:dyDescent="0.25">
      <c r="A985" s="62">
        <v>592</v>
      </c>
      <c r="B985" s="208" t="s">
        <v>2450</v>
      </c>
      <c r="C985" s="46" t="s">
        <v>2451</v>
      </c>
      <c r="D985" s="47" t="s">
        <v>2452</v>
      </c>
      <c r="E985" s="48" t="s">
        <v>89</v>
      </c>
      <c r="F985" s="46" t="s">
        <v>2453</v>
      </c>
      <c r="G985" s="46" t="s">
        <v>15</v>
      </c>
      <c r="H985" s="62" t="s">
        <v>9</v>
      </c>
      <c r="I985" s="62"/>
      <c r="J985" s="62"/>
      <c r="K985" s="62"/>
      <c r="L985" s="62"/>
      <c r="M985" s="62"/>
      <c r="N985" s="62"/>
      <c r="O985" s="62"/>
      <c r="P985" s="62"/>
      <c r="Q985" s="62"/>
      <c r="R985" s="62"/>
      <c r="S985" s="62"/>
      <c r="T985" s="62"/>
      <c r="U985" s="62"/>
      <c r="V985" s="62"/>
      <c r="W985" s="62"/>
      <c r="X985" s="62" t="s">
        <v>3371</v>
      </c>
      <c r="Y985" s="62">
        <v>1</v>
      </c>
      <c r="Z985" s="62" t="str">
        <f>IF(ISNA(MATCH(C985,FORMULÁRIO!L:L, 0)),"NÃO","SIM")</f>
        <v>SIM</v>
      </c>
      <c r="AA985" s="62" t="s">
        <v>3502</v>
      </c>
      <c r="AB985" s="62" t="s">
        <v>3503</v>
      </c>
    </row>
    <row r="986" spans="1:28" ht="15.75" customHeight="1" x14ac:dyDescent="0.25">
      <c r="A986" s="62">
        <v>293</v>
      </c>
      <c r="B986" s="46" t="s">
        <v>2454</v>
      </c>
      <c r="C986" s="46" t="s">
        <v>2455</v>
      </c>
      <c r="D986" s="47" t="s">
        <v>2456</v>
      </c>
      <c r="E986" s="48" t="s">
        <v>43</v>
      </c>
      <c r="F986" s="46" t="s">
        <v>2457</v>
      </c>
      <c r="G986" s="46" t="s">
        <v>305</v>
      </c>
      <c r="H986" s="62"/>
      <c r="I986" s="62"/>
      <c r="J986" s="62" t="s">
        <v>9</v>
      </c>
      <c r="K986" s="62"/>
      <c r="L986" s="62" t="s">
        <v>9</v>
      </c>
      <c r="M986" s="62" t="s">
        <v>9</v>
      </c>
      <c r="N986" s="62" t="s">
        <v>9</v>
      </c>
      <c r="O986" s="62" t="s">
        <v>9</v>
      </c>
      <c r="P986" s="62"/>
      <c r="Q986" s="62"/>
      <c r="R986" s="62"/>
      <c r="S986" s="62"/>
      <c r="T986" s="62"/>
      <c r="U986" s="62"/>
      <c r="V986" s="62"/>
      <c r="W986" s="62"/>
      <c r="X986" s="62" t="s">
        <v>3389</v>
      </c>
      <c r="Y986" s="62">
        <v>1</v>
      </c>
      <c r="Z986" s="62" t="str">
        <f>IF(ISNA(MATCH(C986,FORMULÁRIO!L:L, 0)),"NÃO","SIM")</f>
        <v>NÃO</v>
      </c>
      <c r="AA986" s="62" t="s">
        <v>3502</v>
      </c>
      <c r="AB986" s="62" t="s">
        <v>3502</v>
      </c>
    </row>
    <row r="987" spans="1:28" ht="15.75" customHeight="1" x14ac:dyDescent="0.25">
      <c r="A987" s="62">
        <v>594</v>
      </c>
      <c r="B987" s="208" t="s">
        <v>2458</v>
      </c>
      <c r="C987" s="46" t="s">
        <v>2459</v>
      </c>
      <c r="D987" s="47" t="s">
        <v>2460</v>
      </c>
      <c r="E987" s="48" t="s">
        <v>43</v>
      </c>
      <c r="F987" s="46" t="s">
        <v>2461</v>
      </c>
      <c r="G987" s="46" t="s">
        <v>48</v>
      </c>
      <c r="H987" s="62" t="s">
        <v>9</v>
      </c>
      <c r="I987" s="62"/>
      <c r="J987" s="62"/>
      <c r="K987" s="62"/>
      <c r="L987" s="62"/>
      <c r="M987" s="62"/>
      <c r="N987" s="62"/>
      <c r="O987" s="62"/>
      <c r="P987" s="62"/>
      <c r="Q987" s="62"/>
      <c r="R987" s="62"/>
      <c r="S987" s="62"/>
      <c r="T987" s="62"/>
      <c r="U987" s="62"/>
      <c r="V987" s="62"/>
      <c r="W987" s="62"/>
      <c r="X987" s="62" t="s">
        <v>3361</v>
      </c>
      <c r="Y987" s="62">
        <v>1</v>
      </c>
      <c r="Z987" s="62" t="str">
        <f>IF(ISNA(MATCH(C987,FORMULÁRIO!L:L, 0)),"NÃO","SIM")</f>
        <v>SIM</v>
      </c>
      <c r="AA987" s="62" t="s">
        <v>3502</v>
      </c>
      <c r="AB987" s="62" t="s">
        <v>3502</v>
      </c>
    </row>
    <row r="988" spans="1:28" x14ac:dyDescent="0.25">
      <c r="A988" s="62">
        <v>595</v>
      </c>
      <c r="B988" s="208" t="s">
        <v>2462</v>
      </c>
      <c r="C988" s="46" t="s">
        <v>2463</v>
      </c>
      <c r="D988" s="47" t="s">
        <v>2464</v>
      </c>
      <c r="E988" s="48" t="s">
        <v>43</v>
      </c>
      <c r="F988" s="46" t="s">
        <v>2465</v>
      </c>
      <c r="G988" s="46" t="s">
        <v>10</v>
      </c>
      <c r="H988" s="62"/>
      <c r="I988" s="62"/>
      <c r="J988" s="62" t="s">
        <v>9</v>
      </c>
      <c r="K988" s="62"/>
      <c r="L988" s="62"/>
      <c r="M988" s="62"/>
      <c r="N988" s="62"/>
      <c r="O988" s="62"/>
      <c r="P988" s="62"/>
      <c r="Q988" s="62"/>
      <c r="R988" s="62"/>
      <c r="S988" s="62"/>
      <c r="T988" s="62"/>
      <c r="U988" s="62"/>
      <c r="V988" s="62"/>
      <c r="W988" s="62"/>
      <c r="X988" s="62" t="s">
        <v>3497</v>
      </c>
      <c r="Y988" s="62">
        <v>1</v>
      </c>
      <c r="Z988" s="62" t="str">
        <f>IF(ISNA(MATCH(C988,FORMULÁRIO!L:L, 0)),"NÃO","SIM")</f>
        <v>SIM</v>
      </c>
      <c r="AA988" s="62" t="s">
        <v>3502</v>
      </c>
      <c r="AB988" s="62" t="s">
        <v>3502</v>
      </c>
    </row>
    <row r="989" spans="1:28" ht="15.75" customHeight="1" x14ac:dyDescent="0.25">
      <c r="A989" s="62">
        <v>595</v>
      </c>
      <c r="B989" s="208" t="s">
        <v>2462</v>
      </c>
      <c r="C989" s="46" t="s">
        <v>2463</v>
      </c>
      <c r="D989" s="47" t="s">
        <v>2464</v>
      </c>
      <c r="E989" s="48" t="s">
        <v>43</v>
      </c>
      <c r="F989" s="46" t="s">
        <v>2465</v>
      </c>
      <c r="G989" s="46" t="s">
        <v>11</v>
      </c>
      <c r="H989" s="62" t="s">
        <v>9</v>
      </c>
      <c r="I989" s="62"/>
      <c r="J989" s="62"/>
      <c r="K989" s="62"/>
      <c r="L989" s="62"/>
      <c r="M989" s="62"/>
      <c r="N989" s="62"/>
      <c r="O989" s="62"/>
      <c r="P989" s="62"/>
      <c r="Q989" s="62"/>
      <c r="R989" s="62"/>
      <c r="S989" s="62"/>
      <c r="T989" s="62"/>
      <c r="U989" s="62"/>
      <c r="V989" s="62"/>
      <c r="W989" s="62"/>
      <c r="X989" s="62" t="s">
        <v>3371</v>
      </c>
      <c r="Y989" s="62">
        <v>2</v>
      </c>
      <c r="Z989" s="62" t="str">
        <f>IF(ISNA(MATCH(C989,FORMULÁRIO!L:L, 0)),"NÃO","SIM")</f>
        <v>SIM</v>
      </c>
      <c r="AA989" s="62" t="s">
        <v>3502</v>
      </c>
      <c r="AB989" s="62" t="s">
        <v>3502</v>
      </c>
    </row>
    <row r="990" spans="1:28" ht="15.75" customHeight="1" x14ac:dyDescent="0.25">
      <c r="A990" s="62">
        <v>595</v>
      </c>
      <c r="B990" s="208" t="s">
        <v>2462</v>
      </c>
      <c r="C990" s="46" t="s">
        <v>2463</v>
      </c>
      <c r="D990" s="47" t="s">
        <v>2464</v>
      </c>
      <c r="E990" s="48" t="s">
        <v>43</v>
      </c>
      <c r="F990" s="46" t="s">
        <v>2465</v>
      </c>
      <c r="G990" s="46" t="s">
        <v>25</v>
      </c>
      <c r="H990" s="62" t="s">
        <v>9</v>
      </c>
      <c r="I990" s="62"/>
      <c r="J990" s="62" t="s">
        <v>9</v>
      </c>
      <c r="K990" s="62"/>
      <c r="L990" s="62"/>
      <c r="M990" s="62"/>
      <c r="N990" s="62"/>
      <c r="O990" s="62"/>
      <c r="P990" s="62"/>
      <c r="Q990" s="62"/>
      <c r="R990" s="62"/>
      <c r="S990" s="62"/>
      <c r="T990" s="62"/>
      <c r="U990" s="62"/>
      <c r="V990" s="62"/>
      <c r="W990" s="62"/>
      <c r="X990" s="62" t="s">
        <v>3380</v>
      </c>
      <c r="Y990" s="62">
        <v>3</v>
      </c>
      <c r="Z990" s="62" t="str">
        <f>IF(ISNA(MATCH(C990,FORMULÁRIO!L:L, 0)),"NÃO","SIM")</f>
        <v>SIM</v>
      </c>
      <c r="AA990" s="62" t="s">
        <v>3502</v>
      </c>
      <c r="AB990" s="62" t="s">
        <v>3502</v>
      </c>
    </row>
    <row r="991" spans="1:28" ht="15.75" customHeight="1" x14ac:dyDescent="0.25">
      <c r="A991" s="62">
        <v>596</v>
      </c>
      <c r="B991" s="208" t="s">
        <v>2466</v>
      </c>
      <c r="C991" s="46" t="s">
        <v>2467</v>
      </c>
      <c r="D991" s="47" t="s">
        <v>2468</v>
      </c>
      <c r="E991" s="48" t="s">
        <v>43</v>
      </c>
      <c r="F991" s="46" t="s">
        <v>2469</v>
      </c>
      <c r="G991" s="46" t="s">
        <v>15</v>
      </c>
      <c r="H991" s="62" t="s">
        <v>9</v>
      </c>
      <c r="I991" s="62"/>
      <c r="J991" s="62"/>
      <c r="K991" s="62"/>
      <c r="L991" s="62"/>
      <c r="M991" s="62"/>
      <c r="N991" s="62"/>
      <c r="O991" s="62"/>
      <c r="P991" s="62"/>
      <c r="Q991" s="62"/>
      <c r="R991" s="62"/>
      <c r="S991" s="62"/>
      <c r="T991" s="62"/>
      <c r="U991" s="62"/>
      <c r="V991" s="62" t="s">
        <v>3506</v>
      </c>
      <c r="W991" s="62"/>
      <c r="X991" s="62" t="s">
        <v>3371</v>
      </c>
      <c r="Y991" s="62">
        <v>1</v>
      </c>
      <c r="Z991" s="62" t="str">
        <f>IF(ISNA(MATCH(C991,FORMULÁRIO!L:L, 0)),"NÃO","SIM")</f>
        <v>SIM</v>
      </c>
      <c r="AA991" s="62" t="s">
        <v>3502</v>
      </c>
      <c r="AB991" s="62" t="s">
        <v>3502</v>
      </c>
    </row>
    <row r="992" spans="1:28" ht="15.75" customHeight="1" x14ac:dyDescent="0.25">
      <c r="A992" s="62">
        <v>596</v>
      </c>
      <c r="B992" s="208" t="s">
        <v>2466</v>
      </c>
      <c r="C992" s="46" t="s">
        <v>2467</v>
      </c>
      <c r="D992" s="47" t="s">
        <v>2468</v>
      </c>
      <c r="E992" s="48" t="s">
        <v>43</v>
      </c>
      <c r="F992" s="46" t="s">
        <v>2469</v>
      </c>
      <c r="G992" s="46" t="s">
        <v>33</v>
      </c>
      <c r="H992" s="62"/>
      <c r="I992" s="62"/>
      <c r="J992" s="62"/>
      <c r="K992" s="62"/>
      <c r="L992" s="62"/>
      <c r="M992" s="62" t="s">
        <v>9</v>
      </c>
      <c r="N992" s="62" t="s">
        <v>9</v>
      </c>
      <c r="O992" s="62" t="s">
        <v>9</v>
      </c>
      <c r="P992" s="62"/>
      <c r="Q992" s="62"/>
      <c r="R992" s="62"/>
      <c r="S992" s="62"/>
      <c r="T992" s="62"/>
      <c r="U992" s="62" t="s">
        <v>5039</v>
      </c>
      <c r="V992" s="62" t="s">
        <v>3506</v>
      </c>
      <c r="W992" s="62"/>
      <c r="X992" s="62" t="s">
        <v>3389</v>
      </c>
      <c r="Y992" s="62">
        <v>2</v>
      </c>
      <c r="Z992" s="62" t="str">
        <f>IF(ISNA(MATCH(C992,FORMULÁRIO!L:L, 0)),"NÃO","SIM")</f>
        <v>SIM</v>
      </c>
      <c r="AA992" s="62" t="s">
        <v>3502</v>
      </c>
      <c r="AB992" s="62" t="s">
        <v>3502</v>
      </c>
    </row>
    <row r="993" spans="1:28" ht="15.75" customHeight="1" x14ac:dyDescent="0.25">
      <c r="A993" s="62">
        <v>596</v>
      </c>
      <c r="B993" s="208" t="s">
        <v>2466</v>
      </c>
      <c r="C993" s="46" t="s">
        <v>2467</v>
      </c>
      <c r="D993" s="47" t="s">
        <v>2468</v>
      </c>
      <c r="E993" s="48" t="s">
        <v>43</v>
      </c>
      <c r="F993" s="46" t="s">
        <v>2469</v>
      </c>
      <c r="G993" s="46" t="s">
        <v>25</v>
      </c>
      <c r="H993" s="62" t="s">
        <v>9</v>
      </c>
      <c r="I993" s="62"/>
      <c r="J993" s="62"/>
      <c r="K993" s="62" t="s">
        <v>9</v>
      </c>
      <c r="L993" s="62" t="s">
        <v>9</v>
      </c>
      <c r="M993" s="62"/>
      <c r="N993" s="62"/>
      <c r="O993" s="62"/>
      <c r="P993" s="62"/>
      <c r="Q993" s="62"/>
      <c r="R993" s="62"/>
      <c r="S993" s="62"/>
      <c r="T993" s="62"/>
      <c r="U993" s="62"/>
      <c r="V993" s="62" t="s">
        <v>3506</v>
      </c>
      <c r="W993" s="62"/>
      <c r="X993" s="62" t="s">
        <v>3380</v>
      </c>
      <c r="Y993" s="62">
        <v>3</v>
      </c>
      <c r="Z993" s="62" t="str">
        <f>IF(ISNA(MATCH(C993,FORMULÁRIO!L:L, 0)),"NÃO","SIM")</f>
        <v>SIM</v>
      </c>
      <c r="AA993" s="62" t="s">
        <v>3502</v>
      </c>
      <c r="AB993" s="62" t="s">
        <v>3502</v>
      </c>
    </row>
    <row r="994" spans="1:28" x14ac:dyDescent="0.25">
      <c r="A994" s="62">
        <v>597</v>
      </c>
      <c r="B994" s="46" t="s">
        <v>2470</v>
      </c>
      <c r="C994" s="46" t="s">
        <v>2471</v>
      </c>
      <c r="D994" s="47" t="s">
        <v>2472</v>
      </c>
      <c r="E994" s="48" t="s">
        <v>43</v>
      </c>
      <c r="F994" s="46" t="s">
        <v>2473</v>
      </c>
      <c r="G994" s="46" t="s">
        <v>10</v>
      </c>
      <c r="H994" s="62" t="s">
        <v>9</v>
      </c>
      <c r="I994" s="62"/>
      <c r="J994" s="62" t="s">
        <v>9</v>
      </c>
      <c r="K994" s="62"/>
      <c r="L994" s="62"/>
      <c r="M994" s="62"/>
      <c r="N994" s="62"/>
      <c r="O994" s="62"/>
      <c r="P994" s="62"/>
      <c r="Q994" s="62"/>
      <c r="R994" s="62"/>
      <c r="S994" s="62"/>
      <c r="T994" s="62"/>
      <c r="U994" s="62"/>
      <c r="V994" s="62"/>
      <c r="W994" s="62"/>
      <c r="X994" s="62" t="s">
        <v>3497</v>
      </c>
      <c r="Y994" s="62">
        <v>1</v>
      </c>
      <c r="Z994" s="62" t="str">
        <f>IF(ISNA(MATCH(C994,FORMULÁRIO!L:L, 0)),"NÃO","SIM")</f>
        <v>NÃO</v>
      </c>
      <c r="AA994" s="62" t="s">
        <v>3502</v>
      </c>
      <c r="AB994" s="62" t="s">
        <v>3502</v>
      </c>
    </row>
    <row r="995" spans="1:28" ht="31.5" customHeight="1" x14ac:dyDescent="0.25">
      <c r="A995" s="62">
        <v>598</v>
      </c>
      <c r="B995" s="91" t="s">
        <v>2474</v>
      </c>
      <c r="C995" s="46" t="s">
        <v>2475</v>
      </c>
      <c r="D995" s="47" t="s">
        <v>2476</v>
      </c>
      <c r="E995" s="48" t="s">
        <v>43</v>
      </c>
      <c r="F995" s="46" t="s">
        <v>2477</v>
      </c>
      <c r="G995" s="46" t="s">
        <v>132</v>
      </c>
      <c r="H995" s="62"/>
      <c r="I995" s="62"/>
      <c r="J995" s="62" t="s">
        <v>9</v>
      </c>
      <c r="K995" s="62" t="s">
        <v>9</v>
      </c>
      <c r="L995" s="62"/>
      <c r="M995" s="62"/>
      <c r="N995" s="62"/>
      <c r="O995" s="62"/>
      <c r="P995" s="62"/>
      <c r="Q995" s="62"/>
      <c r="R995" s="62"/>
      <c r="S995" s="62"/>
      <c r="T995" s="62"/>
      <c r="U995" s="62"/>
      <c r="V995" s="62"/>
      <c r="W995" s="62"/>
      <c r="X995" s="62" t="s">
        <v>3380</v>
      </c>
      <c r="Y995" s="62">
        <v>1</v>
      </c>
      <c r="Z995" s="62" t="str">
        <f>IF(ISNA(MATCH(C995,FORMULÁRIO!L:L, 0)),"NÃO","SIM")</f>
        <v>NÃO</v>
      </c>
      <c r="AA995" s="62" t="s">
        <v>3502</v>
      </c>
      <c r="AB995" s="62" t="s">
        <v>3502</v>
      </c>
    </row>
    <row r="996" spans="1:28" ht="31.5" customHeight="1" x14ac:dyDescent="0.25">
      <c r="A996" s="62">
        <v>598</v>
      </c>
      <c r="B996" s="91" t="s">
        <v>2474</v>
      </c>
      <c r="C996" s="46" t="s">
        <v>2475</v>
      </c>
      <c r="D996" s="47" t="s">
        <v>2476</v>
      </c>
      <c r="E996" s="48" t="s">
        <v>43</v>
      </c>
      <c r="F996" s="46" t="s">
        <v>2477</v>
      </c>
      <c r="G996" s="46" t="s">
        <v>103</v>
      </c>
      <c r="H996" s="62" t="s">
        <v>9</v>
      </c>
      <c r="I996" s="62" t="s">
        <v>9</v>
      </c>
      <c r="J996" s="62"/>
      <c r="K996" s="62" t="s">
        <v>9</v>
      </c>
      <c r="L996" s="62"/>
      <c r="M996" s="62"/>
      <c r="N996" s="62"/>
      <c r="O996" s="62"/>
      <c r="P996" s="62"/>
      <c r="Q996" s="62"/>
      <c r="R996" s="62"/>
      <c r="S996" s="62"/>
      <c r="T996" s="62"/>
      <c r="U996" s="62"/>
      <c r="V996" s="62"/>
      <c r="W996" s="62"/>
      <c r="X996" s="62" t="s">
        <v>3361</v>
      </c>
      <c r="Y996" s="62">
        <v>2</v>
      </c>
      <c r="Z996" s="62" t="str">
        <f>IF(ISNA(MATCH(C996,FORMULÁRIO!L:L, 0)),"NÃO","SIM")</f>
        <v>NÃO</v>
      </c>
      <c r="AA996" s="62" t="s">
        <v>3502</v>
      </c>
      <c r="AB996" s="62" t="s">
        <v>3502</v>
      </c>
    </row>
    <row r="997" spans="1:28" ht="31.5" customHeight="1" x14ac:dyDescent="0.25">
      <c r="A997" s="62">
        <v>598</v>
      </c>
      <c r="B997" s="91" t="s">
        <v>2474</v>
      </c>
      <c r="C997" s="46" t="s">
        <v>2475</v>
      </c>
      <c r="D997" s="47" t="s">
        <v>2476</v>
      </c>
      <c r="E997" s="48" t="s">
        <v>43</v>
      </c>
      <c r="F997" s="46" t="s">
        <v>2477</v>
      </c>
      <c r="G997" s="46" t="s">
        <v>702</v>
      </c>
      <c r="H997" s="62" t="s">
        <v>9</v>
      </c>
      <c r="I997" s="62"/>
      <c r="J997" s="62"/>
      <c r="K997" s="62"/>
      <c r="L997" s="62"/>
      <c r="M997" s="62"/>
      <c r="N997" s="62"/>
      <c r="O997" s="62"/>
      <c r="P997" s="62"/>
      <c r="Q997" s="62"/>
      <c r="R997" s="62"/>
      <c r="S997" s="62"/>
      <c r="T997" s="62"/>
      <c r="U997" s="62"/>
      <c r="V997" s="62"/>
      <c r="W997" s="62"/>
      <c r="X997" s="62" t="s">
        <v>3371</v>
      </c>
      <c r="Y997" s="62">
        <v>3</v>
      </c>
      <c r="Z997" s="62" t="str">
        <f>IF(ISNA(MATCH(C997,FORMULÁRIO!L:L, 0)),"NÃO","SIM")</f>
        <v>NÃO</v>
      </c>
      <c r="AA997" s="62" t="s">
        <v>3502</v>
      </c>
      <c r="AB997" s="62" t="s">
        <v>3502</v>
      </c>
    </row>
    <row r="998" spans="1:28" ht="15.75" customHeight="1" x14ac:dyDescent="0.25">
      <c r="A998" s="62">
        <v>599</v>
      </c>
      <c r="B998" s="208" t="s">
        <v>2478</v>
      </c>
      <c r="C998" s="46" t="s">
        <v>2479</v>
      </c>
      <c r="D998" s="47" t="s">
        <v>2480</v>
      </c>
      <c r="E998" s="48" t="s">
        <v>43</v>
      </c>
      <c r="F998" s="46" t="s">
        <v>2481</v>
      </c>
      <c r="G998" s="46" t="s">
        <v>48</v>
      </c>
      <c r="H998" s="62" t="s">
        <v>9</v>
      </c>
      <c r="I998" s="62" t="s">
        <v>9</v>
      </c>
      <c r="J998" s="62"/>
      <c r="K998" s="62"/>
      <c r="L998" s="62"/>
      <c r="M998" s="62"/>
      <c r="N998" s="62"/>
      <c r="O998" s="62"/>
      <c r="P998" s="62"/>
      <c r="Q998" s="62"/>
      <c r="R998" s="62"/>
      <c r="S998" s="62"/>
      <c r="T998" s="62"/>
      <c r="U998" s="62"/>
      <c r="V998" s="62"/>
      <c r="W998" s="62"/>
      <c r="X998" s="62" t="s">
        <v>3361</v>
      </c>
      <c r="Y998" s="62">
        <v>1</v>
      </c>
      <c r="Z998" s="62" t="str">
        <f>IF(ISNA(MATCH(C998,FORMULÁRIO!L:L, 0)),"NÃO","SIM")</f>
        <v>SIM</v>
      </c>
      <c r="AA998" s="62" t="s">
        <v>3502</v>
      </c>
      <c r="AB998" s="62" t="s">
        <v>3502</v>
      </c>
    </row>
    <row r="999" spans="1:28" x14ac:dyDescent="0.25">
      <c r="A999" s="62">
        <v>600</v>
      </c>
      <c r="B999" s="46" t="s">
        <v>2482</v>
      </c>
      <c r="C999" s="46" t="s">
        <v>2483</v>
      </c>
      <c r="D999" s="47" t="s">
        <v>2484</v>
      </c>
      <c r="E999" s="48" t="s">
        <v>43</v>
      </c>
      <c r="F999" s="46" t="s">
        <v>2485</v>
      </c>
      <c r="G999" s="46" t="s">
        <v>10</v>
      </c>
      <c r="H999" s="62" t="s">
        <v>9</v>
      </c>
      <c r="I999" s="62" t="s">
        <v>9</v>
      </c>
      <c r="J999" s="62" t="s">
        <v>9</v>
      </c>
      <c r="K999" s="62" t="s">
        <v>9</v>
      </c>
      <c r="L999" s="62"/>
      <c r="M999" s="62"/>
      <c r="N999" s="62"/>
      <c r="O999" s="62"/>
      <c r="P999" s="62"/>
      <c r="Q999" s="62"/>
      <c r="R999" s="62"/>
      <c r="S999" s="62"/>
      <c r="T999" s="62"/>
      <c r="U999" s="62"/>
      <c r="V999" s="62"/>
      <c r="W999" s="62"/>
      <c r="X999" s="62" t="s">
        <v>3497</v>
      </c>
      <c r="Y999" s="62">
        <v>1</v>
      </c>
      <c r="Z999" s="62" t="str">
        <f>IF(ISNA(MATCH(C999,FORMULÁRIO!L:L, 0)),"NÃO","SIM")</f>
        <v>NÃO</v>
      </c>
      <c r="AA999" s="62" t="s">
        <v>3502</v>
      </c>
      <c r="AB999" s="62" t="s">
        <v>3502</v>
      </c>
    </row>
    <row r="1000" spans="1:28" ht="15.75" customHeight="1" x14ac:dyDescent="0.25">
      <c r="A1000" s="62">
        <v>600</v>
      </c>
      <c r="B1000" s="46" t="s">
        <v>2482</v>
      </c>
      <c r="C1000" s="46" t="s">
        <v>2483</v>
      </c>
      <c r="D1000" s="47" t="s">
        <v>2484</v>
      </c>
      <c r="E1000" s="48" t="s">
        <v>43</v>
      </c>
      <c r="F1000" s="46" t="s">
        <v>2485</v>
      </c>
      <c r="G1000" s="46" t="s">
        <v>103</v>
      </c>
      <c r="H1000" s="62" t="s">
        <v>9</v>
      </c>
      <c r="I1000" s="62" t="s">
        <v>9</v>
      </c>
      <c r="J1000" s="62" t="s">
        <v>9</v>
      </c>
      <c r="K1000" s="62" t="s">
        <v>9</v>
      </c>
      <c r="L1000" s="62"/>
      <c r="M1000" s="62"/>
      <c r="N1000" s="62"/>
      <c r="O1000" s="62"/>
      <c r="P1000" s="62"/>
      <c r="Q1000" s="62"/>
      <c r="R1000" s="62"/>
      <c r="S1000" s="62"/>
      <c r="T1000" s="62"/>
      <c r="U1000" s="62"/>
      <c r="V1000" s="62"/>
      <c r="W1000" s="62"/>
      <c r="X1000" s="62" t="s">
        <v>3361</v>
      </c>
      <c r="Y1000" s="62">
        <v>2</v>
      </c>
      <c r="Z1000" s="62" t="str">
        <f>IF(ISNA(MATCH(C1000,FORMULÁRIO!L:L, 0)),"NÃO","SIM")</f>
        <v>NÃO</v>
      </c>
      <c r="AA1000" s="62" t="s">
        <v>3502</v>
      </c>
      <c r="AB1000" s="62" t="s">
        <v>3502</v>
      </c>
    </row>
    <row r="1001" spans="1:28" x14ac:dyDescent="0.25">
      <c r="A1001" s="62">
        <v>601</v>
      </c>
      <c r="B1001" s="209" t="s">
        <v>2486</v>
      </c>
      <c r="C1001" s="46" t="s">
        <v>2487</v>
      </c>
      <c r="D1001" s="47" t="s">
        <v>2488</v>
      </c>
      <c r="E1001" s="48" t="s">
        <v>43</v>
      </c>
      <c r="F1001" s="46" t="s">
        <v>2489</v>
      </c>
      <c r="G1001" s="46" t="s">
        <v>10</v>
      </c>
      <c r="H1001" s="62"/>
      <c r="I1001" s="62" t="s">
        <v>9</v>
      </c>
      <c r="J1001" s="62" t="s">
        <v>9</v>
      </c>
      <c r="K1001" s="62"/>
      <c r="L1001" s="62"/>
      <c r="M1001" s="62"/>
      <c r="N1001" s="62"/>
      <c r="O1001" s="62"/>
      <c r="P1001" s="62"/>
      <c r="Q1001" s="62"/>
      <c r="R1001" s="62"/>
      <c r="S1001" s="62"/>
      <c r="T1001" s="62"/>
      <c r="U1001" s="62" t="s">
        <v>5053</v>
      </c>
      <c r="V1001" s="62" t="s">
        <v>3506</v>
      </c>
      <c r="W1001" s="62"/>
      <c r="X1001" s="62" t="s">
        <v>3497</v>
      </c>
      <c r="Y1001" s="62">
        <v>1</v>
      </c>
      <c r="Z1001" s="62" t="str">
        <f>IF(ISNA(MATCH(C1001,FORMULÁRIO!L:L, 0)),"NÃO","SIM")</f>
        <v>SIM</v>
      </c>
      <c r="AA1001" s="62" t="s">
        <v>3502</v>
      </c>
      <c r="AB1001" s="62" t="s">
        <v>3502</v>
      </c>
    </row>
    <row r="1002" spans="1:28" ht="31.5" customHeight="1" x14ac:dyDescent="0.25">
      <c r="A1002" s="62">
        <v>601</v>
      </c>
      <c r="B1002" s="209" t="s">
        <v>2486</v>
      </c>
      <c r="C1002" s="46" t="s">
        <v>2487</v>
      </c>
      <c r="D1002" s="47" t="s">
        <v>2488</v>
      </c>
      <c r="E1002" s="48" t="s">
        <v>43</v>
      </c>
      <c r="F1002" s="46" t="s">
        <v>2489</v>
      </c>
      <c r="G1002" s="46" t="s">
        <v>103</v>
      </c>
      <c r="H1002" s="62" t="s">
        <v>9</v>
      </c>
      <c r="I1002" s="62"/>
      <c r="J1002" s="62"/>
      <c r="K1002" s="62"/>
      <c r="L1002" s="62"/>
      <c r="M1002" s="62"/>
      <c r="N1002" s="62"/>
      <c r="O1002" s="62"/>
      <c r="P1002" s="62"/>
      <c r="Q1002" s="62"/>
      <c r="R1002" s="62"/>
      <c r="S1002" s="62"/>
      <c r="T1002" s="62"/>
      <c r="U1002" s="62"/>
      <c r="V1002" s="62" t="s">
        <v>3506</v>
      </c>
      <c r="W1002" s="62"/>
      <c r="X1002" s="62" t="s">
        <v>3361</v>
      </c>
      <c r="Y1002" s="62">
        <v>2</v>
      </c>
      <c r="Z1002" s="62" t="str">
        <f>IF(ISNA(MATCH(C1002,FORMULÁRIO!L:L, 0)),"NÃO","SIM")</f>
        <v>SIM</v>
      </c>
      <c r="AA1002" s="62" t="s">
        <v>3502</v>
      </c>
      <c r="AB1002" s="62" t="s">
        <v>3502</v>
      </c>
    </row>
    <row r="1003" spans="1:28" ht="31.5" customHeight="1" x14ac:dyDescent="0.25">
      <c r="A1003" s="62">
        <v>602</v>
      </c>
      <c r="B1003" s="209" t="s">
        <v>2490</v>
      </c>
      <c r="C1003" s="46" t="s">
        <v>2491</v>
      </c>
      <c r="D1003" s="47" t="s">
        <v>2492</v>
      </c>
      <c r="E1003" s="48" t="s">
        <v>3470</v>
      </c>
      <c r="F1003" s="46" t="s">
        <v>2493</v>
      </c>
      <c r="G1003" s="46" t="s">
        <v>48</v>
      </c>
      <c r="H1003" s="62" t="s">
        <v>9</v>
      </c>
      <c r="I1003" s="62"/>
      <c r="J1003" s="62"/>
      <c r="K1003" s="62"/>
      <c r="L1003" s="62"/>
      <c r="M1003" s="62"/>
      <c r="N1003" s="62"/>
      <c r="O1003" s="62"/>
      <c r="P1003" s="62"/>
      <c r="Q1003" s="62"/>
      <c r="R1003" s="62"/>
      <c r="S1003" s="62"/>
      <c r="T1003" s="62"/>
      <c r="U1003" s="62"/>
      <c r="V1003" s="62"/>
      <c r="W1003" s="62"/>
      <c r="X1003" s="62" t="s">
        <v>3361</v>
      </c>
      <c r="Y1003" s="62">
        <v>1</v>
      </c>
      <c r="Z1003" s="62" t="str">
        <f>IF(ISNA(MATCH(C1003,FORMULÁRIO!L:L, 0)),"NÃO","SIM")</f>
        <v>SIM</v>
      </c>
      <c r="AA1003" s="62" t="s">
        <v>3503</v>
      </c>
      <c r="AB1003" s="62" t="s">
        <v>3503</v>
      </c>
    </row>
    <row r="1004" spans="1:28" ht="31.5" customHeight="1" x14ac:dyDescent="0.25">
      <c r="A1004" s="62">
        <v>602</v>
      </c>
      <c r="B1004" s="209" t="s">
        <v>2490</v>
      </c>
      <c r="C1004" s="46" t="s">
        <v>2491</v>
      </c>
      <c r="D1004" s="47" t="s">
        <v>2492</v>
      </c>
      <c r="E1004" s="48" t="s">
        <v>3470</v>
      </c>
      <c r="F1004" s="46" t="s">
        <v>2493</v>
      </c>
      <c r="G1004" s="46" t="s">
        <v>11</v>
      </c>
      <c r="H1004" s="62" t="s">
        <v>9</v>
      </c>
      <c r="I1004" s="62"/>
      <c r="J1004" s="62"/>
      <c r="K1004" s="62"/>
      <c r="L1004" s="62"/>
      <c r="M1004" s="62"/>
      <c r="N1004" s="62"/>
      <c r="O1004" s="62"/>
      <c r="P1004" s="62"/>
      <c r="Q1004" s="62"/>
      <c r="R1004" s="62"/>
      <c r="S1004" s="62"/>
      <c r="T1004" s="62"/>
      <c r="U1004" s="62"/>
      <c r="V1004" s="62"/>
      <c r="W1004" s="62"/>
      <c r="X1004" s="62" t="s">
        <v>3371</v>
      </c>
      <c r="Y1004" s="62">
        <v>2</v>
      </c>
      <c r="Z1004" s="62" t="str">
        <f>IF(ISNA(MATCH(C1004,FORMULÁRIO!L:L, 0)),"NÃO","SIM")</f>
        <v>SIM</v>
      </c>
      <c r="AA1004" s="62" t="s">
        <v>3503</v>
      </c>
      <c r="AB1004" s="62" t="s">
        <v>3503</v>
      </c>
    </row>
    <row r="1005" spans="1:28" ht="15.75" customHeight="1" x14ac:dyDescent="0.25">
      <c r="A1005" s="62">
        <v>603</v>
      </c>
      <c r="B1005" s="46" t="s">
        <v>2494</v>
      </c>
      <c r="C1005" s="46" t="s">
        <v>2495</v>
      </c>
      <c r="D1005" s="47" t="s">
        <v>2496</v>
      </c>
      <c r="E1005" s="48" t="s">
        <v>43</v>
      </c>
      <c r="F1005" s="46" t="s">
        <v>2497</v>
      </c>
      <c r="G1005" s="46" t="s">
        <v>15</v>
      </c>
      <c r="H1005" s="62" t="s">
        <v>9</v>
      </c>
      <c r="I1005" s="62"/>
      <c r="J1005" s="62"/>
      <c r="K1005" s="62"/>
      <c r="L1005" s="62"/>
      <c r="M1005" s="62"/>
      <c r="N1005" s="62"/>
      <c r="O1005" s="62"/>
      <c r="P1005" s="62"/>
      <c r="Q1005" s="62"/>
      <c r="R1005" s="62"/>
      <c r="S1005" s="62"/>
      <c r="T1005" s="62"/>
      <c r="U1005" s="62"/>
      <c r="V1005" s="62"/>
      <c r="W1005" s="62"/>
      <c r="X1005" s="62" t="s">
        <v>3371</v>
      </c>
      <c r="Y1005" s="62">
        <v>1</v>
      </c>
      <c r="Z1005" s="62" t="str">
        <f>IF(ISNA(MATCH(C1005,FORMULÁRIO!L:L, 0)),"NÃO","SIM")</f>
        <v>NÃO</v>
      </c>
      <c r="AA1005" s="62" t="s">
        <v>3502</v>
      </c>
      <c r="AB1005" s="62" t="s">
        <v>3502</v>
      </c>
    </row>
    <row r="1006" spans="1:28" x14ac:dyDescent="0.25">
      <c r="A1006" s="62">
        <v>604</v>
      </c>
      <c r="B1006" s="208" t="s">
        <v>2498</v>
      </c>
      <c r="C1006" s="46" t="s">
        <v>2499</v>
      </c>
      <c r="D1006" s="47" t="s">
        <v>2500</v>
      </c>
      <c r="E1006" s="48" t="s">
        <v>43</v>
      </c>
      <c r="F1006" s="46" t="s">
        <v>2501</v>
      </c>
      <c r="G1006" s="46" t="s">
        <v>10</v>
      </c>
      <c r="H1006" s="62"/>
      <c r="I1006" s="62"/>
      <c r="J1006" s="62" t="s">
        <v>9</v>
      </c>
      <c r="K1006" s="62" t="s">
        <v>9</v>
      </c>
      <c r="L1006" s="62"/>
      <c r="M1006" s="62"/>
      <c r="N1006" s="62"/>
      <c r="O1006" s="62"/>
      <c r="P1006" s="62"/>
      <c r="Q1006" s="62"/>
      <c r="R1006" s="62"/>
      <c r="S1006" s="62"/>
      <c r="T1006" s="62"/>
      <c r="U1006" s="62"/>
      <c r="V1006" s="62"/>
      <c r="W1006" s="62"/>
      <c r="X1006" s="62" t="s">
        <v>3497</v>
      </c>
      <c r="Y1006" s="62">
        <v>1</v>
      </c>
      <c r="Z1006" s="62" t="str">
        <f>IF(ISNA(MATCH(C1006,FORMULÁRIO!L:L, 0)),"NÃO","SIM")</f>
        <v>SIM</v>
      </c>
      <c r="AA1006" s="62" t="s">
        <v>3502</v>
      </c>
      <c r="AB1006" s="62" t="s">
        <v>3502</v>
      </c>
    </row>
    <row r="1007" spans="1:28" ht="15.75" customHeight="1" x14ac:dyDescent="0.25">
      <c r="A1007" s="62">
        <v>604</v>
      </c>
      <c r="B1007" s="208" t="s">
        <v>2498</v>
      </c>
      <c r="C1007" s="46" t="s">
        <v>2499</v>
      </c>
      <c r="D1007" s="47" t="s">
        <v>2500</v>
      </c>
      <c r="E1007" s="48" t="s">
        <v>43</v>
      </c>
      <c r="F1007" s="46" t="s">
        <v>2501</v>
      </c>
      <c r="G1007" s="46" t="s">
        <v>11</v>
      </c>
      <c r="H1007" s="62" t="s">
        <v>9</v>
      </c>
      <c r="I1007" s="62"/>
      <c r="J1007" s="62"/>
      <c r="K1007" s="62"/>
      <c r="L1007" s="62"/>
      <c r="M1007" s="62"/>
      <c r="N1007" s="62"/>
      <c r="O1007" s="62"/>
      <c r="P1007" s="62"/>
      <c r="Q1007" s="62"/>
      <c r="R1007" s="62"/>
      <c r="S1007" s="62"/>
      <c r="T1007" s="62"/>
      <c r="U1007" s="62"/>
      <c r="V1007" s="62"/>
      <c r="W1007" s="62"/>
      <c r="X1007" s="62" t="s">
        <v>3371</v>
      </c>
      <c r="Y1007" s="62">
        <v>2</v>
      </c>
      <c r="Z1007" s="62" t="str">
        <f>IF(ISNA(MATCH(C1007,FORMULÁRIO!L:L, 0)),"NÃO","SIM")</f>
        <v>SIM</v>
      </c>
      <c r="AA1007" s="62" t="s">
        <v>3502</v>
      </c>
      <c r="AB1007" s="62" t="s">
        <v>3502</v>
      </c>
    </row>
    <row r="1008" spans="1:28" ht="15.75" customHeight="1" x14ac:dyDescent="0.25">
      <c r="A1008" s="62">
        <v>605</v>
      </c>
      <c r="B1008" s="208" t="s">
        <v>2502</v>
      </c>
      <c r="C1008" s="46" t="s">
        <v>2503</v>
      </c>
      <c r="D1008" s="47" t="s">
        <v>2504</v>
      </c>
      <c r="E1008" s="48" t="s">
        <v>43</v>
      </c>
      <c r="F1008" s="46" t="s">
        <v>2505</v>
      </c>
      <c r="G1008" s="46" t="s">
        <v>48</v>
      </c>
      <c r="H1008" s="62" t="s">
        <v>9</v>
      </c>
      <c r="I1008" s="62" t="s">
        <v>9</v>
      </c>
      <c r="J1008" s="62"/>
      <c r="K1008" s="62"/>
      <c r="L1008" s="62"/>
      <c r="M1008" s="62"/>
      <c r="N1008" s="62"/>
      <c r="O1008" s="62"/>
      <c r="P1008" s="62"/>
      <c r="Q1008" s="62"/>
      <c r="R1008" s="62"/>
      <c r="S1008" s="62"/>
      <c r="T1008" s="62"/>
      <c r="U1008" s="62"/>
      <c r="V1008" s="62"/>
      <c r="W1008" s="62"/>
      <c r="X1008" s="62" t="s">
        <v>3361</v>
      </c>
      <c r="Y1008" s="62">
        <v>1</v>
      </c>
      <c r="Z1008" s="62" t="str">
        <f>IF(ISNA(MATCH(C1008,FORMULÁRIO!L:L, 0)),"NÃO","SIM")</f>
        <v>SIM</v>
      </c>
      <c r="AA1008" s="62" t="s">
        <v>3502</v>
      </c>
      <c r="AB1008" s="62" t="s">
        <v>3502</v>
      </c>
    </row>
    <row r="1009" spans="1:28" ht="15.75" customHeight="1" x14ac:dyDescent="0.25">
      <c r="A1009" s="62">
        <v>606</v>
      </c>
      <c r="B1009" s="208" t="s">
        <v>2506</v>
      </c>
      <c r="C1009" s="46" t="s">
        <v>2507</v>
      </c>
      <c r="D1009" s="47" t="s">
        <v>2508</v>
      </c>
      <c r="E1009" s="48" t="s">
        <v>43</v>
      </c>
      <c r="F1009" s="46" t="s">
        <v>2509</v>
      </c>
      <c r="G1009" s="46" t="s">
        <v>132</v>
      </c>
      <c r="H1009" s="62" t="s">
        <v>9</v>
      </c>
      <c r="I1009" s="62"/>
      <c r="J1009" s="62" t="s">
        <v>9</v>
      </c>
      <c r="K1009" s="62"/>
      <c r="L1009" s="62"/>
      <c r="M1009" s="62"/>
      <c r="N1009" s="62"/>
      <c r="O1009" s="62"/>
      <c r="P1009" s="62"/>
      <c r="Q1009" s="62"/>
      <c r="R1009" s="62"/>
      <c r="S1009" s="62"/>
      <c r="T1009" s="62"/>
      <c r="U1009" s="62" t="s">
        <v>5049</v>
      </c>
      <c r="V1009" s="62" t="s">
        <v>3506</v>
      </c>
      <c r="W1009" s="62"/>
      <c r="X1009" s="62" t="s">
        <v>3380</v>
      </c>
      <c r="Y1009" s="62">
        <v>1</v>
      </c>
      <c r="Z1009" s="62" t="str">
        <f>IF(ISNA(MATCH(C1009,FORMULÁRIO!L:L, 0)),"NÃO","SIM")</f>
        <v>SIM</v>
      </c>
      <c r="AA1009" s="62" t="s">
        <v>3502</v>
      </c>
      <c r="AB1009" s="62" t="s">
        <v>3502</v>
      </c>
    </row>
    <row r="1010" spans="1:28" ht="15.75" customHeight="1" x14ac:dyDescent="0.25">
      <c r="A1010" s="62">
        <v>607</v>
      </c>
      <c r="B1010" s="208" t="s">
        <v>2510</v>
      </c>
      <c r="C1010" s="46" t="s">
        <v>2511</v>
      </c>
      <c r="D1010" s="47" t="s">
        <v>2512</v>
      </c>
      <c r="E1010" s="48" t="s">
        <v>43</v>
      </c>
      <c r="F1010" s="46" t="s">
        <v>2513</v>
      </c>
      <c r="G1010" s="46" t="s">
        <v>15</v>
      </c>
      <c r="H1010" s="62" t="s">
        <v>9</v>
      </c>
      <c r="I1010" s="62"/>
      <c r="J1010" s="62"/>
      <c r="K1010" s="62"/>
      <c r="L1010" s="62"/>
      <c r="M1010" s="62"/>
      <c r="N1010" s="62"/>
      <c r="O1010" s="62"/>
      <c r="P1010" s="62"/>
      <c r="Q1010" s="62"/>
      <c r="R1010" s="62"/>
      <c r="S1010" s="62"/>
      <c r="T1010" s="62"/>
      <c r="U1010" s="62"/>
      <c r="V1010" s="62"/>
      <c r="W1010" s="62"/>
      <c r="X1010" s="62" t="s">
        <v>3371</v>
      </c>
      <c r="Y1010" s="62">
        <v>1</v>
      </c>
      <c r="Z1010" s="62" t="str">
        <f>IF(ISNA(MATCH(C1010,FORMULÁRIO!L:L, 0)),"NÃO","SIM")</f>
        <v>SIM</v>
      </c>
      <c r="AA1010" s="62" t="s">
        <v>3502</v>
      </c>
      <c r="AB1010" s="62" t="s">
        <v>3502</v>
      </c>
    </row>
    <row r="1011" spans="1:28" ht="15.75" customHeight="1" x14ac:dyDescent="0.25">
      <c r="A1011" s="62">
        <v>608</v>
      </c>
      <c r="B1011" s="208" t="s">
        <v>2514</v>
      </c>
      <c r="C1011" s="46" t="s">
        <v>2515</v>
      </c>
      <c r="D1011" s="47" t="s">
        <v>2516</v>
      </c>
      <c r="E1011" s="48" t="s">
        <v>43</v>
      </c>
      <c r="F1011" s="46" t="s">
        <v>2517</v>
      </c>
      <c r="G1011" s="46" t="s">
        <v>132</v>
      </c>
      <c r="H1011" s="62" t="s">
        <v>9</v>
      </c>
      <c r="I1011" s="62"/>
      <c r="J1011" s="62" t="s">
        <v>9</v>
      </c>
      <c r="K1011" s="62" t="s">
        <v>9</v>
      </c>
      <c r="L1011" s="62"/>
      <c r="M1011" s="62"/>
      <c r="N1011" s="62"/>
      <c r="O1011" s="62"/>
      <c r="P1011" s="62"/>
      <c r="Q1011" s="62"/>
      <c r="R1011" s="62"/>
      <c r="S1011" s="62"/>
      <c r="T1011" s="62"/>
      <c r="U1011" s="62"/>
      <c r="V1011" s="62" t="s">
        <v>3506</v>
      </c>
      <c r="W1011" s="62"/>
      <c r="X1011" s="62" t="s">
        <v>3380</v>
      </c>
      <c r="Y1011" s="62">
        <v>1</v>
      </c>
      <c r="Z1011" s="62" t="str">
        <f>IF(ISNA(MATCH(C1011,FORMULÁRIO!L:L, 0)),"NÃO","SIM")</f>
        <v>SIM</v>
      </c>
      <c r="AA1011" s="62" t="s">
        <v>3502</v>
      </c>
      <c r="AB1011" s="62" t="s">
        <v>3502</v>
      </c>
    </row>
    <row r="1012" spans="1:28" ht="15.75" customHeight="1" x14ac:dyDescent="0.25">
      <c r="A1012" s="62">
        <v>608</v>
      </c>
      <c r="B1012" s="208" t="s">
        <v>2514</v>
      </c>
      <c r="C1012" s="46" t="s">
        <v>2515</v>
      </c>
      <c r="D1012" s="47" t="s">
        <v>2516</v>
      </c>
      <c r="E1012" s="48" t="s">
        <v>43</v>
      </c>
      <c r="F1012" s="46" t="s">
        <v>2517</v>
      </c>
      <c r="G1012" s="46" t="s">
        <v>33</v>
      </c>
      <c r="H1012" s="62"/>
      <c r="I1012" s="62"/>
      <c r="J1012" s="62"/>
      <c r="K1012" s="62"/>
      <c r="L1012" s="62"/>
      <c r="M1012" s="62"/>
      <c r="N1012" s="62" t="s">
        <v>9</v>
      </c>
      <c r="O1012" s="62" t="s">
        <v>9</v>
      </c>
      <c r="P1012" s="62" t="s">
        <v>9</v>
      </c>
      <c r="Q1012" s="62"/>
      <c r="R1012" s="62"/>
      <c r="S1012" s="62"/>
      <c r="T1012" s="62"/>
      <c r="U1012" s="62" t="s">
        <v>5038</v>
      </c>
      <c r="V1012" s="62" t="s">
        <v>3506</v>
      </c>
      <c r="W1012" s="62"/>
      <c r="X1012" s="62" t="s">
        <v>3389</v>
      </c>
      <c r="Y1012" s="62">
        <v>2</v>
      </c>
      <c r="Z1012" s="62" t="str">
        <f>IF(ISNA(MATCH(C1012,FORMULÁRIO!L:L, 0)),"NÃO","SIM")</f>
        <v>SIM</v>
      </c>
      <c r="AA1012" s="62" t="s">
        <v>3502</v>
      </c>
      <c r="AB1012" s="62" t="s">
        <v>3502</v>
      </c>
    </row>
    <row r="1013" spans="1:28" x14ac:dyDescent="0.25">
      <c r="A1013" s="62">
        <v>609</v>
      </c>
      <c r="B1013" s="208" t="s">
        <v>2518</v>
      </c>
      <c r="C1013" s="46" t="s">
        <v>2519</v>
      </c>
      <c r="D1013" s="89" t="s">
        <v>2520</v>
      </c>
      <c r="E1013" s="48" t="s">
        <v>168</v>
      </c>
      <c r="F1013" s="46" t="s">
        <v>2521</v>
      </c>
      <c r="G1013" s="46" t="s">
        <v>10</v>
      </c>
      <c r="H1013" s="62"/>
      <c r="I1013" s="62" t="s">
        <v>9</v>
      </c>
      <c r="J1013" s="62" t="s">
        <v>9</v>
      </c>
      <c r="K1013" s="62" t="s">
        <v>9</v>
      </c>
      <c r="L1013" s="62"/>
      <c r="M1013" s="62"/>
      <c r="N1013" s="62"/>
      <c r="O1013" s="62"/>
      <c r="P1013" s="62"/>
      <c r="Q1013" s="62"/>
      <c r="R1013" s="62"/>
      <c r="S1013" s="62"/>
      <c r="T1013" s="62"/>
      <c r="U1013" s="62"/>
      <c r="V1013" s="62"/>
      <c r="W1013" s="62"/>
      <c r="X1013" s="62" t="s">
        <v>3497</v>
      </c>
      <c r="Y1013" s="62">
        <v>1</v>
      </c>
      <c r="Z1013" s="62" t="str">
        <f>IF(ISNA(MATCH(C1013,FORMULÁRIO!L:L, 0)),"NÃO","SIM")</f>
        <v>SIM</v>
      </c>
      <c r="AA1013" s="62" t="s">
        <v>3502</v>
      </c>
      <c r="AB1013" s="62" t="s">
        <v>3503</v>
      </c>
    </row>
    <row r="1014" spans="1:28" ht="15.75" customHeight="1" x14ac:dyDescent="0.25">
      <c r="A1014" s="62">
        <v>609</v>
      </c>
      <c r="B1014" s="208" t="s">
        <v>2518</v>
      </c>
      <c r="C1014" s="46" t="s">
        <v>2519</v>
      </c>
      <c r="D1014" s="47" t="s">
        <v>2520</v>
      </c>
      <c r="E1014" s="48" t="s">
        <v>168</v>
      </c>
      <c r="F1014" s="46" t="s">
        <v>2521</v>
      </c>
      <c r="G1014" s="46" t="s">
        <v>17</v>
      </c>
      <c r="H1014" s="62"/>
      <c r="I1014" s="62"/>
      <c r="J1014" s="62" t="s">
        <v>9</v>
      </c>
      <c r="K1014" s="62" t="s">
        <v>9</v>
      </c>
      <c r="L1014" s="62"/>
      <c r="M1014" s="62"/>
      <c r="N1014" s="62"/>
      <c r="O1014" s="62"/>
      <c r="P1014" s="62"/>
      <c r="Q1014" s="62"/>
      <c r="R1014" s="62"/>
      <c r="S1014" s="62"/>
      <c r="T1014" s="62"/>
      <c r="U1014" s="62"/>
      <c r="V1014" s="62"/>
      <c r="W1014" s="62"/>
      <c r="X1014" s="62" t="s">
        <v>3380</v>
      </c>
      <c r="Y1014" s="62">
        <v>2</v>
      </c>
      <c r="Z1014" s="62" t="str">
        <f>IF(ISNA(MATCH(C1014,FORMULÁRIO!L:L, 0)),"NÃO","SIM")</f>
        <v>SIM</v>
      </c>
      <c r="AA1014" s="62" t="s">
        <v>3502</v>
      </c>
      <c r="AB1014" s="62" t="s">
        <v>3503</v>
      </c>
    </row>
    <row r="1015" spans="1:28" x14ac:dyDescent="0.25">
      <c r="A1015" s="62">
        <v>610</v>
      </c>
      <c r="B1015" s="208" t="s">
        <v>2522</v>
      </c>
      <c r="C1015" s="46" t="s">
        <v>2523</v>
      </c>
      <c r="D1015" s="47" t="s">
        <v>2524</v>
      </c>
      <c r="E1015" s="48" t="s">
        <v>43</v>
      </c>
      <c r="F1015" s="46" t="s">
        <v>2525</v>
      </c>
      <c r="G1015" s="46" t="s">
        <v>10</v>
      </c>
      <c r="H1015" s="62"/>
      <c r="I1015" s="62"/>
      <c r="J1015" s="62" t="s">
        <v>9</v>
      </c>
      <c r="K1015" s="62"/>
      <c r="L1015" s="62"/>
      <c r="M1015" s="62"/>
      <c r="N1015" s="62"/>
      <c r="O1015" s="62"/>
      <c r="P1015" s="62"/>
      <c r="Q1015" s="62"/>
      <c r="R1015" s="62"/>
      <c r="S1015" s="62"/>
      <c r="T1015" s="62"/>
      <c r="U1015" s="62"/>
      <c r="V1015" s="62" t="s">
        <v>3506</v>
      </c>
      <c r="W1015" s="62"/>
      <c r="X1015" s="62" t="s">
        <v>3497</v>
      </c>
      <c r="Y1015" s="62">
        <v>1</v>
      </c>
      <c r="Z1015" s="62" t="str">
        <f>IF(ISNA(MATCH(C1015,FORMULÁRIO!L:L, 0)),"NÃO","SIM")</f>
        <v>SIM</v>
      </c>
      <c r="AA1015" s="62" t="s">
        <v>3502</v>
      </c>
      <c r="AB1015" s="62" t="s">
        <v>3502</v>
      </c>
    </row>
    <row r="1016" spans="1:28" ht="15.75" customHeight="1" x14ac:dyDescent="0.25">
      <c r="A1016" s="62">
        <v>610</v>
      </c>
      <c r="B1016" s="208" t="s">
        <v>2522</v>
      </c>
      <c r="C1016" s="46" t="s">
        <v>2523</v>
      </c>
      <c r="D1016" s="47" t="s">
        <v>2524</v>
      </c>
      <c r="E1016" s="48" t="s">
        <v>43</v>
      </c>
      <c r="F1016" s="46" t="s">
        <v>2525</v>
      </c>
      <c r="G1016" s="46" t="s">
        <v>33</v>
      </c>
      <c r="H1016" s="62" t="s">
        <v>9</v>
      </c>
      <c r="I1016" s="62" t="s">
        <v>9</v>
      </c>
      <c r="J1016" s="62"/>
      <c r="K1016" s="62" t="s">
        <v>9</v>
      </c>
      <c r="L1016" s="62"/>
      <c r="M1016" s="62" t="s">
        <v>9</v>
      </c>
      <c r="N1016" s="62" t="s">
        <v>9</v>
      </c>
      <c r="O1016" s="62"/>
      <c r="P1016" s="62"/>
      <c r="Q1016" s="62"/>
      <c r="R1016" s="62"/>
      <c r="S1016" s="62"/>
      <c r="T1016" s="62"/>
      <c r="U1016" s="62" t="s">
        <v>5030</v>
      </c>
      <c r="V1016" s="62" t="s">
        <v>3506</v>
      </c>
      <c r="W1016" s="62"/>
      <c r="X1016" s="62" t="s">
        <v>3389</v>
      </c>
      <c r="Y1016" s="62">
        <v>2</v>
      </c>
      <c r="Z1016" s="62" t="str">
        <f>IF(ISNA(MATCH(C1016,FORMULÁRIO!L:L, 0)),"NÃO","SIM")</f>
        <v>SIM</v>
      </c>
      <c r="AA1016" s="62" t="s">
        <v>3502</v>
      </c>
      <c r="AB1016" s="62" t="s">
        <v>3502</v>
      </c>
    </row>
    <row r="1017" spans="1:28" ht="15.75" customHeight="1" x14ac:dyDescent="0.25">
      <c r="A1017" s="62">
        <v>610</v>
      </c>
      <c r="B1017" s="208" t="s">
        <v>2522</v>
      </c>
      <c r="C1017" s="46" t="s">
        <v>2523</v>
      </c>
      <c r="D1017" s="47" t="s">
        <v>2524</v>
      </c>
      <c r="E1017" s="48" t="s">
        <v>43</v>
      </c>
      <c r="F1017" s="46" t="s">
        <v>2525</v>
      </c>
      <c r="G1017" s="46" t="s">
        <v>25</v>
      </c>
      <c r="H1017" s="62" t="s">
        <v>9</v>
      </c>
      <c r="I1017" s="62" t="s">
        <v>9</v>
      </c>
      <c r="J1017" s="62" t="s">
        <v>9</v>
      </c>
      <c r="K1017" s="62"/>
      <c r="L1017" s="62"/>
      <c r="M1017" s="62"/>
      <c r="N1017" s="62"/>
      <c r="O1017" s="62"/>
      <c r="P1017" s="62"/>
      <c r="Q1017" s="62"/>
      <c r="R1017" s="62"/>
      <c r="S1017" s="62"/>
      <c r="T1017" s="62"/>
      <c r="U1017" s="62"/>
      <c r="V1017" s="62" t="s">
        <v>3506</v>
      </c>
      <c r="W1017" s="62"/>
      <c r="X1017" s="62" t="s">
        <v>3380</v>
      </c>
      <c r="Y1017" s="62">
        <v>3</v>
      </c>
      <c r="Z1017" s="62" t="str">
        <f>IF(ISNA(MATCH(C1017,FORMULÁRIO!L:L, 0)),"NÃO","SIM")</f>
        <v>SIM</v>
      </c>
      <c r="AA1017" s="62" t="s">
        <v>3502</v>
      </c>
      <c r="AB1017" s="62" t="s">
        <v>3502</v>
      </c>
    </row>
    <row r="1018" spans="1:28" x14ac:dyDescent="0.25">
      <c r="A1018" s="62">
        <v>611</v>
      </c>
      <c r="B1018" s="208" t="s">
        <v>2526</v>
      </c>
      <c r="C1018" s="46" t="s">
        <v>2527</v>
      </c>
      <c r="D1018" s="47" t="s">
        <v>2528</v>
      </c>
      <c r="E1018" s="48" t="s">
        <v>168</v>
      </c>
      <c r="F1018" s="46" t="s">
        <v>2529</v>
      </c>
      <c r="G1018" s="46" t="s">
        <v>10</v>
      </c>
      <c r="H1018" s="62" t="s">
        <v>9</v>
      </c>
      <c r="I1018" s="62" t="s">
        <v>9</v>
      </c>
      <c r="J1018" s="62" t="s">
        <v>9</v>
      </c>
      <c r="K1018" s="62"/>
      <c r="L1018" s="62"/>
      <c r="M1018" s="62"/>
      <c r="N1018" s="62"/>
      <c r="O1018" s="62"/>
      <c r="P1018" s="62"/>
      <c r="Q1018" s="62"/>
      <c r="R1018" s="62"/>
      <c r="S1018" s="62"/>
      <c r="T1018" s="62"/>
      <c r="U1018" s="62"/>
      <c r="V1018" s="62"/>
      <c r="W1018" s="62"/>
      <c r="X1018" s="62" t="s">
        <v>3497</v>
      </c>
      <c r="Y1018" s="62">
        <v>1</v>
      </c>
      <c r="Z1018" s="62" t="str">
        <f>IF(ISNA(MATCH(C1018,FORMULÁRIO!L:L, 0)),"NÃO","SIM")</f>
        <v>SIM</v>
      </c>
      <c r="AA1018" s="62" t="s">
        <v>3502</v>
      </c>
      <c r="AB1018" s="62" t="s">
        <v>3503</v>
      </c>
    </row>
    <row r="1019" spans="1:28" ht="15.75" customHeight="1" x14ac:dyDescent="0.25">
      <c r="A1019" s="62">
        <v>612</v>
      </c>
      <c r="B1019" s="46" t="s">
        <v>2530</v>
      </c>
      <c r="C1019" s="46" t="s">
        <v>2531</v>
      </c>
      <c r="D1019" s="47" t="s">
        <v>2532</v>
      </c>
      <c r="E1019" s="48" t="s">
        <v>43</v>
      </c>
      <c r="F1019" s="46" t="s">
        <v>2533</v>
      </c>
      <c r="G1019" s="46" t="s">
        <v>15</v>
      </c>
      <c r="H1019" s="62" t="s">
        <v>9</v>
      </c>
      <c r="I1019" s="62"/>
      <c r="J1019" s="62"/>
      <c r="K1019" s="62"/>
      <c r="L1019" s="62"/>
      <c r="M1019" s="62"/>
      <c r="N1019" s="62"/>
      <c r="O1019" s="62"/>
      <c r="P1019" s="62"/>
      <c r="Q1019" s="62"/>
      <c r="R1019" s="62"/>
      <c r="S1019" s="62"/>
      <c r="T1019" s="62"/>
      <c r="U1019" s="62"/>
      <c r="V1019" s="62"/>
      <c r="W1019" s="62"/>
      <c r="X1019" s="62" t="s">
        <v>3371</v>
      </c>
      <c r="Y1019" s="62">
        <v>1</v>
      </c>
      <c r="Z1019" s="62" t="str">
        <f>IF(ISNA(MATCH(C1019,FORMULÁRIO!L:L, 0)),"NÃO","SIM")</f>
        <v>NÃO</v>
      </c>
      <c r="AA1019" s="62" t="s">
        <v>3502</v>
      </c>
      <c r="AB1019" s="62" t="s">
        <v>3502</v>
      </c>
    </row>
    <row r="1020" spans="1:28" ht="15.75" customHeight="1" x14ac:dyDescent="0.25">
      <c r="A1020" s="62">
        <v>612</v>
      </c>
      <c r="B1020" s="46" t="s">
        <v>2530</v>
      </c>
      <c r="C1020" s="46" t="s">
        <v>2531</v>
      </c>
      <c r="D1020" s="47" t="s">
        <v>2532</v>
      </c>
      <c r="E1020" s="48" t="s">
        <v>43</v>
      </c>
      <c r="F1020" s="46" t="s">
        <v>2533</v>
      </c>
      <c r="G1020" s="46" t="s">
        <v>33</v>
      </c>
      <c r="H1020" s="62"/>
      <c r="I1020" s="62"/>
      <c r="J1020" s="62"/>
      <c r="K1020" s="62"/>
      <c r="L1020" s="62" t="s">
        <v>9</v>
      </c>
      <c r="M1020" s="62" t="s">
        <v>9</v>
      </c>
      <c r="N1020" s="62" t="s">
        <v>9</v>
      </c>
      <c r="O1020" s="62" t="s">
        <v>9</v>
      </c>
      <c r="P1020" s="62"/>
      <c r="Q1020" s="62"/>
      <c r="R1020" s="62"/>
      <c r="S1020" s="62"/>
      <c r="T1020" s="62"/>
      <c r="U1020" s="62"/>
      <c r="V1020" s="62"/>
      <c r="W1020" s="62"/>
      <c r="X1020" s="62" t="s">
        <v>3389</v>
      </c>
      <c r="Y1020" s="62">
        <v>2</v>
      </c>
      <c r="Z1020" s="62" t="str">
        <f>IF(ISNA(MATCH(C1020,FORMULÁRIO!L:L, 0)),"NÃO","SIM")</f>
        <v>NÃO</v>
      </c>
      <c r="AA1020" s="62" t="s">
        <v>3502</v>
      </c>
      <c r="AB1020" s="62" t="s">
        <v>3502</v>
      </c>
    </row>
    <row r="1021" spans="1:28" x14ac:dyDescent="0.25">
      <c r="A1021" s="62">
        <v>613</v>
      </c>
      <c r="B1021" s="208" t="s">
        <v>2534</v>
      </c>
      <c r="C1021" s="46" t="s">
        <v>2535</v>
      </c>
      <c r="D1021" s="47" t="s">
        <v>2536</v>
      </c>
      <c r="E1021" s="48" t="s">
        <v>43</v>
      </c>
      <c r="F1021" s="46" t="s">
        <v>2537</v>
      </c>
      <c r="G1021" s="46" t="s">
        <v>10</v>
      </c>
      <c r="H1021" s="62"/>
      <c r="I1021" s="62" t="s">
        <v>9</v>
      </c>
      <c r="J1021" s="62"/>
      <c r="K1021" s="62" t="s">
        <v>9</v>
      </c>
      <c r="L1021" s="62"/>
      <c r="M1021" s="62"/>
      <c r="N1021" s="62"/>
      <c r="O1021" s="62"/>
      <c r="P1021" s="62"/>
      <c r="Q1021" s="62"/>
      <c r="R1021" s="62"/>
      <c r="S1021" s="62"/>
      <c r="T1021" s="62"/>
      <c r="U1021" s="62" t="s">
        <v>5045</v>
      </c>
      <c r="V1021" s="62" t="s">
        <v>3506</v>
      </c>
      <c r="W1021" s="62"/>
      <c r="X1021" s="62" t="s">
        <v>3497</v>
      </c>
      <c r="Y1021" s="62">
        <v>1</v>
      </c>
      <c r="Z1021" s="62" t="str">
        <f>IF(ISNA(MATCH(C1021,FORMULÁRIO!L:L, 0)),"NÃO","SIM")</f>
        <v>SIM</v>
      </c>
      <c r="AA1021" s="62" t="s">
        <v>3502</v>
      </c>
      <c r="AB1021" s="62" t="s">
        <v>3502</v>
      </c>
    </row>
    <row r="1022" spans="1:28" ht="15.75" customHeight="1" x14ac:dyDescent="0.25">
      <c r="A1022" s="62">
        <v>613</v>
      </c>
      <c r="B1022" s="208" t="s">
        <v>2534</v>
      </c>
      <c r="C1022" s="46" t="s">
        <v>2535</v>
      </c>
      <c r="D1022" s="47" t="s">
        <v>2536</v>
      </c>
      <c r="E1022" s="48" t="s">
        <v>43</v>
      </c>
      <c r="F1022" s="46" t="s">
        <v>2537</v>
      </c>
      <c r="G1022" s="46" t="s">
        <v>123</v>
      </c>
      <c r="H1022" s="62"/>
      <c r="I1022" s="62" t="s">
        <v>9</v>
      </c>
      <c r="J1022" s="62"/>
      <c r="K1022" s="62"/>
      <c r="L1022" s="62"/>
      <c r="M1022" s="62"/>
      <c r="N1022" s="62"/>
      <c r="O1022" s="62"/>
      <c r="P1022" s="62"/>
      <c r="Q1022" s="62"/>
      <c r="R1022" s="62"/>
      <c r="S1022" s="62"/>
      <c r="T1022" s="62"/>
      <c r="U1022" s="62"/>
      <c r="V1022" s="62" t="s">
        <v>3506</v>
      </c>
      <c r="W1022" s="62"/>
      <c r="X1022" s="62" t="s">
        <v>3408</v>
      </c>
      <c r="Y1022" s="62">
        <v>2</v>
      </c>
      <c r="Z1022" s="62" t="str">
        <f>IF(ISNA(MATCH(C1022,FORMULÁRIO!L:L, 0)),"NÃO","SIM")</f>
        <v>SIM</v>
      </c>
      <c r="AA1022" s="62" t="s">
        <v>3502</v>
      </c>
      <c r="AB1022" s="62" t="s">
        <v>3502</v>
      </c>
    </row>
    <row r="1023" spans="1:28" ht="31.5" customHeight="1" x14ac:dyDescent="0.25">
      <c r="A1023" s="62">
        <v>614</v>
      </c>
      <c r="B1023" s="209" t="s">
        <v>2538</v>
      </c>
      <c r="C1023" s="46" t="s">
        <v>2539</v>
      </c>
      <c r="D1023" s="47" t="s">
        <v>2540</v>
      </c>
      <c r="E1023" s="48" t="s">
        <v>43</v>
      </c>
      <c r="F1023" s="46" t="s">
        <v>2541</v>
      </c>
      <c r="G1023" s="46" t="s">
        <v>48</v>
      </c>
      <c r="H1023" s="62" t="s">
        <v>9</v>
      </c>
      <c r="I1023" s="62"/>
      <c r="J1023" s="62"/>
      <c r="K1023" s="62"/>
      <c r="L1023" s="62"/>
      <c r="M1023" s="62"/>
      <c r="N1023" s="62"/>
      <c r="O1023" s="62"/>
      <c r="P1023" s="62"/>
      <c r="Q1023" s="62"/>
      <c r="R1023" s="62"/>
      <c r="S1023" s="62"/>
      <c r="T1023" s="62"/>
      <c r="U1023" s="62"/>
      <c r="V1023" s="62"/>
      <c r="W1023" s="62"/>
      <c r="X1023" s="62" t="s">
        <v>3361</v>
      </c>
      <c r="Y1023" s="62">
        <v>1</v>
      </c>
      <c r="Z1023" s="62" t="str">
        <f>IF(ISNA(MATCH(C1023,FORMULÁRIO!L:L, 0)),"NÃO","SIM")</f>
        <v>SIM</v>
      </c>
      <c r="AA1023" s="62" t="s">
        <v>3502</v>
      </c>
      <c r="AB1023" s="62" t="s">
        <v>3502</v>
      </c>
    </row>
    <row r="1024" spans="1:28" ht="15.75" customHeight="1" x14ac:dyDescent="0.25">
      <c r="A1024" s="62">
        <v>615</v>
      </c>
      <c r="B1024" s="46" t="s">
        <v>2542</v>
      </c>
      <c r="C1024" s="46" t="s">
        <v>2543</v>
      </c>
      <c r="D1024" s="47" t="s">
        <v>2544</v>
      </c>
      <c r="E1024" s="48" t="s">
        <v>3470</v>
      </c>
      <c r="F1024" s="46" t="s">
        <v>2545</v>
      </c>
      <c r="G1024" s="46" t="s">
        <v>13</v>
      </c>
      <c r="H1024" s="62" t="s">
        <v>9</v>
      </c>
      <c r="I1024" s="62" t="s">
        <v>9</v>
      </c>
      <c r="J1024" s="62"/>
      <c r="K1024" s="62"/>
      <c r="L1024" s="62"/>
      <c r="M1024" s="62"/>
      <c r="N1024" s="62"/>
      <c r="O1024" s="62"/>
      <c r="P1024" s="62"/>
      <c r="Q1024" s="62"/>
      <c r="R1024" s="62"/>
      <c r="S1024" s="62"/>
      <c r="T1024" s="62"/>
      <c r="U1024" s="62"/>
      <c r="V1024" s="62"/>
      <c r="W1024" s="62"/>
      <c r="X1024" s="62" t="s">
        <v>3408</v>
      </c>
      <c r="Y1024" s="62">
        <v>1</v>
      </c>
      <c r="Z1024" s="62" t="str">
        <f>IF(ISNA(MATCH(C1024,FORMULÁRIO!L:L, 0)),"NÃO","SIM")</f>
        <v>NÃO</v>
      </c>
      <c r="AA1024" s="62" t="s">
        <v>3503</v>
      </c>
      <c r="AB1024" s="62" t="s">
        <v>3503</v>
      </c>
    </row>
    <row r="1025" spans="1:28" ht="15.75" customHeight="1" x14ac:dyDescent="0.25">
      <c r="A1025" s="62">
        <v>616</v>
      </c>
      <c r="B1025" s="208" t="s">
        <v>2546</v>
      </c>
      <c r="C1025" s="46" t="s">
        <v>2547</v>
      </c>
      <c r="D1025" s="47" t="s">
        <v>2548</v>
      </c>
      <c r="E1025" s="48" t="s">
        <v>3470</v>
      </c>
      <c r="F1025" s="46" t="s">
        <v>2549</v>
      </c>
      <c r="G1025" s="46" t="s">
        <v>13</v>
      </c>
      <c r="H1025" s="62" t="s">
        <v>9</v>
      </c>
      <c r="I1025" s="62"/>
      <c r="J1025" s="62"/>
      <c r="K1025" s="62"/>
      <c r="L1025" s="62"/>
      <c r="M1025" s="62"/>
      <c r="N1025" s="62"/>
      <c r="O1025" s="62"/>
      <c r="P1025" s="62"/>
      <c r="Q1025" s="62"/>
      <c r="R1025" s="62"/>
      <c r="S1025" s="62"/>
      <c r="T1025" s="62"/>
      <c r="U1025" s="62"/>
      <c r="V1025" s="62"/>
      <c r="W1025" s="62"/>
      <c r="X1025" s="62" t="s">
        <v>3408</v>
      </c>
      <c r="Y1025" s="62">
        <v>1</v>
      </c>
      <c r="Z1025" s="62" t="str">
        <f>IF(ISNA(MATCH(C1025,FORMULÁRIO!L:L, 0)),"NÃO","SIM")</f>
        <v>SIM</v>
      </c>
      <c r="AA1025" s="62" t="s">
        <v>3503</v>
      </c>
      <c r="AB1025" s="62" t="s">
        <v>3503</v>
      </c>
    </row>
    <row r="1026" spans="1:28" ht="15.75" customHeight="1" x14ac:dyDescent="0.25">
      <c r="A1026" s="62">
        <v>617</v>
      </c>
      <c r="B1026" s="208" t="s">
        <v>2550</v>
      </c>
      <c r="C1026" s="46" t="s">
        <v>2551</v>
      </c>
      <c r="D1026" s="89" t="s">
        <v>2552</v>
      </c>
      <c r="E1026" s="48" t="s">
        <v>26</v>
      </c>
      <c r="F1026" s="46" t="s">
        <v>2553</v>
      </c>
      <c r="G1026" s="46" t="s">
        <v>13</v>
      </c>
      <c r="H1026" s="62" t="s">
        <v>9</v>
      </c>
      <c r="I1026" s="62" t="s">
        <v>9</v>
      </c>
      <c r="J1026" s="62"/>
      <c r="K1026" s="62"/>
      <c r="L1026" s="62"/>
      <c r="M1026" s="62"/>
      <c r="N1026" s="62"/>
      <c r="O1026" s="62"/>
      <c r="P1026" s="62"/>
      <c r="Q1026" s="62"/>
      <c r="R1026" s="62"/>
      <c r="S1026" s="62"/>
      <c r="T1026" s="62"/>
      <c r="U1026" s="62"/>
      <c r="V1026" s="62"/>
      <c r="W1026" s="62"/>
      <c r="X1026" s="62" t="s">
        <v>3408</v>
      </c>
      <c r="Y1026" s="62">
        <v>1</v>
      </c>
      <c r="Z1026" s="62" t="str">
        <f>IF(ISNA(MATCH(C1026,FORMULÁRIO!L:L, 0)),"NÃO","SIM")</f>
        <v>SIM</v>
      </c>
      <c r="AA1026" s="62" t="s">
        <v>3502</v>
      </c>
      <c r="AB1026" s="62" t="s">
        <v>3503</v>
      </c>
    </row>
    <row r="1027" spans="1:28" x14ac:dyDescent="0.25">
      <c r="A1027" s="62">
        <v>618</v>
      </c>
      <c r="B1027" s="46" t="s">
        <v>2554</v>
      </c>
      <c r="C1027" s="46" t="s">
        <v>2555</v>
      </c>
      <c r="D1027" s="47" t="s">
        <v>2556</v>
      </c>
      <c r="E1027" s="48" t="s">
        <v>43</v>
      </c>
      <c r="F1027" s="46" t="s">
        <v>2557</v>
      </c>
      <c r="G1027" s="46" t="s">
        <v>10</v>
      </c>
      <c r="H1027" s="62"/>
      <c r="I1027" s="62"/>
      <c r="J1027" s="62" t="s">
        <v>9</v>
      </c>
      <c r="K1027" s="62"/>
      <c r="L1027" s="62"/>
      <c r="M1027" s="62"/>
      <c r="N1027" s="62"/>
      <c r="O1027" s="62"/>
      <c r="P1027" s="62"/>
      <c r="Q1027" s="62"/>
      <c r="R1027" s="62"/>
      <c r="S1027" s="62"/>
      <c r="T1027" s="62"/>
      <c r="U1027" s="62"/>
      <c r="V1027" s="62"/>
      <c r="W1027" s="62"/>
      <c r="X1027" s="62" t="s">
        <v>3497</v>
      </c>
      <c r="Y1027" s="62">
        <v>1</v>
      </c>
      <c r="Z1027" s="62" t="str">
        <f>IF(ISNA(MATCH(C1027,FORMULÁRIO!L:L, 0)),"NÃO","SIM")</f>
        <v>NÃO</v>
      </c>
      <c r="AA1027" s="62" t="s">
        <v>3502</v>
      </c>
      <c r="AB1027" s="62" t="s">
        <v>3502</v>
      </c>
    </row>
    <row r="1028" spans="1:28" ht="15.75" customHeight="1" x14ac:dyDescent="0.25">
      <c r="A1028" s="62">
        <v>618</v>
      </c>
      <c r="B1028" s="46" t="s">
        <v>2554</v>
      </c>
      <c r="C1028" s="46" t="s">
        <v>2555</v>
      </c>
      <c r="D1028" s="47" t="s">
        <v>2556</v>
      </c>
      <c r="E1028" s="48" t="s">
        <v>43</v>
      </c>
      <c r="F1028" s="46" t="s">
        <v>2557</v>
      </c>
      <c r="G1028" s="46" t="s">
        <v>103</v>
      </c>
      <c r="H1028" s="62" t="s">
        <v>9</v>
      </c>
      <c r="I1028" s="62" t="s">
        <v>9</v>
      </c>
      <c r="J1028" s="62"/>
      <c r="K1028" s="62"/>
      <c r="L1028" s="62"/>
      <c r="M1028" s="62"/>
      <c r="N1028" s="62"/>
      <c r="O1028" s="62"/>
      <c r="P1028" s="62"/>
      <c r="Q1028" s="62"/>
      <c r="R1028" s="62"/>
      <c r="S1028" s="62"/>
      <c r="T1028" s="62"/>
      <c r="U1028" s="62"/>
      <c r="V1028" s="62"/>
      <c r="W1028" s="62"/>
      <c r="X1028" s="62" t="s">
        <v>3361</v>
      </c>
      <c r="Y1028" s="62">
        <v>2</v>
      </c>
      <c r="Z1028" s="62" t="str">
        <f>IF(ISNA(MATCH(C1028,FORMULÁRIO!L:L, 0)),"NÃO","SIM")</f>
        <v>NÃO</v>
      </c>
      <c r="AA1028" s="62" t="s">
        <v>3502</v>
      </c>
      <c r="AB1028" s="62" t="s">
        <v>3502</v>
      </c>
    </row>
    <row r="1029" spans="1:28" ht="15.75" customHeight="1" x14ac:dyDescent="0.25">
      <c r="A1029" s="62">
        <v>619</v>
      </c>
      <c r="B1029" s="208" t="s">
        <v>2558</v>
      </c>
      <c r="C1029" s="46" t="s">
        <v>2559</v>
      </c>
      <c r="D1029" s="47" t="s">
        <v>2560</v>
      </c>
      <c r="E1029" s="48" t="s">
        <v>43</v>
      </c>
      <c r="F1029" s="46" t="s">
        <v>2561</v>
      </c>
      <c r="G1029" s="46" t="s">
        <v>13</v>
      </c>
      <c r="H1029" s="62" t="s">
        <v>9</v>
      </c>
      <c r="I1029" s="62" t="s">
        <v>9</v>
      </c>
      <c r="J1029" s="62"/>
      <c r="K1029" s="62"/>
      <c r="L1029" s="62"/>
      <c r="M1029" s="62"/>
      <c r="N1029" s="62"/>
      <c r="O1029" s="62"/>
      <c r="P1029" s="62"/>
      <c r="Q1029" s="62"/>
      <c r="R1029" s="62"/>
      <c r="S1029" s="62"/>
      <c r="T1029" s="62"/>
      <c r="U1029" s="62" t="s">
        <v>5042</v>
      </c>
      <c r="V1029" s="62" t="s">
        <v>3506</v>
      </c>
      <c r="W1029" s="62"/>
      <c r="X1029" s="62" t="s">
        <v>3408</v>
      </c>
      <c r="Y1029" s="62">
        <v>1</v>
      </c>
      <c r="Z1029" s="62" t="str">
        <f>IF(ISNA(MATCH(C1029,FORMULÁRIO!L:L, 0)),"NÃO","SIM")</f>
        <v>SIM</v>
      </c>
      <c r="AA1029" s="62" t="s">
        <v>3502</v>
      </c>
      <c r="AB1029" s="62" t="s">
        <v>3502</v>
      </c>
    </row>
    <row r="1030" spans="1:28" ht="15.75" customHeight="1" x14ac:dyDescent="0.25">
      <c r="A1030" s="62">
        <v>620</v>
      </c>
      <c r="B1030" s="46" t="s">
        <v>2562</v>
      </c>
      <c r="C1030" s="46" t="s">
        <v>2563</v>
      </c>
      <c r="D1030" s="47" t="s">
        <v>2564</v>
      </c>
      <c r="E1030" s="48" t="s">
        <v>3470</v>
      </c>
      <c r="F1030" s="46" t="s">
        <v>2565</v>
      </c>
      <c r="G1030" s="46" t="s">
        <v>48</v>
      </c>
      <c r="H1030" s="62" t="s">
        <v>9</v>
      </c>
      <c r="I1030" s="62"/>
      <c r="J1030" s="62"/>
      <c r="K1030" s="62"/>
      <c r="L1030" s="62"/>
      <c r="M1030" s="62"/>
      <c r="N1030" s="62"/>
      <c r="O1030" s="62"/>
      <c r="P1030" s="62"/>
      <c r="Q1030" s="62"/>
      <c r="R1030" s="62"/>
      <c r="S1030" s="62"/>
      <c r="T1030" s="62"/>
      <c r="U1030" s="62"/>
      <c r="V1030" s="62"/>
      <c r="W1030" s="62"/>
      <c r="X1030" s="62" t="s">
        <v>3361</v>
      </c>
      <c r="Y1030" s="62">
        <v>1</v>
      </c>
      <c r="Z1030" s="62" t="str">
        <f>IF(ISNA(MATCH(C1030,FORMULÁRIO!L:L, 0)),"NÃO","SIM")</f>
        <v>NÃO</v>
      </c>
      <c r="AA1030" s="62" t="s">
        <v>3503</v>
      </c>
      <c r="AB1030" s="62" t="s">
        <v>3503</v>
      </c>
    </row>
    <row r="1031" spans="1:28" ht="15.75" customHeight="1" x14ac:dyDescent="0.25">
      <c r="A1031" s="62">
        <v>620</v>
      </c>
      <c r="B1031" s="46" t="s">
        <v>2562</v>
      </c>
      <c r="C1031" s="46" t="s">
        <v>2563</v>
      </c>
      <c r="D1031" s="47" t="s">
        <v>2564</v>
      </c>
      <c r="E1031" s="48" t="s">
        <v>3470</v>
      </c>
      <c r="F1031" s="46" t="s">
        <v>2565</v>
      </c>
      <c r="G1031" s="46" t="s">
        <v>11</v>
      </c>
      <c r="H1031" s="62" t="s">
        <v>9</v>
      </c>
      <c r="I1031" s="62"/>
      <c r="J1031" s="62"/>
      <c r="K1031" s="62"/>
      <c r="L1031" s="62"/>
      <c r="M1031" s="62"/>
      <c r="N1031" s="62"/>
      <c r="O1031" s="62"/>
      <c r="P1031" s="62"/>
      <c r="Q1031" s="62"/>
      <c r="R1031" s="62"/>
      <c r="S1031" s="62"/>
      <c r="T1031" s="62"/>
      <c r="U1031" s="62"/>
      <c r="V1031" s="62"/>
      <c r="W1031" s="62"/>
      <c r="X1031" s="62" t="s">
        <v>3371</v>
      </c>
      <c r="Y1031" s="62">
        <v>2</v>
      </c>
      <c r="Z1031" s="62" t="str">
        <f>IF(ISNA(MATCH(C1031,FORMULÁRIO!L:L, 0)),"NÃO","SIM")</f>
        <v>NÃO</v>
      </c>
      <c r="AA1031" s="62" t="s">
        <v>3503</v>
      </c>
      <c r="AB1031" s="62" t="s">
        <v>3503</v>
      </c>
    </row>
    <row r="1032" spans="1:28" ht="15.75" customHeight="1" x14ac:dyDescent="0.25">
      <c r="A1032" s="62">
        <v>621</v>
      </c>
      <c r="B1032" s="208" t="s">
        <v>2566</v>
      </c>
      <c r="C1032" s="46" t="s">
        <v>2567</v>
      </c>
      <c r="D1032" s="47" t="s">
        <v>2568</v>
      </c>
      <c r="E1032" s="48" t="s">
        <v>43</v>
      </c>
      <c r="F1032" s="46" t="s">
        <v>2569</v>
      </c>
      <c r="G1032" s="46" t="s">
        <v>132</v>
      </c>
      <c r="H1032" s="62" t="s">
        <v>9</v>
      </c>
      <c r="I1032" s="62"/>
      <c r="J1032" s="62" t="s">
        <v>9</v>
      </c>
      <c r="K1032" s="62"/>
      <c r="L1032" s="62"/>
      <c r="M1032" s="62"/>
      <c r="N1032" s="62"/>
      <c r="O1032" s="62"/>
      <c r="P1032" s="62"/>
      <c r="Q1032" s="62"/>
      <c r="R1032" s="62"/>
      <c r="S1032" s="62"/>
      <c r="T1032" s="62"/>
      <c r="U1032" s="62"/>
      <c r="V1032" s="62"/>
      <c r="W1032" s="62"/>
      <c r="X1032" s="62" t="s">
        <v>3380</v>
      </c>
      <c r="Y1032" s="62">
        <v>1</v>
      </c>
      <c r="Z1032" s="62" t="str">
        <f>IF(ISNA(MATCH(C1032,FORMULÁRIO!L:L, 0)),"NÃO","SIM")</f>
        <v>SIM</v>
      </c>
      <c r="AA1032" s="62" t="s">
        <v>3502</v>
      </c>
      <c r="AB1032" s="62" t="s">
        <v>3502</v>
      </c>
    </row>
    <row r="1033" spans="1:28" ht="15.75" customHeight="1" x14ac:dyDescent="0.25">
      <c r="A1033" s="62">
        <v>621</v>
      </c>
      <c r="B1033" s="208" t="s">
        <v>2566</v>
      </c>
      <c r="C1033" s="46" t="s">
        <v>2567</v>
      </c>
      <c r="D1033" s="47" t="s">
        <v>2568</v>
      </c>
      <c r="E1033" s="48" t="s">
        <v>43</v>
      </c>
      <c r="F1033" s="46" t="s">
        <v>2569</v>
      </c>
      <c r="G1033" s="46" t="s">
        <v>33</v>
      </c>
      <c r="H1033" s="62"/>
      <c r="I1033" s="62"/>
      <c r="J1033" s="62"/>
      <c r="K1033" s="62"/>
      <c r="L1033" s="62"/>
      <c r="M1033" s="62"/>
      <c r="N1033" s="62"/>
      <c r="O1033" s="62" t="s">
        <v>9</v>
      </c>
      <c r="P1033" s="62"/>
      <c r="Q1033" s="62"/>
      <c r="R1033" s="62"/>
      <c r="S1033" s="62"/>
      <c r="T1033" s="62"/>
      <c r="U1033" s="62"/>
      <c r="V1033" s="62"/>
      <c r="W1033" s="62"/>
      <c r="X1033" s="62" t="s">
        <v>3389</v>
      </c>
      <c r="Y1033" s="62">
        <v>2</v>
      </c>
      <c r="Z1033" s="62" t="str">
        <f>IF(ISNA(MATCH(C1033,FORMULÁRIO!L:L, 0)),"NÃO","SIM")</f>
        <v>SIM</v>
      </c>
      <c r="AA1033" s="62" t="s">
        <v>3502</v>
      </c>
      <c r="AB1033" s="62" t="s">
        <v>3502</v>
      </c>
    </row>
    <row r="1034" spans="1:28" x14ac:dyDescent="0.25">
      <c r="A1034" s="62">
        <v>622</v>
      </c>
      <c r="B1034" s="46" t="s">
        <v>2570</v>
      </c>
      <c r="C1034" s="46" t="s">
        <v>2571</v>
      </c>
      <c r="D1034" s="47" t="s">
        <v>2572</v>
      </c>
      <c r="E1034" s="48" t="s">
        <v>89</v>
      </c>
      <c r="F1034" s="46" t="s">
        <v>2573</v>
      </c>
      <c r="G1034" s="46" t="s">
        <v>10</v>
      </c>
      <c r="H1034" s="62"/>
      <c r="I1034" s="62"/>
      <c r="J1034" s="62" t="s">
        <v>9</v>
      </c>
      <c r="K1034" s="62"/>
      <c r="L1034" s="62"/>
      <c r="M1034" s="62"/>
      <c r="N1034" s="62"/>
      <c r="O1034" s="62"/>
      <c r="P1034" s="62"/>
      <c r="Q1034" s="62"/>
      <c r="R1034" s="62"/>
      <c r="S1034" s="62"/>
      <c r="T1034" s="62"/>
      <c r="U1034" s="62"/>
      <c r="V1034" s="62"/>
      <c r="W1034" s="62"/>
      <c r="X1034" s="62" t="s">
        <v>3497</v>
      </c>
      <c r="Y1034" s="62">
        <v>1</v>
      </c>
      <c r="Z1034" s="62" t="str">
        <f>IF(ISNA(MATCH(C1034,FORMULÁRIO!L:L, 0)),"NÃO","SIM")</f>
        <v>NÃO</v>
      </c>
      <c r="AA1034" s="62" t="s">
        <v>3502</v>
      </c>
      <c r="AB1034" s="62" t="s">
        <v>3503</v>
      </c>
    </row>
    <row r="1035" spans="1:28" ht="15.75" customHeight="1" x14ac:dyDescent="0.25">
      <c r="A1035" s="62">
        <v>622</v>
      </c>
      <c r="B1035" s="46" t="s">
        <v>2570</v>
      </c>
      <c r="C1035" s="46" t="s">
        <v>2571</v>
      </c>
      <c r="D1035" s="47" t="s">
        <v>2572</v>
      </c>
      <c r="E1035" s="48" t="s">
        <v>89</v>
      </c>
      <c r="F1035" s="46" t="s">
        <v>2573</v>
      </c>
      <c r="G1035" s="46" t="s">
        <v>123</v>
      </c>
      <c r="H1035" s="62"/>
      <c r="I1035" s="62" t="s">
        <v>9</v>
      </c>
      <c r="J1035" s="62"/>
      <c r="K1035" s="62"/>
      <c r="L1035" s="62"/>
      <c r="M1035" s="62"/>
      <c r="N1035" s="62"/>
      <c r="O1035" s="62"/>
      <c r="P1035" s="62"/>
      <c r="Q1035" s="62"/>
      <c r="R1035" s="62"/>
      <c r="S1035" s="62"/>
      <c r="T1035" s="62"/>
      <c r="U1035" s="62"/>
      <c r="V1035" s="62"/>
      <c r="W1035" s="62"/>
      <c r="X1035" s="62" t="s">
        <v>3408</v>
      </c>
      <c r="Y1035" s="62">
        <v>2</v>
      </c>
      <c r="Z1035" s="62" t="str">
        <f>IF(ISNA(MATCH(C1035,FORMULÁRIO!L:L, 0)),"NÃO","SIM")</f>
        <v>NÃO</v>
      </c>
      <c r="AA1035" s="62" t="s">
        <v>3502</v>
      </c>
      <c r="AB1035" s="62" t="s">
        <v>3503</v>
      </c>
    </row>
    <row r="1036" spans="1:28" ht="15.75" customHeight="1" x14ac:dyDescent="0.25">
      <c r="A1036" s="62">
        <v>623</v>
      </c>
      <c r="B1036" s="208" t="s">
        <v>2574</v>
      </c>
      <c r="C1036" s="46" t="s">
        <v>2575</v>
      </c>
      <c r="D1036" s="47" t="s">
        <v>2576</v>
      </c>
      <c r="E1036" s="48" t="s">
        <v>3470</v>
      </c>
      <c r="F1036" s="46" t="s">
        <v>2577</v>
      </c>
      <c r="G1036" s="46" t="s">
        <v>48</v>
      </c>
      <c r="H1036" s="62" t="s">
        <v>9</v>
      </c>
      <c r="I1036" s="62"/>
      <c r="J1036" s="62"/>
      <c r="K1036" s="62"/>
      <c r="L1036" s="62"/>
      <c r="M1036" s="62"/>
      <c r="N1036" s="62"/>
      <c r="O1036" s="62"/>
      <c r="P1036" s="62"/>
      <c r="Q1036" s="62"/>
      <c r="R1036" s="62"/>
      <c r="S1036" s="62"/>
      <c r="T1036" s="62"/>
      <c r="U1036" s="62"/>
      <c r="V1036" s="62"/>
      <c r="W1036" s="62"/>
      <c r="X1036" s="62" t="s">
        <v>3361</v>
      </c>
      <c r="Y1036" s="62">
        <v>1</v>
      </c>
      <c r="Z1036" s="62" t="str">
        <f>IF(ISNA(MATCH(C1036,FORMULÁRIO!L:L, 0)),"NÃO","SIM")</f>
        <v>SIM</v>
      </c>
      <c r="AA1036" s="62" t="s">
        <v>3503</v>
      </c>
      <c r="AB1036" s="62" t="s">
        <v>3503</v>
      </c>
    </row>
    <row r="1037" spans="1:28" ht="15.75" customHeight="1" x14ac:dyDescent="0.25">
      <c r="A1037" s="62">
        <v>623</v>
      </c>
      <c r="B1037" s="208" t="s">
        <v>2574</v>
      </c>
      <c r="C1037" s="46" t="s">
        <v>2575</v>
      </c>
      <c r="D1037" s="47" t="s">
        <v>2576</v>
      </c>
      <c r="E1037" s="48" t="s">
        <v>3470</v>
      </c>
      <c r="F1037" s="46" t="s">
        <v>2577</v>
      </c>
      <c r="G1037" s="46" t="s">
        <v>11</v>
      </c>
      <c r="H1037" s="62" t="s">
        <v>9</v>
      </c>
      <c r="I1037" s="62"/>
      <c r="J1037" s="62"/>
      <c r="K1037" s="62"/>
      <c r="L1037" s="62"/>
      <c r="M1037" s="62"/>
      <c r="N1037" s="62"/>
      <c r="O1037" s="62"/>
      <c r="P1037" s="62"/>
      <c r="Q1037" s="62"/>
      <c r="R1037" s="62"/>
      <c r="S1037" s="62"/>
      <c r="T1037" s="62"/>
      <c r="U1037" s="62"/>
      <c r="V1037" s="62"/>
      <c r="W1037" s="62"/>
      <c r="X1037" s="62" t="s">
        <v>3371</v>
      </c>
      <c r="Y1037" s="62">
        <v>2</v>
      </c>
      <c r="Z1037" s="62" t="str">
        <f>IF(ISNA(MATCH(C1037,FORMULÁRIO!L:L, 0)),"NÃO","SIM")</f>
        <v>SIM</v>
      </c>
      <c r="AA1037" s="62" t="s">
        <v>3503</v>
      </c>
      <c r="AB1037" s="62" t="s">
        <v>3503</v>
      </c>
    </row>
    <row r="1038" spans="1:28" ht="15.75" customHeight="1" x14ac:dyDescent="0.25">
      <c r="A1038" s="62">
        <v>624</v>
      </c>
      <c r="B1038" s="46" t="s">
        <v>2578</v>
      </c>
      <c r="C1038" s="46" t="s">
        <v>2579</v>
      </c>
      <c r="D1038" s="47" t="s">
        <v>2580</v>
      </c>
      <c r="E1038" s="48" t="s">
        <v>43</v>
      </c>
      <c r="F1038" s="46" t="s">
        <v>2581</v>
      </c>
      <c r="G1038" s="46" t="s">
        <v>15</v>
      </c>
      <c r="H1038" s="62" t="s">
        <v>9</v>
      </c>
      <c r="I1038" s="62"/>
      <c r="J1038" s="62"/>
      <c r="K1038" s="62"/>
      <c r="L1038" s="62"/>
      <c r="M1038" s="62"/>
      <c r="N1038" s="62"/>
      <c r="O1038" s="62"/>
      <c r="P1038" s="62"/>
      <c r="Q1038" s="62"/>
      <c r="R1038" s="62"/>
      <c r="S1038" s="62"/>
      <c r="T1038" s="62"/>
      <c r="U1038" s="62"/>
      <c r="V1038" s="62"/>
      <c r="W1038" s="62"/>
      <c r="X1038" s="62" t="s">
        <v>3371</v>
      </c>
      <c r="Y1038" s="62">
        <v>1</v>
      </c>
      <c r="Z1038" s="62" t="str">
        <f>IF(ISNA(MATCH(C1038,FORMULÁRIO!L:L, 0)),"NÃO","SIM")</f>
        <v>NÃO</v>
      </c>
      <c r="AA1038" s="62" t="s">
        <v>3502</v>
      </c>
      <c r="AB1038" s="62" t="s">
        <v>3502</v>
      </c>
    </row>
    <row r="1039" spans="1:28" ht="15.75" customHeight="1" x14ac:dyDescent="0.25">
      <c r="A1039" s="62">
        <v>624</v>
      </c>
      <c r="B1039" s="46" t="s">
        <v>2578</v>
      </c>
      <c r="C1039" s="46" t="s">
        <v>2579</v>
      </c>
      <c r="D1039" s="47" t="s">
        <v>2580</v>
      </c>
      <c r="E1039" s="48" t="s">
        <v>43</v>
      </c>
      <c r="F1039" s="46" t="s">
        <v>2581</v>
      </c>
      <c r="G1039" s="46" t="s">
        <v>17</v>
      </c>
      <c r="H1039" s="62" t="s">
        <v>9</v>
      </c>
      <c r="I1039" s="62"/>
      <c r="J1039" s="62" t="s">
        <v>9</v>
      </c>
      <c r="K1039" s="62" t="s">
        <v>9</v>
      </c>
      <c r="L1039" s="62"/>
      <c r="M1039" s="62"/>
      <c r="N1039" s="62"/>
      <c r="O1039" s="62"/>
      <c r="P1039" s="62"/>
      <c r="Q1039" s="62"/>
      <c r="R1039" s="62"/>
      <c r="S1039" s="62"/>
      <c r="T1039" s="62"/>
      <c r="U1039" s="62"/>
      <c r="V1039" s="62"/>
      <c r="W1039" s="62"/>
      <c r="X1039" s="62" t="s">
        <v>3380</v>
      </c>
      <c r="Y1039" s="62">
        <v>2</v>
      </c>
      <c r="Z1039" s="62" t="str">
        <f>IF(ISNA(MATCH(C1039,FORMULÁRIO!L:L, 0)),"NÃO","SIM")</f>
        <v>NÃO</v>
      </c>
      <c r="AA1039" s="62" t="s">
        <v>3502</v>
      </c>
      <c r="AB1039" s="62" t="s">
        <v>3502</v>
      </c>
    </row>
    <row r="1040" spans="1:28" ht="15.75" customHeight="1" x14ac:dyDescent="0.25">
      <c r="A1040" s="62">
        <v>624</v>
      </c>
      <c r="B1040" s="46" t="s">
        <v>2578</v>
      </c>
      <c r="C1040" s="46" t="s">
        <v>2579</v>
      </c>
      <c r="D1040" s="47" t="s">
        <v>2580</v>
      </c>
      <c r="E1040" s="48" t="s">
        <v>43</v>
      </c>
      <c r="F1040" s="46" t="s">
        <v>2581</v>
      </c>
      <c r="G1040" s="46" t="s">
        <v>69</v>
      </c>
      <c r="H1040" s="62" t="s">
        <v>9</v>
      </c>
      <c r="I1040" s="62"/>
      <c r="J1040" s="62" t="s">
        <v>9</v>
      </c>
      <c r="K1040" s="62" t="s">
        <v>9</v>
      </c>
      <c r="L1040" s="62" t="s">
        <v>9</v>
      </c>
      <c r="M1040" s="62" t="s">
        <v>9</v>
      </c>
      <c r="N1040" s="62" t="s">
        <v>9</v>
      </c>
      <c r="O1040" s="62" t="s">
        <v>9</v>
      </c>
      <c r="P1040" s="62" t="s">
        <v>9</v>
      </c>
      <c r="Q1040" s="62" t="s">
        <v>9</v>
      </c>
      <c r="R1040" s="62"/>
      <c r="S1040" s="62"/>
      <c r="T1040" s="62"/>
      <c r="U1040" s="62"/>
      <c r="V1040" s="62"/>
      <c r="W1040" s="62"/>
      <c r="X1040" s="62" t="s">
        <v>3389</v>
      </c>
      <c r="Y1040" s="62">
        <v>3</v>
      </c>
      <c r="Z1040" s="62" t="str">
        <f>IF(ISNA(MATCH(C1040,FORMULÁRIO!L:L, 0)),"NÃO","SIM")</f>
        <v>NÃO</v>
      </c>
      <c r="AA1040" s="62" t="s">
        <v>3502</v>
      </c>
      <c r="AB1040" s="62" t="s">
        <v>3502</v>
      </c>
    </row>
    <row r="1041" spans="1:28" x14ac:dyDescent="0.25">
      <c r="A1041" s="62">
        <v>625</v>
      </c>
      <c r="B1041" s="91" t="s">
        <v>2582</v>
      </c>
      <c r="C1041" s="46" t="s">
        <v>2583</v>
      </c>
      <c r="D1041" s="47" t="s">
        <v>2584</v>
      </c>
      <c r="E1041" s="48" t="s">
        <v>43</v>
      </c>
      <c r="F1041" s="46" t="s">
        <v>2585</v>
      </c>
      <c r="G1041" s="46" t="s">
        <v>10</v>
      </c>
      <c r="H1041" s="62" t="s">
        <v>9</v>
      </c>
      <c r="I1041" s="62" t="s">
        <v>9</v>
      </c>
      <c r="J1041" s="62" t="s">
        <v>9</v>
      </c>
      <c r="K1041" s="62" t="s">
        <v>9</v>
      </c>
      <c r="L1041" s="62"/>
      <c r="M1041" s="62"/>
      <c r="N1041" s="62"/>
      <c r="O1041" s="62"/>
      <c r="P1041" s="62"/>
      <c r="Q1041" s="62"/>
      <c r="R1041" s="62"/>
      <c r="S1041" s="62"/>
      <c r="T1041" s="62"/>
      <c r="U1041" s="62"/>
      <c r="V1041" s="62"/>
      <c r="W1041" s="62"/>
      <c r="X1041" s="62" t="s">
        <v>3497</v>
      </c>
      <c r="Y1041" s="62">
        <v>1</v>
      </c>
      <c r="Z1041" s="62" t="str">
        <f>IF(ISNA(MATCH(C1041,FORMULÁRIO!L:L, 0)),"NÃO","SIM")</f>
        <v>NÃO</v>
      </c>
      <c r="AA1041" s="62" t="s">
        <v>3502</v>
      </c>
      <c r="AB1041" s="62" t="s">
        <v>3502</v>
      </c>
    </row>
    <row r="1042" spans="1:28" ht="31.5" customHeight="1" x14ac:dyDescent="0.25">
      <c r="A1042" s="62">
        <v>625</v>
      </c>
      <c r="B1042" s="91" t="s">
        <v>2582</v>
      </c>
      <c r="C1042" s="46" t="s">
        <v>2583</v>
      </c>
      <c r="D1042" s="47" t="s">
        <v>2584</v>
      </c>
      <c r="E1042" s="48" t="s">
        <v>43</v>
      </c>
      <c r="F1042" s="46" t="s">
        <v>2585</v>
      </c>
      <c r="G1042" s="46" t="s">
        <v>123</v>
      </c>
      <c r="H1042" s="62" t="s">
        <v>9</v>
      </c>
      <c r="I1042" s="62" t="s">
        <v>9</v>
      </c>
      <c r="J1042" s="62"/>
      <c r="K1042" s="62"/>
      <c r="L1042" s="62"/>
      <c r="M1042" s="62"/>
      <c r="N1042" s="62"/>
      <c r="O1042" s="62"/>
      <c r="P1042" s="62"/>
      <c r="Q1042" s="62"/>
      <c r="R1042" s="62"/>
      <c r="S1042" s="62"/>
      <c r="T1042" s="62"/>
      <c r="U1042" s="62"/>
      <c r="V1042" s="62"/>
      <c r="W1042" s="62"/>
      <c r="X1042" s="62" t="s">
        <v>3408</v>
      </c>
      <c r="Y1042" s="62">
        <v>2</v>
      </c>
      <c r="Z1042" s="62" t="str">
        <f>IF(ISNA(MATCH(C1042,FORMULÁRIO!L:L, 0)),"NÃO","SIM")</f>
        <v>NÃO</v>
      </c>
      <c r="AA1042" s="62" t="s">
        <v>3502</v>
      </c>
      <c r="AB1042" s="62" t="s">
        <v>3502</v>
      </c>
    </row>
    <row r="1043" spans="1:28" ht="15.75" customHeight="1" x14ac:dyDescent="0.25">
      <c r="A1043" s="62">
        <v>626</v>
      </c>
      <c r="B1043" s="208" t="s">
        <v>2586</v>
      </c>
      <c r="C1043" s="46" t="s">
        <v>2587</v>
      </c>
      <c r="D1043" s="47" t="s">
        <v>2588</v>
      </c>
      <c r="E1043" s="48" t="s">
        <v>3470</v>
      </c>
      <c r="F1043" s="46" t="s">
        <v>2589</v>
      </c>
      <c r="G1043" s="46" t="s">
        <v>305</v>
      </c>
      <c r="H1043" s="62"/>
      <c r="I1043" s="62"/>
      <c r="J1043" s="62"/>
      <c r="K1043" s="62"/>
      <c r="L1043" s="62" t="s">
        <v>9</v>
      </c>
      <c r="M1043" s="62" t="s">
        <v>9</v>
      </c>
      <c r="N1043" s="62"/>
      <c r="O1043" s="62" t="s">
        <v>9</v>
      </c>
      <c r="P1043" s="62" t="s">
        <v>9</v>
      </c>
      <c r="Q1043" s="62"/>
      <c r="R1043" s="62"/>
      <c r="S1043" s="62"/>
      <c r="T1043" s="62"/>
      <c r="U1043" s="62"/>
      <c r="V1043" s="62"/>
      <c r="W1043" s="62"/>
      <c r="X1043" s="62" t="s">
        <v>3389</v>
      </c>
      <c r="Y1043" s="62">
        <v>1</v>
      </c>
      <c r="Z1043" s="62" t="str">
        <f>IF(ISNA(MATCH(C1043,FORMULÁRIO!L:L, 0)),"NÃO","SIM")</f>
        <v>SIM</v>
      </c>
      <c r="AA1043" s="62" t="s">
        <v>3503</v>
      </c>
      <c r="AB1043" s="62" t="s">
        <v>3503</v>
      </c>
    </row>
    <row r="1044" spans="1:28" ht="15.75" customHeight="1" x14ac:dyDescent="0.25">
      <c r="A1044" s="62">
        <v>626</v>
      </c>
      <c r="B1044" s="208" t="s">
        <v>2586</v>
      </c>
      <c r="C1044" s="46" t="s">
        <v>2587</v>
      </c>
      <c r="D1044" s="47" t="s">
        <v>2588</v>
      </c>
      <c r="E1044" s="48" t="s">
        <v>3470</v>
      </c>
      <c r="F1044" s="46" t="s">
        <v>2589</v>
      </c>
      <c r="G1044" s="46" t="s">
        <v>63</v>
      </c>
      <c r="H1044" s="62" t="s">
        <v>9</v>
      </c>
      <c r="I1044" s="62"/>
      <c r="J1044" s="62"/>
      <c r="K1044" s="62"/>
      <c r="L1044" s="62"/>
      <c r="M1044" s="62"/>
      <c r="N1044" s="62"/>
      <c r="O1044" s="62" t="s">
        <v>9</v>
      </c>
      <c r="P1044" s="62"/>
      <c r="Q1044" s="62"/>
      <c r="R1044" s="62"/>
      <c r="S1044" s="62"/>
      <c r="T1044" s="62"/>
      <c r="U1044" s="62"/>
      <c r="V1044" s="62"/>
      <c r="W1044" s="62"/>
      <c r="X1044" s="62" t="s">
        <v>3413</v>
      </c>
      <c r="Y1044" s="62">
        <v>2</v>
      </c>
      <c r="Z1044" s="62" t="str">
        <f>IF(ISNA(MATCH(C1044,FORMULÁRIO!L:L, 0)),"NÃO","SIM")</f>
        <v>SIM</v>
      </c>
      <c r="AA1044" s="62" t="s">
        <v>3503</v>
      </c>
      <c r="AB1044" s="62" t="s">
        <v>3503</v>
      </c>
    </row>
    <row r="1045" spans="1:28" x14ac:dyDescent="0.25">
      <c r="A1045" s="62">
        <v>627</v>
      </c>
      <c r="B1045" s="208" t="s">
        <v>2590</v>
      </c>
      <c r="C1045" s="46" t="s">
        <v>2591</v>
      </c>
      <c r="D1045" s="47" t="s">
        <v>2592</v>
      </c>
      <c r="E1045" s="48" t="s">
        <v>43</v>
      </c>
      <c r="F1045" s="46" t="s">
        <v>2593</v>
      </c>
      <c r="G1045" s="46" t="s">
        <v>10</v>
      </c>
      <c r="H1045" s="62"/>
      <c r="I1045" s="62" t="s">
        <v>9</v>
      </c>
      <c r="J1045" s="62" t="s">
        <v>9</v>
      </c>
      <c r="K1045" s="62"/>
      <c r="L1045" s="62"/>
      <c r="M1045" s="62"/>
      <c r="N1045" s="62"/>
      <c r="O1045" s="62"/>
      <c r="P1045" s="62"/>
      <c r="Q1045" s="62"/>
      <c r="R1045" s="62"/>
      <c r="S1045" s="62"/>
      <c r="T1045" s="62"/>
      <c r="U1045" s="62"/>
      <c r="V1045" s="62"/>
      <c r="W1045" s="62"/>
      <c r="X1045" s="62" t="s">
        <v>3497</v>
      </c>
      <c r="Y1045" s="62">
        <v>1</v>
      </c>
      <c r="Z1045" s="62" t="str">
        <f>IF(ISNA(MATCH(C1045,FORMULÁRIO!L:L, 0)),"NÃO","SIM")</f>
        <v>SIM</v>
      </c>
      <c r="AA1045" s="62" t="s">
        <v>3502</v>
      </c>
      <c r="AB1045" s="62" t="s">
        <v>3502</v>
      </c>
    </row>
    <row r="1046" spans="1:28" ht="15.75" customHeight="1" x14ac:dyDescent="0.25">
      <c r="A1046" s="62">
        <v>627</v>
      </c>
      <c r="B1046" s="208" t="s">
        <v>2594</v>
      </c>
      <c r="C1046" s="46" t="s">
        <v>2595</v>
      </c>
      <c r="D1046" s="47" t="s">
        <v>2596</v>
      </c>
      <c r="E1046" s="48" t="s">
        <v>3470</v>
      </c>
      <c r="F1046" s="46" t="s">
        <v>2597</v>
      </c>
      <c r="G1046" s="46" t="s">
        <v>13</v>
      </c>
      <c r="H1046" s="62" t="s">
        <v>9</v>
      </c>
      <c r="I1046" s="62" t="s">
        <v>9</v>
      </c>
      <c r="J1046" s="62"/>
      <c r="K1046" s="62"/>
      <c r="L1046" s="62"/>
      <c r="M1046" s="62"/>
      <c r="N1046" s="62"/>
      <c r="O1046" s="62"/>
      <c r="P1046" s="62"/>
      <c r="Q1046" s="62"/>
      <c r="R1046" s="62"/>
      <c r="S1046" s="62"/>
      <c r="T1046" s="62"/>
      <c r="U1046" s="62"/>
      <c r="V1046" s="62"/>
      <c r="W1046" s="62"/>
      <c r="X1046" s="62" t="s">
        <v>3408</v>
      </c>
      <c r="Y1046" s="62">
        <v>1</v>
      </c>
      <c r="Z1046" s="62" t="str">
        <f>IF(ISNA(MATCH(C1046,FORMULÁRIO!L:L, 0)),"NÃO","SIM")</f>
        <v>SIM</v>
      </c>
      <c r="AA1046" s="62" t="s">
        <v>3503</v>
      </c>
      <c r="AB1046" s="62" t="s">
        <v>3503</v>
      </c>
    </row>
    <row r="1047" spans="1:28" ht="15.75" customHeight="1" x14ac:dyDescent="0.25">
      <c r="A1047" s="62">
        <v>628</v>
      </c>
      <c r="B1047" s="208" t="s">
        <v>2598</v>
      </c>
      <c r="C1047" s="46" t="s">
        <v>2599</v>
      </c>
      <c r="D1047" s="47" t="s">
        <v>2600</v>
      </c>
      <c r="E1047" s="48" t="s">
        <v>3470</v>
      </c>
      <c r="F1047" s="46" t="s">
        <v>2601</v>
      </c>
      <c r="G1047" s="46" t="s">
        <v>132</v>
      </c>
      <c r="H1047" s="62"/>
      <c r="I1047" s="62"/>
      <c r="J1047" s="62" t="s">
        <v>9</v>
      </c>
      <c r="K1047" s="62" t="s">
        <v>9</v>
      </c>
      <c r="L1047" s="62"/>
      <c r="M1047" s="62"/>
      <c r="N1047" s="62"/>
      <c r="O1047" s="62"/>
      <c r="P1047" s="62"/>
      <c r="Q1047" s="62"/>
      <c r="R1047" s="62"/>
      <c r="S1047" s="62"/>
      <c r="T1047" s="62"/>
      <c r="U1047" s="62"/>
      <c r="V1047" s="62"/>
      <c r="W1047" s="62"/>
      <c r="X1047" s="62" t="s">
        <v>3380</v>
      </c>
      <c r="Y1047" s="62">
        <v>1</v>
      </c>
      <c r="Z1047" s="62" t="str">
        <f>IF(ISNA(MATCH(C1047,FORMULÁRIO!L:L, 0)),"NÃO","SIM")</f>
        <v>SIM</v>
      </c>
      <c r="AA1047" s="62" t="s">
        <v>3503</v>
      </c>
      <c r="AB1047" s="62" t="s">
        <v>3503</v>
      </c>
    </row>
    <row r="1048" spans="1:28" ht="15.75" customHeight="1" x14ac:dyDescent="0.25">
      <c r="A1048" s="62">
        <v>628</v>
      </c>
      <c r="B1048" s="208" t="s">
        <v>2598</v>
      </c>
      <c r="C1048" s="46" t="s">
        <v>2599</v>
      </c>
      <c r="D1048" s="47" t="s">
        <v>2600</v>
      </c>
      <c r="E1048" s="48" t="s">
        <v>3470</v>
      </c>
      <c r="F1048" s="46" t="s">
        <v>2601</v>
      </c>
      <c r="G1048" s="46" t="s">
        <v>123</v>
      </c>
      <c r="H1048" s="62"/>
      <c r="I1048" s="62" t="s">
        <v>9</v>
      </c>
      <c r="J1048" s="62"/>
      <c r="K1048" s="62"/>
      <c r="L1048" s="62"/>
      <c r="M1048" s="62"/>
      <c r="N1048" s="62"/>
      <c r="O1048" s="62"/>
      <c r="P1048" s="62"/>
      <c r="Q1048" s="62"/>
      <c r="R1048" s="62"/>
      <c r="S1048" s="62"/>
      <c r="T1048" s="62"/>
      <c r="U1048" s="62"/>
      <c r="V1048" s="62"/>
      <c r="W1048" s="62"/>
      <c r="X1048" s="62" t="s">
        <v>3408</v>
      </c>
      <c r="Y1048" s="62">
        <v>2</v>
      </c>
      <c r="Z1048" s="62" t="str">
        <f>IF(ISNA(MATCH(C1048,FORMULÁRIO!L:L, 0)),"NÃO","SIM")</f>
        <v>SIM</v>
      </c>
      <c r="AA1048" s="62" t="s">
        <v>3503</v>
      </c>
      <c r="AB1048" s="62" t="s">
        <v>3503</v>
      </c>
    </row>
    <row r="1049" spans="1:28" ht="15.75" customHeight="1" x14ac:dyDescent="0.25">
      <c r="A1049" s="62">
        <v>629</v>
      </c>
      <c r="B1049" s="208" t="s">
        <v>2602</v>
      </c>
      <c r="C1049" s="46" t="s">
        <v>2603</v>
      </c>
      <c r="D1049" s="47" t="s">
        <v>2604</v>
      </c>
      <c r="E1049" s="48" t="s">
        <v>43</v>
      </c>
      <c r="F1049" s="46" t="s">
        <v>2605</v>
      </c>
      <c r="G1049" s="46" t="s">
        <v>48</v>
      </c>
      <c r="H1049" s="62" t="s">
        <v>9</v>
      </c>
      <c r="I1049" s="62"/>
      <c r="J1049" s="62"/>
      <c r="K1049" s="62"/>
      <c r="L1049" s="62"/>
      <c r="M1049" s="62"/>
      <c r="N1049" s="62"/>
      <c r="O1049" s="62"/>
      <c r="P1049" s="62"/>
      <c r="Q1049" s="62"/>
      <c r="R1049" s="62"/>
      <c r="S1049" s="62"/>
      <c r="T1049" s="62"/>
      <c r="U1049" s="62"/>
      <c r="V1049" s="62" t="s">
        <v>3506</v>
      </c>
      <c r="W1049" s="62"/>
      <c r="X1049" s="62" t="s">
        <v>3361</v>
      </c>
      <c r="Y1049" s="62">
        <v>1</v>
      </c>
      <c r="Z1049" s="62" t="str">
        <f>IF(ISNA(MATCH(C1049,FORMULÁRIO!L:L, 0)),"NÃO","SIM")</f>
        <v>SIM</v>
      </c>
      <c r="AA1049" s="62" t="s">
        <v>3502</v>
      </c>
      <c r="AB1049" s="62" t="s">
        <v>3502</v>
      </c>
    </row>
    <row r="1050" spans="1:28" ht="15.75" customHeight="1" x14ac:dyDescent="0.25">
      <c r="A1050" s="62">
        <v>629</v>
      </c>
      <c r="B1050" s="208" t="s">
        <v>2602</v>
      </c>
      <c r="C1050" s="46" t="s">
        <v>2603</v>
      </c>
      <c r="D1050" s="47" t="s">
        <v>2604</v>
      </c>
      <c r="E1050" s="48" t="s">
        <v>43</v>
      </c>
      <c r="F1050" s="46" t="s">
        <v>2605</v>
      </c>
      <c r="G1050" s="46" t="s">
        <v>11</v>
      </c>
      <c r="H1050" s="62" t="s">
        <v>9</v>
      </c>
      <c r="I1050" s="62"/>
      <c r="J1050" s="62"/>
      <c r="K1050" s="62"/>
      <c r="L1050" s="62"/>
      <c r="M1050" s="62"/>
      <c r="N1050" s="62"/>
      <c r="O1050" s="62"/>
      <c r="P1050" s="62"/>
      <c r="Q1050" s="62"/>
      <c r="R1050" s="62"/>
      <c r="S1050" s="62"/>
      <c r="T1050" s="62"/>
      <c r="U1050" s="62"/>
      <c r="V1050" s="62" t="s">
        <v>3506</v>
      </c>
      <c r="W1050" s="62"/>
      <c r="X1050" s="62" t="s">
        <v>3371</v>
      </c>
      <c r="Y1050" s="62">
        <v>2</v>
      </c>
      <c r="Z1050" s="62" t="str">
        <f>IF(ISNA(MATCH(C1050,FORMULÁRIO!L:L, 0)),"NÃO","SIM")</f>
        <v>SIM</v>
      </c>
      <c r="AA1050" s="62" t="s">
        <v>3502</v>
      </c>
      <c r="AB1050" s="62" t="s">
        <v>3502</v>
      </c>
    </row>
    <row r="1051" spans="1:28" ht="15.75" customHeight="1" x14ac:dyDescent="0.25">
      <c r="A1051" s="62">
        <v>629</v>
      </c>
      <c r="B1051" s="208" t="s">
        <v>2602</v>
      </c>
      <c r="C1051" s="46" t="s">
        <v>2603</v>
      </c>
      <c r="D1051" s="47" t="s">
        <v>2604</v>
      </c>
      <c r="E1051" s="48" t="s">
        <v>43</v>
      </c>
      <c r="F1051" s="46" t="s">
        <v>2605</v>
      </c>
      <c r="G1051" s="46" t="s">
        <v>25</v>
      </c>
      <c r="H1051" s="62" t="s">
        <v>9</v>
      </c>
      <c r="I1051" s="62" t="s">
        <v>9</v>
      </c>
      <c r="J1051" s="62" t="s">
        <v>9</v>
      </c>
      <c r="K1051" s="62" t="s">
        <v>9</v>
      </c>
      <c r="L1051" s="62"/>
      <c r="M1051" s="62"/>
      <c r="N1051" s="62"/>
      <c r="O1051" s="62"/>
      <c r="P1051" s="62"/>
      <c r="Q1051" s="62"/>
      <c r="R1051" s="62"/>
      <c r="S1051" s="62"/>
      <c r="T1051" s="62"/>
      <c r="U1051" s="62"/>
      <c r="V1051" s="62" t="s">
        <v>3506</v>
      </c>
      <c r="W1051" s="62"/>
      <c r="X1051" s="62" t="s">
        <v>3380</v>
      </c>
      <c r="Y1051" s="62">
        <v>3</v>
      </c>
      <c r="Z1051" s="62" t="str">
        <f>IF(ISNA(MATCH(C1051,FORMULÁRIO!L:L, 0)),"NÃO","SIM")</f>
        <v>SIM</v>
      </c>
      <c r="AA1051" s="62" t="s">
        <v>3502</v>
      </c>
      <c r="AB1051" s="62" t="s">
        <v>3502</v>
      </c>
    </row>
    <row r="1052" spans="1:28" s="212" customFormat="1" ht="15.75" customHeight="1" x14ac:dyDescent="0.25">
      <c r="A1052" s="210">
        <v>629</v>
      </c>
      <c r="B1052" s="208" t="s">
        <v>2602</v>
      </c>
      <c r="C1052" s="83" t="s">
        <v>2603</v>
      </c>
      <c r="D1052" s="92" t="s">
        <v>2604</v>
      </c>
      <c r="E1052" s="84" t="s">
        <v>43</v>
      </c>
      <c r="F1052" s="83" t="s">
        <v>2605</v>
      </c>
      <c r="G1052" s="211" t="s">
        <v>57</v>
      </c>
      <c r="H1052" s="210"/>
      <c r="I1052" s="62" t="s">
        <v>9</v>
      </c>
      <c r="J1052" s="62" t="s">
        <v>9</v>
      </c>
      <c r="K1052" s="210"/>
      <c r="L1052" s="210"/>
      <c r="M1052" s="210"/>
      <c r="N1052" s="62" t="s">
        <v>9</v>
      </c>
      <c r="O1052" s="62" t="s">
        <v>9</v>
      </c>
      <c r="P1052" s="210"/>
      <c r="Q1052" s="210"/>
      <c r="R1052" s="210"/>
      <c r="S1052" s="210"/>
      <c r="T1052" s="210"/>
      <c r="U1052" s="62" t="s">
        <v>5029</v>
      </c>
      <c r="V1052" s="62" t="s">
        <v>3506</v>
      </c>
      <c r="W1052" s="62"/>
      <c r="X1052" s="62" t="s">
        <v>3389</v>
      </c>
      <c r="Y1052" s="62">
        <v>4</v>
      </c>
      <c r="Z1052" s="210" t="str">
        <f>IF(ISNA(MATCH(C1052,FORMULÁRIO!L:L, 0)),"NÃO","SIM")</f>
        <v>SIM</v>
      </c>
      <c r="AA1052" s="210" t="s">
        <v>3502</v>
      </c>
      <c r="AB1052" s="210" t="s">
        <v>3502</v>
      </c>
    </row>
    <row r="1053" spans="1:28" ht="15.75" customHeight="1" x14ac:dyDescent="0.25">
      <c r="A1053" s="62">
        <v>629</v>
      </c>
      <c r="B1053" s="208" t="s">
        <v>2602</v>
      </c>
      <c r="C1053" s="46" t="s">
        <v>2603</v>
      </c>
      <c r="D1053" s="47" t="s">
        <v>2604</v>
      </c>
      <c r="E1053" s="48" t="s">
        <v>43</v>
      </c>
      <c r="F1053" s="46" t="s">
        <v>2605</v>
      </c>
      <c r="G1053" s="46" t="s">
        <v>3355</v>
      </c>
      <c r="H1053" s="62" t="s">
        <v>9</v>
      </c>
      <c r="I1053" s="62"/>
      <c r="J1053" s="62"/>
      <c r="K1053" s="62"/>
      <c r="L1053" s="62"/>
      <c r="M1053" s="62"/>
      <c r="N1053" s="62"/>
      <c r="O1053" s="62"/>
      <c r="P1053" s="62" t="s">
        <v>9</v>
      </c>
      <c r="Q1053" s="62"/>
      <c r="R1053" s="62"/>
      <c r="S1053" s="62"/>
      <c r="T1053" s="62"/>
      <c r="U1053" s="62"/>
      <c r="V1053" s="62" t="s">
        <v>3506</v>
      </c>
      <c r="W1053" s="62"/>
      <c r="X1053" s="62" t="s">
        <v>3413</v>
      </c>
      <c r="Y1053" s="62">
        <v>5</v>
      </c>
      <c r="Z1053" s="62" t="str">
        <f>IF(ISNA(MATCH(C1053,FORMULÁRIO!L:L, 0)),"NÃO","SIM")</f>
        <v>SIM</v>
      </c>
      <c r="AA1053" s="62" t="s">
        <v>3502</v>
      </c>
      <c r="AB1053" s="62" t="s">
        <v>3502</v>
      </c>
    </row>
    <row r="1054" spans="1:28" ht="15.75" customHeight="1" x14ac:dyDescent="0.25">
      <c r="A1054" s="62">
        <v>630</v>
      </c>
      <c r="B1054" s="208" t="s">
        <v>2606</v>
      </c>
      <c r="C1054" s="46" t="s">
        <v>2607</v>
      </c>
      <c r="D1054" s="47" t="s">
        <v>2608</v>
      </c>
      <c r="E1054" s="48" t="s">
        <v>43</v>
      </c>
      <c r="F1054" s="46" t="s">
        <v>2609</v>
      </c>
      <c r="G1054" s="46" t="s">
        <v>15</v>
      </c>
      <c r="H1054" s="62" t="s">
        <v>9</v>
      </c>
      <c r="I1054" s="62"/>
      <c r="J1054" s="62"/>
      <c r="K1054" s="62"/>
      <c r="L1054" s="62"/>
      <c r="M1054" s="62"/>
      <c r="N1054" s="62"/>
      <c r="O1054" s="62"/>
      <c r="P1054" s="62"/>
      <c r="Q1054" s="62"/>
      <c r="R1054" s="62"/>
      <c r="S1054" s="62"/>
      <c r="T1054" s="62"/>
      <c r="U1054" s="62"/>
      <c r="V1054" s="62" t="s">
        <v>3506</v>
      </c>
      <c r="W1054" s="62"/>
      <c r="X1054" s="62" t="s">
        <v>3371</v>
      </c>
      <c r="Y1054" s="62">
        <v>1</v>
      </c>
      <c r="Z1054" s="62" t="str">
        <f>IF(ISNA(MATCH(C1054,FORMULÁRIO!L:L, 0)),"NÃO","SIM")</f>
        <v>SIM</v>
      </c>
      <c r="AA1054" s="62" t="s">
        <v>3502</v>
      </c>
      <c r="AB1054" s="62" t="s">
        <v>3502</v>
      </c>
    </row>
    <row r="1055" spans="1:28" ht="15.75" customHeight="1" x14ac:dyDescent="0.25">
      <c r="A1055" s="62">
        <v>630</v>
      </c>
      <c r="B1055" s="208" t="s">
        <v>2606</v>
      </c>
      <c r="C1055" s="46" t="s">
        <v>2607</v>
      </c>
      <c r="D1055" s="47" t="s">
        <v>2608</v>
      </c>
      <c r="E1055" s="48" t="s">
        <v>43</v>
      </c>
      <c r="F1055" s="46" t="s">
        <v>2609</v>
      </c>
      <c r="G1055" s="46" t="s">
        <v>33</v>
      </c>
      <c r="H1055" s="62"/>
      <c r="I1055" s="62"/>
      <c r="J1055" s="62"/>
      <c r="K1055" s="62"/>
      <c r="L1055" s="62"/>
      <c r="M1055" s="62" t="s">
        <v>9</v>
      </c>
      <c r="N1055" s="62"/>
      <c r="O1055" s="62" t="s">
        <v>9</v>
      </c>
      <c r="P1055" s="62"/>
      <c r="Q1055" s="62"/>
      <c r="R1055" s="62"/>
      <c r="S1055" s="62"/>
      <c r="T1055" s="62"/>
      <c r="U1055" s="62" t="s">
        <v>5039</v>
      </c>
      <c r="V1055" s="62" t="s">
        <v>3506</v>
      </c>
      <c r="W1055" s="62"/>
      <c r="X1055" s="62" t="s">
        <v>3389</v>
      </c>
      <c r="Y1055" s="62">
        <v>2</v>
      </c>
      <c r="Z1055" s="62" t="str">
        <f>IF(ISNA(MATCH(C1055,FORMULÁRIO!L:L, 0)),"NÃO","SIM")</f>
        <v>SIM</v>
      </c>
      <c r="AA1055" s="62" t="s">
        <v>3502</v>
      </c>
      <c r="AB1055" s="62" t="s">
        <v>3502</v>
      </c>
    </row>
    <row r="1056" spans="1:28" ht="15.75" customHeight="1" x14ac:dyDescent="0.25">
      <c r="A1056" s="62">
        <v>630</v>
      </c>
      <c r="B1056" s="208" t="s">
        <v>2606</v>
      </c>
      <c r="C1056" s="46" t="s">
        <v>2607</v>
      </c>
      <c r="D1056" s="47" t="s">
        <v>2608</v>
      </c>
      <c r="E1056" s="48" t="s">
        <v>43</v>
      </c>
      <c r="F1056" s="46" t="s">
        <v>2609</v>
      </c>
      <c r="G1056" s="46" t="s">
        <v>25</v>
      </c>
      <c r="H1056" s="62"/>
      <c r="I1056" s="62"/>
      <c r="J1056" s="62" t="s">
        <v>9</v>
      </c>
      <c r="K1056" s="62" t="s">
        <v>9</v>
      </c>
      <c r="L1056" s="62"/>
      <c r="M1056" s="62"/>
      <c r="N1056" s="62"/>
      <c r="O1056" s="62"/>
      <c r="P1056" s="62"/>
      <c r="Q1056" s="62"/>
      <c r="R1056" s="62"/>
      <c r="S1056" s="62"/>
      <c r="T1056" s="62"/>
      <c r="U1056" s="62"/>
      <c r="V1056" s="62" t="s">
        <v>3506</v>
      </c>
      <c r="W1056" s="62"/>
      <c r="X1056" s="62" t="s">
        <v>3380</v>
      </c>
      <c r="Y1056" s="62">
        <v>3</v>
      </c>
      <c r="Z1056" s="62" t="str">
        <f>IF(ISNA(MATCH(C1056,FORMULÁRIO!L:L, 0)),"NÃO","SIM")</f>
        <v>SIM</v>
      </c>
      <c r="AA1056" s="62" t="s">
        <v>3502</v>
      </c>
      <c r="AB1056" s="62" t="s">
        <v>3502</v>
      </c>
    </row>
    <row r="1057" spans="1:28" ht="15.75" customHeight="1" x14ac:dyDescent="0.25">
      <c r="A1057" s="62">
        <v>631</v>
      </c>
      <c r="B1057" s="208" t="s">
        <v>2610</v>
      </c>
      <c r="C1057" s="46" t="s">
        <v>2611</v>
      </c>
      <c r="D1057" s="47" t="s">
        <v>2612</v>
      </c>
      <c r="E1057" s="48" t="s">
        <v>43</v>
      </c>
      <c r="F1057" s="46" t="s">
        <v>2613</v>
      </c>
      <c r="G1057" s="46" t="s">
        <v>62</v>
      </c>
      <c r="H1057" s="62" t="s">
        <v>9</v>
      </c>
      <c r="I1057" s="62"/>
      <c r="J1057" s="62"/>
      <c r="K1057" s="62"/>
      <c r="L1057" s="62"/>
      <c r="M1057" s="62"/>
      <c r="N1057" s="62"/>
      <c r="O1057" s="62" t="s">
        <v>9</v>
      </c>
      <c r="P1057" s="62"/>
      <c r="Q1057" s="62"/>
      <c r="R1057" s="62"/>
      <c r="S1057" s="62"/>
      <c r="T1057" s="62"/>
      <c r="U1057" s="62" t="s">
        <v>4602</v>
      </c>
      <c r="V1057" s="62" t="s">
        <v>3506</v>
      </c>
      <c r="W1057" s="62"/>
      <c r="X1057" s="62" t="s">
        <v>3413</v>
      </c>
      <c r="Y1057" s="62">
        <v>1</v>
      </c>
      <c r="Z1057" s="62" t="str">
        <f>IF(ISNA(MATCH(C1057,FORMULÁRIO!L:L, 0)),"NÃO","SIM")</f>
        <v>SIM</v>
      </c>
      <c r="AA1057" s="62" t="s">
        <v>3502</v>
      </c>
      <c r="AB1057" s="62" t="s">
        <v>3502</v>
      </c>
    </row>
    <row r="1058" spans="1:28" ht="15.75" customHeight="1" x14ac:dyDescent="0.25">
      <c r="A1058" s="62">
        <v>631</v>
      </c>
      <c r="B1058" s="208" t="s">
        <v>2610</v>
      </c>
      <c r="C1058" s="46" t="s">
        <v>2611</v>
      </c>
      <c r="D1058" s="47" t="s">
        <v>2612</v>
      </c>
      <c r="E1058" s="48" t="s">
        <v>43</v>
      </c>
      <c r="F1058" s="46" t="s">
        <v>2613</v>
      </c>
      <c r="G1058" s="46" t="s">
        <v>68</v>
      </c>
      <c r="H1058" s="62"/>
      <c r="I1058" s="62"/>
      <c r="J1058" s="62"/>
      <c r="K1058" s="62" t="s">
        <v>9</v>
      </c>
      <c r="L1058" s="62"/>
      <c r="M1058" s="62"/>
      <c r="N1058" s="62"/>
      <c r="O1058" s="62"/>
      <c r="P1058" s="62"/>
      <c r="Q1058" s="62"/>
      <c r="R1058" s="62"/>
      <c r="S1058" s="62"/>
      <c r="T1058" s="62"/>
      <c r="U1058" s="62"/>
      <c r="V1058" s="62" t="s">
        <v>3506</v>
      </c>
      <c r="W1058" s="62"/>
      <c r="X1058" s="62" t="s">
        <v>3497</v>
      </c>
      <c r="Y1058" s="62">
        <v>2</v>
      </c>
      <c r="Z1058" s="62" t="str">
        <f>IF(ISNA(MATCH(C1058,FORMULÁRIO!L:L, 0)),"NÃO","SIM")</f>
        <v>SIM</v>
      </c>
      <c r="AA1058" s="62" t="s">
        <v>3502</v>
      </c>
      <c r="AB1058" s="62" t="s">
        <v>3502</v>
      </c>
    </row>
    <row r="1059" spans="1:28" ht="15.75" customHeight="1" x14ac:dyDescent="0.25">
      <c r="A1059" s="62">
        <v>631</v>
      </c>
      <c r="B1059" s="208" t="s">
        <v>2610</v>
      </c>
      <c r="C1059" s="46" t="s">
        <v>2611</v>
      </c>
      <c r="D1059" s="47" t="s">
        <v>2612</v>
      </c>
      <c r="E1059" s="48" t="s">
        <v>43</v>
      </c>
      <c r="F1059" s="46" t="s">
        <v>2613</v>
      </c>
      <c r="G1059" s="46" t="s">
        <v>25</v>
      </c>
      <c r="H1059" s="62" t="s">
        <v>9</v>
      </c>
      <c r="I1059" s="62"/>
      <c r="J1059" s="62" t="s">
        <v>9</v>
      </c>
      <c r="K1059" s="62" t="s">
        <v>9</v>
      </c>
      <c r="L1059" s="62"/>
      <c r="M1059" s="62"/>
      <c r="N1059" s="62"/>
      <c r="O1059" s="62"/>
      <c r="P1059" s="62"/>
      <c r="Q1059" s="62"/>
      <c r="R1059" s="62"/>
      <c r="S1059" s="62"/>
      <c r="T1059" s="62"/>
      <c r="U1059" s="62"/>
      <c r="V1059" s="62" t="s">
        <v>3506</v>
      </c>
      <c r="W1059" s="62"/>
      <c r="X1059" s="62" t="s">
        <v>3380</v>
      </c>
      <c r="Y1059" s="62">
        <v>3</v>
      </c>
      <c r="Z1059" s="62" t="str">
        <f>IF(ISNA(MATCH(C1059,FORMULÁRIO!L:L, 0)),"NÃO","SIM")</f>
        <v>SIM</v>
      </c>
      <c r="AA1059" s="62" t="s">
        <v>3502</v>
      </c>
      <c r="AB1059" s="62" t="s">
        <v>3502</v>
      </c>
    </row>
    <row r="1060" spans="1:28" ht="15.75" customHeight="1" x14ac:dyDescent="0.25">
      <c r="A1060" s="62">
        <v>632</v>
      </c>
      <c r="B1060" s="208" t="s">
        <v>2614</v>
      </c>
      <c r="C1060" s="46" t="s">
        <v>2615</v>
      </c>
      <c r="D1060" s="47" t="s">
        <v>2616</v>
      </c>
      <c r="E1060" s="48" t="s">
        <v>43</v>
      </c>
      <c r="F1060" s="46" t="s">
        <v>2617</v>
      </c>
      <c r="G1060" s="46" t="s">
        <v>48</v>
      </c>
      <c r="H1060" s="62" t="s">
        <v>9</v>
      </c>
      <c r="I1060" s="62"/>
      <c r="J1060" s="62"/>
      <c r="K1060" s="62"/>
      <c r="L1060" s="62"/>
      <c r="M1060" s="62"/>
      <c r="N1060" s="62"/>
      <c r="O1060" s="62"/>
      <c r="P1060" s="62"/>
      <c r="Q1060" s="62"/>
      <c r="R1060" s="62"/>
      <c r="S1060" s="62"/>
      <c r="T1060" s="62"/>
      <c r="U1060" s="62" t="s">
        <v>4602</v>
      </c>
      <c r="V1060" s="62" t="s">
        <v>3506</v>
      </c>
      <c r="W1060" s="62"/>
      <c r="X1060" s="62" t="s">
        <v>3361</v>
      </c>
      <c r="Y1060" s="62">
        <v>1</v>
      </c>
      <c r="Z1060" s="62" t="str">
        <f>IF(ISNA(MATCH(C1060,FORMULÁRIO!L:L, 0)),"NÃO","SIM")</f>
        <v>SIM</v>
      </c>
      <c r="AA1060" s="62" t="s">
        <v>3502</v>
      </c>
      <c r="AB1060" s="62" t="s">
        <v>3502</v>
      </c>
    </row>
    <row r="1061" spans="1:28" x14ac:dyDescent="0.25">
      <c r="A1061" s="62">
        <v>633</v>
      </c>
      <c r="B1061" s="46" t="s">
        <v>2618</v>
      </c>
      <c r="C1061" s="46" t="s">
        <v>2619</v>
      </c>
      <c r="D1061" s="47" t="s">
        <v>2620</v>
      </c>
      <c r="E1061" s="48" t="s">
        <v>43</v>
      </c>
      <c r="F1061" s="46" t="s">
        <v>2621</v>
      </c>
      <c r="G1061" s="46" t="s">
        <v>10</v>
      </c>
      <c r="H1061" s="62"/>
      <c r="I1061" s="62"/>
      <c r="J1061" s="62" t="s">
        <v>9</v>
      </c>
      <c r="K1061" s="62"/>
      <c r="L1061" s="62"/>
      <c r="M1061" s="62"/>
      <c r="N1061" s="62"/>
      <c r="O1061" s="62"/>
      <c r="P1061" s="62"/>
      <c r="Q1061" s="62"/>
      <c r="R1061" s="62"/>
      <c r="S1061" s="62"/>
      <c r="T1061" s="62"/>
      <c r="U1061" s="62"/>
      <c r="V1061" s="62"/>
      <c r="W1061" s="62"/>
      <c r="X1061" s="62" t="s">
        <v>3497</v>
      </c>
      <c r="Y1061" s="62">
        <v>1</v>
      </c>
      <c r="Z1061" s="62" t="str">
        <f>IF(ISNA(MATCH(C1061,FORMULÁRIO!L:L, 0)),"NÃO","SIM")</f>
        <v>NÃO</v>
      </c>
      <c r="AA1061" s="62" t="s">
        <v>3502</v>
      </c>
      <c r="AB1061" s="62" t="s">
        <v>3502</v>
      </c>
    </row>
    <row r="1062" spans="1:28" x14ac:dyDescent="0.25">
      <c r="A1062" s="62">
        <v>634</v>
      </c>
      <c r="B1062" s="208" t="s">
        <v>2622</v>
      </c>
      <c r="C1062" s="46" t="s">
        <v>2623</v>
      </c>
      <c r="D1062" s="47" t="s">
        <v>2624</v>
      </c>
      <c r="E1062" s="48" t="s">
        <v>43</v>
      </c>
      <c r="F1062" s="46" t="s">
        <v>2625</v>
      </c>
      <c r="G1062" s="46" t="s">
        <v>10</v>
      </c>
      <c r="H1062" s="62"/>
      <c r="I1062" s="62"/>
      <c r="J1062" s="62" t="s">
        <v>9</v>
      </c>
      <c r="K1062" s="62" t="s">
        <v>9</v>
      </c>
      <c r="L1062" s="62"/>
      <c r="M1062" s="62"/>
      <c r="N1062" s="62"/>
      <c r="O1062" s="62"/>
      <c r="P1062" s="62"/>
      <c r="Q1062" s="62"/>
      <c r="R1062" s="62"/>
      <c r="S1062" s="62"/>
      <c r="T1062" s="62"/>
      <c r="U1062" s="62" t="s">
        <v>5053</v>
      </c>
      <c r="V1062" s="62" t="s">
        <v>3506</v>
      </c>
      <c r="W1062" s="62"/>
      <c r="X1062" s="62" t="s">
        <v>3497</v>
      </c>
      <c r="Y1062" s="62">
        <v>1</v>
      </c>
      <c r="Z1062" s="62" t="str">
        <f>IF(ISNA(MATCH(C1062,FORMULÁRIO!L:L, 0)),"NÃO","SIM")</f>
        <v>SIM</v>
      </c>
      <c r="AA1062" s="62" t="s">
        <v>3502</v>
      </c>
      <c r="AB1062" s="62" t="s">
        <v>3502</v>
      </c>
    </row>
    <row r="1063" spans="1:28" x14ac:dyDescent="0.25">
      <c r="A1063" s="62">
        <v>635</v>
      </c>
      <c r="B1063" s="208" t="s">
        <v>2626</v>
      </c>
      <c r="C1063" s="46" t="s">
        <v>2627</v>
      </c>
      <c r="D1063" s="89" t="s">
        <v>2628</v>
      </c>
      <c r="E1063" s="48" t="s">
        <v>89</v>
      </c>
      <c r="F1063" s="46" t="s">
        <v>2629</v>
      </c>
      <c r="G1063" s="46" t="s">
        <v>10</v>
      </c>
      <c r="H1063" s="62"/>
      <c r="I1063" s="62" t="s">
        <v>9</v>
      </c>
      <c r="J1063" s="62"/>
      <c r="K1063" s="62" t="s">
        <v>9</v>
      </c>
      <c r="L1063" s="62"/>
      <c r="M1063" s="62"/>
      <c r="N1063" s="62"/>
      <c r="O1063" s="62"/>
      <c r="P1063" s="62"/>
      <c r="Q1063" s="62"/>
      <c r="R1063" s="62"/>
      <c r="S1063" s="62"/>
      <c r="T1063" s="62"/>
      <c r="U1063" s="62"/>
      <c r="V1063" s="62"/>
      <c r="W1063" s="62"/>
      <c r="X1063" s="62" t="s">
        <v>3497</v>
      </c>
      <c r="Y1063" s="62">
        <v>1</v>
      </c>
      <c r="Z1063" s="62" t="str">
        <f>IF(ISNA(MATCH(C1063,FORMULÁRIO!L:L, 0)),"NÃO","SIM")</f>
        <v>SIM</v>
      </c>
      <c r="AA1063" s="62" t="s">
        <v>3502</v>
      </c>
      <c r="AB1063" s="62" t="s">
        <v>3503</v>
      </c>
    </row>
    <row r="1064" spans="1:28" ht="15.75" customHeight="1" x14ac:dyDescent="0.25">
      <c r="A1064" s="62">
        <v>636</v>
      </c>
      <c r="B1064" s="208" t="s">
        <v>2630</v>
      </c>
      <c r="C1064" s="46" t="s">
        <v>2631</v>
      </c>
      <c r="D1064" s="47" t="s">
        <v>2632</v>
      </c>
      <c r="E1064" s="48" t="s">
        <v>43</v>
      </c>
      <c r="F1064" s="46" t="s">
        <v>2633</v>
      </c>
      <c r="G1064" s="46" t="s">
        <v>48</v>
      </c>
      <c r="H1064" s="62" t="s">
        <v>9</v>
      </c>
      <c r="I1064" s="62" t="s">
        <v>9</v>
      </c>
      <c r="J1064" s="62"/>
      <c r="K1064" s="62"/>
      <c r="L1064" s="62"/>
      <c r="M1064" s="62"/>
      <c r="N1064" s="62"/>
      <c r="O1064" s="62"/>
      <c r="P1064" s="62"/>
      <c r="Q1064" s="62"/>
      <c r="R1064" s="62"/>
      <c r="S1064" s="62"/>
      <c r="T1064" s="62"/>
      <c r="U1064" s="62"/>
      <c r="V1064" s="62"/>
      <c r="W1064" s="62"/>
      <c r="X1064" s="62" t="s">
        <v>3361</v>
      </c>
      <c r="Y1064" s="62">
        <v>1</v>
      </c>
      <c r="Z1064" s="62" t="str">
        <f>IF(ISNA(MATCH(C1064,FORMULÁRIO!L:L, 0)),"NÃO","SIM")</f>
        <v>SIM</v>
      </c>
      <c r="AA1064" s="62" t="s">
        <v>3502</v>
      </c>
      <c r="AB1064" s="62" t="s">
        <v>3502</v>
      </c>
    </row>
    <row r="1065" spans="1:28" ht="15.75" customHeight="1" x14ac:dyDescent="0.25">
      <c r="A1065" s="62">
        <v>637</v>
      </c>
      <c r="B1065" s="208" t="s">
        <v>2634</v>
      </c>
      <c r="C1065" s="46" t="s">
        <v>2635</v>
      </c>
      <c r="D1065" s="47" t="s">
        <v>2636</v>
      </c>
      <c r="E1065" s="48" t="s">
        <v>43</v>
      </c>
      <c r="F1065" s="46" t="s">
        <v>2637</v>
      </c>
      <c r="G1065" s="46" t="s">
        <v>62</v>
      </c>
      <c r="H1065" s="62" t="s">
        <v>9</v>
      </c>
      <c r="I1065" s="62"/>
      <c r="J1065" s="62"/>
      <c r="K1065" s="62"/>
      <c r="L1065" s="62"/>
      <c r="M1065" s="62"/>
      <c r="N1065" s="62"/>
      <c r="O1065" s="62" t="s">
        <v>9</v>
      </c>
      <c r="P1065" s="62" t="s">
        <v>9</v>
      </c>
      <c r="Q1065" s="62"/>
      <c r="R1065" s="62"/>
      <c r="S1065" s="62"/>
      <c r="T1065" s="62"/>
      <c r="U1065" s="62"/>
      <c r="V1065" s="62" t="s">
        <v>3506</v>
      </c>
      <c r="W1065" s="62"/>
      <c r="X1065" s="62" t="s">
        <v>3413</v>
      </c>
      <c r="Y1065" s="62">
        <v>1</v>
      </c>
      <c r="Z1065" s="62" t="str">
        <f>IF(ISNA(MATCH(C1065,FORMULÁRIO!L:L, 0)),"NÃO","SIM")</f>
        <v>SIM</v>
      </c>
      <c r="AA1065" s="62" t="s">
        <v>3502</v>
      </c>
      <c r="AB1065" s="62" t="s">
        <v>3502</v>
      </c>
    </row>
    <row r="1066" spans="1:28" ht="15.75" customHeight="1" x14ac:dyDescent="0.25">
      <c r="A1066" s="62">
        <v>637</v>
      </c>
      <c r="B1066" s="208" t="s">
        <v>2634</v>
      </c>
      <c r="C1066" s="46" t="s">
        <v>2635</v>
      </c>
      <c r="D1066" s="47" t="s">
        <v>2636</v>
      </c>
      <c r="E1066" s="48" t="s">
        <v>43</v>
      </c>
      <c r="F1066" s="46" t="s">
        <v>2637</v>
      </c>
      <c r="G1066" s="46" t="s">
        <v>17</v>
      </c>
      <c r="H1066" s="62"/>
      <c r="I1066" s="62" t="s">
        <v>9</v>
      </c>
      <c r="J1066" s="62" t="s">
        <v>9</v>
      </c>
      <c r="K1066" s="62"/>
      <c r="L1066" s="62"/>
      <c r="M1066" s="62"/>
      <c r="N1066" s="62"/>
      <c r="O1066" s="62"/>
      <c r="P1066" s="62"/>
      <c r="Q1066" s="62"/>
      <c r="R1066" s="62"/>
      <c r="S1066" s="62"/>
      <c r="T1066" s="62"/>
      <c r="U1066" s="62" t="s">
        <v>5037</v>
      </c>
      <c r="V1066" s="62" t="s">
        <v>3506</v>
      </c>
      <c r="W1066" s="62"/>
      <c r="X1066" s="62" t="s">
        <v>3380</v>
      </c>
      <c r="Y1066" s="62">
        <v>2</v>
      </c>
      <c r="Z1066" s="62" t="str">
        <f>IF(ISNA(MATCH(C1066,FORMULÁRIO!L:L, 0)),"NÃO","SIM")</f>
        <v>SIM</v>
      </c>
      <c r="AA1066" s="62" t="s">
        <v>3502</v>
      </c>
      <c r="AB1066" s="62" t="s">
        <v>3502</v>
      </c>
    </row>
    <row r="1067" spans="1:28" ht="15.75" customHeight="1" x14ac:dyDescent="0.25">
      <c r="A1067" s="62">
        <v>637</v>
      </c>
      <c r="B1067" s="208" t="s">
        <v>2634</v>
      </c>
      <c r="C1067" s="46" t="s">
        <v>2635</v>
      </c>
      <c r="D1067" s="47" t="s">
        <v>2636</v>
      </c>
      <c r="E1067" s="48" t="s">
        <v>43</v>
      </c>
      <c r="F1067" s="46" t="s">
        <v>2637</v>
      </c>
      <c r="G1067" s="46" t="s">
        <v>591</v>
      </c>
      <c r="H1067" s="62" t="s">
        <v>9</v>
      </c>
      <c r="I1067" s="62"/>
      <c r="J1067" s="62"/>
      <c r="K1067" s="62"/>
      <c r="L1067" s="62"/>
      <c r="M1067" s="62"/>
      <c r="N1067" s="62"/>
      <c r="O1067" s="62"/>
      <c r="P1067" s="62"/>
      <c r="Q1067" s="62"/>
      <c r="R1067" s="62"/>
      <c r="S1067" s="62"/>
      <c r="T1067" s="62"/>
      <c r="U1067" s="62"/>
      <c r="V1067" s="62" t="s">
        <v>3506</v>
      </c>
      <c r="W1067" s="62"/>
      <c r="X1067" s="62" t="s">
        <v>3361</v>
      </c>
      <c r="Y1067" s="62">
        <v>3</v>
      </c>
      <c r="Z1067" s="62" t="str">
        <f>IF(ISNA(MATCH(C1067,FORMULÁRIO!L:L, 0)),"NÃO","SIM")</f>
        <v>SIM</v>
      </c>
      <c r="AA1067" s="62" t="s">
        <v>3502</v>
      </c>
      <c r="AB1067" s="62" t="s">
        <v>3502</v>
      </c>
    </row>
    <row r="1068" spans="1:28" x14ac:dyDescent="0.25">
      <c r="A1068" s="62">
        <v>638</v>
      </c>
      <c r="B1068" s="209" t="s">
        <v>2638</v>
      </c>
      <c r="C1068" s="46" t="s">
        <v>2639</v>
      </c>
      <c r="D1068" s="47" t="s">
        <v>2640</v>
      </c>
      <c r="E1068" s="48" t="s">
        <v>89</v>
      </c>
      <c r="F1068" s="46" t="s">
        <v>2641</v>
      </c>
      <c r="G1068" s="46" t="s">
        <v>10</v>
      </c>
      <c r="H1068" s="62"/>
      <c r="I1068" s="62"/>
      <c r="J1068" s="62" t="s">
        <v>9</v>
      </c>
      <c r="K1068" s="62"/>
      <c r="L1068" s="62"/>
      <c r="M1068" s="62"/>
      <c r="N1068" s="62"/>
      <c r="O1068" s="62"/>
      <c r="P1068" s="62"/>
      <c r="Q1068" s="62"/>
      <c r="R1068" s="62"/>
      <c r="S1068" s="62"/>
      <c r="T1068" s="62"/>
      <c r="U1068" s="62"/>
      <c r="V1068" s="62"/>
      <c r="W1068" s="62"/>
      <c r="X1068" s="62" t="s">
        <v>3497</v>
      </c>
      <c r="Y1068" s="62">
        <v>1</v>
      </c>
      <c r="Z1068" s="62" t="str">
        <f>IF(ISNA(MATCH(C1068,FORMULÁRIO!L:L, 0)),"NÃO","SIM")</f>
        <v>SIM</v>
      </c>
      <c r="AA1068" s="62" t="s">
        <v>3502</v>
      </c>
      <c r="AB1068" s="62" t="s">
        <v>3503</v>
      </c>
    </row>
    <row r="1069" spans="1:28" x14ac:dyDescent="0.25">
      <c r="A1069" s="62">
        <v>639</v>
      </c>
      <c r="B1069" s="208" t="s">
        <v>2642</v>
      </c>
      <c r="C1069" s="46" t="s">
        <v>2643</v>
      </c>
      <c r="D1069" s="47" t="s">
        <v>2644</v>
      </c>
      <c r="E1069" s="48" t="s">
        <v>168</v>
      </c>
      <c r="F1069" s="46" t="s">
        <v>2645</v>
      </c>
      <c r="G1069" s="46" t="s">
        <v>10</v>
      </c>
      <c r="H1069" s="62"/>
      <c r="I1069" s="62"/>
      <c r="J1069" s="62" t="s">
        <v>9</v>
      </c>
      <c r="K1069" s="62"/>
      <c r="L1069" s="62"/>
      <c r="M1069" s="62"/>
      <c r="N1069" s="62"/>
      <c r="O1069" s="62"/>
      <c r="P1069" s="62"/>
      <c r="Q1069" s="62"/>
      <c r="R1069" s="62"/>
      <c r="S1069" s="62"/>
      <c r="T1069" s="62"/>
      <c r="U1069" s="62"/>
      <c r="V1069" s="62"/>
      <c r="W1069" s="62"/>
      <c r="X1069" s="62" t="s">
        <v>3497</v>
      </c>
      <c r="Y1069" s="62">
        <v>1</v>
      </c>
      <c r="Z1069" s="62" t="str">
        <f>IF(ISNA(MATCH(C1069,FORMULÁRIO!L:L, 0)),"NÃO","SIM")</f>
        <v>SIM</v>
      </c>
      <c r="AA1069" s="62" t="s">
        <v>3502</v>
      </c>
      <c r="AB1069" s="62" t="s">
        <v>3503</v>
      </c>
    </row>
    <row r="1070" spans="1:28" ht="15.75" customHeight="1" x14ac:dyDescent="0.25">
      <c r="A1070" s="62">
        <v>640</v>
      </c>
      <c r="B1070" s="208" t="s">
        <v>2646</v>
      </c>
      <c r="C1070" s="46" t="s">
        <v>2647</v>
      </c>
      <c r="D1070" s="47" t="s">
        <v>2648</v>
      </c>
      <c r="E1070" s="48" t="s">
        <v>3470</v>
      </c>
      <c r="F1070" s="46" t="s">
        <v>2649</v>
      </c>
      <c r="G1070" s="46" t="s">
        <v>13</v>
      </c>
      <c r="H1070" s="62" t="s">
        <v>9</v>
      </c>
      <c r="I1070" s="62" t="s">
        <v>9</v>
      </c>
      <c r="J1070" s="62"/>
      <c r="K1070" s="62"/>
      <c r="L1070" s="62"/>
      <c r="M1070" s="62"/>
      <c r="N1070" s="62"/>
      <c r="O1070" s="62"/>
      <c r="P1070" s="62"/>
      <c r="Q1070" s="62"/>
      <c r="R1070" s="62"/>
      <c r="S1070" s="62"/>
      <c r="T1070" s="62"/>
      <c r="U1070" s="62"/>
      <c r="V1070" s="62"/>
      <c r="W1070" s="62"/>
      <c r="X1070" s="62" t="s">
        <v>3408</v>
      </c>
      <c r="Y1070" s="62">
        <v>1</v>
      </c>
      <c r="Z1070" s="62" t="str">
        <f>IF(ISNA(MATCH(C1070,FORMULÁRIO!L:L, 0)),"NÃO","SIM")</f>
        <v>SIM</v>
      </c>
      <c r="AA1070" s="62" t="s">
        <v>3503</v>
      </c>
      <c r="AB1070" s="62" t="s">
        <v>3503</v>
      </c>
    </row>
    <row r="1071" spans="1:28" ht="15.75" customHeight="1" x14ac:dyDescent="0.25">
      <c r="A1071" s="62">
        <v>640</v>
      </c>
      <c r="B1071" s="208" t="s">
        <v>2646</v>
      </c>
      <c r="C1071" s="46" t="s">
        <v>2647</v>
      </c>
      <c r="D1071" s="47" t="s">
        <v>2648</v>
      </c>
      <c r="E1071" s="48" t="s">
        <v>3470</v>
      </c>
      <c r="F1071" s="46" t="s">
        <v>2649</v>
      </c>
      <c r="G1071" s="46" t="s">
        <v>17</v>
      </c>
      <c r="H1071" s="62"/>
      <c r="I1071" s="62"/>
      <c r="J1071" s="62" t="s">
        <v>9</v>
      </c>
      <c r="K1071" s="62" t="s">
        <v>9</v>
      </c>
      <c r="L1071" s="62"/>
      <c r="M1071" s="62"/>
      <c r="N1071" s="62"/>
      <c r="O1071" s="62"/>
      <c r="P1071" s="62"/>
      <c r="Q1071" s="62"/>
      <c r="R1071" s="62"/>
      <c r="S1071" s="62"/>
      <c r="T1071" s="62"/>
      <c r="U1071" s="62"/>
      <c r="V1071" s="62"/>
      <c r="W1071" s="62"/>
      <c r="X1071" s="62" t="s">
        <v>3380</v>
      </c>
      <c r="Y1071" s="62">
        <v>2</v>
      </c>
      <c r="Z1071" s="62" t="str">
        <f>IF(ISNA(MATCH(C1071,FORMULÁRIO!L:L, 0)),"NÃO","SIM")</f>
        <v>SIM</v>
      </c>
      <c r="AA1071" s="62" t="s">
        <v>3503</v>
      </c>
      <c r="AB1071" s="62" t="s">
        <v>3503</v>
      </c>
    </row>
    <row r="1072" spans="1:28" ht="15.75" customHeight="1" x14ac:dyDescent="0.25">
      <c r="A1072" s="62">
        <v>641</v>
      </c>
      <c r="B1072" s="208" t="s">
        <v>2650</v>
      </c>
      <c r="C1072" s="46" t="s">
        <v>2651</v>
      </c>
      <c r="D1072" s="89" t="s">
        <v>2652</v>
      </c>
      <c r="E1072" s="48" t="s">
        <v>26</v>
      </c>
      <c r="F1072" s="46" t="s">
        <v>2653</v>
      </c>
      <c r="G1072" s="46" t="s">
        <v>48</v>
      </c>
      <c r="H1072" s="62" t="s">
        <v>9</v>
      </c>
      <c r="I1072" s="62" t="s">
        <v>9</v>
      </c>
      <c r="J1072" s="62"/>
      <c r="K1072" s="62"/>
      <c r="L1072" s="62"/>
      <c r="M1072" s="62"/>
      <c r="N1072" s="62"/>
      <c r="O1072" s="62"/>
      <c r="P1072" s="62"/>
      <c r="Q1072" s="62"/>
      <c r="R1072" s="62"/>
      <c r="S1072" s="62"/>
      <c r="T1072" s="62"/>
      <c r="U1072" s="62"/>
      <c r="V1072" s="62"/>
      <c r="W1072" s="62"/>
      <c r="X1072" s="62" t="s">
        <v>3361</v>
      </c>
      <c r="Y1072" s="62">
        <v>1</v>
      </c>
      <c r="Z1072" s="62" t="str">
        <f>IF(ISNA(MATCH(C1072,FORMULÁRIO!L:L, 0)),"NÃO","SIM")</f>
        <v>SIM</v>
      </c>
      <c r="AA1072" s="62" t="s">
        <v>3502</v>
      </c>
      <c r="AB1072" s="62" t="s">
        <v>3503</v>
      </c>
    </row>
    <row r="1073" spans="1:28" ht="15.75" customHeight="1" x14ac:dyDescent="0.25">
      <c r="A1073" s="62">
        <v>641</v>
      </c>
      <c r="B1073" s="208" t="s">
        <v>2650</v>
      </c>
      <c r="C1073" s="46" t="s">
        <v>2651</v>
      </c>
      <c r="D1073" s="47" t="s">
        <v>2652</v>
      </c>
      <c r="E1073" s="48" t="s">
        <v>26</v>
      </c>
      <c r="F1073" s="46" t="s">
        <v>2653</v>
      </c>
      <c r="G1073" s="46" t="s">
        <v>17</v>
      </c>
      <c r="H1073" s="62" t="s">
        <v>9</v>
      </c>
      <c r="I1073" s="62"/>
      <c r="J1073" s="62" t="s">
        <v>9</v>
      </c>
      <c r="K1073" s="62" t="s">
        <v>9</v>
      </c>
      <c r="L1073" s="62"/>
      <c r="M1073" s="62"/>
      <c r="N1073" s="62"/>
      <c r="O1073" s="62"/>
      <c r="P1073" s="62"/>
      <c r="Q1073" s="62"/>
      <c r="R1073" s="62"/>
      <c r="S1073" s="62"/>
      <c r="T1073" s="62"/>
      <c r="U1073" s="62"/>
      <c r="V1073" s="62"/>
      <c r="W1073" s="62"/>
      <c r="X1073" s="62" t="s">
        <v>3380</v>
      </c>
      <c r="Y1073" s="62">
        <v>2</v>
      </c>
      <c r="Z1073" s="62" t="str">
        <f>IF(ISNA(MATCH(C1073,FORMULÁRIO!L:L, 0)),"NÃO","SIM")</f>
        <v>SIM</v>
      </c>
      <c r="AA1073" s="62" t="s">
        <v>3502</v>
      </c>
      <c r="AB1073" s="62" t="s">
        <v>3503</v>
      </c>
    </row>
    <row r="1074" spans="1:28" ht="15.75" customHeight="1" x14ac:dyDescent="0.25">
      <c r="A1074" s="62">
        <v>642</v>
      </c>
      <c r="B1074" s="208" t="s">
        <v>2654</v>
      </c>
      <c r="C1074" s="46" t="s">
        <v>2655</v>
      </c>
      <c r="D1074" s="47" t="s">
        <v>2656</v>
      </c>
      <c r="E1074" s="48" t="s">
        <v>3470</v>
      </c>
      <c r="F1074" s="46" t="s">
        <v>2657</v>
      </c>
      <c r="G1074" s="46" t="s">
        <v>305</v>
      </c>
      <c r="H1074" s="62" t="s">
        <v>9</v>
      </c>
      <c r="I1074" s="62"/>
      <c r="J1074" s="62" t="s">
        <v>9</v>
      </c>
      <c r="K1074" s="62"/>
      <c r="L1074" s="62"/>
      <c r="M1074" s="62"/>
      <c r="N1074" s="62"/>
      <c r="O1074" s="62" t="s">
        <v>9</v>
      </c>
      <c r="P1074" s="62"/>
      <c r="Q1074" s="62"/>
      <c r="R1074" s="62"/>
      <c r="S1074" s="62"/>
      <c r="T1074" s="62"/>
      <c r="U1074" s="62"/>
      <c r="V1074" s="62"/>
      <c r="W1074" s="62"/>
      <c r="X1074" s="62" t="s">
        <v>3389</v>
      </c>
      <c r="Y1074" s="62">
        <v>1</v>
      </c>
      <c r="Z1074" s="62" t="str">
        <f>IF(ISNA(MATCH(C1074,FORMULÁRIO!L:L, 0)),"NÃO","SIM")</f>
        <v>SIM</v>
      </c>
      <c r="AA1074" s="62" t="s">
        <v>3503</v>
      </c>
      <c r="AB1074" s="62" t="s">
        <v>3503</v>
      </c>
    </row>
    <row r="1075" spans="1:28" ht="15.75" customHeight="1" x14ac:dyDescent="0.25">
      <c r="A1075" s="62">
        <v>642</v>
      </c>
      <c r="B1075" s="208" t="s">
        <v>2654</v>
      </c>
      <c r="C1075" s="46" t="s">
        <v>2655</v>
      </c>
      <c r="D1075" s="47" t="s">
        <v>2656</v>
      </c>
      <c r="E1075" s="48" t="s">
        <v>3470</v>
      </c>
      <c r="F1075" s="46" t="s">
        <v>2657</v>
      </c>
      <c r="G1075" s="46" t="s">
        <v>17</v>
      </c>
      <c r="H1075" s="62" t="s">
        <v>9</v>
      </c>
      <c r="I1075" s="62" t="s">
        <v>9</v>
      </c>
      <c r="J1075" s="62" t="s">
        <v>9</v>
      </c>
      <c r="K1075" s="62"/>
      <c r="L1075" s="62"/>
      <c r="M1075" s="62"/>
      <c r="N1075" s="62"/>
      <c r="O1075" s="62"/>
      <c r="P1075" s="62"/>
      <c r="Q1075" s="62"/>
      <c r="R1075" s="62"/>
      <c r="S1075" s="62"/>
      <c r="T1075" s="62"/>
      <c r="U1075" s="62"/>
      <c r="V1075" s="62"/>
      <c r="W1075" s="62"/>
      <c r="X1075" s="62" t="s">
        <v>3380</v>
      </c>
      <c r="Y1075" s="62">
        <v>2</v>
      </c>
      <c r="Z1075" s="62" t="str">
        <f>IF(ISNA(MATCH(C1075,FORMULÁRIO!L:L, 0)),"NÃO","SIM")</f>
        <v>SIM</v>
      </c>
      <c r="AA1075" s="62" t="s">
        <v>3503</v>
      </c>
      <c r="AB1075" s="62" t="s">
        <v>3503</v>
      </c>
    </row>
    <row r="1076" spans="1:28" x14ac:dyDescent="0.25">
      <c r="A1076" s="62">
        <v>643</v>
      </c>
      <c r="B1076" s="208" t="s">
        <v>2658</v>
      </c>
      <c r="C1076" s="46" t="s">
        <v>2659</v>
      </c>
      <c r="D1076" s="47" t="s">
        <v>2660</v>
      </c>
      <c r="E1076" s="48" t="s">
        <v>168</v>
      </c>
      <c r="F1076" s="46" t="s">
        <v>2661</v>
      </c>
      <c r="G1076" s="46" t="s">
        <v>10</v>
      </c>
      <c r="H1076" s="62"/>
      <c r="I1076" s="62"/>
      <c r="J1076" s="62" t="s">
        <v>9</v>
      </c>
      <c r="K1076" s="62"/>
      <c r="L1076" s="62"/>
      <c r="M1076" s="62"/>
      <c r="N1076" s="62"/>
      <c r="O1076" s="62"/>
      <c r="P1076" s="62"/>
      <c r="Q1076" s="62"/>
      <c r="R1076" s="62"/>
      <c r="S1076" s="62"/>
      <c r="T1076" s="62"/>
      <c r="U1076" s="62"/>
      <c r="V1076" s="62"/>
      <c r="W1076" s="62"/>
      <c r="X1076" s="62" t="s">
        <v>3497</v>
      </c>
      <c r="Y1076" s="62">
        <v>1</v>
      </c>
      <c r="Z1076" s="62" t="str">
        <f>IF(ISNA(MATCH(C1076,FORMULÁRIO!L:L, 0)),"NÃO","SIM")</f>
        <v>SIM</v>
      </c>
      <c r="AA1076" s="62" t="s">
        <v>3502</v>
      </c>
      <c r="AB1076" s="62" t="s">
        <v>3503</v>
      </c>
    </row>
    <row r="1077" spans="1:28" ht="15.75" customHeight="1" x14ac:dyDescent="0.25">
      <c r="A1077" s="62">
        <v>644</v>
      </c>
      <c r="B1077" s="46" t="s">
        <v>2662</v>
      </c>
      <c r="C1077" s="46" t="s">
        <v>2663</v>
      </c>
      <c r="D1077" s="47" t="s">
        <v>2664</v>
      </c>
      <c r="E1077" s="48" t="s">
        <v>43</v>
      </c>
      <c r="F1077" s="46" t="s">
        <v>2665</v>
      </c>
      <c r="G1077" s="46" t="s">
        <v>15</v>
      </c>
      <c r="H1077" s="62" t="s">
        <v>9</v>
      </c>
      <c r="I1077" s="62"/>
      <c r="J1077" s="62"/>
      <c r="K1077" s="62"/>
      <c r="L1077" s="62"/>
      <c r="M1077" s="62"/>
      <c r="N1077" s="62"/>
      <c r="O1077" s="62"/>
      <c r="P1077" s="62"/>
      <c r="Q1077" s="62"/>
      <c r="R1077" s="62"/>
      <c r="S1077" s="62"/>
      <c r="T1077" s="62"/>
      <c r="U1077" s="62"/>
      <c r="V1077" s="62"/>
      <c r="W1077" s="62"/>
      <c r="X1077" s="62" t="s">
        <v>3371</v>
      </c>
      <c r="Y1077" s="62">
        <v>1</v>
      </c>
      <c r="Z1077" s="62" t="str">
        <f>IF(ISNA(MATCH(C1077,FORMULÁRIO!L:L, 0)),"NÃO","SIM")</f>
        <v>NÃO</v>
      </c>
      <c r="AA1077" s="62" t="s">
        <v>3502</v>
      </c>
      <c r="AB1077" s="62" t="s">
        <v>3502</v>
      </c>
    </row>
    <row r="1078" spans="1:28" ht="15.75" customHeight="1" x14ac:dyDescent="0.25">
      <c r="A1078" s="62">
        <v>645</v>
      </c>
      <c r="B1078" s="208" t="s">
        <v>2666</v>
      </c>
      <c r="C1078" s="46" t="s">
        <v>2667</v>
      </c>
      <c r="D1078" s="47" t="s">
        <v>2668</v>
      </c>
      <c r="E1078" s="48" t="s">
        <v>3470</v>
      </c>
      <c r="F1078" s="46" t="s">
        <v>2669</v>
      </c>
      <c r="G1078" s="46" t="s">
        <v>305</v>
      </c>
      <c r="H1078" s="62"/>
      <c r="I1078" s="62"/>
      <c r="J1078" s="62"/>
      <c r="K1078" s="62"/>
      <c r="L1078" s="62" t="s">
        <v>9</v>
      </c>
      <c r="M1078" s="62" t="s">
        <v>9</v>
      </c>
      <c r="N1078" s="62" t="s">
        <v>9</v>
      </c>
      <c r="O1078" s="62" t="s">
        <v>9</v>
      </c>
      <c r="P1078" s="62" t="s">
        <v>9</v>
      </c>
      <c r="Q1078" s="62"/>
      <c r="R1078" s="62"/>
      <c r="S1078" s="62"/>
      <c r="T1078" s="62"/>
      <c r="U1078" s="62"/>
      <c r="V1078" s="62"/>
      <c r="W1078" s="62"/>
      <c r="X1078" s="62" t="s">
        <v>3389</v>
      </c>
      <c r="Y1078" s="62">
        <v>1</v>
      </c>
      <c r="Z1078" s="62" t="str">
        <f>IF(ISNA(MATCH(C1078,FORMULÁRIO!L:L, 0)),"NÃO","SIM")</f>
        <v>SIM</v>
      </c>
      <c r="AA1078" s="62" t="s">
        <v>3503</v>
      </c>
      <c r="AB1078" s="62" t="s">
        <v>3503</v>
      </c>
    </row>
    <row r="1079" spans="1:28" ht="15.75" customHeight="1" x14ac:dyDescent="0.25">
      <c r="A1079" s="62">
        <v>645</v>
      </c>
      <c r="B1079" s="208" t="s">
        <v>2666</v>
      </c>
      <c r="C1079" s="46" t="s">
        <v>2667</v>
      </c>
      <c r="D1079" s="47" t="s">
        <v>2668</v>
      </c>
      <c r="E1079" s="48" t="s">
        <v>3470</v>
      </c>
      <c r="F1079" s="46" t="s">
        <v>2669</v>
      </c>
      <c r="G1079" s="46" t="s">
        <v>63</v>
      </c>
      <c r="H1079" s="62" t="s">
        <v>9</v>
      </c>
      <c r="I1079" s="62"/>
      <c r="J1079" s="62"/>
      <c r="K1079" s="62"/>
      <c r="L1079" s="62"/>
      <c r="M1079" s="62"/>
      <c r="N1079" s="62" t="s">
        <v>9</v>
      </c>
      <c r="O1079" s="62" t="s">
        <v>9</v>
      </c>
      <c r="P1079" s="62"/>
      <c r="Q1079" s="62"/>
      <c r="R1079" s="62"/>
      <c r="S1079" s="62"/>
      <c r="T1079" s="62"/>
      <c r="U1079" s="62"/>
      <c r="V1079" s="62"/>
      <c r="W1079" s="62"/>
      <c r="X1079" s="62" t="s">
        <v>3413</v>
      </c>
      <c r="Y1079" s="62">
        <v>2</v>
      </c>
      <c r="Z1079" s="62" t="str">
        <f>IF(ISNA(MATCH(C1079,FORMULÁRIO!L:L, 0)),"NÃO","SIM")</f>
        <v>SIM</v>
      </c>
      <c r="AA1079" s="62" t="s">
        <v>3503</v>
      </c>
      <c r="AB1079" s="62" t="s">
        <v>3503</v>
      </c>
    </row>
    <row r="1080" spans="1:28" ht="15.75" customHeight="1" x14ac:dyDescent="0.25">
      <c r="A1080" s="62">
        <v>645</v>
      </c>
      <c r="B1080" s="208" t="s">
        <v>2666</v>
      </c>
      <c r="C1080" s="46" t="s">
        <v>2667</v>
      </c>
      <c r="D1080" s="89" t="s">
        <v>2668</v>
      </c>
      <c r="E1080" s="48" t="s">
        <v>3470</v>
      </c>
      <c r="F1080" s="46" t="s">
        <v>2669</v>
      </c>
      <c r="G1080" s="46" t="s">
        <v>25</v>
      </c>
      <c r="H1080" s="62"/>
      <c r="I1080" s="62"/>
      <c r="J1080" s="62" t="s">
        <v>9</v>
      </c>
      <c r="K1080" s="62"/>
      <c r="L1080" s="62"/>
      <c r="M1080" s="62"/>
      <c r="N1080" s="62"/>
      <c r="O1080" s="62"/>
      <c r="P1080" s="62"/>
      <c r="Q1080" s="62"/>
      <c r="R1080" s="62"/>
      <c r="S1080" s="62"/>
      <c r="T1080" s="62"/>
      <c r="U1080" s="62"/>
      <c r="V1080" s="62"/>
      <c r="W1080" s="62"/>
      <c r="X1080" s="62" t="s">
        <v>3380</v>
      </c>
      <c r="Y1080" s="62">
        <v>3</v>
      </c>
      <c r="Z1080" s="62" t="str">
        <f>IF(ISNA(MATCH(C1080,FORMULÁRIO!L:L, 0)),"NÃO","SIM")</f>
        <v>SIM</v>
      </c>
      <c r="AA1080" s="62" t="s">
        <v>3503</v>
      </c>
      <c r="AB1080" s="62" t="s">
        <v>3503</v>
      </c>
    </row>
    <row r="1081" spans="1:28" ht="15.75" customHeight="1" x14ac:dyDescent="0.25">
      <c r="A1081" s="62">
        <v>646</v>
      </c>
      <c r="B1081" s="208" t="s">
        <v>2670</v>
      </c>
      <c r="C1081" s="46" t="s">
        <v>2671</v>
      </c>
      <c r="D1081" s="47" t="s">
        <v>2672</v>
      </c>
      <c r="E1081" s="48" t="s">
        <v>43</v>
      </c>
      <c r="F1081" s="46" t="s">
        <v>2673</v>
      </c>
      <c r="G1081" s="46" t="s">
        <v>48</v>
      </c>
      <c r="H1081" s="62" t="s">
        <v>9</v>
      </c>
      <c r="I1081" s="62"/>
      <c r="J1081" s="62"/>
      <c r="K1081" s="62"/>
      <c r="L1081" s="62"/>
      <c r="M1081" s="62"/>
      <c r="N1081" s="62"/>
      <c r="O1081" s="62"/>
      <c r="P1081" s="62"/>
      <c r="Q1081" s="62"/>
      <c r="R1081" s="62"/>
      <c r="S1081" s="62"/>
      <c r="T1081" s="62"/>
      <c r="U1081" s="62"/>
      <c r="V1081" s="62"/>
      <c r="W1081" s="62"/>
      <c r="X1081" s="62" t="s">
        <v>3361</v>
      </c>
      <c r="Y1081" s="62">
        <v>1</v>
      </c>
      <c r="Z1081" s="62" t="str">
        <f>IF(ISNA(MATCH(C1081,FORMULÁRIO!L:L, 0)),"NÃO","SIM")</f>
        <v>SIM</v>
      </c>
      <c r="AA1081" s="62" t="s">
        <v>3502</v>
      </c>
      <c r="AB1081" s="62" t="s">
        <v>3502</v>
      </c>
    </row>
    <row r="1082" spans="1:28" ht="15.75" customHeight="1" x14ac:dyDescent="0.25">
      <c r="A1082" s="62">
        <v>647</v>
      </c>
      <c r="B1082" s="208" t="s">
        <v>2674</v>
      </c>
      <c r="C1082" s="46" t="s">
        <v>2675</v>
      </c>
      <c r="D1082" s="89" t="s">
        <v>2676</v>
      </c>
      <c r="E1082" s="48" t="s">
        <v>26</v>
      </c>
      <c r="F1082" s="46" t="s">
        <v>2677</v>
      </c>
      <c r="G1082" s="46" t="s">
        <v>13</v>
      </c>
      <c r="H1082" s="62" t="s">
        <v>9</v>
      </c>
      <c r="I1082" s="62" t="s">
        <v>9</v>
      </c>
      <c r="J1082" s="62"/>
      <c r="K1082" s="62"/>
      <c r="L1082" s="62"/>
      <c r="M1082" s="62"/>
      <c r="N1082" s="62"/>
      <c r="O1082" s="62"/>
      <c r="P1082" s="62"/>
      <c r="Q1082" s="62"/>
      <c r="R1082" s="62"/>
      <c r="S1082" s="62"/>
      <c r="T1082" s="62"/>
      <c r="U1082" s="62"/>
      <c r="V1082" s="62"/>
      <c r="W1082" s="62"/>
      <c r="X1082" s="62" t="s">
        <v>3408</v>
      </c>
      <c r="Y1082" s="62">
        <v>1</v>
      </c>
      <c r="Z1082" s="62" t="str">
        <f>IF(ISNA(MATCH(C1082,FORMULÁRIO!L:L, 0)),"NÃO","SIM")</f>
        <v>SIM</v>
      </c>
      <c r="AA1082" s="62" t="s">
        <v>3502</v>
      </c>
      <c r="AB1082" s="62" t="s">
        <v>3503</v>
      </c>
    </row>
    <row r="1083" spans="1:28" ht="15.75" customHeight="1" x14ac:dyDescent="0.25">
      <c r="A1083" s="62">
        <v>648</v>
      </c>
      <c r="B1083" s="208" t="s">
        <v>2678</v>
      </c>
      <c r="C1083" s="46" t="s">
        <v>2679</v>
      </c>
      <c r="D1083" s="47" t="s">
        <v>2680</v>
      </c>
      <c r="E1083" s="48" t="s">
        <v>43</v>
      </c>
      <c r="F1083" s="46" t="s">
        <v>2681</v>
      </c>
      <c r="G1083" s="46" t="s">
        <v>13</v>
      </c>
      <c r="H1083" s="62"/>
      <c r="I1083" s="62" t="s">
        <v>9</v>
      </c>
      <c r="J1083" s="62"/>
      <c r="K1083" s="62"/>
      <c r="L1083" s="62"/>
      <c r="M1083" s="62"/>
      <c r="N1083" s="62"/>
      <c r="O1083" s="62"/>
      <c r="P1083" s="62"/>
      <c r="Q1083" s="62"/>
      <c r="R1083" s="62"/>
      <c r="S1083" s="62"/>
      <c r="T1083" s="62"/>
      <c r="U1083" s="62" t="s">
        <v>5050</v>
      </c>
      <c r="V1083" s="62" t="s">
        <v>3506</v>
      </c>
      <c r="W1083" s="62"/>
      <c r="X1083" s="62" t="s">
        <v>3408</v>
      </c>
      <c r="Y1083" s="62">
        <v>1</v>
      </c>
      <c r="Z1083" s="62" t="str">
        <f>IF(ISNA(MATCH(C1083,FORMULÁRIO!L:L, 0)),"NÃO","SIM")</f>
        <v>SIM</v>
      </c>
      <c r="AA1083" s="62" t="s">
        <v>3502</v>
      </c>
      <c r="AB1083" s="62" t="s">
        <v>3502</v>
      </c>
    </row>
    <row r="1084" spans="1:28" ht="15.75" customHeight="1" x14ac:dyDescent="0.25">
      <c r="A1084" s="62">
        <v>648</v>
      </c>
      <c r="B1084" s="208" t="s">
        <v>2678</v>
      </c>
      <c r="C1084" s="46" t="s">
        <v>2679</v>
      </c>
      <c r="D1084" s="47" t="s">
        <v>2680</v>
      </c>
      <c r="E1084" s="48" t="s">
        <v>43</v>
      </c>
      <c r="F1084" s="46" t="s">
        <v>2681</v>
      </c>
      <c r="G1084" s="46" t="s">
        <v>17</v>
      </c>
      <c r="H1084" s="62"/>
      <c r="I1084" s="62"/>
      <c r="J1084" s="62" t="s">
        <v>9</v>
      </c>
      <c r="K1084" s="62" t="s">
        <v>9</v>
      </c>
      <c r="L1084" s="62"/>
      <c r="M1084" s="62"/>
      <c r="N1084" s="62"/>
      <c r="O1084" s="62"/>
      <c r="P1084" s="62"/>
      <c r="Q1084" s="62"/>
      <c r="R1084" s="62"/>
      <c r="S1084" s="62"/>
      <c r="T1084" s="62"/>
      <c r="U1084" s="62"/>
      <c r="V1084" s="62" t="s">
        <v>3506</v>
      </c>
      <c r="W1084" s="62"/>
      <c r="X1084" s="62" t="s">
        <v>3380</v>
      </c>
      <c r="Y1084" s="62">
        <v>2</v>
      </c>
      <c r="Z1084" s="62" t="str">
        <f>IF(ISNA(MATCH(C1084,FORMULÁRIO!L:L, 0)),"NÃO","SIM")</f>
        <v>SIM</v>
      </c>
      <c r="AA1084" s="62" t="s">
        <v>3502</v>
      </c>
      <c r="AB1084" s="62" t="s">
        <v>3502</v>
      </c>
    </row>
    <row r="1085" spans="1:28" ht="15.75" customHeight="1" x14ac:dyDescent="0.25">
      <c r="A1085" s="62">
        <v>648</v>
      </c>
      <c r="B1085" s="208" t="s">
        <v>2678</v>
      </c>
      <c r="C1085" s="46" t="s">
        <v>2679</v>
      </c>
      <c r="D1085" s="47" t="s">
        <v>2680</v>
      </c>
      <c r="E1085" s="48" t="s">
        <v>43</v>
      </c>
      <c r="F1085" s="46" t="s">
        <v>2681</v>
      </c>
      <c r="G1085" s="46" t="s">
        <v>187</v>
      </c>
      <c r="H1085" s="62"/>
      <c r="I1085" s="62"/>
      <c r="J1085" s="62"/>
      <c r="K1085" s="62"/>
      <c r="L1085" s="62" t="s">
        <v>9</v>
      </c>
      <c r="M1085" s="62"/>
      <c r="N1085" s="62"/>
      <c r="O1085" s="62" t="s">
        <v>9</v>
      </c>
      <c r="P1085" s="62"/>
      <c r="Q1085" s="62"/>
      <c r="R1085" s="62"/>
      <c r="S1085" s="62"/>
      <c r="T1085" s="62"/>
      <c r="U1085" s="62"/>
      <c r="V1085" s="62" t="s">
        <v>3506</v>
      </c>
      <c r="W1085" s="62"/>
      <c r="X1085" s="62" t="s">
        <v>3413</v>
      </c>
      <c r="Y1085" s="62">
        <v>3</v>
      </c>
      <c r="Z1085" s="62" t="str">
        <f>IF(ISNA(MATCH(C1085,FORMULÁRIO!L:L, 0)),"NÃO","SIM")</f>
        <v>SIM</v>
      </c>
      <c r="AA1085" s="62" t="s">
        <v>3502</v>
      </c>
      <c r="AB1085" s="62" t="s">
        <v>3502</v>
      </c>
    </row>
    <row r="1086" spans="1:28" ht="15.75" customHeight="1" x14ac:dyDescent="0.25">
      <c r="A1086" s="62">
        <v>649</v>
      </c>
      <c r="B1086" s="208" t="s">
        <v>2682</v>
      </c>
      <c r="C1086" s="46" t="s">
        <v>2683</v>
      </c>
      <c r="D1086" s="47" t="s">
        <v>2684</v>
      </c>
      <c r="E1086" s="48" t="s">
        <v>43</v>
      </c>
      <c r="F1086" s="46" t="s">
        <v>2685</v>
      </c>
      <c r="G1086" s="46" t="s">
        <v>62</v>
      </c>
      <c r="H1086" s="62"/>
      <c r="I1086" s="62"/>
      <c r="J1086" s="62"/>
      <c r="K1086" s="62"/>
      <c r="L1086" s="62"/>
      <c r="M1086" s="62"/>
      <c r="N1086" s="62"/>
      <c r="O1086" s="62"/>
      <c r="P1086" s="62" t="s">
        <v>9</v>
      </c>
      <c r="Q1086" s="62"/>
      <c r="R1086" s="62"/>
      <c r="S1086" s="62"/>
      <c r="T1086" s="62"/>
      <c r="U1086" s="62"/>
      <c r="V1086" s="62"/>
      <c r="W1086" s="62"/>
      <c r="X1086" s="62" t="s">
        <v>3413</v>
      </c>
      <c r="Y1086" s="62">
        <v>1</v>
      </c>
      <c r="Z1086" s="62" t="str">
        <f>IF(ISNA(MATCH(C1086,FORMULÁRIO!L:L, 0)),"NÃO","SIM")</f>
        <v>SIM</v>
      </c>
      <c r="AA1086" s="62" t="s">
        <v>3502</v>
      </c>
      <c r="AB1086" s="62" t="s">
        <v>3502</v>
      </c>
    </row>
    <row r="1087" spans="1:28" ht="15.75" customHeight="1" x14ac:dyDescent="0.25">
      <c r="A1087" s="62">
        <v>649</v>
      </c>
      <c r="B1087" s="208" t="s">
        <v>2682</v>
      </c>
      <c r="C1087" s="46" t="s">
        <v>2683</v>
      </c>
      <c r="D1087" s="47" t="s">
        <v>2684</v>
      </c>
      <c r="E1087" s="48" t="s">
        <v>43</v>
      </c>
      <c r="F1087" s="46" t="s">
        <v>2685</v>
      </c>
      <c r="G1087" s="46" t="s">
        <v>103</v>
      </c>
      <c r="H1087" s="62" t="s">
        <v>9</v>
      </c>
      <c r="I1087" s="62"/>
      <c r="J1087" s="62"/>
      <c r="K1087" s="62"/>
      <c r="L1087" s="62"/>
      <c r="M1087" s="62"/>
      <c r="N1087" s="62"/>
      <c r="O1087" s="62"/>
      <c r="P1087" s="62"/>
      <c r="Q1087" s="62"/>
      <c r="R1087" s="62"/>
      <c r="S1087" s="62"/>
      <c r="T1087" s="62"/>
      <c r="U1087" s="62"/>
      <c r="V1087" s="62"/>
      <c r="W1087" s="62"/>
      <c r="X1087" s="62" t="s">
        <v>3361</v>
      </c>
      <c r="Y1087" s="62">
        <v>2</v>
      </c>
      <c r="Z1087" s="62" t="str">
        <f>IF(ISNA(MATCH(C1087,FORMULÁRIO!L:L, 0)),"NÃO","SIM")</f>
        <v>SIM</v>
      </c>
      <c r="AA1087" s="62" t="s">
        <v>3502</v>
      </c>
      <c r="AB1087" s="62" t="s">
        <v>3502</v>
      </c>
    </row>
    <row r="1088" spans="1:28" ht="15.75" customHeight="1" x14ac:dyDescent="0.25">
      <c r="A1088" s="62">
        <v>649</v>
      </c>
      <c r="B1088" s="208" t="s">
        <v>2682</v>
      </c>
      <c r="C1088" s="46" t="s">
        <v>2683</v>
      </c>
      <c r="D1088" s="47" t="s">
        <v>2684</v>
      </c>
      <c r="E1088" s="48" t="s">
        <v>43</v>
      </c>
      <c r="F1088" s="46" t="s">
        <v>2685</v>
      </c>
      <c r="G1088" s="46" t="s">
        <v>702</v>
      </c>
      <c r="H1088" s="62" t="s">
        <v>9</v>
      </c>
      <c r="I1088" s="62"/>
      <c r="J1088" s="62"/>
      <c r="K1088" s="62"/>
      <c r="L1088" s="62"/>
      <c r="M1088" s="62"/>
      <c r="N1088" s="62"/>
      <c r="O1088" s="62"/>
      <c r="P1088" s="62"/>
      <c r="Q1088" s="62"/>
      <c r="R1088" s="62"/>
      <c r="S1088" s="62"/>
      <c r="T1088" s="62"/>
      <c r="U1088" s="62"/>
      <c r="V1088" s="62"/>
      <c r="W1088" s="62"/>
      <c r="X1088" s="62" t="s">
        <v>3371</v>
      </c>
      <c r="Y1088" s="62">
        <v>3</v>
      </c>
      <c r="Z1088" s="62" t="str">
        <f>IF(ISNA(MATCH(C1088,FORMULÁRIO!L:L, 0)),"NÃO","SIM")</f>
        <v>SIM</v>
      </c>
      <c r="AA1088" s="62" t="s">
        <v>3502</v>
      </c>
      <c r="AB1088" s="62" t="s">
        <v>3502</v>
      </c>
    </row>
    <row r="1089" spans="1:28" x14ac:dyDescent="0.25">
      <c r="A1089" s="62">
        <v>650</v>
      </c>
      <c r="B1089" s="208" t="s">
        <v>2686</v>
      </c>
      <c r="C1089" s="46" t="s">
        <v>2687</v>
      </c>
      <c r="D1089" s="47" t="s">
        <v>2688</v>
      </c>
      <c r="E1089" s="48" t="s">
        <v>43</v>
      </c>
      <c r="F1089" s="46" t="s">
        <v>2689</v>
      </c>
      <c r="G1089" s="46" t="s">
        <v>10</v>
      </c>
      <c r="H1089" s="62" t="s">
        <v>9</v>
      </c>
      <c r="I1089" s="62"/>
      <c r="J1089" s="62" t="s">
        <v>9</v>
      </c>
      <c r="K1089" s="62" t="s">
        <v>9</v>
      </c>
      <c r="L1089" s="62"/>
      <c r="M1089" s="62"/>
      <c r="N1089" s="62"/>
      <c r="O1089" s="62"/>
      <c r="P1089" s="62"/>
      <c r="Q1089" s="62"/>
      <c r="R1089" s="62"/>
      <c r="S1089" s="62"/>
      <c r="T1089" s="62"/>
      <c r="U1089" s="62"/>
      <c r="V1089" s="62"/>
      <c r="W1089" s="62"/>
      <c r="X1089" s="62" t="s">
        <v>3497</v>
      </c>
      <c r="Y1089" s="62">
        <v>1</v>
      </c>
      <c r="Z1089" s="62" t="str">
        <f>IF(ISNA(MATCH(C1089,FORMULÁRIO!L:L, 0)),"NÃO","SIM")</f>
        <v>SIM</v>
      </c>
      <c r="AA1089" s="62" t="s">
        <v>3502</v>
      </c>
      <c r="AB1089" s="62" t="s">
        <v>3502</v>
      </c>
    </row>
    <row r="1090" spans="1:28" ht="15.75" customHeight="1" x14ac:dyDescent="0.25">
      <c r="A1090" s="62">
        <v>651</v>
      </c>
      <c r="B1090" s="46" t="s">
        <v>2690</v>
      </c>
      <c r="C1090" s="46" t="s">
        <v>2691</v>
      </c>
      <c r="D1090" s="47" t="s">
        <v>2692</v>
      </c>
      <c r="E1090" s="48" t="s">
        <v>43</v>
      </c>
      <c r="F1090" s="46" t="s">
        <v>2693</v>
      </c>
      <c r="G1090" s="46" t="s">
        <v>13</v>
      </c>
      <c r="H1090" s="62"/>
      <c r="I1090" s="62" t="s">
        <v>9</v>
      </c>
      <c r="J1090" s="62"/>
      <c r="K1090" s="62"/>
      <c r="L1090" s="62"/>
      <c r="M1090" s="62"/>
      <c r="N1090" s="62"/>
      <c r="O1090" s="62"/>
      <c r="P1090" s="62"/>
      <c r="Q1090" s="62"/>
      <c r="R1090" s="62"/>
      <c r="S1090" s="62"/>
      <c r="T1090" s="62"/>
      <c r="U1090" s="62"/>
      <c r="V1090" s="62"/>
      <c r="W1090" s="62"/>
      <c r="X1090" s="62" t="s">
        <v>3408</v>
      </c>
      <c r="Y1090" s="62">
        <v>1</v>
      </c>
      <c r="Z1090" s="62" t="str">
        <f>IF(ISNA(MATCH(C1090,FORMULÁRIO!L:L, 0)),"NÃO","SIM")</f>
        <v>NÃO</v>
      </c>
      <c r="AA1090" s="62" t="s">
        <v>3502</v>
      </c>
      <c r="AB1090" s="62" t="s">
        <v>3502</v>
      </c>
    </row>
    <row r="1091" spans="1:28" ht="15.75" customHeight="1" x14ac:dyDescent="0.25">
      <c r="A1091" s="62">
        <v>652</v>
      </c>
      <c r="B1091" s="208" t="s">
        <v>2694</v>
      </c>
      <c r="C1091" s="46" t="s">
        <v>2695</v>
      </c>
      <c r="D1091" s="47" t="s">
        <v>2696</v>
      </c>
      <c r="E1091" s="48" t="s">
        <v>43</v>
      </c>
      <c r="F1091" s="46" t="s">
        <v>2697</v>
      </c>
      <c r="G1091" s="46" t="s">
        <v>48</v>
      </c>
      <c r="H1091" s="62"/>
      <c r="I1091" s="62" t="s">
        <v>9</v>
      </c>
      <c r="J1091" s="62"/>
      <c r="K1091" s="62"/>
      <c r="L1091" s="62"/>
      <c r="M1091" s="62"/>
      <c r="N1091" s="62"/>
      <c r="O1091" s="62"/>
      <c r="P1091" s="62"/>
      <c r="Q1091" s="62"/>
      <c r="R1091" s="62"/>
      <c r="S1091" s="62"/>
      <c r="T1091" s="62"/>
      <c r="U1091" s="62"/>
      <c r="V1091" s="62"/>
      <c r="W1091" s="62"/>
      <c r="X1091" s="62" t="s">
        <v>3361</v>
      </c>
      <c r="Y1091" s="62">
        <v>1</v>
      </c>
      <c r="Z1091" s="62" t="str">
        <f>IF(ISNA(MATCH(C1091,FORMULÁRIO!L:L, 0)),"NÃO","SIM")</f>
        <v>SIM</v>
      </c>
      <c r="AA1091" s="62" t="s">
        <v>3502</v>
      </c>
      <c r="AB1091" s="62" t="s">
        <v>3502</v>
      </c>
    </row>
    <row r="1092" spans="1:28" x14ac:dyDescent="0.25">
      <c r="A1092" s="62">
        <v>653</v>
      </c>
      <c r="B1092" s="208" t="s">
        <v>2698</v>
      </c>
      <c r="C1092" s="46" t="s">
        <v>2699</v>
      </c>
      <c r="D1092" s="47" t="s">
        <v>2700</v>
      </c>
      <c r="E1092" s="48" t="s">
        <v>3470</v>
      </c>
      <c r="F1092" s="46" t="s">
        <v>2701</v>
      </c>
      <c r="G1092" s="46" t="s">
        <v>10</v>
      </c>
      <c r="H1092" s="62"/>
      <c r="I1092" s="62" t="s">
        <v>9</v>
      </c>
      <c r="J1092" s="62" t="s">
        <v>9</v>
      </c>
      <c r="K1092" s="62" t="s">
        <v>9</v>
      </c>
      <c r="L1092" s="62"/>
      <c r="M1092" s="62"/>
      <c r="N1092" s="62"/>
      <c r="O1092" s="62"/>
      <c r="P1092" s="62"/>
      <c r="Q1092" s="62"/>
      <c r="R1092" s="62"/>
      <c r="S1092" s="62"/>
      <c r="T1092" s="62"/>
      <c r="U1092" s="62"/>
      <c r="V1092" s="62"/>
      <c r="W1092" s="62"/>
      <c r="X1092" s="62" t="s">
        <v>3497</v>
      </c>
      <c r="Y1092" s="62">
        <v>1</v>
      </c>
      <c r="Z1092" s="62" t="str">
        <f>IF(ISNA(MATCH(C1092,FORMULÁRIO!L:L, 0)),"NÃO","SIM")</f>
        <v>SIM</v>
      </c>
      <c r="AA1092" s="62" t="s">
        <v>3503</v>
      </c>
      <c r="AB1092" s="62" t="s">
        <v>3503</v>
      </c>
    </row>
    <row r="1093" spans="1:28" ht="31.5" customHeight="1" x14ac:dyDescent="0.25">
      <c r="A1093" s="62">
        <v>654</v>
      </c>
      <c r="B1093" s="209" t="s">
        <v>2702</v>
      </c>
      <c r="C1093" s="46" t="s">
        <v>2703</v>
      </c>
      <c r="D1093" s="47" t="s">
        <v>2704</v>
      </c>
      <c r="E1093" s="48" t="s">
        <v>43</v>
      </c>
      <c r="F1093" s="46" t="s">
        <v>2705</v>
      </c>
      <c r="G1093" s="46" t="s">
        <v>48</v>
      </c>
      <c r="H1093" s="62" t="s">
        <v>9</v>
      </c>
      <c r="I1093" s="62" t="s">
        <v>9</v>
      </c>
      <c r="J1093" s="62"/>
      <c r="K1093" s="62"/>
      <c r="L1093" s="62"/>
      <c r="M1093" s="62"/>
      <c r="N1093" s="62"/>
      <c r="O1093" s="62"/>
      <c r="P1093" s="62"/>
      <c r="Q1093" s="62"/>
      <c r="R1093" s="62"/>
      <c r="S1093" s="62"/>
      <c r="T1093" s="62"/>
      <c r="U1093" s="62"/>
      <c r="V1093" s="62"/>
      <c r="W1093" s="62"/>
      <c r="X1093" s="62" t="s">
        <v>3361</v>
      </c>
      <c r="Y1093" s="62">
        <v>1</v>
      </c>
      <c r="Z1093" s="62" t="str">
        <f>IF(ISNA(MATCH(C1093,FORMULÁRIO!L:L, 0)),"NÃO","SIM")</f>
        <v>SIM</v>
      </c>
      <c r="AA1093" s="62" t="s">
        <v>3502</v>
      </c>
      <c r="AB1093" s="62" t="s">
        <v>3502</v>
      </c>
    </row>
    <row r="1094" spans="1:28" ht="15.75" customHeight="1" x14ac:dyDescent="0.25">
      <c r="A1094" s="62">
        <v>655</v>
      </c>
      <c r="B1094" s="208" t="s">
        <v>2706</v>
      </c>
      <c r="C1094" s="46" t="s">
        <v>2707</v>
      </c>
      <c r="D1094" s="47" t="s">
        <v>2708</v>
      </c>
      <c r="E1094" s="48" t="s">
        <v>3470</v>
      </c>
      <c r="F1094" s="46" t="s">
        <v>2709</v>
      </c>
      <c r="G1094" s="46" t="s">
        <v>48</v>
      </c>
      <c r="H1094" s="62"/>
      <c r="I1094" s="62"/>
      <c r="J1094" s="62"/>
      <c r="K1094" s="62" t="s">
        <v>9</v>
      </c>
      <c r="L1094" s="62"/>
      <c r="M1094" s="62"/>
      <c r="N1094" s="62"/>
      <c r="O1094" s="62"/>
      <c r="P1094" s="62"/>
      <c r="Q1094" s="62"/>
      <c r="R1094" s="62"/>
      <c r="S1094" s="62"/>
      <c r="T1094" s="62"/>
      <c r="U1094" s="62"/>
      <c r="V1094" s="62"/>
      <c r="W1094" s="62"/>
      <c r="X1094" s="62" t="s">
        <v>3361</v>
      </c>
      <c r="Y1094" s="62">
        <v>1</v>
      </c>
      <c r="Z1094" s="62" t="str">
        <f>IF(ISNA(MATCH(C1094,FORMULÁRIO!L:L, 0)),"NÃO","SIM")</f>
        <v>SIM</v>
      </c>
      <c r="AA1094" s="62" t="s">
        <v>3503</v>
      </c>
      <c r="AB1094" s="62" t="s">
        <v>3503</v>
      </c>
    </row>
    <row r="1095" spans="1:28" ht="15.75" customHeight="1" x14ac:dyDescent="0.25">
      <c r="A1095" s="62">
        <v>656</v>
      </c>
      <c r="B1095" s="208" t="s">
        <v>2710</v>
      </c>
      <c r="C1095" s="46" t="s">
        <v>2711</v>
      </c>
      <c r="D1095" s="47" t="s">
        <v>2712</v>
      </c>
      <c r="E1095" s="48" t="s">
        <v>43</v>
      </c>
      <c r="F1095" s="46" t="s">
        <v>2713</v>
      </c>
      <c r="G1095" s="46" t="s">
        <v>62</v>
      </c>
      <c r="H1095" s="62" t="s">
        <v>9</v>
      </c>
      <c r="I1095" s="62"/>
      <c r="J1095" s="62"/>
      <c r="K1095" s="62"/>
      <c r="L1095" s="62"/>
      <c r="M1095" s="62"/>
      <c r="N1095" s="62" t="s">
        <v>9</v>
      </c>
      <c r="O1095" s="62" t="s">
        <v>9</v>
      </c>
      <c r="P1095" s="62" t="s">
        <v>9</v>
      </c>
      <c r="Q1095" s="62"/>
      <c r="R1095" s="62"/>
      <c r="S1095" s="62"/>
      <c r="T1095" s="62"/>
      <c r="U1095" s="62"/>
      <c r="V1095" s="62"/>
      <c r="W1095" s="62"/>
      <c r="X1095" s="62" t="s">
        <v>3413</v>
      </c>
      <c r="Y1095" s="62">
        <v>1</v>
      </c>
      <c r="Z1095" s="62" t="str">
        <f>IF(ISNA(MATCH(C1095,FORMULÁRIO!L:L, 0)),"NÃO","SIM")</f>
        <v>SIM</v>
      </c>
      <c r="AA1095" s="62" t="s">
        <v>3502</v>
      </c>
      <c r="AB1095" s="62" t="s">
        <v>3502</v>
      </c>
    </row>
    <row r="1096" spans="1:28" ht="15.75" customHeight="1" x14ac:dyDescent="0.25">
      <c r="A1096" s="62">
        <v>656</v>
      </c>
      <c r="B1096" s="208" t="s">
        <v>2710</v>
      </c>
      <c r="C1096" s="46" t="s">
        <v>2711</v>
      </c>
      <c r="D1096" s="47" t="s">
        <v>2712</v>
      </c>
      <c r="E1096" s="48" t="s">
        <v>43</v>
      </c>
      <c r="F1096" s="46" t="s">
        <v>2713</v>
      </c>
      <c r="G1096" s="46" t="s">
        <v>17</v>
      </c>
      <c r="H1096" s="62" t="s">
        <v>9</v>
      </c>
      <c r="I1096" s="62"/>
      <c r="J1096" s="62"/>
      <c r="K1096" s="62"/>
      <c r="L1096" s="62"/>
      <c r="M1096" s="62"/>
      <c r="N1096" s="62"/>
      <c r="O1096" s="62"/>
      <c r="P1096" s="62"/>
      <c r="Q1096" s="62"/>
      <c r="R1096" s="62"/>
      <c r="S1096" s="62"/>
      <c r="T1096" s="62"/>
      <c r="U1096" s="62"/>
      <c r="V1096" s="62"/>
      <c r="W1096" s="62"/>
      <c r="X1096" s="62" t="s">
        <v>3380</v>
      </c>
      <c r="Y1096" s="62">
        <v>2</v>
      </c>
      <c r="Z1096" s="62" t="str">
        <f>IF(ISNA(MATCH(C1096,FORMULÁRIO!L:L, 0)),"NÃO","SIM")</f>
        <v>SIM</v>
      </c>
      <c r="AA1096" s="62" t="s">
        <v>3502</v>
      </c>
      <c r="AB1096" s="62" t="s">
        <v>3502</v>
      </c>
    </row>
    <row r="1097" spans="1:28" ht="15.75" customHeight="1" x14ac:dyDescent="0.25">
      <c r="A1097" s="62">
        <v>656</v>
      </c>
      <c r="B1097" s="208" t="s">
        <v>2710</v>
      </c>
      <c r="C1097" s="46" t="s">
        <v>2711</v>
      </c>
      <c r="D1097" s="47" t="s">
        <v>2712</v>
      </c>
      <c r="E1097" s="48" t="s">
        <v>43</v>
      </c>
      <c r="F1097" s="46" t="s">
        <v>2713</v>
      </c>
      <c r="G1097" s="46" t="s">
        <v>69</v>
      </c>
      <c r="H1097" s="62"/>
      <c r="I1097" s="62"/>
      <c r="J1097" s="62"/>
      <c r="K1097" s="62"/>
      <c r="L1097" s="62"/>
      <c r="M1097" s="62"/>
      <c r="N1097" s="62" t="s">
        <v>9</v>
      </c>
      <c r="O1097" s="62" t="s">
        <v>9</v>
      </c>
      <c r="P1097" s="62" t="s">
        <v>9</v>
      </c>
      <c r="Q1097" s="62"/>
      <c r="R1097" s="62"/>
      <c r="S1097" s="62"/>
      <c r="T1097" s="62"/>
      <c r="U1097" s="62"/>
      <c r="V1097" s="62"/>
      <c r="W1097" s="62"/>
      <c r="X1097" s="62" t="s">
        <v>3389</v>
      </c>
      <c r="Y1097" s="62">
        <v>3</v>
      </c>
      <c r="Z1097" s="62" t="str">
        <f>IF(ISNA(MATCH(C1097,FORMULÁRIO!L:L, 0)),"NÃO","SIM")</f>
        <v>SIM</v>
      </c>
      <c r="AA1097" s="62" t="s">
        <v>3502</v>
      </c>
      <c r="AB1097" s="62" t="s">
        <v>3502</v>
      </c>
    </row>
    <row r="1098" spans="1:28" ht="15.75" customHeight="1" x14ac:dyDescent="0.25">
      <c r="A1098" s="62">
        <v>657</v>
      </c>
      <c r="B1098" s="208" t="s">
        <v>2714</v>
      </c>
      <c r="C1098" s="46" t="s">
        <v>2715</v>
      </c>
      <c r="D1098" s="47" t="s">
        <v>2716</v>
      </c>
      <c r="E1098" s="48" t="s">
        <v>43</v>
      </c>
      <c r="F1098" s="46" t="s">
        <v>2717</v>
      </c>
      <c r="G1098" s="46" t="s">
        <v>13</v>
      </c>
      <c r="H1098" s="62" t="s">
        <v>9</v>
      </c>
      <c r="I1098" s="62" t="s">
        <v>9</v>
      </c>
      <c r="J1098" s="62"/>
      <c r="K1098" s="62"/>
      <c r="L1098" s="62"/>
      <c r="M1098" s="62"/>
      <c r="N1098" s="62"/>
      <c r="O1098" s="62"/>
      <c r="P1098" s="62"/>
      <c r="Q1098" s="62"/>
      <c r="R1098" s="62"/>
      <c r="S1098" s="62"/>
      <c r="T1098" s="62"/>
      <c r="U1098" s="62" t="s">
        <v>5042</v>
      </c>
      <c r="V1098" s="62" t="s">
        <v>3506</v>
      </c>
      <c r="W1098" s="62"/>
      <c r="X1098" s="62" t="s">
        <v>3408</v>
      </c>
      <c r="Y1098" s="62">
        <v>1</v>
      </c>
      <c r="Z1098" s="62" t="str">
        <f>IF(ISNA(MATCH(C1098,FORMULÁRIO!L:L, 0)),"NÃO","SIM")</f>
        <v>SIM</v>
      </c>
      <c r="AA1098" s="62" t="s">
        <v>3502</v>
      </c>
      <c r="AB1098" s="62" t="s">
        <v>3502</v>
      </c>
    </row>
    <row r="1099" spans="1:28" ht="15.75" customHeight="1" x14ac:dyDescent="0.25">
      <c r="A1099" s="62">
        <v>657</v>
      </c>
      <c r="B1099" s="208" t="s">
        <v>2714</v>
      </c>
      <c r="C1099" s="46" t="s">
        <v>2715</v>
      </c>
      <c r="D1099" s="47" t="s">
        <v>2716</v>
      </c>
      <c r="E1099" s="48" t="s">
        <v>43</v>
      </c>
      <c r="F1099" s="46" t="s">
        <v>2717</v>
      </c>
      <c r="G1099" s="46" t="s">
        <v>103</v>
      </c>
      <c r="H1099" s="62" t="s">
        <v>9</v>
      </c>
      <c r="I1099" s="62" t="s">
        <v>9</v>
      </c>
      <c r="J1099" s="62"/>
      <c r="K1099" s="62"/>
      <c r="L1099" s="62"/>
      <c r="M1099" s="62"/>
      <c r="N1099" s="62"/>
      <c r="O1099" s="62"/>
      <c r="P1099" s="62"/>
      <c r="Q1099" s="62"/>
      <c r="R1099" s="62"/>
      <c r="S1099" s="62"/>
      <c r="T1099" s="62"/>
      <c r="U1099" s="62"/>
      <c r="V1099" s="62" t="s">
        <v>3506</v>
      </c>
      <c r="W1099" s="62"/>
      <c r="X1099" s="62" t="s">
        <v>3361</v>
      </c>
      <c r="Y1099" s="62">
        <v>2</v>
      </c>
      <c r="Z1099" s="62" t="str">
        <f>IF(ISNA(MATCH(C1099,FORMULÁRIO!L:L, 0)),"NÃO","SIM")</f>
        <v>SIM</v>
      </c>
      <c r="AA1099" s="62" t="s">
        <v>3502</v>
      </c>
      <c r="AB1099" s="62" t="s">
        <v>3502</v>
      </c>
    </row>
    <row r="1100" spans="1:28" ht="15.75" customHeight="1" x14ac:dyDescent="0.25">
      <c r="A1100" s="62">
        <v>658</v>
      </c>
      <c r="B1100" s="208" t="s">
        <v>2718</v>
      </c>
      <c r="C1100" s="46" t="s">
        <v>2719</v>
      </c>
      <c r="D1100" s="47" t="s">
        <v>2720</v>
      </c>
      <c r="E1100" s="48" t="s">
        <v>43</v>
      </c>
      <c r="F1100" s="46" t="s">
        <v>2721</v>
      </c>
      <c r="G1100" s="46" t="s">
        <v>48</v>
      </c>
      <c r="H1100" s="62" t="s">
        <v>9</v>
      </c>
      <c r="I1100" s="62"/>
      <c r="J1100" s="62"/>
      <c r="K1100" s="62"/>
      <c r="L1100" s="62"/>
      <c r="M1100" s="62"/>
      <c r="N1100" s="62"/>
      <c r="O1100" s="62"/>
      <c r="P1100" s="62"/>
      <c r="Q1100" s="62"/>
      <c r="R1100" s="62"/>
      <c r="S1100" s="62"/>
      <c r="T1100" s="62"/>
      <c r="U1100" s="62"/>
      <c r="V1100" s="62"/>
      <c r="W1100" s="62"/>
      <c r="X1100" s="62" t="s">
        <v>3361</v>
      </c>
      <c r="Y1100" s="62">
        <v>1</v>
      </c>
      <c r="Z1100" s="62" t="str">
        <f>IF(ISNA(MATCH(C1100,FORMULÁRIO!L:L, 0)),"NÃO","SIM")</f>
        <v>SIM</v>
      </c>
      <c r="AA1100" s="62" t="s">
        <v>3502</v>
      </c>
      <c r="AB1100" s="62" t="s">
        <v>3502</v>
      </c>
    </row>
    <row r="1101" spans="1:28" ht="15.75" customHeight="1" x14ac:dyDescent="0.25">
      <c r="A1101" s="62">
        <v>659</v>
      </c>
      <c r="B1101" s="208" t="s">
        <v>2722</v>
      </c>
      <c r="C1101" s="46" t="s">
        <v>2723</v>
      </c>
      <c r="D1101" s="47" t="s">
        <v>2724</v>
      </c>
      <c r="E1101" s="48" t="s">
        <v>43</v>
      </c>
      <c r="F1101" s="46" t="s">
        <v>2725</v>
      </c>
      <c r="G1101" s="46" t="s">
        <v>132</v>
      </c>
      <c r="H1101" s="62"/>
      <c r="I1101" s="62"/>
      <c r="J1101" s="62" t="s">
        <v>9</v>
      </c>
      <c r="K1101" s="62" t="s">
        <v>9</v>
      </c>
      <c r="L1101" s="62"/>
      <c r="M1101" s="62"/>
      <c r="N1101" s="62"/>
      <c r="O1101" s="62"/>
      <c r="P1101" s="62"/>
      <c r="Q1101" s="62"/>
      <c r="R1101" s="62"/>
      <c r="S1101" s="62"/>
      <c r="T1101" s="62"/>
      <c r="U1101" s="62"/>
      <c r="V1101" s="62"/>
      <c r="W1101" s="62"/>
      <c r="X1101" s="62" t="s">
        <v>3380</v>
      </c>
      <c r="Y1101" s="62">
        <v>1</v>
      </c>
      <c r="Z1101" s="62" t="str">
        <f>IF(ISNA(MATCH(C1101,FORMULÁRIO!L:L, 0)),"NÃO","SIM")</f>
        <v>SIM</v>
      </c>
      <c r="AA1101" s="62" t="s">
        <v>3502</v>
      </c>
      <c r="AB1101" s="62" t="s">
        <v>3502</v>
      </c>
    </row>
    <row r="1102" spans="1:28" ht="15.75" customHeight="1" x14ac:dyDescent="0.25">
      <c r="A1102" s="62">
        <v>660</v>
      </c>
      <c r="B1102" s="208" t="s">
        <v>2726</v>
      </c>
      <c r="C1102" s="46" t="s">
        <v>2727</v>
      </c>
      <c r="D1102" s="47" t="s">
        <v>2728</v>
      </c>
      <c r="E1102" s="48" t="s">
        <v>3470</v>
      </c>
      <c r="F1102" s="46" t="s">
        <v>2729</v>
      </c>
      <c r="G1102" s="46" t="s">
        <v>15</v>
      </c>
      <c r="H1102" s="62" t="s">
        <v>9</v>
      </c>
      <c r="I1102" s="62"/>
      <c r="J1102" s="62"/>
      <c r="K1102" s="62"/>
      <c r="L1102" s="62"/>
      <c r="M1102" s="62"/>
      <c r="N1102" s="62"/>
      <c r="O1102" s="62"/>
      <c r="P1102" s="62"/>
      <c r="Q1102" s="62"/>
      <c r="R1102" s="62"/>
      <c r="S1102" s="62"/>
      <c r="T1102" s="62"/>
      <c r="U1102" s="62"/>
      <c r="V1102" s="62"/>
      <c r="W1102" s="62"/>
      <c r="X1102" s="62" t="s">
        <v>3371</v>
      </c>
      <c r="Y1102" s="62">
        <v>1</v>
      </c>
      <c r="Z1102" s="62" t="str">
        <f>IF(ISNA(MATCH(C1102,FORMULÁRIO!L:L, 0)),"NÃO","SIM")</f>
        <v>SIM</v>
      </c>
      <c r="AA1102" s="62" t="s">
        <v>3503</v>
      </c>
      <c r="AB1102" s="62" t="s">
        <v>3503</v>
      </c>
    </row>
    <row r="1103" spans="1:28" ht="15.75" customHeight="1" x14ac:dyDescent="0.25">
      <c r="A1103" s="62">
        <v>660</v>
      </c>
      <c r="B1103" s="208" t="s">
        <v>2726</v>
      </c>
      <c r="C1103" s="46" t="s">
        <v>2727</v>
      </c>
      <c r="D1103" s="47" t="s">
        <v>2728</v>
      </c>
      <c r="E1103" s="48" t="s">
        <v>3470</v>
      </c>
      <c r="F1103" s="46" t="s">
        <v>2729</v>
      </c>
      <c r="G1103" s="46" t="s">
        <v>33</v>
      </c>
      <c r="H1103" s="62"/>
      <c r="I1103" s="62"/>
      <c r="J1103" s="62"/>
      <c r="K1103" s="62"/>
      <c r="L1103" s="62" t="s">
        <v>9</v>
      </c>
      <c r="M1103" s="62" t="s">
        <v>9</v>
      </c>
      <c r="N1103" s="62"/>
      <c r="O1103" s="62"/>
      <c r="P1103" s="62"/>
      <c r="Q1103" s="62"/>
      <c r="R1103" s="62"/>
      <c r="S1103" s="62"/>
      <c r="T1103" s="62"/>
      <c r="U1103" s="62"/>
      <c r="V1103" s="62"/>
      <c r="W1103" s="62"/>
      <c r="X1103" s="62" t="s">
        <v>3389</v>
      </c>
      <c r="Y1103" s="62">
        <v>2</v>
      </c>
      <c r="Z1103" s="62" t="str">
        <f>IF(ISNA(MATCH(C1103,FORMULÁRIO!L:L, 0)),"NÃO","SIM")</f>
        <v>SIM</v>
      </c>
      <c r="AA1103" s="62" t="s">
        <v>3503</v>
      </c>
      <c r="AB1103" s="62" t="s">
        <v>3503</v>
      </c>
    </row>
    <row r="1104" spans="1:28" x14ac:dyDescent="0.25">
      <c r="A1104" s="62">
        <v>661</v>
      </c>
      <c r="B1104" s="208" t="s">
        <v>2730</v>
      </c>
      <c r="C1104" s="46" t="s">
        <v>2731</v>
      </c>
      <c r="D1104" s="47" t="s">
        <v>2732</v>
      </c>
      <c r="E1104" s="48" t="s">
        <v>43</v>
      </c>
      <c r="F1104" s="46" t="s">
        <v>2733</v>
      </c>
      <c r="G1104" s="46" t="s">
        <v>10</v>
      </c>
      <c r="H1104" s="62"/>
      <c r="I1104" s="62"/>
      <c r="J1104" s="62" t="s">
        <v>9</v>
      </c>
      <c r="K1104" s="62" t="s">
        <v>9</v>
      </c>
      <c r="L1104" s="62"/>
      <c r="M1104" s="62"/>
      <c r="N1104" s="62"/>
      <c r="O1104" s="62"/>
      <c r="P1104" s="62"/>
      <c r="Q1104" s="62"/>
      <c r="R1104" s="62"/>
      <c r="S1104" s="62"/>
      <c r="T1104" s="62"/>
      <c r="U1104" s="62" t="s">
        <v>5053</v>
      </c>
      <c r="V1104" s="62" t="s">
        <v>3506</v>
      </c>
      <c r="W1104" s="62"/>
      <c r="X1104" s="62" t="s">
        <v>3497</v>
      </c>
      <c r="Y1104" s="62">
        <v>1</v>
      </c>
      <c r="Z1104" s="62" t="str">
        <f>IF(ISNA(MATCH(C1104,FORMULÁRIO!L:L, 0)),"NÃO","SIM")</f>
        <v>SIM</v>
      </c>
      <c r="AA1104" s="62" t="s">
        <v>3502</v>
      </c>
      <c r="AB1104" s="62" t="s">
        <v>3502</v>
      </c>
    </row>
    <row r="1105" spans="1:28" ht="15.75" customHeight="1" x14ac:dyDescent="0.25">
      <c r="A1105" s="62">
        <v>662</v>
      </c>
      <c r="B1105" s="208" t="s">
        <v>2734</v>
      </c>
      <c r="C1105" s="46" t="s">
        <v>2735</v>
      </c>
      <c r="D1105" s="47" t="s">
        <v>2736</v>
      </c>
      <c r="E1105" s="48" t="s">
        <v>43</v>
      </c>
      <c r="F1105" s="46" t="s">
        <v>2737</v>
      </c>
      <c r="G1105" s="46" t="s">
        <v>13</v>
      </c>
      <c r="H1105" s="62"/>
      <c r="I1105" s="62" t="s">
        <v>9</v>
      </c>
      <c r="J1105" s="62"/>
      <c r="K1105" s="62"/>
      <c r="L1105" s="62"/>
      <c r="M1105" s="62"/>
      <c r="N1105" s="62"/>
      <c r="O1105" s="62"/>
      <c r="P1105" s="62"/>
      <c r="Q1105" s="62"/>
      <c r="R1105" s="62"/>
      <c r="S1105" s="62"/>
      <c r="T1105" s="62"/>
      <c r="U1105" s="62" t="s">
        <v>5050</v>
      </c>
      <c r="V1105" s="62" t="s">
        <v>3506</v>
      </c>
      <c r="W1105" s="62"/>
      <c r="X1105" s="62" t="s">
        <v>3408</v>
      </c>
      <c r="Y1105" s="62">
        <v>1</v>
      </c>
      <c r="Z1105" s="62" t="str">
        <f>IF(ISNA(MATCH(C1105,FORMULÁRIO!L:L, 0)),"NÃO","SIM")</f>
        <v>SIM</v>
      </c>
      <c r="AA1105" s="62" t="s">
        <v>3502</v>
      </c>
      <c r="AB1105" s="62" t="s">
        <v>3502</v>
      </c>
    </row>
    <row r="1106" spans="1:28" ht="15.75" customHeight="1" x14ac:dyDescent="0.25">
      <c r="A1106" s="62">
        <v>663</v>
      </c>
      <c r="B1106" s="208" t="s">
        <v>2738</v>
      </c>
      <c r="C1106" s="46" t="s">
        <v>2739</v>
      </c>
      <c r="D1106" s="47" t="s">
        <v>2740</v>
      </c>
      <c r="E1106" s="48" t="s">
        <v>43</v>
      </c>
      <c r="F1106" s="46" t="s">
        <v>2741</v>
      </c>
      <c r="G1106" s="46" t="s">
        <v>13</v>
      </c>
      <c r="H1106" s="62" t="s">
        <v>9</v>
      </c>
      <c r="I1106" s="62"/>
      <c r="J1106" s="62"/>
      <c r="K1106" s="62"/>
      <c r="L1106" s="62"/>
      <c r="M1106" s="62"/>
      <c r="N1106" s="62"/>
      <c r="O1106" s="62"/>
      <c r="P1106" s="62"/>
      <c r="Q1106" s="62"/>
      <c r="R1106" s="62"/>
      <c r="S1106" s="62"/>
      <c r="T1106" s="62"/>
      <c r="U1106" s="62" t="s">
        <v>5042</v>
      </c>
      <c r="V1106" s="62" t="s">
        <v>3506</v>
      </c>
      <c r="W1106" s="62"/>
      <c r="X1106" s="62" t="s">
        <v>3408</v>
      </c>
      <c r="Y1106" s="62">
        <v>1</v>
      </c>
      <c r="Z1106" s="62" t="str">
        <f>IF(ISNA(MATCH(C1106,FORMULÁRIO!L:L, 0)),"NÃO","SIM")</f>
        <v>SIM</v>
      </c>
      <c r="AA1106" s="62" t="s">
        <v>3502</v>
      </c>
      <c r="AB1106" s="62" t="s">
        <v>3502</v>
      </c>
    </row>
    <row r="1107" spans="1:28" ht="15.75" customHeight="1" x14ac:dyDescent="0.25">
      <c r="A1107" s="62">
        <v>664</v>
      </c>
      <c r="B1107" s="208" t="s">
        <v>2742</v>
      </c>
      <c r="C1107" s="46" t="s">
        <v>2743</v>
      </c>
      <c r="D1107" s="47" t="s">
        <v>2744</v>
      </c>
      <c r="E1107" s="48" t="s">
        <v>43</v>
      </c>
      <c r="F1107" s="46" t="s">
        <v>2745</v>
      </c>
      <c r="G1107" s="46" t="s">
        <v>15</v>
      </c>
      <c r="H1107" s="62" t="s">
        <v>9</v>
      </c>
      <c r="I1107" s="62"/>
      <c r="J1107" s="62"/>
      <c r="K1107" s="62"/>
      <c r="L1107" s="62"/>
      <c r="M1107" s="62"/>
      <c r="N1107" s="62"/>
      <c r="O1107" s="62"/>
      <c r="P1107" s="62"/>
      <c r="Q1107" s="62"/>
      <c r="R1107" s="62"/>
      <c r="S1107" s="62"/>
      <c r="T1107" s="62"/>
      <c r="U1107" s="62"/>
      <c r="V1107" s="62"/>
      <c r="W1107" s="62"/>
      <c r="X1107" s="62" t="s">
        <v>3371</v>
      </c>
      <c r="Y1107" s="62">
        <v>1</v>
      </c>
      <c r="Z1107" s="62" t="str">
        <f>IF(ISNA(MATCH(C1107,FORMULÁRIO!L:L, 0)),"NÃO","SIM")</f>
        <v>SIM</v>
      </c>
      <c r="AA1107" s="62" t="s">
        <v>3502</v>
      </c>
      <c r="AB1107" s="62" t="s">
        <v>3502</v>
      </c>
    </row>
    <row r="1108" spans="1:28" ht="15.75" customHeight="1" x14ac:dyDescent="0.25">
      <c r="A1108" s="62">
        <v>665</v>
      </c>
      <c r="B1108" s="46" t="s">
        <v>2746</v>
      </c>
      <c r="C1108" s="46" t="s">
        <v>2747</v>
      </c>
      <c r="D1108" s="47" t="s">
        <v>2748</v>
      </c>
      <c r="E1108" s="48" t="s">
        <v>43</v>
      </c>
      <c r="F1108" s="46" t="s">
        <v>2749</v>
      </c>
      <c r="G1108" s="46" t="s">
        <v>305</v>
      </c>
      <c r="H1108" s="62"/>
      <c r="I1108" s="62"/>
      <c r="J1108" s="62"/>
      <c r="K1108" s="62"/>
      <c r="L1108" s="62"/>
      <c r="M1108" s="62"/>
      <c r="N1108" s="62" t="s">
        <v>9</v>
      </c>
      <c r="O1108" s="62" t="s">
        <v>9</v>
      </c>
      <c r="P1108" s="62" t="s">
        <v>9</v>
      </c>
      <c r="Q1108" s="62"/>
      <c r="R1108" s="62"/>
      <c r="S1108" s="62"/>
      <c r="T1108" s="62"/>
      <c r="U1108" s="62"/>
      <c r="V1108" s="62"/>
      <c r="W1108" s="62"/>
      <c r="X1108" s="62" t="s">
        <v>3389</v>
      </c>
      <c r="Y1108" s="62">
        <v>1</v>
      </c>
      <c r="Z1108" s="62" t="str">
        <f>IF(ISNA(MATCH(C1108,FORMULÁRIO!L:L, 0)),"NÃO","SIM")</f>
        <v>NÃO</v>
      </c>
      <c r="AA1108" s="62" t="s">
        <v>3502</v>
      </c>
      <c r="AB1108" s="62" t="s">
        <v>3502</v>
      </c>
    </row>
    <row r="1109" spans="1:28" ht="15.75" customHeight="1" x14ac:dyDescent="0.25">
      <c r="A1109" s="62">
        <v>665</v>
      </c>
      <c r="B1109" s="46" t="s">
        <v>2746</v>
      </c>
      <c r="C1109" s="46" t="s">
        <v>2747</v>
      </c>
      <c r="D1109" s="47" t="s">
        <v>2748</v>
      </c>
      <c r="E1109" s="48" t="s">
        <v>43</v>
      </c>
      <c r="F1109" s="46" t="s">
        <v>2749</v>
      </c>
      <c r="G1109" s="46" t="s">
        <v>17</v>
      </c>
      <c r="H1109" s="62" t="s">
        <v>9</v>
      </c>
      <c r="I1109" s="62"/>
      <c r="J1109" s="62" t="s">
        <v>9</v>
      </c>
      <c r="K1109" s="62" t="s">
        <v>9</v>
      </c>
      <c r="L1109" s="62"/>
      <c r="M1109" s="62"/>
      <c r="N1109" s="62"/>
      <c r="O1109" s="62"/>
      <c r="P1109" s="62"/>
      <c r="Q1109" s="62"/>
      <c r="R1109" s="62"/>
      <c r="S1109" s="62"/>
      <c r="T1109" s="62"/>
      <c r="U1109" s="62"/>
      <c r="V1109" s="62"/>
      <c r="W1109" s="62"/>
      <c r="X1109" s="62" t="s">
        <v>3380</v>
      </c>
      <c r="Y1109" s="62">
        <v>2</v>
      </c>
      <c r="Z1109" s="62" t="str">
        <f>IF(ISNA(MATCH(C1109,FORMULÁRIO!L:L, 0)),"NÃO","SIM")</f>
        <v>NÃO</v>
      </c>
      <c r="AA1109" s="62" t="s">
        <v>3502</v>
      </c>
      <c r="AB1109" s="62" t="s">
        <v>3502</v>
      </c>
    </row>
    <row r="1110" spans="1:28" ht="15.75" customHeight="1" x14ac:dyDescent="0.25">
      <c r="A1110" s="62">
        <v>665</v>
      </c>
      <c r="B1110" s="46" t="s">
        <v>2746</v>
      </c>
      <c r="C1110" s="46" t="s">
        <v>2747</v>
      </c>
      <c r="D1110" s="47" t="s">
        <v>2748</v>
      </c>
      <c r="E1110" s="48" t="s">
        <v>43</v>
      </c>
      <c r="F1110" s="46" t="s">
        <v>2749</v>
      </c>
      <c r="G1110" s="46" t="s">
        <v>187</v>
      </c>
      <c r="H1110" s="62" t="s">
        <v>9</v>
      </c>
      <c r="I1110" s="62"/>
      <c r="J1110" s="62"/>
      <c r="K1110" s="62"/>
      <c r="L1110" s="62"/>
      <c r="M1110" s="62"/>
      <c r="N1110" s="62"/>
      <c r="O1110" s="62"/>
      <c r="P1110" s="62"/>
      <c r="Q1110" s="62"/>
      <c r="R1110" s="62"/>
      <c r="S1110" s="62"/>
      <c r="T1110" s="62"/>
      <c r="U1110" s="62"/>
      <c r="V1110" s="62"/>
      <c r="W1110" s="62"/>
      <c r="X1110" s="62" t="s">
        <v>3413</v>
      </c>
      <c r="Y1110" s="62">
        <v>3</v>
      </c>
      <c r="Z1110" s="62" t="str">
        <f>IF(ISNA(MATCH(C1110,FORMULÁRIO!L:L, 0)),"NÃO","SIM")</f>
        <v>NÃO</v>
      </c>
      <c r="AA1110" s="62" t="s">
        <v>3502</v>
      </c>
      <c r="AB1110" s="62" t="s">
        <v>3502</v>
      </c>
    </row>
    <row r="1111" spans="1:28" ht="15.75" customHeight="1" x14ac:dyDescent="0.25">
      <c r="A1111" s="62">
        <v>666</v>
      </c>
      <c r="B1111" s="46" t="s">
        <v>2750</v>
      </c>
      <c r="C1111" s="46" t="s">
        <v>2751</v>
      </c>
      <c r="D1111" s="47" t="s">
        <v>2752</v>
      </c>
      <c r="E1111" s="48" t="s">
        <v>43</v>
      </c>
      <c r="F1111" s="46" t="s">
        <v>2753</v>
      </c>
      <c r="G1111" s="46" t="s">
        <v>48</v>
      </c>
      <c r="H1111" s="62" t="s">
        <v>9</v>
      </c>
      <c r="I1111" s="62" t="s">
        <v>9</v>
      </c>
      <c r="J1111" s="62"/>
      <c r="K1111" s="62"/>
      <c r="L1111" s="62"/>
      <c r="M1111" s="62"/>
      <c r="N1111" s="62"/>
      <c r="O1111" s="62"/>
      <c r="P1111" s="62"/>
      <c r="Q1111" s="62"/>
      <c r="R1111" s="62"/>
      <c r="S1111" s="62"/>
      <c r="T1111" s="62"/>
      <c r="U1111" s="62"/>
      <c r="V1111" s="62"/>
      <c r="W1111" s="62"/>
      <c r="X1111" s="62" t="s">
        <v>3361</v>
      </c>
      <c r="Y1111" s="62">
        <v>1</v>
      </c>
      <c r="Z1111" s="62" t="str">
        <f>IF(ISNA(MATCH(C1111,FORMULÁRIO!L:L, 0)),"NÃO","SIM")</f>
        <v>NÃO</v>
      </c>
      <c r="AA1111" s="62" t="s">
        <v>3502</v>
      </c>
      <c r="AB1111" s="62" t="s">
        <v>3502</v>
      </c>
    </row>
    <row r="1112" spans="1:28" ht="15.75" customHeight="1" x14ac:dyDescent="0.25">
      <c r="A1112" s="62">
        <v>668</v>
      </c>
      <c r="B1112" s="208" t="s">
        <v>2754</v>
      </c>
      <c r="C1112" s="46" t="s">
        <v>2755</v>
      </c>
      <c r="D1112" s="47" t="s">
        <v>2756</v>
      </c>
      <c r="E1112" s="48" t="s">
        <v>3470</v>
      </c>
      <c r="F1112" s="46" t="s">
        <v>2757</v>
      </c>
      <c r="G1112" s="46" t="s">
        <v>13</v>
      </c>
      <c r="H1112" s="62" t="s">
        <v>9</v>
      </c>
      <c r="I1112" s="62"/>
      <c r="J1112" s="62"/>
      <c r="K1112" s="62"/>
      <c r="L1112" s="62"/>
      <c r="M1112" s="62"/>
      <c r="N1112" s="62"/>
      <c r="O1112" s="62"/>
      <c r="P1112" s="62"/>
      <c r="Q1112" s="62"/>
      <c r="R1112" s="62"/>
      <c r="S1112" s="62"/>
      <c r="T1112" s="62"/>
      <c r="U1112" s="62"/>
      <c r="V1112" s="62"/>
      <c r="W1112" s="62"/>
      <c r="X1112" s="62" t="s">
        <v>3408</v>
      </c>
      <c r="Y1112" s="62">
        <v>1</v>
      </c>
      <c r="Z1112" s="62" t="str">
        <f>IF(ISNA(MATCH(C1112,FORMULÁRIO!L:L, 0)),"NÃO","SIM")</f>
        <v>SIM</v>
      </c>
      <c r="AA1112" s="62" t="s">
        <v>3503</v>
      </c>
      <c r="AB1112" s="62" t="s">
        <v>3503</v>
      </c>
    </row>
    <row r="1113" spans="1:28" ht="15.75" customHeight="1" x14ac:dyDescent="0.25">
      <c r="A1113" s="62">
        <v>668</v>
      </c>
      <c r="B1113" s="208" t="s">
        <v>2754</v>
      </c>
      <c r="C1113" s="46" t="s">
        <v>2755</v>
      </c>
      <c r="D1113" s="47" t="s">
        <v>2756</v>
      </c>
      <c r="E1113" s="48" t="s">
        <v>3470</v>
      </c>
      <c r="F1113" s="46" t="s">
        <v>2757</v>
      </c>
      <c r="G1113" s="46" t="s">
        <v>103</v>
      </c>
      <c r="H1113" s="62" t="s">
        <v>9</v>
      </c>
      <c r="I1113" s="62" t="s">
        <v>9</v>
      </c>
      <c r="J1113" s="62" t="s">
        <v>9</v>
      </c>
      <c r="K1113" s="62" t="s">
        <v>9</v>
      </c>
      <c r="L1113" s="62"/>
      <c r="M1113" s="62"/>
      <c r="N1113" s="62"/>
      <c r="O1113" s="62"/>
      <c r="P1113" s="62"/>
      <c r="Q1113" s="62"/>
      <c r="R1113" s="62"/>
      <c r="S1113" s="62"/>
      <c r="T1113" s="62"/>
      <c r="U1113" s="62"/>
      <c r="V1113" s="62"/>
      <c r="W1113" s="62"/>
      <c r="X1113" s="62" t="s">
        <v>3361</v>
      </c>
      <c r="Y1113" s="62">
        <v>2</v>
      </c>
      <c r="Z1113" s="62" t="str">
        <f>IF(ISNA(MATCH(C1113,FORMULÁRIO!L:L, 0)),"NÃO","SIM")</f>
        <v>SIM</v>
      </c>
      <c r="AA1113" s="62" t="s">
        <v>3503</v>
      </c>
      <c r="AB1113" s="62" t="s">
        <v>3503</v>
      </c>
    </row>
    <row r="1114" spans="1:28" ht="15.75" customHeight="1" x14ac:dyDescent="0.25">
      <c r="A1114" s="62">
        <v>668</v>
      </c>
      <c r="B1114" s="208" t="s">
        <v>2754</v>
      </c>
      <c r="C1114" s="46" t="s">
        <v>2755</v>
      </c>
      <c r="D1114" s="47" t="s">
        <v>2756</v>
      </c>
      <c r="E1114" s="48" t="s">
        <v>3470</v>
      </c>
      <c r="F1114" s="46" t="s">
        <v>2757</v>
      </c>
      <c r="G1114" s="46" t="s">
        <v>25</v>
      </c>
      <c r="H1114" s="62" t="s">
        <v>9</v>
      </c>
      <c r="I1114" s="62" t="s">
        <v>9</v>
      </c>
      <c r="J1114" s="62" t="s">
        <v>9</v>
      </c>
      <c r="K1114" s="62" t="s">
        <v>9</v>
      </c>
      <c r="L1114" s="62"/>
      <c r="M1114" s="62"/>
      <c r="N1114" s="62"/>
      <c r="O1114" s="62"/>
      <c r="P1114" s="62"/>
      <c r="Q1114" s="62"/>
      <c r="R1114" s="62"/>
      <c r="S1114" s="62"/>
      <c r="T1114" s="62"/>
      <c r="U1114" s="62"/>
      <c r="V1114" s="62"/>
      <c r="W1114" s="62"/>
      <c r="X1114" s="62" t="s">
        <v>3380</v>
      </c>
      <c r="Y1114" s="62">
        <v>3</v>
      </c>
      <c r="Z1114" s="62" t="str">
        <f>IF(ISNA(MATCH(C1114,FORMULÁRIO!L:L, 0)),"NÃO","SIM")</f>
        <v>SIM</v>
      </c>
      <c r="AA1114" s="62" t="s">
        <v>3503</v>
      </c>
      <c r="AB1114" s="62" t="s">
        <v>3503</v>
      </c>
    </row>
    <row r="1115" spans="1:28" ht="15.75" customHeight="1" x14ac:dyDescent="0.25">
      <c r="A1115" s="62">
        <v>669</v>
      </c>
      <c r="B1115" s="208" t="s">
        <v>2758</v>
      </c>
      <c r="C1115" s="46" t="s">
        <v>2759</v>
      </c>
      <c r="D1115" s="47" t="s">
        <v>2760</v>
      </c>
      <c r="E1115" s="48" t="s">
        <v>43</v>
      </c>
      <c r="F1115" s="46" t="s">
        <v>2761</v>
      </c>
      <c r="G1115" s="46" t="s">
        <v>15</v>
      </c>
      <c r="H1115" s="62" t="s">
        <v>9</v>
      </c>
      <c r="I1115" s="62"/>
      <c r="J1115" s="62"/>
      <c r="K1115" s="62"/>
      <c r="L1115" s="62"/>
      <c r="M1115" s="62"/>
      <c r="N1115" s="62"/>
      <c r="O1115" s="62"/>
      <c r="P1115" s="62"/>
      <c r="Q1115" s="62"/>
      <c r="R1115" s="62"/>
      <c r="S1115" s="62"/>
      <c r="T1115" s="62"/>
      <c r="U1115" s="62"/>
      <c r="V1115" s="62"/>
      <c r="W1115" s="62"/>
      <c r="X1115" s="62" t="s">
        <v>3371</v>
      </c>
      <c r="Y1115" s="62">
        <v>1</v>
      </c>
      <c r="Z1115" s="62" t="str">
        <f>IF(ISNA(MATCH(C1115,FORMULÁRIO!L:L, 0)),"NÃO","SIM")</f>
        <v>SIM</v>
      </c>
      <c r="AA1115" s="62" t="s">
        <v>3502</v>
      </c>
      <c r="AB1115" s="62" t="s">
        <v>3502</v>
      </c>
    </row>
    <row r="1116" spans="1:28" x14ac:dyDescent="0.25">
      <c r="A1116" s="62">
        <v>670</v>
      </c>
      <c r="B1116" s="208" t="s">
        <v>2762</v>
      </c>
      <c r="C1116" s="46" t="s">
        <v>2763</v>
      </c>
      <c r="D1116" s="47" t="s">
        <v>2764</v>
      </c>
      <c r="E1116" s="48" t="s">
        <v>43</v>
      </c>
      <c r="F1116" s="46" t="s">
        <v>2765</v>
      </c>
      <c r="G1116" s="46" t="s">
        <v>10</v>
      </c>
      <c r="H1116" s="62"/>
      <c r="I1116" s="62"/>
      <c r="J1116" s="62"/>
      <c r="K1116" s="62" t="s">
        <v>9</v>
      </c>
      <c r="L1116" s="62"/>
      <c r="M1116" s="62"/>
      <c r="N1116" s="62"/>
      <c r="O1116" s="62"/>
      <c r="P1116" s="62"/>
      <c r="Q1116" s="62"/>
      <c r="R1116" s="62"/>
      <c r="S1116" s="62"/>
      <c r="T1116" s="62"/>
      <c r="U1116" s="62"/>
      <c r="V1116" s="62"/>
      <c r="W1116" s="62"/>
      <c r="X1116" s="62" t="s">
        <v>3497</v>
      </c>
      <c r="Y1116" s="62">
        <v>1</v>
      </c>
      <c r="Z1116" s="62" t="str">
        <f>IF(ISNA(MATCH(C1116,FORMULÁRIO!L:L, 0)),"NÃO","SIM")</f>
        <v>SIM</v>
      </c>
      <c r="AA1116" s="62" t="s">
        <v>3502</v>
      </c>
      <c r="AB1116" s="62" t="s">
        <v>3502</v>
      </c>
    </row>
    <row r="1117" spans="1:28" ht="15.75" customHeight="1" x14ac:dyDescent="0.25">
      <c r="A1117" s="62">
        <v>670</v>
      </c>
      <c r="B1117" s="208" t="s">
        <v>2762</v>
      </c>
      <c r="C1117" s="46" t="s">
        <v>2763</v>
      </c>
      <c r="D1117" s="47" t="s">
        <v>2764</v>
      </c>
      <c r="E1117" s="48" t="s">
        <v>43</v>
      </c>
      <c r="F1117" s="46" t="s">
        <v>2765</v>
      </c>
      <c r="G1117" s="46" t="s">
        <v>123</v>
      </c>
      <c r="H1117" s="62"/>
      <c r="I1117" s="62" t="s">
        <v>9</v>
      </c>
      <c r="J1117" s="62"/>
      <c r="K1117" s="62"/>
      <c r="L1117" s="62"/>
      <c r="M1117" s="62"/>
      <c r="N1117" s="62"/>
      <c r="O1117" s="62"/>
      <c r="P1117" s="62"/>
      <c r="Q1117" s="62"/>
      <c r="R1117" s="62"/>
      <c r="S1117" s="62"/>
      <c r="T1117" s="62"/>
      <c r="U1117" s="62"/>
      <c r="V1117" s="62"/>
      <c r="W1117" s="62"/>
      <c r="X1117" s="62" t="s">
        <v>3408</v>
      </c>
      <c r="Y1117" s="62">
        <v>2</v>
      </c>
      <c r="Z1117" s="62" t="str">
        <f>IF(ISNA(MATCH(C1117,FORMULÁRIO!L:L, 0)),"NÃO","SIM")</f>
        <v>SIM</v>
      </c>
      <c r="AA1117" s="62" t="s">
        <v>3502</v>
      </c>
      <c r="AB1117" s="62" t="s">
        <v>3502</v>
      </c>
    </row>
    <row r="1118" spans="1:28" ht="15.75" customHeight="1" x14ac:dyDescent="0.25">
      <c r="A1118" s="62">
        <v>671</v>
      </c>
      <c r="B1118" s="208" t="s">
        <v>2766</v>
      </c>
      <c r="C1118" s="46" t="s">
        <v>2767</v>
      </c>
      <c r="D1118" s="47" t="s">
        <v>2768</v>
      </c>
      <c r="E1118" s="48" t="s">
        <v>89</v>
      </c>
      <c r="F1118" s="46" t="s">
        <v>2769</v>
      </c>
      <c r="G1118" s="46" t="s">
        <v>48</v>
      </c>
      <c r="H1118" s="62" t="s">
        <v>9</v>
      </c>
      <c r="I1118" s="62" t="s">
        <v>9</v>
      </c>
      <c r="J1118" s="62" t="s">
        <v>9</v>
      </c>
      <c r="K1118" s="62"/>
      <c r="L1118" s="62"/>
      <c r="M1118" s="62"/>
      <c r="N1118" s="62"/>
      <c r="O1118" s="62"/>
      <c r="P1118" s="62"/>
      <c r="Q1118" s="62"/>
      <c r="R1118" s="62"/>
      <c r="S1118" s="62"/>
      <c r="T1118" s="62"/>
      <c r="U1118" s="62"/>
      <c r="V1118" s="62"/>
      <c r="W1118" s="62"/>
      <c r="X1118" s="62" t="s">
        <v>3361</v>
      </c>
      <c r="Y1118" s="62">
        <v>1</v>
      </c>
      <c r="Z1118" s="62" t="str">
        <f>IF(ISNA(MATCH(C1118,FORMULÁRIO!L:L, 0)),"NÃO","SIM")</f>
        <v>SIM</v>
      </c>
      <c r="AA1118" s="62" t="s">
        <v>3502</v>
      </c>
      <c r="AB1118" s="62" t="s">
        <v>3503</v>
      </c>
    </row>
    <row r="1119" spans="1:28" ht="15.75" customHeight="1" x14ac:dyDescent="0.25">
      <c r="A1119" s="62">
        <v>672</v>
      </c>
      <c r="B1119" s="208" t="s">
        <v>2770</v>
      </c>
      <c r="C1119" s="46" t="s">
        <v>2771</v>
      </c>
      <c r="D1119" s="47" t="s">
        <v>2772</v>
      </c>
      <c r="E1119" s="48" t="s">
        <v>43</v>
      </c>
      <c r="F1119" s="46" t="s">
        <v>2773</v>
      </c>
      <c r="G1119" s="46" t="s">
        <v>13</v>
      </c>
      <c r="H1119" s="62"/>
      <c r="I1119" s="62" t="s">
        <v>9</v>
      </c>
      <c r="J1119" s="62"/>
      <c r="K1119" s="62"/>
      <c r="L1119" s="62"/>
      <c r="M1119" s="62"/>
      <c r="N1119" s="62"/>
      <c r="O1119" s="62"/>
      <c r="P1119" s="62"/>
      <c r="Q1119" s="62"/>
      <c r="R1119" s="62"/>
      <c r="S1119" s="62"/>
      <c r="T1119" s="62"/>
      <c r="U1119" s="62"/>
      <c r="V1119" s="62" t="s">
        <v>3506</v>
      </c>
      <c r="W1119" s="62"/>
      <c r="X1119" s="62" t="s">
        <v>3408</v>
      </c>
      <c r="Y1119" s="62">
        <v>1</v>
      </c>
      <c r="Z1119" s="62" t="str">
        <f>IF(ISNA(MATCH(C1119,FORMULÁRIO!L:L, 0)),"NÃO","SIM")</f>
        <v>SIM</v>
      </c>
      <c r="AA1119" s="62" t="s">
        <v>3502</v>
      </c>
      <c r="AB1119" s="62" t="s">
        <v>3502</v>
      </c>
    </row>
    <row r="1120" spans="1:28" ht="15.75" customHeight="1" x14ac:dyDescent="0.25">
      <c r="A1120" s="62">
        <v>672</v>
      </c>
      <c r="B1120" s="208" t="s">
        <v>2770</v>
      </c>
      <c r="C1120" s="46" t="s">
        <v>2771</v>
      </c>
      <c r="D1120" s="47" t="s">
        <v>2772</v>
      </c>
      <c r="E1120" s="48" t="s">
        <v>43</v>
      </c>
      <c r="F1120" s="46" t="s">
        <v>2773</v>
      </c>
      <c r="G1120" s="46" t="s">
        <v>17</v>
      </c>
      <c r="H1120" s="62" t="s">
        <v>9</v>
      </c>
      <c r="I1120" s="62" t="s">
        <v>9</v>
      </c>
      <c r="J1120" s="62" t="s">
        <v>9</v>
      </c>
      <c r="K1120" s="62" t="s">
        <v>9</v>
      </c>
      <c r="L1120" s="62"/>
      <c r="M1120" s="62"/>
      <c r="N1120" s="62"/>
      <c r="O1120" s="62"/>
      <c r="P1120" s="62"/>
      <c r="Q1120" s="62"/>
      <c r="R1120" s="62"/>
      <c r="S1120" s="62"/>
      <c r="T1120" s="62"/>
      <c r="U1120" s="62" t="s">
        <v>5037</v>
      </c>
      <c r="V1120" s="62" t="s">
        <v>3506</v>
      </c>
      <c r="W1120" s="62"/>
      <c r="X1120" s="62" t="s">
        <v>3380</v>
      </c>
      <c r="Y1120" s="62">
        <v>2</v>
      </c>
      <c r="Z1120" s="62" t="str">
        <f>IF(ISNA(MATCH(C1120,FORMULÁRIO!L:L, 0)),"NÃO","SIM")</f>
        <v>SIM</v>
      </c>
      <c r="AA1120" s="62" t="s">
        <v>3502</v>
      </c>
      <c r="AB1120" s="62" t="s">
        <v>3502</v>
      </c>
    </row>
    <row r="1121" spans="1:28" ht="15.75" customHeight="1" x14ac:dyDescent="0.25">
      <c r="A1121" s="62">
        <v>672</v>
      </c>
      <c r="B1121" s="208" t="s">
        <v>2770</v>
      </c>
      <c r="C1121" s="46" t="s">
        <v>2771</v>
      </c>
      <c r="D1121" s="47" t="s">
        <v>2772</v>
      </c>
      <c r="E1121" s="48" t="s">
        <v>43</v>
      </c>
      <c r="F1121" s="46" t="s">
        <v>2773</v>
      </c>
      <c r="G1121" s="46" t="s">
        <v>187</v>
      </c>
      <c r="H1121" s="62"/>
      <c r="I1121" s="62"/>
      <c r="J1121" s="62"/>
      <c r="K1121" s="62"/>
      <c r="L1121" s="62"/>
      <c r="M1121" s="62"/>
      <c r="N1121" s="62"/>
      <c r="O1121" s="62" t="s">
        <v>9</v>
      </c>
      <c r="P1121" s="62" t="s">
        <v>9</v>
      </c>
      <c r="Q1121" s="62"/>
      <c r="R1121" s="62"/>
      <c r="S1121" s="62"/>
      <c r="T1121" s="62"/>
      <c r="U1121" s="62"/>
      <c r="V1121" s="62" t="s">
        <v>3506</v>
      </c>
      <c r="W1121" s="62"/>
      <c r="X1121" s="62" t="s">
        <v>3413</v>
      </c>
      <c r="Y1121" s="62">
        <v>3</v>
      </c>
      <c r="Z1121" s="62" t="str">
        <f>IF(ISNA(MATCH(C1121,FORMULÁRIO!L:L, 0)),"NÃO","SIM")</f>
        <v>SIM</v>
      </c>
      <c r="AA1121" s="62" t="s">
        <v>3502</v>
      </c>
      <c r="AB1121" s="62" t="s">
        <v>3502</v>
      </c>
    </row>
    <row r="1122" spans="1:28" ht="15.75" customHeight="1" x14ac:dyDescent="0.25">
      <c r="A1122" s="62">
        <v>373</v>
      </c>
      <c r="B1122" s="208" t="s">
        <v>2774</v>
      </c>
      <c r="C1122" s="46" t="s">
        <v>2775</v>
      </c>
      <c r="D1122" s="47" t="s">
        <v>2776</v>
      </c>
      <c r="E1122" s="48" t="s">
        <v>43</v>
      </c>
      <c r="F1122" s="46" t="s">
        <v>2777</v>
      </c>
      <c r="G1122" s="46" t="s">
        <v>15</v>
      </c>
      <c r="H1122" s="62" t="s">
        <v>9</v>
      </c>
      <c r="I1122" s="62"/>
      <c r="J1122" s="62"/>
      <c r="K1122" s="62"/>
      <c r="L1122" s="62"/>
      <c r="M1122" s="62"/>
      <c r="N1122" s="62"/>
      <c r="O1122" s="62"/>
      <c r="P1122" s="62"/>
      <c r="Q1122" s="62"/>
      <c r="R1122" s="62"/>
      <c r="S1122" s="62"/>
      <c r="T1122" s="62"/>
      <c r="U1122" s="62"/>
      <c r="V1122" s="62" t="s">
        <v>3506</v>
      </c>
      <c r="W1122" s="62"/>
      <c r="X1122" s="62" t="s">
        <v>3371</v>
      </c>
      <c r="Y1122" s="62">
        <v>1</v>
      </c>
      <c r="Z1122" s="62" t="str">
        <f>IF(ISNA(MATCH(C1122,FORMULÁRIO!L:L, 0)),"NÃO","SIM")</f>
        <v>SIM</v>
      </c>
      <c r="AA1122" s="62" t="s">
        <v>3502</v>
      </c>
      <c r="AB1122" s="62" t="s">
        <v>3502</v>
      </c>
    </row>
    <row r="1123" spans="1:28" ht="15.75" customHeight="1" x14ac:dyDescent="0.25">
      <c r="A1123" s="62">
        <v>373</v>
      </c>
      <c r="B1123" s="208" t="s">
        <v>2774</v>
      </c>
      <c r="C1123" s="46" t="s">
        <v>2775</v>
      </c>
      <c r="D1123" s="47" t="s">
        <v>2776</v>
      </c>
      <c r="E1123" s="48" t="s">
        <v>43</v>
      </c>
      <c r="F1123" s="46" t="s">
        <v>2777</v>
      </c>
      <c r="G1123" s="46" t="s">
        <v>33</v>
      </c>
      <c r="H1123" s="62"/>
      <c r="I1123" s="62" t="s">
        <v>9</v>
      </c>
      <c r="J1123" s="62" t="s">
        <v>9</v>
      </c>
      <c r="K1123" s="62"/>
      <c r="L1123" s="62" t="s">
        <v>9</v>
      </c>
      <c r="M1123" s="62" t="s">
        <v>9</v>
      </c>
      <c r="N1123" s="62"/>
      <c r="O1123" s="62" t="s">
        <v>9</v>
      </c>
      <c r="P1123" s="62" t="s">
        <v>9</v>
      </c>
      <c r="Q1123" s="62"/>
      <c r="R1123" s="62"/>
      <c r="S1123" s="62"/>
      <c r="T1123" s="62"/>
      <c r="U1123" s="62" t="s">
        <v>5034</v>
      </c>
      <c r="V1123" s="62" t="s">
        <v>3506</v>
      </c>
      <c r="W1123" s="62"/>
      <c r="X1123" s="62" t="s">
        <v>3389</v>
      </c>
      <c r="Y1123" s="62">
        <v>2</v>
      </c>
      <c r="Z1123" s="62" t="str">
        <f>IF(ISNA(MATCH(C1123,FORMULÁRIO!L:L, 0)),"NÃO","SIM")</f>
        <v>SIM</v>
      </c>
      <c r="AA1123" s="62" t="s">
        <v>3502</v>
      </c>
      <c r="AB1123" s="62" t="s">
        <v>3502</v>
      </c>
    </row>
    <row r="1124" spans="1:28" ht="15.75" customHeight="1" x14ac:dyDescent="0.25">
      <c r="A1124" s="62">
        <v>373</v>
      </c>
      <c r="B1124" s="208" t="s">
        <v>2774</v>
      </c>
      <c r="C1124" s="46" t="s">
        <v>2775</v>
      </c>
      <c r="D1124" s="47" t="s">
        <v>2776</v>
      </c>
      <c r="E1124" s="48" t="s">
        <v>43</v>
      </c>
      <c r="F1124" s="46" t="s">
        <v>2777</v>
      </c>
      <c r="G1124" s="46" t="s">
        <v>187</v>
      </c>
      <c r="H1124" s="62"/>
      <c r="I1124" s="62"/>
      <c r="J1124" s="62"/>
      <c r="K1124" s="62"/>
      <c r="L1124" s="62"/>
      <c r="M1124" s="62"/>
      <c r="N1124" s="62"/>
      <c r="O1124" s="62" t="s">
        <v>9</v>
      </c>
      <c r="P1124" s="62" t="s">
        <v>9</v>
      </c>
      <c r="Q1124" s="62"/>
      <c r="R1124" s="62"/>
      <c r="S1124" s="62"/>
      <c r="T1124" s="62"/>
      <c r="U1124" s="62"/>
      <c r="V1124" s="62" t="s">
        <v>3506</v>
      </c>
      <c r="W1124" s="62"/>
      <c r="X1124" s="62" t="s">
        <v>3413</v>
      </c>
      <c r="Y1124" s="62">
        <v>3</v>
      </c>
      <c r="Z1124" s="62" t="str">
        <f>IF(ISNA(MATCH(C1124,FORMULÁRIO!L:L, 0)),"NÃO","SIM")</f>
        <v>SIM</v>
      </c>
      <c r="AA1124" s="62" t="s">
        <v>3502</v>
      </c>
      <c r="AB1124" s="62" t="s">
        <v>3502</v>
      </c>
    </row>
    <row r="1125" spans="1:28" ht="15.75" customHeight="1" x14ac:dyDescent="0.25">
      <c r="A1125" s="62">
        <v>374</v>
      </c>
      <c r="B1125" s="208" t="s">
        <v>2778</v>
      </c>
      <c r="C1125" s="46" t="s">
        <v>2779</v>
      </c>
      <c r="D1125" s="47" t="s">
        <v>2780</v>
      </c>
      <c r="E1125" s="48" t="s">
        <v>43</v>
      </c>
      <c r="F1125" s="46" t="s">
        <v>2781</v>
      </c>
      <c r="G1125" s="46" t="s">
        <v>15</v>
      </c>
      <c r="H1125" s="62" t="s">
        <v>9</v>
      </c>
      <c r="I1125" s="62"/>
      <c r="J1125" s="62"/>
      <c r="K1125" s="62"/>
      <c r="L1125" s="62"/>
      <c r="M1125" s="62"/>
      <c r="N1125" s="62"/>
      <c r="O1125" s="62"/>
      <c r="P1125" s="62"/>
      <c r="Q1125" s="62"/>
      <c r="R1125" s="62"/>
      <c r="S1125" s="62"/>
      <c r="T1125" s="62"/>
      <c r="U1125" s="62"/>
      <c r="V1125" s="62" t="s">
        <v>3506</v>
      </c>
      <c r="W1125" s="62"/>
      <c r="X1125" s="62" t="s">
        <v>3371</v>
      </c>
      <c r="Y1125" s="62">
        <v>1</v>
      </c>
      <c r="Z1125" s="62" t="str">
        <f>IF(ISNA(MATCH(C1125,FORMULÁRIO!L:L, 0)),"NÃO","SIM")</f>
        <v>SIM</v>
      </c>
      <c r="AA1125" s="62" t="s">
        <v>3502</v>
      </c>
      <c r="AB1125" s="62" t="s">
        <v>3502</v>
      </c>
    </row>
    <row r="1126" spans="1:28" ht="15.75" customHeight="1" x14ac:dyDescent="0.25">
      <c r="A1126" s="62">
        <v>374</v>
      </c>
      <c r="B1126" s="208" t="s">
        <v>2778</v>
      </c>
      <c r="C1126" s="46" t="s">
        <v>2779</v>
      </c>
      <c r="D1126" s="47" t="s">
        <v>2780</v>
      </c>
      <c r="E1126" s="48" t="s">
        <v>43</v>
      </c>
      <c r="F1126" s="46" t="s">
        <v>2781</v>
      </c>
      <c r="G1126" s="46" t="s">
        <v>17</v>
      </c>
      <c r="H1126" s="62" t="s">
        <v>9</v>
      </c>
      <c r="I1126" s="62"/>
      <c r="J1126" s="62"/>
      <c r="K1126" s="62" t="s">
        <v>9</v>
      </c>
      <c r="L1126" s="62"/>
      <c r="M1126" s="62"/>
      <c r="N1126" s="62"/>
      <c r="O1126" s="62"/>
      <c r="P1126" s="62"/>
      <c r="Q1126" s="62"/>
      <c r="R1126" s="62"/>
      <c r="S1126" s="62"/>
      <c r="T1126" s="62"/>
      <c r="U1126" s="62" t="s">
        <v>5048</v>
      </c>
      <c r="V1126" s="62" t="s">
        <v>3506</v>
      </c>
      <c r="W1126" s="62"/>
      <c r="X1126" s="62" t="s">
        <v>3380</v>
      </c>
      <c r="Y1126" s="62">
        <v>2</v>
      </c>
      <c r="Z1126" s="62" t="str">
        <f>IF(ISNA(MATCH(C1126,FORMULÁRIO!L:L, 0)),"NÃO","SIM")</f>
        <v>SIM</v>
      </c>
      <c r="AA1126" s="62" t="s">
        <v>3502</v>
      </c>
      <c r="AB1126" s="62" t="s">
        <v>3502</v>
      </c>
    </row>
    <row r="1127" spans="1:28" ht="15.75" customHeight="1" x14ac:dyDescent="0.25">
      <c r="A1127" s="62">
        <v>675</v>
      </c>
      <c r="B1127" s="208" t="s">
        <v>2782</v>
      </c>
      <c r="C1127" s="46" t="s">
        <v>2783</v>
      </c>
      <c r="D1127" s="47" t="s">
        <v>2784</v>
      </c>
      <c r="E1127" s="48" t="s">
        <v>89</v>
      </c>
      <c r="F1127" s="46" t="s">
        <v>2785</v>
      </c>
      <c r="G1127" s="46" t="s">
        <v>15</v>
      </c>
      <c r="H1127" s="62" t="s">
        <v>9</v>
      </c>
      <c r="I1127" s="62"/>
      <c r="J1127" s="62"/>
      <c r="K1127" s="62"/>
      <c r="L1127" s="62"/>
      <c r="M1127" s="62"/>
      <c r="N1127" s="62"/>
      <c r="O1127" s="62"/>
      <c r="P1127" s="62"/>
      <c r="Q1127" s="62"/>
      <c r="R1127" s="62"/>
      <c r="S1127" s="62"/>
      <c r="T1127" s="62"/>
      <c r="U1127" s="62"/>
      <c r="V1127" s="62"/>
      <c r="W1127" s="62"/>
      <c r="X1127" s="62" t="s">
        <v>3371</v>
      </c>
      <c r="Y1127" s="62">
        <v>1</v>
      </c>
      <c r="Z1127" s="62" t="str">
        <f>IF(ISNA(MATCH(C1127,FORMULÁRIO!L:L, 0)),"NÃO","SIM")</f>
        <v>SIM</v>
      </c>
      <c r="AA1127" s="62" t="s">
        <v>3502</v>
      </c>
      <c r="AB1127" s="62" t="s">
        <v>3503</v>
      </c>
    </row>
    <row r="1128" spans="1:28" ht="15.75" customHeight="1" x14ac:dyDescent="0.25">
      <c r="A1128" s="62">
        <v>676</v>
      </c>
      <c r="B1128" s="208" t="s">
        <v>2786</v>
      </c>
      <c r="C1128" s="46" t="s">
        <v>2787</v>
      </c>
      <c r="D1128" s="47" t="s">
        <v>2788</v>
      </c>
      <c r="E1128" s="48" t="s">
        <v>3470</v>
      </c>
      <c r="F1128" s="46" t="s">
        <v>2789</v>
      </c>
      <c r="G1128" s="46" t="s">
        <v>15</v>
      </c>
      <c r="H1128" s="62" t="s">
        <v>9</v>
      </c>
      <c r="I1128" s="62"/>
      <c r="J1128" s="62"/>
      <c r="K1128" s="62"/>
      <c r="L1128" s="62"/>
      <c r="M1128" s="62"/>
      <c r="N1128" s="62"/>
      <c r="O1128" s="62"/>
      <c r="P1128" s="62"/>
      <c r="Q1128" s="62"/>
      <c r="R1128" s="62"/>
      <c r="S1128" s="62"/>
      <c r="T1128" s="62"/>
      <c r="U1128" s="62"/>
      <c r="V1128" s="62"/>
      <c r="W1128" s="62"/>
      <c r="X1128" s="62" t="s">
        <v>3371</v>
      </c>
      <c r="Y1128" s="62">
        <v>1</v>
      </c>
      <c r="Z1128" s="62" t="str">
        <f>IF(ISNA(MATCH(C1128,FORMULÁRIO!L:L, 0)),"NÃO","SIM")</f>
        <v>SIM</v>
      </c>
      <c r="AA1128" s="62" t="s">
        <v>3503</v>
      </c>
      <c r="AB1128" s="62" t="s">
        <v>3503</v>
      </c>
    </row>
    <row r="1129" spans="1:28" ht="15.75" customHeight="1" x14ac:dyDescent="0.25">
      <c r="A1129" s="62">
        <v>677</v>
      </c>
      <c r="B1129" s="208" t="s">
        <v>2790</v>
      </c>
      <c r="C1129" s="46" t="s">
        <v>2791</v>
      </c>
      <c r="D1129" s="47" t="s">
        <v>2792</v>
      </c>
      <c r="E1129" s="48" t="s">
        <v>89</v>
      </c>
      <c r="F1129" s="46" t="s">
        <v>2793</v>
      </c>
      <c r="G1129" s="46" t="s">
        <v>15</v>
      </c>
      <c r="H1129" s="62" t="s">
        <v>9</v>
      </c>
      <c r="I1129" s="62"/>
      <c r="J1129" s="62"/>
      <c r="K1129" s="62"/>
      <c r="L1129" s="62"/>
      <c r="M1129" s="62"/>
      <c r="N1129" s="62"/>
      <c r="O1129" s="62"/>
      <c r="P1129" s="62"/>
      <c r="Q1129" s="62"/>
      <c r="R1129" s="62"/>
      <c r="S1129" s="62"/>
      <c r="T1129" s="62"/>
      <c r="U1129" s="62"/>
      <c r="V1129" s="62"/>
      <c r="W1129" s="62"/>
      <c r="X1129" s="62" t="s">
        <v>3371</v>
      </c>
      <c r="Y1129" s="62">
        <v>1</v>
      </c>
      <c r="Z1129" s="62" t="str">
        <f>IF(ISNA(MATCH(C1129,FORMULÁRIO!L:L, 0)),"NÃO","SIM")</f>
        <v>SIM</v>
      </c>
      <c r="AA1129" s="62" t="s">
        <v>3502</v>
      </c>
      <c r="AB1129" s="62" t="s">
        <v>3503</v>
      </c>
    </row>
    <row r="1130" spans="1:28" ht="15.75" customHeight="1" x14ac:dyDescent="0.25">
      <c r="A1130" s="62">
        <v>678</v>
      </c>
      <c r="B1130" s="208" t="s">
        <v>2794</v>
      </c>
      <c r="C1130" s="46" t="s">
        <v>2795</v>
      </c>
      <c r="D1130" s="47" t="s">
        <v>2796</v>
      </c>
      <c r="E1130" s="48" t="s">
        <v>43</v>
      </c>
      <c r="F1130" s="46" t="s">
        <v>2797</v>
      </c>
      <c r="G1130" s="46" t="s">
        <v>13</v>
      </c>
      <c r="H1130" s="62" t="s">
        <v>9</v>
      </c>
      <c r="I1130" s="62" t="s">
        <v>9</v>
      </c>
      <c r="J1130" s="62"/>
      <c r="K1130" s="62"/>
      <c r="L1130" s="62"/>
      <c r="M1130" s="62"/>
      <c r="N1130" s="62"/>
      <c r="O1130" s="62"/>
      <c r="P1130" s="62"/>
      <c r="Q1130" s="62"/>
      <c r="R1130" s="62"/>
      <c r="S1130" s="62"/>
      <c r="T1130" s="62"/>
      <c r="U1130" s="62" t="s">
        <v>5042</v>
      </c>
      <c r="V1130" s="62" t="s">
        <v>3506</v>
      </c>
      <c r="W1130" s="62"/>
      <c r="X1130" s="62" t="s">
        <v>3408</v>
      </c>
      <c r="Y1130" s="62">
        <v>1</v>
      </c>
      <c r="Z1130" s="62" t="str">
        <f>IF(ISNA(MATCH(C1130,FORMULÁRIO!L:L, 0)),"NÃO","SIM")</f>
        <v>SIM</v>
      </c>
      <c r="AA1130" s="62" t="s">
        <v>3502</v>
      </c>
      <c r="AB1130" s="62" t="s">
        <v>3502</v>
      </c>
    </row>
    <row r="1131" spans="1:28" ht="15.75" customHeight="1" x14ac:dyDescent="0.25">
      <c r="A1131" s="62">
        <v>678</v>
      </c>
      <c r="B1131" s="208" t="s">
        <v>2794</v>
      </c>
      <c r="C1131" s="46" t="s">
        <v>2795</v>
      </c>
      <c r="D1131" s="47" t="s">
        <v>2796</v>
      </c>
      <c r="E1131" s="48" t="s">
        <v>43</v>
      </c>
      <c r="F1131" s="46" t="s">
        <v>2797</v>
      </c>
      <c r="G1131" s="46" t="s">
        <v>68</v>
      </c>
      <c r="H1131" s="62"/>
      <c r="I1131" s="62"/>
      <c r="J1131" s="62" t="s">
        <v>9</v>
      </c>
      <c r="K1131" s="62"/>
      <c r="L1131" s="62"/>
      <c r="M1131" s="62"/>
      <c r="N1131" s="62"/>
      <c r="O1131" s="62"/>
      <c r="P1131" s="62"/>
      <c r="Q1131" s="62"/>
      <c r="R1131" s="62"/>
      <c r="S1131" s="62"/>
      <c r="T1131" s="62"/>
      <c r="U1131" s="62"/>
      <c r="V1131" s="62" t="s">
        <v>3506</v>
      </c>
      <c r="W1131" s="62"/>
      <c r="X1131" s="62" t="s">
        <v>3497</v>
      </c>
      <c r="Y1131" s="62">
        <v>2</v>
      </c>
      <c r="Z1131" s="62" t="str">
        <f>IF(ISNA(MATCH(C1131,FORMULÁRIO!L:L, 0)),"NÃO","SIM")</f>
        <v>SIM</v>
      </c>
      <c r="AA1131" s="62" t="s">
        <v>3502</v>
      </c>
      <c r="AB1131" s="62" t="s">
        <v>3502</v>
      </c>
    </row>
    <row r="1132" spans="1:28" ht="15.75" customHeight="1" x14ac:dyDescent="0.25">
      <c r="A1132" s="62">
        <v>679</v>
      </c>
      <c r="B1132" s="46" t="s">
        <v>2798</v>
      </c>
      <c r="C1132" s="46" t="s">
        <v>2799</v>
      </c>
      <c r="D1132" s="47" t="s">
        <v>2800</v>
      </c>
      <c r="E1132" s="48" t="s">
        <v>3470</v>
      </c>
      <c r="F1132" s="46" t="s">
        <v>2801</v>
      </c>
      <c r="G1132" s="46" t="s">
        <v>13</v>
      </c>
      <c r="H1132" s="62" t="s">
        <v>9</v>
      </c>
      <c r="I1132" s="62" t="s">
        <v>9</v>
      </c>
      <c r="J1132" s="62"/>
      <c r="K1132" s="62"/>
      <c r="L1132" s="62"/>
      <c r="M1132" s="62"/>
      <c r="N1132" s="62"/>
      <c r="O1132" s="62"/>
      <c r="P1132" s="62"/>
      <c r="Q1132" s="62"/>
      <c r="R1132" s="62"/>
      <c r="S1132" s="62"/>
      <c r="T1132" s="62"/>
      <c r="U1132" s="62"/>
      <c r="V1132" s="62"/>
      <c r="W1132" s="62"/>
      <c r="X1132" s="62" t="s">
        <v>3408</v>
      </c>
      <c r="Y1132" s="62">
        <v>1</v>
      </c>
      <c r="Z1132" s="62" t="str">
        <f>IF(ISNA(MATCH(C1132,FORMULÁRIO!L:L, 0)),"NÃO","SIM")</f>
        <v>NÃO</v>
      </c>
      <c r="AA1132" s="62" t="s">
        <v>3503</v>
      </c>
      <c r="AB1132" s="62" t="s">
        <v>3503</v>
      </c>
    </row>
    <row r="1133" spans="1:28" x14ac:dyDescent="0.25">
      <c r="A1133" s="62">
        <v>680</v>
      </c>
      <c r="B1133" s="208" t="s">
        <v>2802</v>
      </c>
      <c r="C1133" s="46" t="s">
        <v>2803</v>
      </c>
      <c r="D1133" s="47" t="s">
        <v>2804</v>
      </c>
      <c r="E1133" s="48" t="s">
        <v>43</v>
      </c>
      <c r="F1133" s="46" t="s">
        <v>2805</v>
      </c>
      <c r="G1133" s="46" t="s">
        <v>10</v>
      </c>
      <c r="H1133" s="62" t="s">
        <v>9</v>
      </c>
      <c r="I1133" s="62"/>
      <c r="J1133" s="62" t="s">
        <v>9</v>
      </c>
      <c r="K1133" s="62" t="s">
        <v>9</v>
      </c>
      <c r="L1133" s="62"/>
      <c r="M1133" s="62"/>
      <c r="N1133" s="62"/>
      <c r="O1133" s="62"/>
      <c r="P1133" s="62"/>
      <c r="Q1133" s="62"/>
      <c r="R1133" s="62"/>
      <c r="S1133" s="62"/>
      <c r="T1133" s="62"/>
      <c r="U1133" s="62"/>
      <c r="V1133" s="62" t="s">
        <v>3506</v>
      </c>
      <c r="W1133" s="62"/>
      <c r="X1133" s="62" t="s">
        <v>3497</v>
      </c>
      <c r="Y1133" s="62">
        <v>1</v>
      </c>
      <c r="Z1133" s="62" t="str">
        <f>IF(ISNA(MATCH(C1133,FORMULÁRIO!L:L, 0)),"NÃO","SIM")</f>
        <v>SIM</v>
      </c>
      <c r="AA1133" s="62" t="s">
        <v>3502</v>
      </c>
      <c r="AB1133" s="62" t="s">
        <v>3502</v>
      </c>
    </row>
    <row r="1134" spans="1:28" ht="15.75" customHeight="1" x14ac:dyDescent="0.25">
      <c r="A1134" s="62">
        <v>680</v>
      </c>
      <c r="B1134" s="208" t="s">
        <v>2802</v>
      </c>
      <c r="C1134" s="46" t="s">
        <v>2803</v>
      </c>
      <c r="D1134" s="47" t="s">
        <v>2804</v>
      </c>
      <c r="E1134" s="48" t="s">
        <v>43</v>
      </c>
      <c r="F1134" s="46" t="s">
        <v>2805</v>
      </c>
      <c r="G1134" s="46" t="s">
        <v>11</v>
      </c>
      <c r="H1134" s="62" t="s">
        <v>9</v>
      </c>
      <c r="I1134" s="62"/>
      <c r="J1134" s="62"/>
      <c r="K1134" s="62"/>
      <c r="L1134" s="62"/>
      <c r="M1134" s="62"/>
      <c r="N1134" s="62"/>
      <c r="O1134" s="62"/>
      <c r="P1134" s="62"/>
      <c r="Q1134" s="62"/>
      <c r="R1134" s="62"/>
      <c r="S1134" s="62"/>
      <c r="T1134" s="62"/>
      <c r="U1134" s="62" t="s">
        <v>5051</v>
      </c>
      <c r="V1134" s="62" t="s">
        <v>3506</v>
      </c>
      <c r="W1134" s="62"/>
      <c r="X1134" s="62" t="s">
        <v>3371</v>
      </c>
      <c r="Y1134" s="62">
        <v>2</v>
      </c>
      <c r="Z1134" s="62" t="str">
        <f>IF(ISNA(MATCH(C1134,FORMULÁRIO!L:L, 0)),"NÃO","SIM")</f>
        <v>SIM</v>
      </c>
      <c r="AA1134" s="62" t="s">
        <v>3502</v>
      </c>
      <c r="AB1134" s="62" t="s">
        <v>3502</v>
      </c>
    </row>
    <row r="1135" spans="1:28" ht="15.75" customHeight="1" x14ac:dyDescent="0.25">
      <c r="A1135" s="62">
        <v>681</v>
      </c>
      <c r="B1135" s="208" t="s">
        <v>2806</v>
      </c>
      <c r="C1135" s="46" t="s">
        <v>2807</v>
      </c>
      <c r="D1135" s="47" t="s">
        <v>2808</v>
      </c>
      <c r="E1135" s="48" t="s">
        <v>43</v>
      </c>
      <c r="F1135" s="46" t="s">
        <v>2809</v>
      </c>
      <c r="G1135" s="46" t="s">
        <v>15</v>
      </c>
      <c r="H1135" s="62" t="s">
        <v>9</v>
      </c>
      <c r="I1135" s="62"/>
      <c r="J1135" s="62"/>
      <c r="K1135" s="62"/>
      <c r="L1135" s="62"/>
      <c r="M1135" s="62"/>
      <c r="N1135" s="62"/>
      <c r="O1135" s="62"/>
      <c r="P1135" s="62"/>
      <c r="Q1135" s="62"/>
      <c r="R1135" s="62"/>
      <c r="S1135" s="62"/>
      <c r="T1135" s="62"/>
      <c r="U1135" s="62"/>
      <c r="V1135" s="62" t="s">
        <v>3506</v>
      </c>
      <c r="W1135" s="62"/>
      <c r="X1135" s="62" t="s">
        <v>3371</v>
      </c>
      <c r="Y1135" s="62">
        <v>1</v>
      </c>
      <c r="Z1135" s="62" t="str">
        <f>IF(ISNA(MATCH(C1135,FORMULÁRIO!L:L, 0)),"NÃO","SIM")</f>
        <v>SIM</v>
      </c>
      <c r="AA1135" s="62" t="s">
        <v>3502</v>
      </c>
      <c r="AB1135" s="62" t="s">
        <v>3502</v>
      </c>
    </row>
    <row r="1136" spans="1:28" ht="15.75" customHeight="1" x14ac:dyDescent="0.25">
      <c r="A1136" s="62">
        <v>681</v>
      </c>
      <c r="B1136" s="208" t="s">
        <v>2806</v>
      </c>
      <c r="C1136" s="46" t="s">
        <v>2807</v>
      </c>
      <c r="D1136" s="47" t="s">
        <v>2808</v>
      </c>
      <c r="E1136" s="48" t="s">
        <v>43</v>
      </c>
      <c r="F1136" s="46" t="s">
        <v>2809</v>
      </c>
      <c r="G1136" s="46" t="s">
        <v>68</v>
      </c>
      <c r="H1136" s="62"/>
      <c r="I1136" s="62"/>
      <c r="J1136" s="62" t="s">
        <v>9</v>
      </c>
      <c r="K1136" s="62" t="s">
        <v>9</v>
      </c>
      <c r="L1136" s="62"/>
      <c r="M1136" s="62"/>
      <c r="N1136" s="62"/>
      <c r="O1136" s="62"/>
      <c r="P1136" s="62"/>
      <c r="Q1136" s="62"/>
      <c r="R1136" s="62"/>
      <c r="S1136" s="62"/>
      <c r="T1136" s="62"/>
      <c r="U1136" s="62" t="s">
        <v>5046</v>
      </c>
      <c r="V1136" s="62" t="s">
        <v>3506</v>
      </c>
      <c r="W1136" s="62"/>
      <c r="X1136" s="62" t="s">
        <v>3497</v>
      </c>
      <c r="Y1136" s="62">
        <v>2</v>
      </c>
      <c r="Z1136" s="62" t="str">
        <f>IF(ISNA(MATCH(C1136,FORMULÁRIO!L:L, 0)),"NÃO","SIM")</f>
        <v>SIM</v>
      </c>
      <c r="AA1136" s="62" t="s">
        <v>3502</v>
      </c>
      <c r="AB1136" s="62" t="s">
        <v>3502</v>
      </c>
    </row>
    <row r="1137" spans="1:28" ht="15.75" customHeight="1" x14ac:dyDescent="0.25">
      <c r="A1137" s="62">
        <v>681</v>
      </c>
      <c r="B1137" s="208" t="s">
        <v>2806</v>
      </c>
      <c r="C1137" s="46" t="s">
        <v>2807</v>
      </c>
      <c r="D1137" s="47" t="s">
        <v>2808</v>
      </c>
      <c r="E1137" s="48" t="s">
        <v>43</v>
      </c>
      <c r="F1137" s="46" t="s">
        <v>2809</v>
      </c>
      <c r="G1137" s="46" t="s">
        <v>187</v>
      </c>
      <c r="H1137" s="62"/>
      <c r="I1137" s="62"/>
      <c r="J1137" s="62"/>
      <c r="K1137" s="62"/>
      <c r="L1137" s="62"/>
      <c r="M1137" s="62"/>
      <c r="N1137" s="62"/>
      <c r="O1137" s="62"/>
      <c r="P1137" s="62" t="s">
        <v>9</v>
      </c>
      <c r="Q1137" s="62"/>
      <c r="R1137" s="62"/>
      <c r="S1137" s="62"/>
      <c r="T1137" s="62"/>
      <c r="U1137" s="62"/>
      <c r="V1137" s="62" t="s">
        <v>3506</v>
      </c>
      <c r="W1137" s="62"/>
      <c r="X1137" s="62" t="s">
        <v>3413</v>
      </c>
      <c r="Y1137" s="62">
        <v>3</v>
      </c>
      <c r="Z1137" s="62" t="str">
        <f>IF(ISNA(MATCH(C1137,FORMULÁRIO!L:L, 0)),"NÃO","SIM")</f>
        <v>SIM</v>
      </c>
      <c r="AA1137" s="62" t="s">
        <v>3502</v>
      </c>
      <c r="AB1137" s="62" t="s">
        <v>3502</v>
      </c>
    </row>
    <row r="1138" spans="1:28" ht="47.25" customHeight="1" x14ac:dyDescent="0.25">
      <c r="A1138" s="62">
        <v>682</v>
      </c>
      <c r="B1138" s="208" t="s">
        <v>2810</v>
      </c>
      <c r="C1138" s="46" t="s">
        <v>2811</v>
      </c>
      <c r="D1138" s="47" t="s">
        <v>2812</v>
      </c>
      <c r="E1138" s="48" t="s">
        <v>3470</v>
      </c>
      <c r="F1138" s="46" t="s">
        <v>2813</v>
      </c>
      <c r="G1138" s="46" t="s">
        <v>42</v>
      </c>
      <c r="H1138" s="62" t="s">
        <v>9</v>
      </c>
      <c r="I1138" s="62" t="s">
        <v>9</v>
      </c>
      <c r="J1138" s="62"/>
      <c r="K1138" s="62"/>
      <c r="L1138" s="62"/>
      <c r="M1138" s="62"/>
      <c r="N1138" s="62"/>
      <c r="O1138" s="62"/>
      <c r="P1138" s="62"/>
      <c r="Q1138" s="62"/>
      <c r="R1138" s="62"/>
      <c r="S1138" s="62"/>
      <c r="T1138" s="62"/>
      <c r="U1138" s="62" t="s">
        <v>5028</v>
      </c>
      <c r="V1138" s="62" t="s">
        <v>3506</v>
      </c>
      <c r="W1138" s="62"/>
      <c r="X1138" s="62" t="s">
        <v>3432</v>
      </c>
      <c r="Y1138" s="62">
        <v>1</v>
      </c>
      <c r="Z1138" s="62" t="str">
        <f>IF(ISNA(MATCH(C1138,FORMULÁRIO!L:L, 0)),"NÃO","SIM")</f>
        <v>SIM</v>
      </c>
      <c r="AA1138" s="62" t="s">
        <v>3503</v>
      </c>
      <c r="AB1138" s="62" t="s">
        <v>3503</v>
      </c>
    </row>
    <row r="1139" spans="1:28" ht="15.75" customHeight="1" x14ac:dyDescent="0.25">
      <c r="A1139" s="62">
        <v>682</v>
      </c>
      <c r="B1139" s="208" t="s">
        <v>2810</v>
      </c>
      <c r="C1139" s="46" t="s">
        <v>2811</v>
      </c>
      <c r="D1139" s="47" t="s">
        <v>2812</v>
      </c>
      <c r="E1139" s="48" t="s">
        <v>3470</v>
      </c>
      <c r="F1139" s="46" t="s">
        <v>2813</v>
      </c>
      <c r="G1139" s="46" t="s">
        <v>11</v>
      </c>
      <c r="H1139" s="62" t="s">
        <v>9</v>
      </c>
      <c r="I1139" s="62"/>
      <c r="J1139" s="62"/>
      <c r="K1139" s="62"/>
      <c r="L1139" s="62"/>
      <c r="M1139" s="62"/>
      <c r="N1139" s="62"/>
      <c r="O1139" s="62"/>
      <c r="P1139" s="62"/>
      <c r="Q1139" s="62"/>
      <c r="R1139" s="62"/>
      <c r="S1139" s="62"/>
      <c r="T1139" s="62"/>
      <c r="U1139" s="62"/>
      <c r="V1139" s="62" t="s">
        <v>3506</v>
      </c>
      <c r="W1139" s="62"/>
      <c r="X1139" s="62" t="s">
        <v>3371</v>
      </c>
      <c r="Y1139" s="62">
        <v>2</v>
      </c>
      <c r="Z1139" s="62" t="str">
        <f>IF(ISNA(MATCH(C1139,FORMULÁRIO!L:L, 0)),"NÃO","SIM")</f>
        <v>SIM</v>
      </c>
      <c r="AA1139" s="62" t="s">
        <v>3503</v>
      </c>
      <c r="AB1139" s="62" t="s">
        <v>3503</v>
      </c>
    </row>
    <row r="1140" spans="1:28" ht="15.75" customHeight="1" x14ac:dyDescent="0.25">
      <c r="A1140" s="62">
        <v>682</v>
      </c>
      <c r="B1140" s="208" t="s">
        <v>2810</v>
      </c>
      <c r="C1140" s="46" t="s">
        <v>2811</v>
      </c>
      <c r="D1140" s="47" t="s">
        <v>2812</v>
      </c>
      <c r="E1140" s="48" t="s">
        <v>3470</v>
      </c>
      <c r="F1140" s="46" t="s">
        <v>2813</v>
      </c>
      <c r="G1140" s="46" t="s">
        <v>458</v>
      </c>
      <c r="H1140" s="62"/>
      <c r="I1140" s="62" t="s">
        <v>9</v>
      </c>
      <c r="J1140" s="62" t="s">
        <v>9</v>
      </c>
      <c r="K1140" s="62" t="s">
        <v>9</v>
      </c>
      <c r="L1140" s="62"/>
      <c r="M1140" s="62"/>
      <c r="N1140" s="62"/>
      <c r="O1140" s="62"/>
      <c r="P1140" s="62"/>
      <c r="Q1140" s="62"/>
      <c r="R1140" s="62"/>
      <c r="S1140" s="62"/>
      <c r="T1140" s="62"/>
      <c r="U1140" s="62"/>
      <c r="V1140" s="62" t="s">
        <v>3506</v>
      </c>
      <c r="W1140" s="62"/>
      <c r="X1140" s="62" t="s">
        <v>3497</v>
      </c>
      <c r="Y1140" s="62">
        <v>3</v>
      </c>
      <c r="Z1140" s="62" t="str">
        <f>IF(ISNA(MATCH(C1140,FORMULÁRIO!L:L, 0)),"NÃO","SIM")</f>
        <v>SIM</v>
      </c>
      <c r="AA1140" s="62" t="s">
        <v>3503</v>
      </c>
      <c r="AB1140" s="62" t="s">
        <v>3503</v>
      </c>
    </row>
    <row r="1141" spans="1:28" ht="47.25" customHeight="1" x14ac:dyDescent="0.25">
      <c r="A1141" s="62">
        <v>683</v>
      </c>
      <c r="B1141" s="46" t="s">
        <v>2814</v>
      </c>
      <c r="C1141" s="46" t="s">
        <v>2815</v>
      </c>
      <c r="D1141" s="47" t="s">
        <v>2816</v>
      </c>
      <c r="E1141" s="48" t="s">
        <v>43</v>
      </c>
      <c r="F1141" s="46" t="s">
        <v>2817</v>
      </c>
      <c r="G1141" s="46" t="s">
        <v>42</v>
      </c>
      <c r="H1141" s="62" t="s">
        <v>9</v>
      </c>
      <c r="I1141" s="62"/>
      <c r="J1141" s="62"/>
      <c r="K1141" s="62"/>
      <c r="L1141" s="62"/>
      <c r="M1141" s="62"/>
      <c r="N1141" s="62"/>
      <c r="O1141" s="62"/>
      <c r="P1141" s="62"/>
      <c r="Q1141" s="62"/>
      <c r="R1141" s="62"/>
      <c r="S1141" s="62"/>
      <c r="T1141" s="62"/>
      <c r="U1141" s="62"/>
      <c r="V1141" s="62"/>
      <c r="W1141" s="62"/>
      <c r="X1141" s="62" t="s">
        <v>3432</v>
      </c>
      <c r="Y1141" s="62">
        <v>1</v>
      </c>
      <c r="Z1141" s="62" t="str">
        <f>IF(ISNA(MATCH(C1141,FORMULÁRIO!L:L, 0)),"NÃO","SIM")</f>
        <v>NÃO</v>
      </c>
      <c r="AA1141" s="62" t="s">
        <v>3502</v>
      </c>
      <c r="AB1141" s="62" t="s">
        <v>3502</v>
      </c>
    </row>
    <row r="1142" spans="1:28" ht="47.25" customHeight="1" x14ac:dyDescent="0.25">
      <c r="A1142" s="62">
        <v>684</v>
      </c>
      <c r="B1142" s="46" t="s">
        <v>2818</v>
      </c>
      <c r="C1142" s="46" t="s">
        <v>2819</v>
      </c>
      <c r="D1142" s="47" t="s">
        <v>2820</v>
      </c>
      <c r="E1142" s="48" t="s">
        <v>3470</v>
      </c>
      <c r="F1142" s="46" t="s">
        <v>2821</v>
      </c>
      <c r="G1142" s="46" t="s">
        <v>42</v>
      </c>
      <c r="H1142" s="62" t="s">
        <v>9</v>
      </c>
      <c r="I1142" s="62" t="s">
        <v>9</v>
      </c>
      <c r="J1142" s="62"/>
      <c r="K1142" s="62"/>
      <c r="L1142" s="62"/>
      <c r="M1142" s="62"/>
      <c r="N1142" s="62"/>
      <c r="O1142" s="62"/>
      <c r="P1142" s="62"/>
      <c r="Q1142" s="62"/>
      <c r="R1142" s="62"/>
      <c r="S1142" s="62"/>
      <c r="T1142" s="62"/>
      <c r="U1142" s="62"/>
      <c r="V1142" s="62"/>
      <c r="W1142" s="62"/>
      <c r="X1142" s="62" t="s">
        <v>3432</v>
      </c>
      <c r="Y1142" s="62">
        <v>1</v>
      </c>
      <c r="Z1142" s="62" t="str">
        <f>IF(ISNA(MATCH(C1142,FORMULÁRIO!L:L, 0)),"NÃO","SIM")</f>
        <v>NÃO</v>
      </c>
      <c r="AA1142" s="62" t="s">
        <v>3503</v>
      </c>
      <c r="AB1142" s="62" t="s">
        <v>3503</v>
      </c>
    </row>
    <row r="1143" spans="1:28" ht="31.5" customHeight="1" x14ac:dyDescent="0.25">
      <c r="A1143" s="62">
        <v>685</v>
      </c>
      <c r="B1143" s="208" t="s">
        <v>2822</v>
      </c>
      <c r="C1143" s="46" t="s">
        <v>2823</v>
      </c>
      <c r="D1143" s="81" t="s">
        <v>2824</v>
      </c>
      <c r="E1143" s="48" t="s">
        <v>43</v>
      </c>
      <c r="F1143" s="46" t="s">
        <v>2825</v>
      </c>
      <c r="G1143" s="46" t="s">
        <v>48</v>
      </c>
      <c r="H1143" s="62" t="s">
        <v>9</v>
      </c>
      <c r="I1143" s="62" t="s">
        <v>9</v>
      </c>
      <c r="J1143" s="62"/>
      <c r="K1143" s="62"/>
      <c r="L1143" s="62"/>
      <c r="M1143" s="62"/>
      <c r="N1143" s="62"/>
      <c r="O1143" s="62"/>
      <c r="P1143" s="62"/>
      <c r="Q1143" s="62"/>
      <c r="R1143" s="62"/>
      <c r="S1143" s="62"/>
      <c r="T1143" s="62"/>
      <c r="U1143" s="62"/>
      <c r="V1143" s="62" t="s">
        <v>3506</v>
      </c>
      <c r="W1143" s="62"/>
      <c r="X1143" s="62" t="s">
        <v>3361</v>
      </c>
      <c r="Y1143" s="62">
        <v>1</v>
      </c>
      <c r="Z1143" s="62" t="str">
        <f>IF(ISNA(MATCH(C1143,FORMULÁRIO!L:L, 0)),"NÃO","SIM")</f>
        <v>SIM</v>
      </c>
      <c r="AA1143" s="62" t="s">
        <v>3502</v>
      </c>
      <c r="AB1143" s="62" t="s">
        <v>3502</v>
      </c>
    </row>
    <row r="1144" spans="1:28" ht="31.5" customHeight="1" x14ac:dyDescent="0.25">
      <c r="A1144" s="62">
        <v>686</v>
      </c>
      <c r="B1144" s="208" t="s">
        <v>2822</v>
      </c>
      <c r="C1144" s="46" t="s">
        <v>2823</v>
      </c>
      <c r="D1144" s="81" t="s">
        <v>2824</v>
      </c>
      <c r="E1144" s="48" t="s">
        <v>43</v>
      </c>
      <c r="F1144" s="46" t="s">
        <v>2825</v>
      </c>
      <c r="G1144" s="46" t="s">
        <v>11</v>
      </c>
      <c r="H1144" s="62" t="s">
        <v>9</v>
      </c>
      <c r="I1144" s="62"/>
      <c r="J1144" s="62"/>
      <c r="K1144" s="62"/>
      <c r="L1144" s="62"/>
      <c r="M1144" s="62"/>
      <c r="N1144" s="62"/>
      <c r="O1144" s="62"/>
      <c r="P1144" s="62"/>
      <c r="Q1144" s="62"/>
      <c r="R1144" s="62"/>
      <c r="S1144" s="62"/>
      <c r="T1144" s="62"/>
      <c r="U1144" s="62" t="s">
        <v>5051</v>
      </c>
      <c r="V1144" s="62" t="s">
        <v>3506</v>
      </c>
      <c r="W1144" s="62"/>
      <c r="X1144" s="62" t="s">
        <v>3371</v>
      </c>
      <c r="Y1144" s="62">
        <v>2</v>
      </c>
      <c r="Z1144" s="62" t="str">
        <f>IF(ISNA(MATCH(C1144,FORMULÁRIO!L:L, 0)),"NÃO","SIM")</f>
        <v>SIM</v>
      </c>
      <c r="AA1144" s="62" t="s">
        <v>3502</v>
      </c>
      <c r="AB1144" s="62" t="s">
        <v>3502</v>
      </c>
    </row>
    <row r="1145" spans="1:28" x14ac:dyDescent="0.25">
      <c r="A1145" s="62">
        <v>687</v>
      </c>
      <c r="B1145" s="46" t="s">
        <v>2826</v>
      </c>
      <c r="C1145" s="46" t="s">
        <v>2827</v>
      </c>
      <c r="D1145" s="47" t="s">
        <v>2828</v>
      </c>
      <c r="E1145" s="48" t="s">
        <v>43</v>
      </c>
      <c r="F1145" s="46" t="s">
        <v>2829</v>
      </c>
      <c r="G1145" s="46" t="s">
        <v>10</v>
      </c>
      <c r="H1145" s="62"/>
      <c r="I1145" s="62" t="s">
        <v>9</v>
      </c>
      <c r="J1145" s="62" t="s">
        <v>9</v>
      </c>
      <c r="K1145" s="62"/>
      <c r="L1145" s="62"/>
      <c r="M1145" s="62"/>
      <c r="N1145" s="62"/>
      <c r="O1145" s="62"/>
      <c r="P1145" s="62"/>
      <c r="Q1145" s="62"/>
      <c r="R1145" s="62"/>
      <c r="S1145" s="62"/>
      <c r="T1145" s="62"/>
      <c r="U1145" s="62"/>
      <c r="V1145" s="62"/>
      <c r="W1145" s="62"/>
      <c r="X1145" s="62" t="s">
        <v>3497</v>
      </c>
      <c r="Y1145" s="62">
        <v>1</v>
      </c>
      <c r="Z1145" s="62" t="str">
        <f>IF(ISNA(MATCH(C1145,FORMULÁRIO!L:L, 0)),"NÃO","SIM")</f>
        <v>NÃO</v>
      </c>
      <c r="AA1145" s="62" t="s">
        <v>3502</v>
      </c>
      <c r="AB1145" s="62" t="s">
        <v>3502</v>
      </c>
    </row>
    <row r="1146" spans="1:28" ht="15.75" customHeight="1" x14ac:dyDescent="0.25">
      <c r="A1146" s="62">
        <v>6888</v>
      </c>
      <c r="B1146" s="208" t="s">
        <v>2830</v>
      </c>
      <c r="C1146" s="46" t="s">
        <v>2831</v>
      </c>
      <c r="D1146" s="47" t="s">
        <v>2832</v>
      </c>
      <c r="E1146" s="48" t="s">
        <v>43</v>
      </c>
      <c r="F1146" s="46" t="s">
        <v>2833</v>
      </c>
      <c r="G1146" s="46" t="s">
        <v>48</v>
      </c>
      <c r="H1146" s="62"/>
      <c r="I1146" s="62" t="s">
        <v>9</v>
      </c>
      <c r="J1146" s="62"/>
      <c r="K1146" s="62"/>
      <c r="L1146" s="62"/>
      <c r="M1146" s="62"/>
      <c r="N1146" s="62"/>
      <c r="O1146" s="62"/>
      <c r="P1146" s="62"/>
      <c r="Q1146" s="62"/>
      <c r="R1146" s="62"/>
      <c r="S1146" s="62"/>
      <c r="T1146" s="62"/>
      <c r="U1146" s="62"/>
      <c r="V1146" s="62"/>
      <c r="W1146" s="62"/>
      <c r="X1146" s="62" t="s">
        <v>3361</v>
      </c>
      <c r="Y1146" s="62">
        <v>1</v>
      </c>
      <c r="Z1146" s="62" t="str">
        <f>IF(ISNA(MATCH(C1146,FORMULÁRIO!L:L, 0)),"NÃO","SIM")</f>
        <v>SIM</v>
      </c>
      <c r="AA1146" s="62" t="s">
        <v>3502</v>
      </c>
      <c r="AB1146" s="62" t="s">
        <v>3502</v>
      </c>
    </row>
    <row r="1147" spans="1:28" ht="31.5" customHeight="1" x14ac:dyDescent="0.25">
      <c r="A1147" s="48">
        <v>689</v>
      </c>
      <c r="B1147" s="208" t="s">
        <v>2834</v>
      </c>
      <c r="C1147" s="46" t="s">
        <v>2835</v>
      </c>
      <c r="D1147" s="81" t="s">
        <v>2836</v>
      </c>
      <c r="E1147" s="48" t="s">
        <v>89</v>
      </c>
      <c r="F1147" s="46" t="s">
        <v>2837</v>
      </c>
      <c r="G1147" s="46" t="s">
        <v>305</v>
      </c>
      <c r="H1147" s="62"/>
      <c r="I1147" s="62"/>
      <c r="J1147" s="62"/>
      <c r="K1147" s="62"/>
      <c r="L1147" s="62"/>
      <c r="M1147" s="62"/>
      <c r="N1147" s="62"/>
      <c r="O1147" s="62" t="s">
        <v>9</v>
      </c>
      <c r="P1147" s="62"/>
      <c r="Q1147" s="62" t="s">
        <v>9</v>
      </c>
      <c r="R1147" s="62"/>
      <c r="S1147" s="62"/>
      <c r="T1147" s="62"/>
      <c r="U1147" s="62"/>
      <c r="V1147" s="62"/>
      <c r="W1147" s="62"/>
      <c r="X1147" s="62" t="s">
        <v>3389</v>
      </c>
      <c r="Y1147" s="62">
        <v>1</v>
      </c>
      <c r="Z1147" s="62" t="str">
        <f>IF(ISNA(MATCH(C1147,FORMULÁRIO!L:L, 0)),"NÃO","SIM")</f>
        <v>SIM</v>
      </c>
      <c r="AA1147" s="62" t="s">
        <v>3502</v>
      </c>
      <c r="AB1147" s="62" t="s">
        <v>3503</v>
      </c>
    </row>
    <row r="1148" spans="1:28" ht="31.5" customHeight="1" x14ac:dyDescent="0.25">
      <c r="A1148" s="62">
        <v>689</v>
      </c>
      <c r="B1148" s="208" t="s">
        <v>2834</v>
      </c>
      <c r="C1148" s="46" t="s">
        <v>2835</v>
      </c>
      <c r="D1148" s="81" t="s">
        <v>2836</v>
      </c>
      <c r="E1148" s="48" t="s">
        <v>89</v>
      </c>
      <c r="F1148" s="46" t="s">
        <v>2837</v>
      </c>
      <c r="G1148" s="46" t="s">
        <v>63</v>
      </c>
      <c r="H1148" s="62"/>
      <c r="I1148" s="62"/>
      <c r="J1148" s="62"/>
      <c r="K1148" s="62"/>
      <c r="L1148" s="62"/>
      <c r="M1148" s="62"/>
      <c r="N1148" s="62" t="s">
        <v>9</v>
      </c>
      <c r="O1148" s="62"/>
      <c r="P1148" s="62"/>
      <c r="Q1148" s="62"/>
      <c r="R1148" s="62"/>
      <c r="S1148" s="62"/>
      <c r="T1148" s="62"/>
      <c r="U1148" s="62"/>
      <c r="V1148" s="62"/>
      <c r="W1148" s="62"/>
      <c r="X1148" s="62" t="s">
        <v>3413</v>
      </c>
      <c r="Y1148" s="62">
        <v>2</v>
      </c>
      <c r="Z1148" s="62" t="str">
        <f>IF(ISNA(MATCH(C1148,FORMULÁRIO!L:L, 0)),"NÃO","SIM")</f>
        <v>SIM</v>
      </c>
      <c r="AA1148" s="62" t="s">
        <v>3502</v>
      </c>
      <c r="AB1148" s="62" t="s">
        <v>3503</v>
      </c>
    </row>
    <row r="1149" spans="1:28" ht="31.5" customHeight="1" x14ac:dyDescent="0.25">
      <c r="A1149" s="62">
        <v>689</v>
      </c>
      <c r="B1149" s="208" t="s">
        <v>2834</v>
      </c>
      <c r="C1149" s="46" t="s">
        <v>2835</v>
      </c>
      <c r="D1149" s="81" t="s">
        <v>2836</v>
      </c>
      <c r="E1149" s="48" t="s">
        <v>89</v>
      </c>
      <c r="F1149" s="46" t="s">
        <v>2837</v>
      </c>
      <c r="G1149" s="46" t="s">
        <v>25</v>
      </c>
      <c r="H1149" s="62"/>
      <c r="I1149" s="62" t="s">
        <v>9</v>
      </c>
      <c r="J1149" s="62"/>
      <c r="K1149" s="62"/>
      <c r="L1149" s="62"/>
      <c r="M1149" s="62"/>
      <c r="N1149" s="62"/>
      <c r="O1149" s="62"/>
      <c r="P1149" s="62"/>
      <c r="Q1149" s="62"/>
      <c r="R1149" s="62"/>
      <c r="S1149" s="62"/>
      <c r="T1149" s="62"/>
      <c r="U1149" s="62"/>
      <c r="V1149" s="62"/>
      <c r="W1149" s="62"/>
      <c r="X1149" s="62" t="s">
        <v>3380</v>
      </c>
      <c r="Y1149" s="62">
        <v>3</v>
      </c>
      <c r="Z1149" s="62" t="str">
        <f>IF(ISNA(MATCH(C1149,FORMULÁRIO!L:L, 0)),"NÃO","SIM")</f>
        <v>SIM</v>
      </c>
      <c r="AA1149" s="62" t="s">
        <v>3502</v>
      </c>
      <c r="AB1149" s="62" t="s">
        <v>3503</v>
      </c>
    </row>
    <row r="1150" spans="1:28" ht="15.75" customHeight="1" x14ac:dyDescent="0.25">
      <c r="A1150" s="62">
        <v>690</v>
      </c>
      <c r="B1150" s="46" t="s">
        <v>2838</v>
      </c>
      <c r="C1150" s="46" t="s">
        <v>2839</v>
      </c>
      <c r="D1150" s="47" t="s">
        <v>2840</v>
      </c>
      <c r="E1150" s="48" t="s">
        <v>43</v>
      </c>
      <c r="F1150" s="46" t="s">
        <v>2841</v>
      </c>
      <c r="G1150" s="46" t="s">
        <v>13</v>
      </c>
      <c r="H1150" s="62"/>
      <c r="I1150" s="62" t="s">
        <v>9</v>
      </c>
      <c r="J1150" s="62"/>
      <c r="K1150" s="62"/>
      <c r="L1150" s="62"/>
      <c r="M1150" s="62"/>
      <c r="N1150" s="62"/>
      <c r="O1150" s="62"/>
      <c r="P1150" s="62"/>
      <c r="Q1150" s="62"/>
      <c r="R1150" s="62"/>
      <c r="S1150" s="62"/>
      <c r="T1150" s="62"/>
      <c r="U1150" s="62"/>
      <c r="V1150" s="62"/>
      <c r="W1150" s="62"/>
      <c r="X1150" s="62" t="s">
        <v>3408</v>
      </c>
      <c r="Y1150" s="62">
        <v>1</v>
      </c>
      <c r="Z1150" s="62" t="str">
        <f>IF(ISNA(MATCH(C1150,FORMULÁRIO!L:L, 0)),"NÃO","SIM")</f>
        <v>NÃO</v>
      </c>
      <c r="AA1150" s="62" t="s">
        <v>3502</v>
      </c>
      <c r="AB1150" s="62" t="s">
        <v>3502</v>
      </c>
    </row>
    <row r="1151" spans="1:28" ht="63" x14ac:dyDescent="0.25">
      <c r="A1151" s="62">
        <v>691</v>
      </c>
      <c r="B1151" s="208" t="s">
        <v>2842</v>
      </c>
      <c r="C1151" s="46" t="s">
        <v>2843</v>
      </c>
      <c r="D1151" s="81" t="s">
        <v>2844</v>
      </c>
      <c r="E1151" s="48" t="s">
        <v>168</v>
      </c>
      <c r="F1151" s="46" t="s">
        <v>2845</v>
      </c>
      <c r="G1151" s="46" t="s">
        <v>10</v>
      </c>
      <c r="H1151" s="62"/>
      <c r="I1151" s="62" t="s">
        <v>9</v>
      </c>
      <c r="J1151" s="62"/>
      <c r="K1151" s="62" t="s">
        <v>9</v>
      </c>
      <c r="L1151" s="62"/>
      <c r="M1151" s="62"/>
      <c r="N1151" s="62"/>
      <c r="O1151" s="62"/>
      <c r="P1151" s="62"/>
      <c r="Q1151" s="62"/>
      <c r="R1151" s="62"/>
      <c r="S1151" s="62"/>
      <c r="T1151" s="62"/>
      <c r="U1151" s="62"/>
      <c r="V1151" s="62"/>
      <c r="W1151" s="62"/>
      <c r="X1151" s="62" t="s">
        <v>3497</v>
      </c>
      <c r="Y1151" s="62">
        <v>1</v>
      </c>
      <c r="Z1151" s="62" t="str">
        <f>IF(ISNA(MATCH(C1151,FORMULÁRIO!L:L, 0)),"NÃO","SIM")</f>
        <v>SIM</v>
      </c>
      <c r="AA1151" s="62" t="s">
        <v>3502</v>
      </c>
      <c r="AB1151" s="62" t="s">
        <v>3503</v>
      </c>
    </row>
    <row r="1152" spans="1:28" x14ac:dyDescent="0.25">
      <c r="A1152" s="62">
        <v>692</v>
      </c>
      <c r="B1152" s="208" t="s">
        <v>2846</v>
      </c>
      <c r="C1152" s="46" t="s">
        <v>2847</v>
      </c>
      <c r="D1152" s="89" t="s">
        <v>2848</v>
      </c>
      <c r="E1152" s="48" t="s">
        <v>89</v>
      </c>
      <c r="F1152" s="46" t="s">
        <v>2849</v>
      </c>
      <c r="G1152" s="46" t="s">
        <v>10</v>
      </c>
      <c r="H1152" s="62"/>
      <c r="I1152" s="62"/>
      <c r="J1152" s="62" t="s">
        <v>9</v>
      </c>
      <c r="K1152" s="62"/>
      <c r="L1152" s="62"/>
      <c r="M1152" s="62"/>
      <c r="N1152" s="62"/>
      <c r="O1152" s="62"/>
      <c r="P1152" s="62"/>
      <c r="Q1152" s="62"/>
      <c r="R1152" s="62"/>
      <c r="S1152" s="62"/>
      <c r="T1152" s="62"/>
      <c r="U1152" s="62"/>
      <c r="V1152" s="62"/>
      <c r="W1152" s="62"/>
      <c r="X1152" s="62" t="s">
        <v>3497</v>
      </c>
      <c r="Y1152" s="62">
        <v>1</v>
      </c>
      <c r="Z1152" s="62" t="str">
        <f>IF(ISNA(MATCH(C1152,FORMULÁRIO!L:L, 0)),"NÃO","SIM")</f>
        <v>SIM</v>
      </c>
      <c r="AA1152" s="62" t="s">
        <v>3502</v>
      </c>
      <c r="AB1152" s="62" t="s">
        <v>3503</v>
      </c>
    </row>
    <row r="1153" spans="1:28" x14ac:dyDescent="0.25">
      <c r="A1153" s="62">
        <v>693</v>
      </c>
      <c r="B1153" s="208" t="s">
        <v>2850</v>
      </c>
      <c r="C1153" s="46" t="s">
        <v>2851</v>
      </c>
      <c r="D1153" s="47" t="s">
        <v>2852</v>
      </c>
      <c r="E1153" s="48" t="s">
        <v>43</v>
      </c>
      <c r="F1153" s="46" t="s">
        <v>2853</v>
      </c>
      <c r="G1153" s="46" t="s">
        <v>10</v>
      </c>
      <c r="H1153" s="62"/>
      <c r="I1153" s="62" t="s">
        <v>9</v>
      </c>
      <c r="J1153" s="62" t="s">
        <v>9</v>
      </c>
      <c r="K1153" s="62"/>
      <c r="L1153" s="62"/>
      <c r="M1153" s="62"/>
      <c r="N1153" s="62"/>
      <c r="O1153" s="62"/>
      <c r="P1153" s="62"/>
      <c r="Q1153" s="62"/>
      <c r="R1153" s="62"/>
      <c r="S1153" s="62"/>
      <c r="T1153" s="62"/>
      <c r="U1153" s="62" t="s">
        <v>5045</v>
      </c>
      <c r="V1153" s="62" t="s">
        <v>3506</v>
      </c>
      <c r="W1153" s="62"/>
      <c r="X1153" s="62" t="s">
        <v>3497</v>
      </c>
      <c r="Y1153" s="62">
        <v>1</v>
      </c>
      <c r="Z1153" s="62" t="str">
        <f>IF(ISNA(MATCH(C1153,FORMULÁRIO!L:L, 0)),"NÃO","SIM")</f>
        <v>SIM</v>
      </c>
      <c r="AA1153" s="62" t="s">
        <v>3502</v>
      </c>
      <c r="AB1153" s="62" t="s">
        <v>3502</v>
      </c>
    </row>
    <row r="1154" spans="1:28" x14ac:dyDescent="0.25">
      <c r="A1154" s="62">
        <v>694</v>
      </c>
      <c r="B1154" s="208" t="s">
        <v>2854</v>
      </c>
      <c r="C1154" s="46" t="s">
        <v>2855</v>
      </c>
      <c r="D1154" s="89" t="s">
        <v>2856</v>
      </c>
      <c r="E1154" s="48" t="s">
        <v>89</v>
      </c>
      <c r="F1154" s="46" t="s">
        <v>2857</v>
      </c>
      <c r="G1154" s="46" t="s">
        <v>10</v>
      </c>
      <c r="H1154" s="62"/>
      <c r="I1154" s="62"/>
      <c r="J1154" s="62" t="s">
        <v>9</v>
      </c>
      <c r="K1154" s="62"/>
      <c r="L1154" s="62"/>
      <c r="M1154" s="62"/>
      <c r="N1154" s="62"/>
      <c r="O1154" s="62"/>
      <c r="P1154" s="62"/>
      <c r="Q1154" s="62"/>
      <c r="R1154" s="62"/>
      <c r="S1154" s="62"/>
      <c r="T1154" s="62"/>
      <c r="U1154" s="62"/>
      <c r="V1154" s="62"/>
      <c r="W1154" s="62"/>
      <c r="X1154" s="62" t="s">
        <v>3497</v>
      </c>
      <c r="Y1154" s="62">
        <v>1</v>
      </c>
      <c r="Z1154" s="62" t="str">
        <f>IF(ISNA(MATCH(C1154,FORMULÁRIO!L:L, 0)),"NÃO","SIM")</f>
        <v>SIM</v>
      </c>
      <c r="AA1154" s="62" t="s">
        <v>3502</v>
      </c>
      <c r="AB1154" s="62" t="s">
        <v>3503</v>
      </c>
    </row>
    <row r="1155" spans="1:28" x14ac:dyDescent="0.25">
      <c r="A1155" s="62">
        <v>695</v>
      </c>
      <c r="B1155" s="208" t="s">
        <v>2858</v>
      </c>
      <c r="C1155" s="46" t="s">
        <v>2859</v>
      </c>
      <c r="D1155" s="47" t="s">
        <v>2860</v>
      </c>
      <c r="E1155" s="48" t="s">
        <v>168</v>
      </c>
      <c r="F1155" s="46" t="s">
        <v>2861</v>
      </c>
      <c r="G1155" s="46" t="s">
        <v>10</v>
      </c>
      <c r="H1155" s="62" t="s">
        <v>9</v>
      </c>
      <c r="I1155" s="62" t="s">
        <v>9</v>
      </c>
      <c r="J1155" s="62"/>
      <c r="K1155" s="62" t="s">
        <v>9</v>
      </c>
      <c r="L1155" s="62"/>
      <c r="M1155" s="62"/>
      <c r="N1155" s="62"/>
      <c r="O1155" s="62"/>
      <c r="P1155" s="62"/>
      <c r="Q1155" s="62"/>
      <c r="R1155" s="62"/>
      <c r="S1155" s="62"/>
      <c r="T1155" s="62"/>
      <c r="U1155" s="62"/>
      <c r="V1155" s="62"/>
      <c r="W1155" s="62"/>
      <c r="X1155" s="62" t="s">
        <v>3497</v>
      </c>
      <c r="Y1155" s="62">
        <v>1</v>
      </c>
      <c r="Z1155" s="62" t="str">
        <f>IF(ISNA(MATCH(C1155,FORMULÁRIO!L:L, 0)),"NÃO","SIM")</f>
        <v>SIM</v>
      </c>
      <c r="AA1155" s="62" t="s">
        <v>3502</v>
      </c>
      <c r="AB1155" s="62" t="s">
        <v>3503</v>
      </c>
    </row>
    <row r="1156" spans="1:28" ht="31.5" customHeight="1" x14ac:dyDescent="0.25">
      <c r="A1156" s="62">
        <v>696</v>
      </c>
      <c r="B1156" s="209" t="s">
        <v>2862</v>
      </c>
      <c r="C1156" s="46" t="s">
        <v>2863</v>
      </c>
      <c r="D1156" s="81" t="s">
        <v>2864</v>
      </c>
      <c r="E1156" s="48" t="s">
        <v>3470</v>
      </c>
      <c r="F1156" s="46" t="s">
        <v>2865</v>
      </c>
      <c r="G1156" s="46" t="s">
        <v>132</v>
      </c>
      <c r="H1156" s="62" t="s">
        <v>9</v>
      </c>
      <c r="I1156" s="62"/>
      <c r="J1156" s="62" t="s">
        <v>9</v>
      </c>
      <c r="K1156" s="62" t="s">
        <v>9</v>
      </c>
      <c r="L1156" s="62"/>
      <c r="M1156" s="62"/>
      <c r="N1156" s="62"/>
      <c r="O1156" s="62"/>
      <c r="P1156" s="62"/>
      <c r="Q1156" s="62"/>
      <c r="R1156" s="62"/>
      <c r="S1156" s="62"/>
      <c r="T1156" s="62"/>
      <c r="U1156" s="62"/>
      <c r="V1156" s="62"/>
      <c r="W1156" s="62"/>
      <c r="X1156" s="62" t="s">
        <v>3380</v>
      </c>
      <c r="Y1156" s="62">
        <v>1</v>
      </c>
      <c r="Z1156" s="62" t="str">
        <f>IF(ISNA(MATCH(C1156,FORMULÁRIO!L:L, 0)),"NÃO","SIM")</f>
        <v>SIM</v>
      </c>
      <c r="AA1156" s="62" t="s">
        <v>3503</v>
      </c>
      <c r="AB1156" s="62" t="s">
        <v>3503</v>
      </c>
    </row>
    <row r="1157" spans="1:28" ht="31.5" customHeight="1" x14ac:dyDescent="0.25">
      <c r="A1157" s="62">
        <v>696</v>
      </c>
      <c r="B1157" s="209" t="s">
        <v>2862</v>
      </c>
      <c r="C1157" s="46" t="s">
        <v>2863</v>
      </c>
      <c r="D1157" s="81" t="s">
        <v>2864</v>
      </c>
      <c r="E1157" s="48" t="s">
        <v>3470</v>
      </c>
      <c r="F1157" s="46" t="s">
        <v>2865</v>
      </c>
      <c r="G1157" s="46" t="s">
        <v>33</v>
      </c>
      <c r="H1157" s="62"/>
      <c r="I1157" s="62"/>
      <c r="J1157" s="62"/>
      <c r="K1157" s="62"/>
      <c r="L1157" s="62"/>
      <c r="M1157" s="62" t="s">
        <v>9</v>
      </c>
      <c r="N1157" s="62" t="s">
        <v>9</v>
      </c>
      <c r="O1157" s="62" t="s">
        <v>9</v>
      </c>
      <c r="P1157" s="62" t="s">
        <v>9</v>
      </c>
      <c r="Q1157" s="62"/>
      <c r="R1157" s="62"/>
      <c r="S1157" s="62"/>
      <c r="T1157" s="62"/>
      <c r="U1157" s="62"/>
      <c r="V1157" s="62"/>
      <c r="W1157" s="62"/>
      <c r="X1157" s="62" t="s">
        <v>3389</v>
      </c>
      <c r="Y1157" s="62">
        <v>2</v>
      </c>
      <c r="Z1157" s="62" t="str">
        <f>IF(ISNA(MATCH(C1157,FORMULÁRIO!L:L, 0)),"NÃO","SIM")</f>
        <v>SIM</v>
      </c>
      <c r="AA1157" s="62" t="s">
        <v>3503</v>
      </c>
      <c r="AB1157" s="62" t="s">
        <v>3503</v>
      </c>
    </row>
    <row r="1158" spans="1:28" ht="31.5" customHeight="1" x14ac:dyDescent="0.25">
      <c r="A1158" s="62">
        <v>696</v>
      </c>
      <c r="B1158" s="209" t="s">
        <v>2862</v>
      </c>
      <c r="C1158" s="46" t="s">
        <v>2863</v>
      </c>
      <c r="D1158" s="81" t="s">
        <v>2864</v>
      </c>
      <c r="E1158" s="48" t="s">
        <v>3470</v>
      </c>
      <c r="F1158" s="46" t="s">
        <v>2865</v>
      </c>
      <c r="G1158" s="46" t="s">
        <v>591</v>
      </c>
      <c r="H1158" s="62" t="s">
        <v>9</v>
      </c>
      <c r="I1158" s="62" t="s">
        <v>9</v>
      </c>
      <c r="J1158" s="62"/>
      <c r="K1158" s="62"/>
      <c r="L1158" s="62"/>
      <c r="M1158" s="62"/>
      <c r="N1158" s="62"/>
      <c r="O1158" s="62"/>
      <c r="P1158" s="62"/>
      <c r="Q1158" s="62"/>
      <c r="R1158" s="62"/>
      <c r="S1158" s="62"/>
      <c r="T1158" s="62"/>
      <c r="U1158" s="62"/>
      <c r="V1158" s="62"/>
      <c r="W1158" s="62"/>
      <c r="X1158" s="62" t="s">
        <v>3361</v>
      </c>
      <c r="Y1158" s="62">
        <v>3</v>
      </c>
      <c r="Z1158" s="62" t="str">
        <f>IF(ISNA(MATCH(C1158,FORMULÁRIO!L:L, 0)),"NÃO","SIM")</f>
        <v>SIM</v>
      </c>
      <c r="AA1158" s="62" t="s">
        <v>3503</v>
      </c>
      <c r="AB1158" s="62" t="s">
        <v>3503</v>
      </c>
    </row>
    <row r="1159" spans="1:28" ht="15.75" customHeight="1" x14ac:dyDescent="0.25">
      <c r="A1159" s="62">
        <v>697</v>
      </c>
      <c r="B1159" s="208" t="s">
        <v>2866</v>
      </c>
      <c r="C1159" s="46" t="s">
        <v>2867</v>
      </c>
      <c r="D1159" s="47" t="s">
        <v>2868</v>
      </c>
      <c r="E1159" s="48" t="s">
        <v>3470</v>
      </c>
      <c r="F1159" s="46" t="s">
        <v>2869</v>
      </c>
      <c r="G1159" s="46" t="s">
        <v>48</v>
      </c>
      <c r="H1159" s="62"/>
      <c r="I1159" s="62" t="s">
        <v>9</v>
      </c>
      <c r="J1159" s="62"/>
      <c r="K1159" s="62"/>
      <c r="L1159" s="62"/>
      <c r="M1159" s="62"/>
      <c r="N1159" s="62"/>
      <c r="O1159" s="62"/>
      <c r="P1159" s="62"/>
      <c r="Q1159" s="62"/>
      <c r="R1159" s="62"/>
      <c r="S1159" s="62"/>
      <c r="T1159" s="62"/>
      <c r="U1159" s="62"/>
      <c r="V1159" s="62"/>
      <c r="W1159" s="62"/>
      <c r="X1159" s="62" t="s">
        <v>3361</v>
      </c>
      <c r="Y1159" s="62">
        <v>1</v>
      </c>
      <c r="Z1159" s="62" t="str">
        <f>IF(ISNA(MATCH(C1159,FORMULÁRIO!L:L, 0)),"NÃO","SIM")</f>
        <v>SIM</v>
      </c>
      <c r="AA1159" s="62" t="s">
        <v>3503</v>
      </c>
      <c r="AB1159" s="62" t="s">
        <v>3503</v>
      </c>
    </row>
    <row r="1160" spans="1:28" ht="15.75" customHeight="1" x14ac:dyDescent="0.25">
      <c r="A1160" s="62">
        <v>697</v>
      </c>
      <c r="B1160" s="208" t="s">
        <v>2866</v>
      </c>
      <c r="C1160" s="46" t="s">
        <v>2867</v>
      </c>
      <c r="D1160" s="47" t="s">
        <v>2868</v>
      </c>
      <c r="E1160" s="48" t="s">
        <v>3470</v>
      </c>
      <c r="F1160" s="46" t="s">
        <v>2869</v>
      </c>
      <c r="G1160" s="46" t="s">
        <v>17</v>
      </c>
      <c r="H1160" s="62" t="s">
        <v>9</v>
      </c>
      <c r="I1160" s="62"/>
      <c r="J1160" s="62" t="s">
        <v>9</v>
      </c>
      <c r="K1160" s="62"/>
      <c r="L1160" s="62"/>
      <c r="M1160" s="62"/>
      <c r="N1160" s="62"/>
      <c r="O1160" s="62"/>
      <c r="P1160" s="62"/>
      <c r="Q1160" s="62"/>
      <c r="R1160" s="62"/>
      <c r="S1160" s="62"/>
      <c r="T1160" s="62"/>
      <c r="U1160" s="62"/>
      <c r="V1160" s="62"/>
      <c r="W1160" s="62"/>
      <c r="X1160" s="62" t="s">
        <v>3380</v>
      </c>
      <c r="Y1160" s="62">
        <v>2</v>
      </c>
      <c r="Z1160" s="62" t="str">
        <f>IF(ISNA(MATCH(C1160,FORMULÁRIO!L:L, 0)),"NÃO","SIM")</f>
        <v>SIM</v>
      </c>
      <c r="AA1160" s="62" t="s">
        <v>3503</v>
      </c>
      <c r="AB1160" s="62" t="s">
        <v>3503</v>
      </c>
    </row>
    <row r="1161" spans="1:28" ht="15.75" customHeight="1" x14ac:dyDescent="0.25">
      <c r="A1161" s="62">
        <v>697</v>
      </c>
      <c r="B1161" s="208" t="s">
        <v>2866</v>
      </c>
      <c r="C1161" s="46" t="s">
        <v>2867</v>
      </c>
      <c r="D1161" s="47" t="s">
        <v>2868</v>
      </c>
      <c r="E1161" s="48" t="s">
        <v>3470</v>
      </c>
      <c r="F1161" s="46" t="s">
        <v>2869</v>
      </c>
      <c r="G1161" s="46" t="s">
        <v>702</v>
      </c>
      <c r="H1161" s="62" t="s">
        <v>9</v>
      </c>
      <c r="I1161" s="62"/>
      <c r="J1161" s="62"/>
      <c r="K1161" s="62"/>
      <c r="L1161" s="62"/>
      <c r="M1161" s="62"/>
      <c r="N1161" s="62"/>
      <c r="O1161" s="62"/>
      <c r="P1161" s="62"/>
      <c r="Q1161" s="62"/>
      <c r="R1161" s="62"/>
      <c r="S1161" s="62"/>
      <c r="T1161" s="62"/>
      <c r="U1161" s="62"/>
      <c r="V1161" s="62"/>
      <c r="W1161" s="62"/>
      <c r="X1161" s="62" t="s">
        <v>3371</v>
      </c>
      <c r="Y1161" s="62">
        <v>3</v>
      </c>
      <c r="Z1161" s="62" t="str">
        <f>IF(ISNA(MATCH(C1161,FORMULÁRIO!L:L, 0)),"NÃO","SIM")</f>
        <v>SIM</v>
      </c>
      <c r="AA1161" s="62" t="s">
        <v>3503</v>
      </c>
      <c r="AB1161" s="62" t="s">
        <v>3503</v>
      </c>
    </row>
    <row r="1162" spans="1:28" ht="15.75" customHeight="1" x14ac:dyDescent="0.25">
      <c r="A1162" s="62">
        <v>698</v>
      </c>
      <c r="B1162" s="208" t="s">
        <v>2870</v>
      </c>
      <c r="C1162" s="46" t="s">
        <v>2871</v>
      </c>
      <c r="D1162" s="47" t="s">
        <v>2872</v>
      </c>
      <c r="E1162" s="48" t="s">
        <v>43</v>
      </c>
      <c r="F1162" s="46" t="s">
        <v>2873</v>
      </c>
      <c r="G1162" s="46" t="s">
        <v>62</v>
      </c>
      <c r="H1162" s="62" t="s">
        <v>9</v>
      </c>
      <c r="I1162" s="62"/>
      <c r="J1162" s="62"/>
      <c r="K1162" s="62"/>
      <c r="L1162" s="62"/>
      <c r="M1162" s="62"/>
      <c r="N1162" s="62"/>
      <c r="O1162" s="62" t="s">
        <v>9</v>
      </c>
      <c r="P1162" s="62" t="s">
        <v>9</v>
      </c>
      <c r="Q1162" s="62"/>
      <c r="R1162" s="62"/>
      <c r="S1162" s="62"/>
      <c r="T1162" s="62"/>
      <c r="U1162" s="62" t="s">
        <v>4602</v>
      </c>
      <c r="V1162" s="62" t="s">
        <v>3506</v>
      </c>
      <c r="W1162" s="62"/>
      <c r="X1162" s="62" t="s">
        <v>3413</v>
      </c>
      <c r="Y1162" s="62">
        <v>1</v>
      </c>
      <c r="Z1162" s="62" t="str">
        <f>IF(ISNA(MATCH(C1162,FORMULÁRIO!L:L, 0)),"NÃO","SIM")</f>
        <v>SIM</v>
      </c>
      <c r="AA1162" s="62" t="s">
        <v>3502</v>
      </c>
      <c r="AB1162" s="62" t="s">
        <v>3502</v>
      </c>
    </row>
    <row r="1163" spans="1:28" ht="15.75" customHeight="1" x14ac:dyDescent="0.25">
      <c r="A1163" s="62">
        <v>698</v>
      </c>
      <c r="B1163" s="208" t="s">
        <v>2870</v>
      </c>
      <c r="C1163" s="46" t="s">
        <v>2871</v>
      </c>
      <c r="D1163" s="47" t="s">
        <v>2872</v>
      </c>
      <c r="E1163" s="48" t="s">
        <v>43</v>
      </c>
      <c r="F1163" s="46" t="s">
        <v>2873</v>
      </c>
      <c r="G1163" s="46" t="s">
        <v>17</v>
      </c>
      <c r="H1163" s="62"/>
      <c r="I1163" s="62"/>
      <c r="J1163" s="62"/>
      <c r="K1163" s="62" t="s">
        <v>9</v>
      </c>
      <c r="L1163" s="62"/>
      <c r="M1163" s="62"/>
      <c r="N1163" s="62"/>
      <c r="O1163" s="62"/>
      <c r="P1163" s="62"/>
      <c r="Q1163" s="62"/>
      <c r="R1163" s="62"/>
      <c r="S1163" s="62"/>
      <c r="T1163" s="62"/>
      <c r="U1163" s="62"/>
      <c r="V1163" s="62" t="s">
        <v>3506</v>
      </c>
      <c r="W1163" s="62"/>
      <c r="X1163" s="62" t="s">
        <v>3380</v>
      </c>
      <c r="Y1163" s="62">
        <v>2</v>
      </c>
      <c r="Z1163" s="62" t="str">
        <f>IF(ISNA(MATCH(C1163,FORMULÁRIO!L:L, 0)),"NÃO","SIM")</f>
        <v>SIM</v>
      </c>
      <c r="AA1163" s="62" t="s">
        <v>3502</v>
      </c>
      <c r="AB1163" s="62" t="s">
        <v>3502</v>
      </c>
    </row>
    <row r="1164" spans="1:28" ht="31.5" customHeight="1" x14ac:dyDescent="0.25">
      <c r="A1164" s="62">
        <v>699</v>
      </c>
      <c r="B1164" s="91" t="s">
        <v>2874</v>
      </c>
      <c r="C1164" s="46" t="s">
        <v>2875</v>
      </c>
      <c r="D1164" s="47" t="s">
        <v>2876</v>
      </c>
      <c r="E1164" s="48" t="s">
        <v>43</v>
      </c>
      <c r="F1164" s="46" t="s">
        <v>2877</v>
      </c>
      <c r="G1164" s="46" t="s">
        <v>13</v>
      </c>
      <c r="H1164" s="62" t="s">
        <v>9</v>
      </c>
      <c r="I1164" s="62" t="s">
        <v>9</v>
      </c>
      <c r="J1164" s="62"/>
      <c r="K1164" s="62"/>
      <c r="L1164" s="62"/>
      <c r="M1164" s="62"/>
      <c r="N1164" s="62"/>
      <c r="O1164" s="62"/>
      <c r="P1164" s="62"/>
      <c r="Q1164" s="62"/>
      <c r="R1164" s="62"/>
      <c r="S1164" s="62"/>
      <c r="T1164" s="62"/>
      <c r="U1164" s="62"/>
      <c r="V1164" s="62"/>
      <c r="W1164" s="62"/>
      <c r="X1164" s="62" t="s">
        <v>3408</v>
      </c>
      <c r="Y1164" s="62">
        <v>1</v>
      </c>
      <c r="Z1164" s="62" t="str">
        <f>IF(ISNA(MATCH(C1164,FORMULÁRIO!L:L, 0)),"NÃO","SIM")</f>
        <v>NÃO</v>
      </c>
      <c r="AA1164" s="62" t="s">
        <v>3502</v>
      </c>
      <c r="AB1164" s="62" t="s">
        <v>3502</v>
      </c>
    </row>
    <row r="1165" spans="1:28" ht="15.75" customHeight="1" x14ac:dyDescent="0.25">
      <c r="A1165" s="62">
        <v>700</v>
      </c>
      <c r="B1165" s="208" t="s">
        <v>2878</v>
      </c>
      <c r="C1165" s="46" t="s">
        <v>2879</v>
      </c>
      <c r="D1165" s="47" t="s">
        <v>2880</v>
      </c>
      <c r="E1165" s="48" t="s">
        <v>43</v>
      </c>
      <c r="F1165" s="46" t="s">
        <v>2881</v>
      </c>
      <c r="G1165" s="46" t="s">
        <v>15</v>
      </c>
      <c r="H1165" s="62" t="s">
        <v>9</v>
      </c>
      <c r="I1165" s="62"/>
      <c r="J1165" s="62"/>
      <c r="K1165" s="62"/>
      <c r="L1165" s="62"/>
      <c r="M1165" s="62"/>
      <c r="N1165" s="62"/>
      <c r="O1165" s="62"/>
      <c r="P1165" s="62"/>
      <c r="Q1165" s="62"/>
      <c r="R1165" s="62"/>
      <c r="S1165" s="62"/>
      <c r="T1165" s="62"/>
      <c r="U1165" s="62" t="s">
        <v>5051</v>
      </c>
      <c r="V1165" s="62" t="s">
        <v>3506</v>
      </c>
      <c r="W1165" s="62"/>
      <c r="X1165" s="62" t="s">
        <v>3371</v>
      </c>
      <c r="Y1165" s="62">
        <v>1</v>
      </c>
      <c r="Z1165" s="62" t="str">
        <f>IF(ISNA(MATCH(C1165,FORMULÁRIO!L:L, 0)),"NÃO","SIM")</f>
        <v>SIM</v>
      </c>
      <c r="AA1165" s="62" t="s">
        <v>3502</v>
      </c>
      <c r="AB1165" s="62" t="s">
        <v>3502</v>
      </c>
    </row>
    <row r="1166" spans="1:28" ht="15.75" customHeight="1" x14ac:dyDescent="0.25">
      <c r="A1166" s="62">
        <v>701</v>
      </c>
      <c r="B1166" s="208" t="s">
        <v>2882</v>
      </c>
      <c r="C1166" s="46" t="s">
        <v>2883</v>
      </c>
      <c r="D1166" s="47" t="s">
        <v>2884</v>
      </c>
      <c r="E1166" s="48" t="s">
        <v>43</v>
      </c>
      <c r="F1166" s="46" t="s">
        <v>2885</v>
      </c>
      <c r="G1166" s="46" t="s">
        <v>13</v>
      </c>
      <c r="H1166" s="62"/>
      <c r="I1166" s="62" t="s">
        <v>9</v>
      </c>
      <c r="J1166" s="62"/>
      <c r="K1166" s="62"/>
      <c r="L1166" s="62"/>
      <c r="M1166" s="62"/>
      <c r="N1166" s="62"/>
      <c r="O1166" s="62"/>
      <c r="P1166" s="62"/>
      <c r="Q1166" s="62"/>
      <c r="R1166" s="62"/>
      <c r="S1166" s="62"/>
      <c r="T1166" s="62"/>
      <c r="U1166" s="62" t="s">
        <v>5050</v>
      </c>
      <c r="V1166" s="62" t="s">
        <v>3506</v>
      </c>
      <c r="W1166" s="62"/>
      <c r="X1166" s="62" t="s">
        <v>3408</v>
      </c>
      <c r="Y1166" s="62">
        <v>1</v>
      </c>
      <c r="Z1166" s="62" t="str">
        <f>IF(ISNA(MATCH(C1166,FORMULÁRIO!L:L, 0)),"NÃO","SIM")</f>
        <v>SIM</v>
      </c>
      <c r="AA1166" s="62" t="s">
        <v>3502</v>
      </c>
      <c r="AB1166" s="62" t="s">
        <v>3502</v>
      </c>
    </row>
    <row r="1167" spans="1:28" ht="15.75" customHeight="1" x14ac:dyDescent="0.25">
      <c r="A1167" s="62">
        <v>701</v>
      </c>
      <c r="B1167" s="208" t="s">
        <v>2882</v>
      </c>
      <c r="C1167" s="46" t="s">
        <v>2883</v>
      </c>
      <c r="D1167" s="47" t="s">
        <v>2884</v>
      </c>
      <c r="E1167" s="48" t="s">
        <v>43</v>
      </c>
      <c r="F1167" s="46" t="s">
        <v>2885</v>
      </c>
      <c r="G1167" s="46" t="s">
        <v>17</v>
      </c>
      <c r="H1167" s="62" t="s">
        <v>9</v>
      </c>
      <c r="I1167" s="62"/>
      <c r="J1167" s="62"/>
      <c r="K1167" s="62" t="s">
        <v>9</v>
      </c>
      <c r="L1167" s="62"/>
      <c r="M1167" s="62"/>
      <c r="N1167" s="62"/>
      <c r="O1167" s="62"/>
      <c r="P1167" s="62"/>
      <c r="Q1167" s="62"/>
      <c r="R1167" s="62"/>
      <c r="S1167" s="62"/>
      <c r="T1167" s="62"/>
      <c r="U1167" s="62"/>
      <c r="V1167" s="62" t="s">
        <v>3506</v>
      </c>
      <c r="W1167" s="62"/>
      <c r="X1167" s="62" t="s">
        <v>3380</v>
      </c>
      <c r="Y1167" s="62">
        <v>2</v>
      </c>
      <c r="Z1167" s="62" t="str">
        <f>IF(ISNA(MATCH(C1167,FORMULÁRIO!L:L, 0)),"NÃO","SIM")</f>
        <v>SIM</v>
      </c>
      <c r="AA1167" s="62" t="s">
        <v>3502</v>
      </c>
      <c r="AB1167" s="62" t="s">
        <v>3502</v>
      </c>
    </row>
    <row r="1168" spans="1:28" ht="15.75" customHeight="1" x14ac:dyDescent="0.25">
      <c r="A1168" s="62">
        <v>701</v>
      </c>
      <c r="B1168" s="208" t="s">
        <v>2882</v>
      </c>
      <c r="C1168" s="46" t="s">
        <v>2883</v>
      </c>
      <c r="D1168" s="47" t="s">
        <v>2884</v>
      </c>
      <c r="E1168" s="48" t="s">
        <v>43</v>
      </c>
      <c r="F1168" s="46" t="s">
        <v>2885</v>
      </c>
      <c r="G1168" s="46" t="s">
        <v>591</v>
      </c>
      <c r="H1168" s="62" t="s">
        <v>9</v>
      </c>
      <c r="I1168" s="62"/>
      <c r="J1168" s="62"/>
      <c r="K1168" s="62" t="s">
        <v>9</v>
      </c>
      <c r="L1168" s="62"/>
      <c r="M1168" s="62"/>
      <c r="N1168" s="62"/>
      <c r="O1168" s="62"/>
      <c r="P1168" s="62"/>
      <c r="Q1168" s="62"/>
      <c r="R1168" s="62"/>
      <c r="S1168" s="62"/>
      <c r="T1168" s="62"/>
      <c r="U1168" s="62"/>
      <c r="V1168" s="62" t="s">
        <v>3506</v>
      </c>
      <c r="W1168" s="62"/>
      <c r="X1168" s="62" t="s">
        <v>3361</v>
      </c>
      <c r="Y1168" s="62">
        <v>3</v>
      </c>
      <c r="Z1168" s="62" t="str">
        <f>IF(ISNA(MATCH(C1168,FORMULÁRIO!L:L, 0)),"NÃO","SIM")</f>
        <v>SIM</v>
      </c>
      <c r="AA1168" s="62" t="s">
        <v>3502</v>
      </c>
      <c r="AB1168" s="62" t="s">
        <v>3502</v>
      </c>
    </row>
    <row r="1169" spans="1:28" ht="15.75" customHeight="1" x14ac:dyDescent="0.25">
      <c r="A1169" s="62">
        <v>702</v>
      </c>
      <c r="B1169" s="208" t="s">
        <v>2886</v>
      </c>
      <c r="C1169" s="46" t="s">
        <v>2887</v>
      </c>
      <c r="D1169" s="47" t="s">
        <v>2888</v>
      </c>
      <c r="E1169" s="48" t="s">
        <v>43</v>
      </c>
      <c r="F1169" s="46" t="s">
        <v>2889</v>
      </c>
      <c r="G1169" s="46" t="s">
        <v>13</v>
      </c>
      <c r="H1169" s="62"/>
      <c r="I1169" s="62" t="s">
        <v>9</v>
      </c>
      <c r="J1169" s="62"/>
      <c r="K1169" s="62"/>
      <c r="L1169" s="62"/>
      <c r="M1169" s="62"/>
      <c r="N1169" s="62"/>
      <c r="O1169" s="62"/>
      <c r="P1169" s="62"/>
      <c r="Q1169" s="62"/>
      <c r="R1169" s="62"/>
      <c r="S1169" s="62"/>
      <c r="T1169" s="62"/>
      <c r="U1169" s="62" t="s">
        <v>5050</v>
      </c>
      <c r="V1169" s="62" t="s">
        <v>3506</v>
      </c>
      <c r="W1169" s="62"/>
      <c r="X1169" s="62" t="s">
        <v>3408</v>
      </c>
      <c r="Y1169" s="62">
        <v>1</v>
      </c>
      <c r="Z1169" s="62" t="str">
        <f>IF(ISNA(MATCH(C1169,FORMULÁRIO!L:L, 0)),"NÃO","SIM")</f>
        <v>SIM</v>
      </c>
      <c r="AA1169" s="62" t="s">
        <v>3502</v>
      </c>
      <c r="AB1169" s="62" t="s">
        <v>3502</v>
      </c>
    </row>
    <row r="1170" spans="1:28" ht="15.75" customHeight="1" x14ac:dyDescent="0.25">
      <c r="A1170" s="62">
        <v>702</v>
      </c>
      <c r="B1170" s="208" t="s">
        <v>2886</v>
      </c>
      <c r="C1170" s="46" t="s">
        <v>2887</v>
      </c>
      <c r="D1170" s="47" t="s">
        <v>2888</v>
      </c>
      <c r="E1170" s="48" t="s">
        <v>43</v>
      </c>
      <c r="F1170" s="46" t="s">
        <v>2889</v>
      </c>
      <c r="G1170" s="46" t="s">
        <v>103</v>
      </c>
      <c r="H1170" s="62" t="s">
        <v>9</v>
      </c>
      <c r="I1170" s="62"/>
      <c r="J1170" s="62"/>
      <c r="K1170" s="62" t="s">
        <v>9</v>
      </c>
      <c r="L1170" s="62"/>
      <c r="M1170" s="62"/>
      <c r="N1170" s="62"/>
      <c r="O1170" s="62"/>
      <c r="P1170" s="62"/>
      <c r="Q1170" s="62"/>
      <c r="R1170" s="62"/>
      <c r="S1170" s="62"/>
      <c r="T1170" s="62"/>
      <c r="U1170" s="62"/>
      <c r="V1170" s="62" t="s">
        <v>3506</v>
      </c>
      <c r="W1170" s="62"/>
      <c r="X1170" s="62" t="s">
        <v>3361</v>
      </c>
      <c r="Y1170" s="62">
        <v>2</v>
      </c>
      <c r="Z1170" s="62" t="str">
        <f>IF(ISNA(MATCH(C1170,FORMULÁRIO!L:L, 0)),"NÃO","SIM")</f>
        <v>SIM</v>
      </c>
      <c r="AA1170" s="62" t="s">
        <v>3502</v>
      </c>
      <c r="AB1170" s="62" t="s">
        <v>3502</v>
      </c>
    </row>
    <row r="1171" spans="1:28" ht="15.75" customHeight="1" x14ac:dyDescent="0.25">
      <c r="A1171" s="62">
        <v>702</v>
      </c>
      <c r="B1171" s="208" t="s">
        <v>2886</v>
      </c>
      <c r="C1171" s="46" t="s">
        <v>2887</v>
      </c>
      <c r="D1171" s="47" t="s">
        <v>2888</v>
      </c>
      <c r="E1171" s="48" t="s">
        <v>43</v>
      </c>
      <c r="F1171" s="46" t="s">
        <v>2889</v>
      </c>
      <c r="G1171" s="46" t="s">
        <v>702</v>
      </c>
      <c r="H1171" s="62" t="s">
        <v>9</v>
      </c>
      <c r="I1171" s="62"/>
      <c r="J1171" s="62"/>
      <c r="K1171" s="62"/>
      <c r="L1171" s="62"/>
      <c r="M1171" s="62"/>
      <c r="N1171" s="62"/>
      <c r="O1171" s="62"/>
      <c r="P1171" s="62"/>
      <c r="Q1171" s="62"/>
      <c r="R1171" s="62"/>
      <c r="S1171" s="62"/>
      <c r="T1171" s="62"/>
      <c r="U1171" s="62"/>
      <c r="V1171" s="62" t="s">
        <v>3506</v>
      </c>
      <c r="W1171" s="62"/>
      <c r="X1171" s="62" t="s">
        <v>3371</v>
      </c>
      <c r="Y1171" s="62">
        <v>3</v>
      </c>
      <c r="Z1171" s="62" t="str">
        <f>IF(ISNA(MATCH(C1171,FORMULÁRIO!L:L, 0)),"NÃO","SIM")</f>
        <v>SIM</v>
      </c>
      <c r="AA1171" s="62" t="s">
        <v>3502</v>
      </c>
      <c r="AB1171" s="62" t="s">
        <v>3502</v>
      </c>
    </row>
    <row r="1172" spans="1:28" ht="31.5" customHeight="1" x14ac:dyDescent="0.25">
      <c r="A1172" s="62">
        <v>703</v>
      </c>
      <c r="B1172" s="209" t="s">
        <v>2890</v>
      </c>
      <c r="C1172" s="46" t="s">
        <v>2891</v>
      </c>
      <c r="D1172" s="47" t="s">
        <v>2892</v>
      </c>
      <c r="E1172" s="48" t="s">
        <v>43</v>
      </c>
      <c r="F1172" s="46" t="s">
        <v>2893</v>
      </c>
      <c r="G1172" s="46" t="s">
        <v>132</v>
      </c>
      <c r="H1172" s="62"/>
      <c r="I1172" s="62"/>
      <c r="J1172" s="62" t="s">
        <v>9</v>
      </c>
      <c r="K1172" s="62" t="s">
        <v>9</v>
      </c>
      <c r="L1172" s="62"/>
      <c r="M1172" s="62"/>
      <c r="N1172" s="62"/>
      <c r="O1172" s="62"/>
      <c r="P1172" s="62"/>
      <c r="Q1172" s="62"/>
      <c r="R1172" s="62"/>
      <c r="S1172" s="62"/>
      <c r="T1172" s="62"/>
      <c r="U1172" s="62"/>
      <c r="V1172" s="62" t="s">
        <v>3506</v>
      </c>
      <c r="W1172" s="62"/>
      <c r="X1172" s="62" t="s">
        <v>3380</v>
      </c>
      <c r="Y1172" s="62">
        <v>1</v>
      </c>
      <c r="Z1172" s="62" t="str">
        <f>IF(ISNA(MATCH(C1172,FORMULÁRIO!L:L, 0)),"NÃO","SIM")</f>
        <v>SIM</v>
      </c>
      <c r="AA1172" s="62" t="s">
        <v>3502</v>
      </c>
      <c r="AB1172" s="62" t="s">
        <v>3502</v>
      </c>
    </row>
    <row r="1173" spans="1:28" ht="31.5" customHeight="1" x14ac:dyDescent="0.25">
      <c r="A1173" s="62">
        <v>703</v>
      </c>
      <c r="B1173" s="209" t="s">
        <v>2890</v>
      </c>
      <c r="C1173" s="46" t="s">
        <v>2891</v>
      </c>
      <c r="D1173" s="47" t="s">
        <v>2892</v>
      </c>
      <c r="E1173" s="48" t="s">
        <v>43</v>
      </c>
      <c r="F1173" s="46" t="s">
        <v>2893</v>
      </c>
      <c r="G1173" s="46" t="s">
        <v>123</v>
      </c>
      <c r="H1173" s="62"/>
      <c r="I1173" s="62" t="s">
        <v>9</v>
      </c>
      <c r="J1173" s="62"/>
      <c r="K1173" s="62"/>
      <c r="L1173" s="62"/>
      <c r="M1173" s="62"/>
      <c r="N1173" s="62"/>
      <c r="O1173" s="62"/>
      <c r="P1173" s="62"/>
      <c r="Q1173" s="62"/>
      <c r="R1173" s="62"/>
      <c r="S1173" s="62"/>
      <c r="T1173" s="62"/>
      <c r="U1173" s="62" t="s">
        <v>5050</v>
      </c>
      <c r="V1173" s="62" t="s">
        <v>3506</v>
      </c>
      <c r="W1173" s="62"/>
      <c r="X1173" s="62" t="s">
        <v>3408</v>
      </c>
      <c r="Y1173" s="62">
        <v>2</v>
      </c>
      <c r="Z1173" s="62" t="str">
        <f>IF(ISNA(MATCH(C1173,FORMULÁRIO!L:L, 0)),"NÃO","SIM")</f>
        <v>SIM</v>
      </c>
      <c r="AA1173" s="62" t="s">
        <v>3502</v>
      </c>
      <c r="AB1173" s="62" t="s">
        <v>3502</v>
      </c>
    </row>
    <row r="1174" spans="1:28" ht="15.75" customHeight="1" x14ac:dyDescent="0.25">
      <c r="A1174" s="62">
        <v>704</v>
      </c>
      <c r="B1174" s="208" t="s">
        <v>2894</v>
      </c>
      <c r="C1174" s="46" t="s">
        <v>2895</v>
      </c>
      <c r="D1174" s="47" t="s">
        <v>2896</v>
      </c>
      <c r="E1174" s="48" t="s">
        <v>3470</v>
      </c>
      <c r="F1174" s="46" t="s">
        <v>2897</v>
      </c>
      <c r="G1174" s="46" t="s">
        <v>305</v>
      </c>
      <c r="H1174" s="62"/>
      <c r="I1174" s="62"/>
      <c r="J1174" s="62"/>
      <c r="K1174" s="62"/>
      <c r="L1174" s="62" t="s">
        <v>9</v>
      </c>
      <c r="M1174" s="62" t="s">
        <v>9</v>
      </c>
      <c r="N1174" s="62" t="s">
        <v>9</v>
      </c>
      <c r="O1174" s="62" t="s">
        <v>9</v>
      </c>
      <c r="P1174" s="62" t="s">
        <v>9</v>
      </c>
      <c r="Q1174" s="62"/>
      <c r="R1174" s="62"/>
      <c r="S1174" s="62"/>
      <c r="T1174" s="62"/>
      <c r="U1174" s="62"/>
      <c r="V1174" s="62"/>
      <c r="W1174" s="62"/>
      <c r="X1174" s="62" t="s">
        <v>3389</v>
      </c>
      <c r="Y1174" s="62">
        <v>1</v>
      </c>
      <c r="Z1174" s="62" t="str">
        <f>IF(ISNA(MATCH(C1174,FORMULÁRIO!L:L, 0)),"NÃO","SIM")</f>
        <v>SIM</v>
      </c>
      <c r="AA1174" s="62" t="s">
        <v>3503</v>
      </c>
      <c r="AB1174" s="62" t="s">
        <v>3503</v>
      </c>
    </row>
    <row r="1175" spans="1:28" ht="15.75" customHeight="1" x14ac:dyDescent="0.25">
      <c r="A1175" s="62">
        <v>704</v>
      </c>
      <c r="B1175" s="208" t="s">
        <v>2894</v>
      </c>
      <c r="C1175" s="46" t="s">
        <v>2895</v>
      </c>
      <c r="D1175" s="47" t="s">
        <v>2896</v>
      </c>
      <c r="E1175" s="48" t="s">
        <v>3470</v>
      </c>
      <c r="F1175" s="46" t="s">
        <v>2897</v>
      </c>
      <c r="G1175" s="46" t="s">
        <v>63</v>
      </c>
      <c r="H1175" s="62" t="s">
        <v>9</v>
      </c>
      <c r="I1175" s="62"/>
      <c r="J1175" s="62"/>
      <c r="K1175" s="62"/>
      <c r="L1175" s="62"/>
      <c r="M1175" s="62"/>
      <c r="N1175" s="62"/>
      <c r="O1175" s="62" t="s">
        <v>9</v>
      </c>
      <c r="P1175" s="62"/>
      <c r="Q1175" s="62"/>
      <c r="R1175" s="62"/>
      <c r="S1175" s="62"/>
      <c r="T1175" s="62"/>
      <c r="U1175" s="62"/>
      <c r="V1175" s="62"/>
      <c r="W1175" s="62"/>
      <c r="X1175" s="62" t="s">
        <v>3413</v>
      </c>
      <c r="Y1175" s="62">
        <v>2</v>
      </c>
      <c r="Z1175" s="62" t="str">
        <f>IF(ISNA(MATCH(C1175,FORMULÁRIO!L:L, 0)),"NÃO","SIM")</f>
        <v>SIM</v>
      </c>
      <c r="AA1175" s="62" t="s">
        <v>3503</v>
      </c>
      <c r="AB1175" s="62" t="s">
        <v>3503</v>
      </c>
    </row>
    <row r="1176" spans="1:28" ht="47.25" x14ac:dyDescent="0.25">
      <c r="A1176" s="62">
        <v>705</v>
      </c>
      <c r="B1176" s="208" t="s">
        <v>2898</v>
      </c>
      <c r="C1176" s="46" t="s">
        <v>2899</v>
      </c>
      <c r="D1176" s="81" t="s">
        <v>2900</v>
      </c>
      <c r="E1176" s="48" t="s">
        <v>89</v>
      </c>
      <c r="F1176" s="46" t="s">
        <v>2901</v>
      </c>
      <c r="G1176" s="46" t="s">
        <v>10</v>
      </c>
      <c r="H1176" s="62"/>
      <c r="I1176" s="62"/>
      <c r="J1176" s="62" t="s">
        <v>9</v>
      </c>
      <c r="K1176" s="62"/>
      <c r="L1176" s="62"/>
      <c r="M1176" s="62"/>
      <c r="N1176" s="62"/>
      <c r="O1176" s="62"/>
      <c r="P1176" s="62"/>
      <c r="Q1176" s="62"/>
      <c r="R1176" s="62"/>
      <c r="S1176" s="62"/>
      <c r="T1176" s="62"/>
      <c r="U1176" s="62"/>
      <c r="V1176" s="62"/>
      <c r="W1176" s="62"/>
      <c r="X1176" s="62" t="s">
        <v>3497</v>
      </c>
      <c r="Y1176" s="62">
        <v>1</v>
      </c>
      <c r="Z1176" s="62" t="str">
        <f>IF(ISNA(MATCH(C1176,FORMULÁRIO!L:L, 0)),"NÃO","SIM")</f>
        <v>SIM</v>
      </c>
      <c r="AA1176" s="62" t="s">
        <v>3502</v>
      </c>
      <c r="AB1176" s="62" t="s">
        <v>3503</v>
      </c>
    </row>
    <row r="1177" spans="1:28" ht="15.75" customHeight="1" x14ac:dyDescent="0.25">
      <c r="A1177" s="62">
        <v>706</v>
      </c>
      <c r="B1177" s="208" t="s">
        <v>2902</v>
      </c>
      <c r="C1177" s="46" t="s">
        <v>2903</v>
      </c>
      <c r="D1177" s="47" t="s">
        <v>2904</v>
      </c>
      <c r="E1177" s="48" t="s">
        <v>43</v>
      </c>
      <c r="F1177" s="46" t="s">
        <v>2905</v>
      </c>
      <c r="G1177" s="46" t="s">
        <v>48</v>
      </c>
      <c r="H1177" s="62" t="s">
        <v>9</v>
      </c>
      <c r="I1177" s="62"/>
      <c r="J1177" s="62"/>
      <c r="K1177" s="62"/>
      <c r="L1177" s="62"/>
      <c r="M1177" s="62"/>
      <c r="N1177" s="62"/>
      <c r="O1177" s="62"/>
      <c r="P1177" s="62"/>
      <c r="Q1177" s="62"/>
      <c r="R1177" s="62"/>
      <c r="S1177" s="62"/>
      <c r="T1177" s="62"/>
      <c r="U1177" s="62"/>
      <c r="V1177" s="62" t="s">
        <v>3506</v>
      </c>
      <c r="W1177" s="62"/>
      <c r="X1177" s="62" t="s">
        <v>3361</v>
      </c>
      <c r="Y1177" s="62">
        <v>1</v>
      </c>
      <c r="Z1177" s="62" t="str">
        <f>IF(ISNA(MATCH(C1177,FORMULÁRIO!L:L, 0)),"NÃO","SIM")</f>
        <v>SIM</v>
      </c>
      <c r="AA1177" s="62" t="s">
        <v>3502</v>
      </c>
      <c r="AB1177" s="62" t="s">
        <v>3502</v>
      </c>
    </row>
    <row r="1178" spans="1:28" ht="15.75" customHeight="1" x14ac:dyDescent="0.25">
      <c r="A1178" s="62">
        <v>707</v>
      </c>
      <c r="B1178" s="208" t="s">
        <v>2902</v>
      </c>
      <c r="C1178" s="46" t="s">
        <v>2903</v>
      </c>
      <c r="D1178" s="47" t="s">
        <v>2904</v>
      </c>
      <c r="E1178" s="48" t="s">
        <v>43</v>
      </c>
      <c r="F1178" s="46" t="s">
        <v>2905</v>
      </c>
      <c r="G1178" s="46" t="s">
        <v>68</v>
      </c>
      <c r="H1178" s="62"/>
      <c r="I1178" s="62"/>
      <c r="J1178" s="62" t="s">
        <v>9</v>
      </c>
      <c r="K1178" s="62"/>
      <c r="L1178" s="62"/>
      <c r="M1178" s="62"/>
      <c r="N1178" s="62"/>
      <c r="O1178" s="62"/>
      <c r="P1178" s="62"/>
      <c r="Q1178" s="62"/>
      <c r="R1178" s="62"/>
      <c r="S1178" s="62"/>
      <c r="T1178" s="62"/>
      <c r="U1178" s="62" t="s">
        <v>5053</v>
      </c>
      <c r="V1178" s="62" t="s">
        <v>3506</v>
      </c>
      <c r="W1178" s="62"/>
      <c r="X1178" s="62" t="s">
        <v>3497</v>
      </c>
      <c r="Y1178" s="62">
        <v>2</v>
      </c>
      <c r="Z1178" s="62" t="str">
        <f>IF(ISNA(MATCH(C1178,FORMULÁRIO!L:L, 0)),"NÃO","SIM")</f>
        <v>SIM</v>
      </c>
      <c r="AA1178" s="62" t="s">
        <v>3502</v>
      </c>
      <c r="AB1178" s="62" t="s">
        <v>3502</v>
      </c>
    </row>
    <row r="1179" spans="1:28" ht="15.75" customHeight="1" x14ac:dyDescent="0.25">
      <c r="A1179" s="62">
        <v>708</v>
      </c>
      <c r="B1179" s="208" t="s">
        <v>2906</v>
      </c>
      <c r="C1179" s="46" t="s">
        <v>2907</v>
      </c>
      <c r="D1179" s="47" t="s">
        <v>2908</v>
      </c>
      <c r="E1179" s="48" t="s">
        <v>3470</v>
      </c>
      <c r="F1179" s="46" t="s">
        <v>2909</v>
      </c>
      <c r="G1179" s="46" t="s">
        <v>15</v>
      </c>
      <c r="H1179" s="62" t="s">
        <v>9</v>
      </c>
      <c r="I1179" s="62"/>
      <c r="J1179" s="62"/>
      <c r="K1179" s="62"/>
      <c r="L1179" s="62"/>
      <c r="M1179" s="62"/>
      <c r="N1179" s="62"/>
      <c r="O1179" s="62"/>
      <c r="P1179" s="62"/>
      <c r="Q1179" s="62"/>
      <c r="R1179" s="62"/>
      <c r="S1179" s="62"/>
      <c r="T1179" s="62"/>
      <c r="U1179" s="62"/>
      <c r="V1179" s="62"/>
      <c r="W1179" s="62"/>
      <c r="X1179" s="62" t="s">
        <v>3371</v>
      </c>
      <c r="Y1179" s="62">
        <v>1</v>
      </c>
      <c r="Z1179" s="62" t="str">
        <f>IF(ISNA(MATCH(C1179,FORMULÁRIO!L:L, 0)),"NÃO","SIM")</f>
        <v>SIM</v>
      </c>
      <c r="AA1179" s="62" t="s">
        <v>3503</v>
      </c>
      <c r="AB1179" s="62" t="s">
        <v>3503</v>
      </c>
    </row>
    <row r="1180" spans="1:28" ht="15.75" customHeight="1" x14ac:dyDescent="0.25">
      <c r="A1180" s="62">
        <v>709</v>
      </c>
      <c r="B1180" s="208" t="s">
        <v>2910</v>
      </c>
      <c r="C1180" s="46" t="s">
        <v>2911</v>
      </c>
      <c r="D1180" s="47" t="s">
        <v>2912</v>
      </c>
      <c r="E1180" s="48" t="s">
        <v>3470</v>
      </c>
      <c r="F1180" s="46" t="s">
        <v>2913</v>
      </c>
      <c r="G1180" s="46" t="s">
        <v>132</v>
      </c>
      <c r="H1180" s="62"/>
      <c r="I1180" s="62"/>
      <c r="J1180" s="62" t="s">
        <v>9</v>
      </c>
      <c r="K1180" s="62" t="s">
        <v>9</v>
      </c>
      <c r="L1180" s="62"/>
      <c r="M1180" s="62"/>
      <c r="N1180" s="62"/>
      <c r="O1180" s="62"/>
      <c r="P1180" s="62"/>
      <c r="Q1180" s="62"/>
      <c r="R1180" s="62"/>
      <c r="S1180" s="62"/>
      <c r="T1180" s="62"/>
      <c r="U1180" s="62"/>
      <c r="V1180" s="62"/>
      <c r="W1180" s="62"/>
      <c r="X1180" s="62" t="s">
        <v>3380</v>
      </c>
      <c r="Y1180" s="62">
        <v>1</v>
      </c>
      <c r="Z1180" s="62" t="str">
        <f>IF(ISNA(MATCH(C1180,FORMULÁRIO!L:L, 0)),"NÃO","SIM")</f>
        <v>SIM</v>
      </c>
      <c r="AA1180" s="62" t="s">
        <v>3503</v>
      </c>
      <c r="AB1180" s="62" t="s">
        <v>3503</v>
      </c>
    </row>
    <row r="1181" spans="1:28" ht="63" x14ac:dyDescent="0.25">
      <c r="A1181" s="62">
        <v>710</v>
      </c>
      <c r="B1181" s="208" t="s">
        <v>2914</v>
      </c>
      <c r="C1181" s="46" t="s">
        <v>2915</v>
      </c>
      <c r="D1181" s="81" t="s">
        <v>2916</v>
      </c>
      <c r="E1181" s="48" t="s">
        <v>43</v>
      </c>
      <c r="F1181" s="46" t="s">
        <v>2917</v>
      </c>
      <c r="G1181" s="46" t="s">
        <v>10</v>
      </c>
      <c r="H1181" s="62"/>
      <c r="I1181" s="62"/>
      <c r="J1181" s="62"/>
      <c r="K1181" s="62" t="s">
        <v>9</v>
      </c>
      <c r="L1181" s="62"/>
      <c r="M1181" s="62"/>
      <c r="N1181" s="62"/>
      <c r="O1181" s="62"/>
      <c r="P1181" s="62"/>
      <c r="Q1181" s="62"/>
      <c r="R1181" s="62"/>
      <c r="S1181" s="62"/>
      <c r="T1181" s="62"/>
      <c r="U1181" s="62"/>
      <c r="V1181" s="62" t="s">
        <v>3506</v>
      </c>
      <c r="W1181" s="62"/>
      <c r="X1181" s="62" t="s">
        <v>3497</v>
      </c>
      <c r="Y1181" s="62">
        <v>1</v>
      </c>
      <c r="Z1181" s="62" t="str">
        <f>IF(ISNA(MATCH(C1181,FORMULÁRIO!L:L, 0)),"NÃO","SIM")</f>
        <v>SIM</v>
      </c>
      <c r="AA1181" s="62" t="s">
        <v>3502</v>
      </c>
      <c r="AB1181" s="62" t="s">
        <v>3502</v>
      </c>
    </row>
    <row r="1182" spans="1:28" ht="31.5" customHeight="1" x14ac:dyDescent="0.25">
      <c r="A1182" s="62">
        <v>710</v>
      </c>
      <c r="B1182" s="208" t="s">
        <v>2914</v>
      </c>
      <c r="C1182" s="46" t="s">
        <v>2915</v>
      </c>
      <c r="D1182" s="81" t="s">
        <v>2916</v>
      </c>
      <c r="E1182" s="48" t="s">
        <v>43</v>
      </c>
      <c r="F1182" s="46" t="s">
        <v>2917</v>
      </c>
      <c r="G1182" s="46" t="s">
        <v>33</v>
      </c>
      <c r="H1182" s="62"/>
      <c r="I1182" s="62"/>
      <c r="J1182" s="62"/>
      <c r="K1182" s="62"/>
      <c r="L1182" s="62"/>
      <c r="M1182" s="62"/>
      <c r="N1182" s="62" t="s">
        <v>9</v>
      </c>
      <c r="O1182" s="62" t="s">
        <v>9</v>
      </c>
      <c r="P1182" s="62"/>
      <c r="Q1182" s="62"/>
      <c r="R1182" s="62"/>
      <c r="S1182" s="62"/>
      <c r="T1182" s="62"/>
      <c r="U1182" s="62" t="s">
        <v>5040</v>
      </c>
      <c r="V1182" s="62" t="s">
        <v>3506</v>
      </c>
      <c r="W1182" s="62"/>
      <c r="X1182" s="62" t="s">
        <v>3389</v>
      </c>
      <c r="Y1182" s="62">
        <v>2</v>
      </c>
      <c r="Z1182" s="62" t="str">
        <f>IF(ISNA(MATCH(C1182,FORMULÁRIO!L:L, 0)),"NÃO","SIM")</f>
        <v>SIM</v>
      </c>
      <c r="AA1182" s="62" t="s">
        <v>3502</v>
      </c>
      <c r="AB1182" s="62" t="s">
        <v>3502</v>
      </c>
    </row>
    <row r="1183" spans="1:28" ht="31.5" customHeight="1" x14ac:dyDescent="0.25">
      <c r="A1183" s="62">
        <v>710</v>
      </c>
      <c r="B1183" s="208" t="s">
        <v>2914</v>
      </c>
      <c r="C1183" s="46" t="s">
        <v>2915</v>
      </c>
      <c r="D1183" s="81" t="s">
        <v>2916</v>
      </c>
      <c r="E1183" s="48" t="s">
        <v>43</v>
      </c>
      <c r="F1183" s="46" t="s">
        <v>2917</v>
      </c>
      <c r="G1183" s="46" t="s">
        <v>187</v>
      </c>
      <c r="H1183" s="62" t="s">
        <v>9</v>
      </c>
      <c r="I1183" s="62"/>
      <c r="J1183" s="62"/>
      <c r="K1183" s="62"/>
      <c r="L1183" s="62"/>
      <c r="M1183" s="62"/>
      <c r="N1183" s="62"/>
      <c r="O1183" s="62" t="s">
        <v>9</v>
      </c>
      <c r="P1183" s="62"/>
      <c r="Q1183" s="62"/>
      <c r="R1183" s="62"/>
      <c r="S1183" s="62"/>
      <c r="T1183" s="62"/>
      <c r="U1183" s="62"/>
      <c r="V1183" s="62" t="s">
        <v>3506</v>
      </c>
      <c r="W1183" s="62"/>
      <c r="X1183" s="62" t="s">
        <v>3413</v>
      </c>
      <c r="Y1183" s="62">
        <v>3</v>
      </c>
      <c r="Z1183" s="62" t="str">
        <f>IF(ISNA(MATCH(C1183,FORMULÁRIO!L:L, 0)),"NÃO","SIM")</f>
        <v>SIM</v>
      </c>
      <c r="AA1183" s="62" t="s">
        <v>3502</v>
      </c>
      <c r="AB1183" s="62" t="s">
        <v>3502</v>
      </c>
    </row>
    <row r="1184" spans="1:28" ht="15.75" customHeight="1" x14ac:dyDescent="0.25">
      <c r="A1184" s="62">
        <v>711</v>
      </c>
      <c r="B1184" s="208" t="s">
        <v>2918</v>
      </c>
      <c r="C1184" s="46" t="s">
        <v>2919</v>
      </c>
      <c r="D1184" s="47" t="s">
        <v>2920</v>
      </c>
      <c r="E1184" s="48" t="s">
        <v>43</v>
      </c>
      <c r="F1184" s="46" t="s">
        <v>2921</v>
      </c>
      <c r="G1184" s="46" t="s">
        <v>62</v>
      </c>
      <c r="H1184" s="62"/>
      <c r="I1184" s="62"/>
      <c r="J1184" s="62"/>
      <c r="K1184" s="62"/>
      <c r="L1184" s="62"/>
      <c r="M1184" s="62"/>
      <c r="N1184" s="62"/>
      <c r="O1184" s="62"/>
      <c r="P1184" s="62" t="s">
        <v>9</v>
      </c>
      <c r="Q1184" s="62"/>
      <c r="R1184" s="62"/>
      <c r="S1184" s="62"/>
      <c r="T1184" s="62"/>
      <c r="U1184" s="62"/>
      <c r="V1184" s="62"/>
      <c r="W1184" s="62"/>
      <c r="X1184" s="62" t="s">
        <v>3413</v>
      </c>
      <c r="Y1184" s="62">
        <v>1</v>
      </c>
      <c r="Z1184" s="62" t="str">
        <f>IF(ISNA(MATCH(C1184,FORMULÁRIO!L:L, 0)),"NÃO","SIM")</f>
        <v>SIM</v>
      </c>
      <c r="AA1184" s="62" t="s">
        <v>3502</v>
      </c>
      <c r="AB1184" s="62" t="s">
        <v>3502</v>
      </c>
    </row>
    <row r="1185" spans="1:28" ht="15.75" customHeight="1" x14ac:dyDescent="0.25">
      <c r="A1185" s="62">
        <v>711</v>
      </c>
      <c r="B1185" s="208" t="s">
        <v>2918</v>
      </c>
      <c r="C1185" s="46" t="s">
        <v>2919</v>
      </c>
      <c r="D1185" s="47" t="s">
        <v>2920</v>
      </c>
      <c r="E1185" s="48" t="s">
        <v>43</v>
      </c>
      <c r="F1185" s="46" t="s">
        <v>2921</v>
      </c>
      <c r="G1185" s="46" t="s">
        <v>17</v>
      </c>
      <c r="H1185" s="62"/>
      <c r="I1185" s="62"/>
      <c r="J1185" s="62" t="s">
        <v>9</v>
      </c>
      <c r="K1185" s="62"/>
      <c r="L1185" s="62"/>
      <c r="M1185" s="62"/>
      <c r="N1185" s="62"/>
      <c r="O1185" s="62"/>
      <c r="P1185" s="62"/>
      <c r="Q1185" s="62"/>
      <c r="R1185" s="62"/>
      <c r="S1185" s="62"/>
      <c r="T1185" s="62"/>
      <c r="U1185" s="62"/>
      <c r="V1185" s="62"/>
      <c r="W1185" s="62"/>
      <c r="X1185" s="62" t="s">
        <v>3380</v>
      </c>
      <c r="Y1185" s="62">
        <v>2</v>
      </c>
      <c r="Z1185" s="62" t="str">
        <f>IF(ISNA(MATCH(C1185,FORMULÁRIO!L:L, 0)),"NÃO","SIM")</f>
        <v>SIM</v>
      </c>
      <c r="AA1185" s="62" t="s">
        <v>3502</v>
      </c>
      <c r="AB1185" s="62" t="s">
        <v>3502</v>
      </c>
    </row>
    <row r="1186" spans="1:28" x14ac:dyDescent="0.25">
      <c r="A1186" s="62">
        <v>712</v>
      </c>
      <c r="B1186" s="208" t="s">
        <v>2922</v>
      </c>
      <c r="C1186" s="46" t="s">
        <v>2923</v>
      </c>
      <c r="D1186" s="47" t="s">
        <v>2924</v>
      </c>
      <c r="E1186" s="48" t="s">
        <v>89</v>
      </c>
      <c r="F1186" s="46" t="s">
        <v>2925</v>
      </c>
      <c r="G1186" s="46" t="s">
        <v>10</v>
      </c>
      <c r="H1186" s="62" t="s">
        <v>9</v>
      </c>
      <c r="I1186" s="62" t="s">
        <v>9</v>
      </c>
      <c r="J1186" s="62" t="s">
        <v>9</v>
      </c>
      <c r="K1186" s="62"/>
      <c r="L1186" s="62"/>
      <c r="M1186" s="62"/>
      <c r="N1186" s="62"/>
      <c r="O1186" s="62"/>
      <c r="P1186" s="62"/>
      <c r="Q1186" s="62"/>
      <c r="R1186" s="62"/>
      <c r="S1186" s="62"/>
      <c r="T1186" s="62"/>
      <c r="U1186" s="62"/>
      <c r="V1186" s="62"/>
      <c r="W1186" s="62"/>
      <c r="X1186" s="62" t="s">
        <v>3497</v>
      </c>
      <c r="Y1186" s="62">
        <v>1</v>
      </c>
      <c r="Z1186" s="62" t="str">
        <f>IF(ISNA(MATCH(C1186,FORMULÁRIO!L:L, 0)),"NÃO","SIM")</f>
        <v>SIM</v>
      </c>
      <c r="AA1186" s="62" t="s">
        <v>3502</v>
      </c>
      <c r="AB1186" s="62" t="s">
        <v>3503</v>
      </c>
    </row>
    <row r="1187" spans="1:28" ht="15.75" customHeight="1" x14ac:dyDescent="0.25">
      <c r="A1187" s="62">
        <v>713</v>
      </c>
      <c r="B1187" s="208" t="s">
        <v>2926</v>
      </c>
      <c r="C1187" s="46" t="s">
        <v>2927</v>
      </c>
      <c r="D1187" s="47" t="s">
        <v>2928</v>
      </c>
      <c r="E1187" s="48" t="s">
        <v>3470</v>
      </c>
      <c r="F1187" s="46" t="s">
        <v>2929</v>
      </c>
      <c r="G1187" s="46" t="s">
        <v>132</v>
      </c>
      <c r="H1187" s="62" t="s">
        <v>9</v>
      </c>
      <c r="I1187" s="62"/>
      <c r="J1187" s="62" t="s">
        <v>9</v>
      </c>
      <c r="K1187" s="62"/>
      <c r="L1187" s="62"/>
      <c r="M1187" s="62"/>
      <c r="N1187" s="62"/>
      <c r="O1187" s="62"/>
      <c r="P1187" s="62"/>
      <c r="Q1187" s="62"/>
      <c r="R1187" s="62"/>
      <c r="S1187" s="62"/>
      <c r="T1187" s="62"/>
      <c r="U1187" s="62"/>
      <c r="V1187" s="62"/>
      <c r="W1187" s="62"/>
      <c r="X1187" s="62" t="s">
        <v>3380</v>
      </c>
      <c r="Y1187" s="62">
        <v>1</v>
      </c>
      <c r="Z1187" s="62" t="str">
        <f>IF(ISNA(MATCH(C1187,FORMULÁRIO!L:L, 0)),"NÃO","SIM")</f>
        <v>SIM</v>
      </c>
      <c r="AA1187" s="62" t="s">
        <v>3503</v>
      </c>
      <c r="AB1187" s="62" t="s">
        <v>3503</v>
      </c>
    </row>
    <row r="1188" spans="1:28" x14ac:dyDescent="0.25">
      <c r="A1188" s="62">
        <v>713</v>
      </c>
      <c r="B1188" s="208" t="s">
        <v>2930</v>
      </c>
      <c r="C1188" s="46" t="s">
        <v>2931</v>
      </c>
      <c r="D1188" s="47" t="s">
        <v>2932</v>
      </c>
      <c r="E1188" s="48" t="s">
        <v>168</v>
      </c>
      <c r="F1188" s="46" t="s">
        <v>2933</v>
      </c>
      <c r="G1188" s="46" t="s">
        <v>10</v>
      </c>
      <c r="H1188" s="62"/>
      <c r="I1188" s="62" t="s">
        <v>9</v>
      </c>
      <c r="J1188" s="62"/>
      <c r="K1188" s="62" t="s">
        <v>9</v>
      </c>
      <c r="L1188" s="62"/>
      <c r="M1188" s="62"/>
      <c r="N1188" s="62"/>
      <c r="O1188" s="62"/>
      <c r="P1188" s="62"/>
      <c r="Q1188" s="62"/>
      <c r="R1188" s="62"/>
      <c r="S1188" s="62"/>
      <c r="T1188" s="62"/>
      <c r="U1188" s="62"/>
      <c r="V1188" s="62"/>
      <c r="W1188" s="62"/>
      <c r="X1188" s="62" t="s">
        <v>3497</v>
      </c>
      <c r="Y1188" s="62">
        <v>1</v>
      </c>
      <c r="Z1188" s="62" t="str">
        <f>IF(ISNA(MATCH(C1188,FORMULÁRIO!L:L, 0)),"NÃO","SIM")</f>
        <v>SIM</v>
      </c>
      <c r="AA1188" s="62" t="s">
        <v>3502</v>
      </c>
      <c r="AB1188" s="62" t="s">
        <v>3503</v>
      </c>
    </row>
    <row r="1189" spans="1:28" ht="15.75" customHeight="1" x14ac:dyDescent="0.25">
      <c r="A1189" s="62">
        <v>713</v>
      </c>
      <c r="B1189" s="208" t="s">
        <v>2930</v>
      </c>
      <c r="C1189" s="46" t="s">
        <v>2931</v>
      </c>
      <c r="D1189" s="47" t="s">
        <v>2932</v>
      </c>
      <c r="E1189" s="48" t="s">
        <v>168</v>
      </c>
      <c r="F1189" s="46" t="s">
        <v>2933</v>
      </c>
      <c r="G1189" s="46" t="s">
        <v>17</v>
      </c>
      <c r="H1189" s="62"/>
      <c r="I1189" s="62"/>
      <c r="J1189" s="62" t="s">
        <v>9</v>
      </c>
      <c r="K1189" s="62"/>
      <c r="L1189" s="62"/>
      <c r="M1189" s="62"/>
      <c r="N1189" s="62"/>
      <c r="O1189" s="62"/>
      <c r="P1189" s="62"/>
      <c r="Q1189" s="62"/>
      <c r="R1189" s="62"/>
      <c r="S1189" s="62"/>
      <c r="T1189" s="62"/>
      <c r="U1189" s="62"/>
      <c r="V1189" s="62"/>
      <c r="W1189" s="62"/>
      <c r="X1189" s="62" t="s">
        <v>3380</v>
      </c>
      <c r="Y1189" s="62">
        <v>2</v>
      </c>
      <c r="Z1189" s="62" t="str">
        <f>IF(ISNA(MATCH(C1189,FORMULÁRIO!L:L, 0)),"NÃO","SIM")</f>
        <v>SIM</v>
      </c>
      <c r="AA1189" s="62" t="s">
        <v>3502</v>
      </c>
      <c r="AB1189" s="62" t="s">
        <v>3503</v>
      </c>
    </row>
    <row r="1190" spans="1:28" ht="15.75" customHeight="1" x14ac:dyDescent="0.25">
      <c r="A1190" s="62">
        <v>713</v>
      </c>
      <c r="B1190" s="208" t="s">
        <v>2930</v>
      </c>
      <c r="C1190" s="46" t="s">
        <v>2931</v>
      </c>
      <c r="D1190" s="47" t="s">
        <v>2932</v>
      </c>
      <c r="E1190" s="48" t="s">
        <v>168</v>
      </c>
      <c r="F1190" s="46" t="s">
        <v>2933</v>
      </c>
      <c r="G1190" s="46" t="s">
        <v>187</v>
      </c>
      <c r="H1190" s="62" t="s">
        <v>9</v>
      </c>
      <c r="I1190" s="62"/>
      <c r="J1190" s="62"/>
      <c r="K1190" s="62"/>
      <c r="L1190" s="62"/>
      <c r="M1190" s="62"/>
      <c r="N1190" s="62"/>
      <c r="O1190" s="62"/>
      <c r="P1190" s="62"/>
      <c r="Q1190" s="62"/>
      <c r="R1190" s="62"/>
      <c r="S1190" s="62"/>
      <c r="T1190" s="62"/>
      <c r="U1190" s="62"/>
      <c r="V1190" s="62"/>
      <c r="W1190" s="62"/>
      <c r="X1190" s="62" t="s">
        <v>3413</v>
      </c>
      <c r="Y1190" s="62">
        <v>3</v>
      </c>
      <c r="Z1190" s="62" t="str">
        <f>IF(ISNA(MATCH(C1190,FORMULÁRIO!L:L, 0)),"NÃO","SIM")</f>
        <v>SIM</v>
      </c>
      <c r="AA1190" s="62" t="s">
        <v>3502</v>
      </c>
      <c r="AB1190" s="62" t="s">
        <v>3503</v>
      </c>
    </row>
    <row r="1191" spans="1:28" x14ac:dyDescent="0.25">
      <c r="A1191" s="62">
        <v>714</v>
      </c>
      <c r="B1191" s="208" t="s">
        <v>2934</v>
      </c>
      <c r="C1191" s="46" t="s">
        <v>2935</v>
      </c>
      <c r="D1191" s="47" t="s">
        <v>2936</v>
      </c>
      <c r="E1191" s="48" t="s">
        <v>3470</v>
      </c>
      <c r="F1191" s="46" t="s">
        <v>2937</v>
      </c>
      <c r="G1191" s="46" t="s">
        <v>10</v>
      </c>
      <c r="H1191" s="62"/>
      <c r="I1191" s="62"/>
      <c r="J1191" s="62" t="s">
        <v>9</v>
      </c>
      <c r="K1191" s="62" t="s">
        <v>9</v>
      </c>
      <c r="L1191" s="62"/>
      <c r="M1191" s="62"/>
      <c r="N1191" s="62"/>
      <c r="O1191" s="62"/>
      <c r="P1191" s="62"/>
      <c r="Q1191" s="62"/>
      <c r="R1191" s="62"/>
      <c r="S1191" s="62"/>
      <c r="T1191" s="62"/>
      <c r="U1191" s="62"/>
      <c r="V1191" s="62"/>
      <c r="W1191" s="62"/>
      <c r="X1191" s="62" t="s">
        <v>3497</v>
      </c>
      <c r="Y1191" s="62">
        <v>1</v>
      </c>
      <c r="Z1191" s="62" t="str">
        <f>IF(ISNA(MATCH(C1191,FORMULÁRIO!L:L, 0)),"NÃO","SIM")</f>
        <v>SIM</v>
      </c>
      <c r="AA1191" s="62" t="s">
        <v>3503</v>
      </c>
      <c r="AB1191" s="62" t="s">
        <v>3503</v>
      </c>
    </row>
    <row r="1192" spans="1:28" ht="15.75" customHeight="1" x14ac:dyDescent="0.25">
      <c r="A1192" s="62">
        <v>715</v>
      </c>
      <c r="B1192" s="208" t="s">
        <v>2938</v>
      </c>
      <c r="C1192" s="46" t="s">
        <v>2939</v>
      </c>
      <c r="D1192" s="47" t="s">
        <v>2940</v>
      </c>
      <c r="E1192" s="48" t="s">
        <v>3470</v>
      </c>
      <c r="F1192" s="46" t="s">
        <v>2941</v>
      </c>
      <c r="G1192" s="46" t="s">
        <v>48</v>
      </c>
      <c r="H1192" s="62" t="s">
        <v>9</v>
      </c>
      <c r="I1192" s="62" t="s">
        <v>9</v>
      </c>
      <c r="J1192" s="62" t="s">
        <v>9</v>
      </c>
      <c r="K1192" s="62"/>
      <c r="L1192" s="62"/>
      <c r="M1192" s="62"/>
      <c r="N1192" s="62"/>
      <c r="O1192" s="62"/>
      <c r="P1192" s="62"/>
      <c r="Q1192" s="62"/>
      <c r="R1192" s="62"/>
      <c r="S1192" s="62"/>
      <c r="T1192" s="62"/>
      <c r="U1192" s="62"/>
      <c r="V1192" s="62"/>
      <c r="W1192" s="62"/>
      <c r="X1192" s="62" t="s">
        <v>3361</v>
      </c>
      <c r="Y1192" s="62">
        <v>1</v>
      </c>
      <c r="Z1192" s="62" t="str">
        <f>IF(ISNA(MATCH(C1192,FORMULÁRIO!L:L, 0)),"NÃO","SIM")</f>
        <v>SIM</v>
      </c>
      <c r="AA1192" s="62" t="s">
        <v>3503</v>
      </c>
      <c r="AB1192" s="62" t="s">
        <v>3503</v>
      </c>
    </row>
    <row r="1193" spans="1:28" ht="15.75" customHeight="1" x14ac:dyDescent="0.25">
      <c r="A1193" s="62">
        <v>716</v>
      </c>
      <c r="B1193" s="208" t="s">
        <v>2942</v>
      </c>
      <c r="C1193" s="46" t="s">
        <v>2943</v>
      </c>
      <c r="D1193" s="47" t="s">
        <v>2944</v>
      </c>
      <c r="E1193" s="48" t="s">
        <v>43</v>
      </c>
      <c r="F1193" s="46" t="s">
        <v>2945</v>
      </c>
      <c r="G1193" s="46" t="s">
        <v>48</v>
      </c>
      <c r="H1193" s="62" t="s">
        <v>9</v>
      </c>
      <c r="I1193" s="62"/>
      <c r="J1193" s="62"/>
      <c r="K1193" s="62"/>
      <c r="L1193" s="62"/>
      <c r="M1193" s="62"/>
      <c r="N1193" s="62"/>
      <c r="O1193" s="62"/>
      <c r="P1193" s="62"/>
      <c r="Q1193" s="62"/>
      <c r="R1193" s="62"/>
      <c r="S1193" s="62"/>
      <c r="T1193" s="62"/>
      <c r="U1193" s="62"/>
      <c r="V1193" s="62" t="s">
        <v>3506</v>
      </c>
      <c r="W1193" s="62"/>
      <c r="X1193" s="62" t="s">
        <v>3361</v>
      </c>
      <c r="Y1193" s="62">
        <v>1</v>
      </c>
      <c r="Z1193" s="62" t="str">
        <f>IF(ISNA(MATCH(C1193,FORMULÁRIO!L:L, 0)),"NÃO","SIM")</f>
        <v>SIM</v>
      </c>
      <c r="AA1193" s="62" t="s">
        <v>3502</v>
      </c>
      <c r="AB1193" s="62" t="s">
        <v>3502</v>
      </c>
    </row>
    <row r="1194" spans="1:28" ht="15.75" customHeight="1" x14ac:dyDescent="0.25">
      <c r="A1194" s="62">
        <v>716</v>
      </c>
      <c r="B1194" s="208" t="s">
        <v>2942</v>
      </c>
      <c r="C1194" s="46" t="s">
        <v>2943</v>
      </c>
      <c r="D1194" s="47" t="s">
        <v>2944</v>
      </c>
      <c r="E1194" s="48" t="s">
        <v>43</v>
      </c>
      <c r="F1194" s="46" t="s">
        <v>2945</v>
      </c>
      <c r="G1194" s="46" t="s">
        <v>68</v>
      </c>
      <c r="H1194" s="62"/>
      <c r="I1194" s="62"/>
      <c r="J1194" s="62" t="s">
        <v>9</v>
      </c>
      <c r="K1194" s="62"/>
      <c r="L1194" s="62"/>
      <c r="M1194" s="62"/>
      <c r="N1194" s="62"/>
      <c r="O1194" s="62"/>
      <c r="P1194" s="62"/>
      <c r="Q1194" s="62"/>
      <c r="R1194" s="62"/>
      <c r="S1194" s="62"/>
      <c r="T1194" s="62"/>
      <c r="U1194" s="62" t="s">
        <v>5053</v>
      </c>
      <c r="V1194" s="62" t="s">
        <v>3506</v>
      </c>
      <c r="W1194" s="62"/>
      <c r="X1194" s="62" t="s">
        <v>3497</v>
      </c>
      <c r="Y1194" s="62">
        <v>2</v>
      </c>
      <c r="Z1194" s="62" t="str">
        <f>IF(ISNA(MATCH(C1194,FORMULÁRIO!L:L, 0)),"NÃO","SIM")</f>
        <v>SIM</v>
      </c>
      <c r="AA1194" s="62" t="s">
        <v>3502</v>
      </c>
      <c r="AB1194" s="62" t="s">
        <v>3502</v>
      </c>
    </row>
    <row r="1195" spans="1:28" ht="15.75" customHeight="1" x14ac:dyDescent="0.25">
      <c r="A1195" s="62">
        <v>716</v>
      </c>
      <c r="B1195" s="208" t="s">
        <v>2942</v>
      </c>
      <c r="C1195" s="46" t="s">
        <v>2943</v>
      </c>
      <c r="D1195" s="47" t="s">
        <v>2944</v>
      </c>
      <c r="E1195" s="48" t="s">
        <v>43</v>
      </c>
      <c r="F1195" s="46" t="s">
        <v>2945</v>
      </c>
      <c r="G1195" s="46" t="s">
        <v>25</v>
      </c>
      <c r="H1195" s="62"/>
      <c r="I1195" s="62"/>
      <c r="J1195" s="62"/>
      <c r="K1195" s="62" t="s">
        <v>9</v>
      </c>
      <c r="L1195" s="62"/>
      <c r="M1195" s="62"/>
      <c r="N1195" s="62"/>
      <c r="O1195" s="62"/>
      <c r="P1195" s="62"/>
      <c r="Q1195" s="62"/>
      <c r="R1195" s="62"/>
      <c r="S1195" s="62"/>
      <c r="T1195" s="62"/>
      <c r="U1195" s="62"/>
      <c r="V1195" s="62" t="s">
        <v>3506</v>
      </c>
      <c r="W1195" s="62"/>
      <c r="X1195" s="62" t="s">
        <v>3380</v>
      </c>
      <c r="Y1195" s="62">
        <v>3</v>
      </c>
      <c r="Z1195" s="62" t="str">
        <f>IF(ISNA(MATCH(C1195,FORMULÁRIO!L:L, 0)),"NÃO","SIM")</f>
        <v>SIM</v>
      </c>
      <c r="AA1195" s="62" t="s">
        <v>3502</v>
      </c>
      <c r="AB1195" s="62" t="s">
        <v>3502</v>
      </c>
    </row>
    <row r="1196" spans="1:28" ht="15.75" customHeight="1" x14ac:dyDescent="0.25">
      <c r="A1196" s="62">
        <v>717</v>
      </c>
      <c r="B1196" s="208" t="s">
        <v>2946</v>
      </c>
      <c r="C1196" s="46" t="s">
        <v>2947</v>
      </c>
      <c r="D1196" s="47" t="s">
        <v>2948</v>
      </c>
      <c r="E1196" s="48" t="s">
        <v>3470</v>
      </c>
      <c r="F1196" s="46" t="s">
        <v>2949</v>
      </c>
      <c r="G1196" s="46" t="s">
        <v>305</v>
      </c>
      <c r="H1196" s="62" t="s">
        <v>9</v>
      </c>
      <c r="I1196" s="62"/>
      <c r="J1196" s="62"/>
      <c r="K1196" s="62" t="s">
        <v>9</v>
      </c>
      <c r="L1196" s="62"/>
      <c r="M1196" s="62" t="s">
        <v>9</v>
      </c>
      <c r="N1196" s="62"/>
      <c r="O1196" s="62" t="s">
        <v>9</v>
      </c>
      <c r="P1196" s="62" t="s">
        <v>9</v>
      </c>
      <c r="Q1196" s="62"/>
      <c r="R1196" s="62"/>
      <c r="S1196" s="62"/>
      <c r="T1196" s="62"/>
      <c r="U1196" s="62"/>
      <c r="V1196" s="62"/>
      <c r="W1196" s="62"/>
      <c r="X1196" s="62" t="s">
        <v>3389</v>
      </c>
      <c r="Y1196" s="62">
        <v>1</v>
      </c>
      <c r="Z1196" s="62" t="str">
        <f>IF(ISNA(MATCH(C1196,FORMULÁRIO!L:L, 0)),"NÃO","SIM")</f>
        <v>SIM</v>
      </c>
      <c r="AA1196" s="62" t="s">
        <v>3503</v>
      </c>
      <c r="AB1196" s="62" t="s">
        <v>3503</v>
      </c>
    </row>
    <row r="1197" spans="1:28" ht="15.75" customHeight="1" x14ac:dyDescent="0.25">
      <c r="A1197" s="62">
        <v>717</v>
      </c>
      <c r="B1197" s="208" t="s">
        <v>2946</v>
      </c>
      <c r="C1197" s="46" t="s">
        <v>2947</v>
      </c>
      <c r="D1197" s="47" t="s">
        <v>2948</v>
      </c>
      <c r="E1197" s="48" t="s">
        <v>3470</v>
      </c>
      <c r="F1197" s="46" t="s">
        <v>2949</v>
      </c>
      <c r="G1197" s="46" t="s">
        <v>63</v>
      </c>
      <c r="H1197" s="62" t="s">
        <v>9</v>
      </c>
      <c r="I1197" s="62"/>
      <c r="J1197" s="62"/>
      <c r="K1197" s="62"/>
      <c r="L1197" s="62"/>
      <c r="M1197" s="62"/>
      <c r="N1197" s="62"/>
      <c r="O1197" s="62" t="s">
        <v>9</v>
      </c>
      <c r="P1197" s="62" t="s">
        <v>9</v>
      </c>
      <c r="Q1197" s="62"/>
      <c r="R1197" s="62"/>
      <c r="S1197" s="62"/>
      <c r="T1197" s="62"/>
      <c r="U1197" s="62"/>
      <c r="V1197" s="62"/>
      <c r="W1197" s="62"/>
      <c r="X1197" s="62" t="s">
        <v>3413</v>
      </c>
      <c r="Y1197" s="62">
        <v>2</v>
      </c>
      <c r="Z1197" s="62" t="str">
        <f>IF(ISNA(MATCH(C1197,FORMULÁRIO!L:L, 0)),"NÃO","SIM")</f>
        <v>SIM</v>
      </c>
      <c r="AA1197" s="62" t="s">
        <v>3503</v>
      </c>
      <c r="AB1197" s="62" t="s">
        <v>3503</v>
      </c>
    </row>
    <row r="1198" spans="1:28" ht="31.5" customHeight="1" x14ac:dyDescent="0.25">
      <c r="A1198" s="62">
        <v>718</v>
      </c>
      <c r="B1198" s="209" t="s">
        <v>2950</v>
      </c>
      <c r="C1198" s="46" t="s">
        <v>2951</v>
      </c>
      <c r="D1198" s="47" t="s">
        <v>2952</v>
      </c>
      <c r="E1198" s="48" t="s">
        <v>43</v>
      </c>
      <c r="F1198" s="46" t="s">
        <v>2953</v>
      </c>
      <c r="G1198" s="46" t="s">
        <v>62</v>
      </c>
      <c r="H1198" s="62"/>
      <c r="I1198" s="62"/>
      <c r="J1198" s="62"/>
      <c r="K1198" s="62"/>
      <c r="L1198" s="62"/>
      <c r="M1198" s="62"/>
      <c r="N1198" s="62"/>
      <c r="O1198" s="62"/>
      <c r="P1198" s="62" t="s">
        <v>9</v>
      </c>
      <c r="Q1198" s="62"/>
      <c r="R1198" s="62"/>
      <c r="S1198" s="62"/>
      <c r="T1198" s="62"/>
      <c r="U1198" s="62" t="s">
        <v>4602</v>
      </c>
      <c r="V1198" s="62" t="s">
        <v>3506</v>
      </c>
      <c r="W1198" s="62"/>
      <c r="X1198" s="62" t="s">
        <v>3413</v>
      </c>
      <c r="Y1198" s="62">
        <v>1</v>
      </c>
      <c r="Z1198" s="62" t="str">
        <f>IF(ISNA(MATCH(C1198,FORMULÁRIO!L:L, 0)),"NÃO","SIM")</f>
        <v>SIM</v>
      </c>
      <c r="AA1198" s="62" t="s">
        <v>3502</v>
      </c>
      <c r="AB1198" s="62" t="s">
        <v>3502</v>
      </c>
    </row>
    <row r="1199" spans="1:28" ht="31.5" customHeight="1" x14ac:dyDescent="0.25">
      <c r="A1199" s="62">
        <v>718</v>
      </c>
      <c r="B1199" s="209" t="s">
        <v>2950</v>
      </c>
      <c r="C1199" s="46" t="s">
        <v>2951</v>
      </c>
      <c r="D1199" s="47" t="s">
        <v>2952</v>
      </c>
      <c r="E1199" s="48" t="s">
        <v>43</v>
      </c>
      <c r="F1199" s="46" t="s">
        <v>2953</v>
      </c>
      <c r="G1199" s="46" t="s">
        <v>17</v>
      </c>
      <c r="H1199" s="62"/>
      <c r="I1199" s="62"/>
      <c r="J1199" s="62" t="s">
        <v>9</v>
      </c>
      <c r="K1199" s="62" t="s">
        <v>9</v>
      </c>
      <c r="L1199" s="62"/>
      <c r="M1199" s="62"/>
      <c r="N1199" s="62"/>
      <c r="O1199" s="62"/>
      <c r="P1199" s="62"/>
      <c r="Q1199" s="62"/>
      <c r="R1199" s="62"/>
      <c r="S1199" s="62"/>
      <c r="T1199" s="62"/>
      <c r="U1199" s="62"/>
      <c r="V1199" s="62" t="s">
        <v>3506</v>
      </c>
      <c r="W1199" s="62"/>
      <c r="X1199" s="62" t="s">
        <v>3380</v>
      </c>
      <c r="Y1199" s="62">
        <v>2</v>
      </c>
      <c r="Z1199" s="62" t="str">
        <f>IF(ISNA(MATCH(C1199,FORMULÁRIO!L:L, 0)),"NÃO","SIM")</f>
        <v>SIM</v>
      </c>
      <c r="AA1199" s="62" t="s">
        <v>3502</v>
      </c>
      <c r="AB1199" s="62" t="s">
        <v>3502</v>
      </c>
    </row>
    <row r="1200" spans="1:28" ht="15.75" customHeight="1" x14ac:dyDescent="0.25">
      <c r="A1200" s="62">
        <v>719</v>
      </c>
      <c r="B1200" s="208" t="s">
        <v>2954</v>
      </c>
      <c r="C1200" s="46" t="s">
        <v>2955</v>
      </c>
      <c r="D1200" s="47" t="s">
        <v>2956</v>
      </c>
      <c r="E1200" s="48" t="s">
        <v>43</v>
      </c>
      <c r="F1200" s="46" t="s">
        <v>2957</v>
      </c>
      <c r="G1200" s="46" t="s">
        <v>13</v>
      </c>
      <c r="H1200" s="62"/>
      <c r="I1200" s="62" t="s">
        <v>9</v>
      </c>
      <c r="J1200" s="62"/>
      <c r="K1200" s="62"/>
      <c r="L1200" s="62"/>
      <c r="M1200" s="62"/>
      <c r="N1200" s="62"/>
      <c r="O1200" s="62"/>
      <c r="P1200" s="62"/>
      <c r="Q1200" s="62"/>
      <c r="R1200" s="62"/>
      <c r="S1200" s="62"/>
      <c r="T1200" s="62"/>
      <c r="U1200" s="62" t="s">
        <v>5050</v>
      </c>
      <c r="V1200" s="62" t="s">
        <v>3506</v>
      </c>
      <c r="W1200" s="62"/>
      <c r="X1200" s="62" t="s">
        <v>3408</v>
      </c>
      <c r="Y1200" s="62">
        <v>1</v>
      </c>
      <c r="Z1200" s="62" t="str">
        <f>IF(ISNA(MATCH(C1200,FORMULÁRIO!L:L, 0)),"NÃO","SIM")</f>
        <v>SIM</v>
      </c>
      <c r="AA1200" s="62" t="s">
        <v>3502</v>
      </c>
      <c r="AB1200" s="62" t="s">
        <v>3502</v>
      </c>
    </row>
    <row r="1201" spans="1:28" ht="15.75" customHeight="1" x14ac:dyDescent="0.25">
      <c r="A1201" s="62">
        <v>719</v>
      </c>
      <c r="B1201" s="208" t="s">
        <v>2954</v>
      </c>
      <c r="C1201" s="46" t="s">
        <v>2955</v>
      </c>
      <c r="D1201" s="47" t="s">
        <v>2956</v>
      </c>
      <c r="E1201" s="48" t="s">
        <v>43</v>
      </c>
      <c r="F1201" s="46" t="s">
        <v>2957</v>
      </c>
      <c r="G1201" s="46" t="s">
        <v>103</v>
      </c>
      <c r="H1201" s="62" t="s">
        <v>9</v>
      </c>
      <c r="I1201" s="62" t="s">
        <v>9</v>
      </c>
      <c r="J1201" s="62"/>
      <c r="K1201" s="62" t="s">
        <v>9</v>
      </c>
      <c r="L1201" s="62"/>
      <c r="M1201" s="62"/>
      <c r="N1201" s="62"/>
      <c r="O1201" s="62"/>
      <c r="P1201" s="62"/>
      <c r="Q1201" s="62"/>
      <c r="R1201" s="62"/>
      <c r="S1201" s="62"/>
      <c r="T1201" s="62"/>
      <c r="U1201" s="62"/>
      <c r="V1201" s="62" t="s">
        <v>3506</v>
      </c>
      <c r="W1201" s="62"/>
      <c r="X1201" s="62" t="s">
        <v>3361</v>
      </c>
      <c r="Y1201" s="62">
        <v>2</v>
      </c>
      <c r="Z1201" s="62" t="str">
        <f>IF(ISNA(MATCH(C1201,FORMULÁRIO!L:L, 0)),"NÃO","SIM")</f>
        <v>SIM</v>
      </c>
      <c r="AA1201" s="62" t="s">
        <v>3502</v>
      </c>
      <c r="AB1201" s="62" t="s">
        <v>3502</v>
      </c>
    </row>
    <row r="1202" spans="1:28" ht="15.75" customHeight="1" x14ac:dyDescent="0.25">
      <c r="A1202" s="62">
        <v>719</v>
      </c>
      <c r="B1202" s="208" t="s">
        <v>2954</v>
      </c>
      <c r="C1202" s="46" t="s">
        <v>2955</v>
      </c>
      <c r="D1202" s="47" t="s">
        <v>2956</v>
      </c>
      <c r="E1202" s="48" t="s">
        <v>43</v>
      </c>
      <c r="F1202" s="46" t="s">
        <v>2957</v>
      </c>
      <c r="G1202" s="46" t="s">
        <v>25</v>
      </c>
      <c r="H1202" s="62"/>
      <c r="I1202" s="62"/>
      <c r="J1202" s="62" t="s">
        <v>9</v>
      </c>
      <c r="K1202" s="62" t="s">
        <v>9</v>
      </c>
      <c r="L1202" s="62"/>
      <c r="M1202" s="62"/>
      <c r="N1202" s="62"/>
      <c r="O1202" s="62"/>
      <c r="P1202" s="62"/>
      <c r="Q1202" s="62"/>
      <c r="R1202" s="62"/>
      <c r="S1202" s="62"/>
      <c r="T1202" s="62"/>
      <c r="U1202" s="62"/>
      <c r="V1202" s="62" t="s">
        <v>3506</v>
      </c>
      <c r="W1202" s="62"/>
      <c r="X1202" s="62" t="s">
        <v>3380</v>
      </c>
      <c r="Y1202" s="62">
        <v>3</v>
      </c>
      <c r="Z1202" s="62" t="str">
        <f>IF(ISNA(MATCH(C1202,FORMULÁRIO!L:L, 0)),"NÃO","SIM")</f>
        <v>SIM</v>
      </c>
      <c r="AA1202" s="62" t="s">
        <v>3502</v>
      </c>
      <c r="AB1202" s="62" t="s">
        <v>3502</v>
      </c>
    </row>
    <row r="1203" spans="1:28" ht="15.75" customHeight="1" x14ac:dyDescent="0.25">
      <c r="A1203" s="62">
        <v>720</v>
      </c>
      <c r="B1203" s="208" t="s">
        <v>2959</v>
      </c>
      <c r="C1203" s="46" t="s">
        <v>2960</v>
      </c>
      <c r="D1203" s="89" t="s">
        <v>2961</v>
      </c>
      <c r="E1203" s="48" t="s">
        <v>26</v>
      </c>
      <c r="F1203" s="46" t="s">
        <v>2962</v>
      </c>
      <c r="G1203" s="46" t="s">
        <v>13</v>
      </c>
      <c r="H1203" s="62"/>
      <c r="I1203" s="62" t="s">
        <v>9</v>
      </c>
      <c r="J1203" s="62"/>
      <c r="K1203" s="62"/>
      <c r="L1203" s="62"/>
      <c r="M1203" s="62"/>
      <c r="N1203" s="62"/>
      <c r="O1203" s="62"/>
      <c r="P1203" s="62"/>
      <c r="Q1203" s="62"/>
      <c r="R1203" s="62"/>
      <c r="S1203" s="62"/>
      <c r="T1203" s="62"/>
      <c r="U1203" s="62"/>
      <c r="V1203" s="62"/>
      <c r="W1203" s="62"/>
      <c r="X1203" s="62" t="s">
        <v>3408</v>
      </c>
      <c r="Y1203" s="62">
        <v>1</v>
      </c>
      <c r="Z1203" s="62" t="str">
        <f>IF(ISNA(MATCH(C1203,FORMULÁRIO!L:L, 0)),"NÃO","SIM")</f>
        <v>SIM</v>
      </c>
      <c r="AA1203" s="62" t="s">
        <v>3502</v>
      </c>
      <c r="AB1203" s="62" t="s">
        <v>3503</v>
      </c>
    </row>
    <row r="1204" spans="1:28" ht="15.75" customHeight="1" x14ac:dyDescent="0.25">
      <c r="A1204" s="62">
        <v>721</v>
      </c>
      <c r="B1204" s="208" t="s">
        <v>2963</v>
      </c>
      <c r="C1204" s="46" t="s">
        <v>2964</v>
      </c>
      <c r="D1204" s="47" t="s">
        <v>2965</v>
      </c>
      <c r="E1204" s="48" t="s">
        <v>43</v>
      </c>
      <c r="F1204" s="46" t="s">
        <v>2966</v>
      </c>
      <c r="G1204" s="46" t="s">
        <v>48</v>
      </c>
      <c r="H1204" s="62" t="s">
        <v>9</v>
      </c>
      <c r="I1204" s="62" t="s">
        <v>9</v>
      </c>
      <c r="J1204" s="62"/>
      <c r="K1204" s="62"/>
      <c r="L1204" s="62"/>
      <c r="M1204" s="62"/>
      <c r="N1204" s="62"/>
      <c r="O1204" s="62"/>
      <c r="P1204" s="62"/>
      <c r="Q1204" s="62"/>
      <c r="R1204" s="62"/>
      <c r="S1204" s="62"/>
      <c r="T1204" s="62"/>
      <c r="U1204" s="62" t="s">
        <v>5054</v>
      </c>
      <c r="V1204" s="62" t="s">
        <v>3506</v>
      </c>
      <c r="W1204" s="62"/>
      <c r="X1204" s="62" t="s">
        <v>3361</v>
      </c>
      <c r="Y1204" s="62">
        <v>1</v>
      </c>
      <c r="Z1204" s="62" t="str">
        <f>IF(ISNA(MATCH(C1204,FORMULÁRIO!L:L, 0)),"NÃO","SIM")</f>
        <v>SIM</v>
      </c>
      <c r="AA1204" s="62" t="s">
        <v>3502</v>
      </c>
      <c r="AB1204" s="62" t="s">
        <v>3502</v>
      </c>
    </row>
    <row r="1205" spans="1:28" ht="15.75" customHeight="1" x14ac:dyDescent="0.25">
      <c r="A1205" s="62">
        <v>722</v>
      </c>
      <c r="B1205" s="208" t="s">
        <v>2967</v>
      </c>
      <c r="C1205" s="46" t="s">
        <v>2968</v>
      </c>
      <c r="D1205" s="47" t="s">
        <v>2969</v>
      </c>
      <c r="E1205" s="48" t="s">
        <v>43</v>
      </c>
      <c r="F1205" s="46" t="s">
        <v>2970</v>
      </c>
      <c r="G1205" s="46" t="s">
        <v>15</v>
      </c>
      <c r="H1205" s="62" t="s">
        <v>9</v>
      </c>
      <c r="I1205" s="62"/>
      <c r="J1205" s="62"/>
      <c r="K1205" s="62"/>
      <c r="L1205" s="62"/>
      <c r="M1205" s="62"/>
      <c r="N1205" s="62"/>
      <c r="O1205" s="62"/>
      <c r="P1205" s="62"/>
      <c r="Q1205" s="62"/>
      <c r="R1205" s="62"/>
      <c r="S1205" s="62"/>
      <c r="T1205" s="62"/>
      <c r="U1205" s="62"/>
      <c r="V1205" s="62" t="s">
        <v>3506</v>
      </c>
      <c r="W1205" s="62"/>
      <c r="X1205" s="62" t="s">
        <v>3371</v>
      </c>
      <c r="Y1205" s="62">
        <v>1</v>
      </c>
      <c r="Z1205" s="62" t="str">
        <f>IF(ISNA(MATCH(C1205,FORMULÁRIO!L:L, 0)),"NÃO","SIM")</f>
        <v>SIM</v>
      </c>
      <c r="AA1205" s="62" t="s">
        <v>3502</v>
      </c>
      <c r="AB1205" s="62" t="s">
        <v>3502</v>
      </c>
    </row>
    <row r="1206" spans="1:28" ht="15.75" customHeight="1" x14ac:dyDescent="0.25">
      <c r="A1206" s="62">
        <v>722</v>
      </c>
      <c r="B1206" s="208" t="s">
        <v>2967</v>
      </c>
      <c r="C1206" s="46" t="s">
        <v>2968</v>
      </c>
      <c r="D1206" s="47" t="s">
        <v>2969</v>
      </c>
      <c r="E1206" s="48" t="s">
        <v>43</v>
      </c>
      <c r="F1206" s="46" t="s">
        <v>2970</v>
      </c>
      <c r="G1206" s="46" t="s">
        <v>33</v>
      </c>
      <c r="H1206" s="62" t="s">
        <v>9</v>
      </c>
      <c r="I1206" s="62" t="s">
        <v>9</v>
      </c>
      <c r="J1206" s="62"/>
      <c r="K1206" s="62"/>
      <c r="L1206" s="62" t="s">
        <v>9</v>
      </c>
      <c r="M1206" s="62" t="s">
        <v>9</v>
      </c>
      <c r="N1206" s="62" t="s">
        <v>9</v>
      </c>
      <c r="O1206" s="62" t="s">
        <v>9</v>
      </c>
      <c r="P1206" s="62" t="s">
        <v>9</v>
      </c>
      <c r="Q1206" s="62"/>
      <c r="R1206" s="62"/>
      <c r="S1206" s="62"/>
      <c r="T1206" s="62"/>
      <c r="U1206" s="62" t="s">
        <v>5033</v>
      </c>
      <c r="V1206" s="62" t="s">
        <v>3506</v>
      </c>
      <c r="W1206" s="62"/>
      <c r="X1206" s="62" t="s">
        <v>3389</v>
      </c>
      <c r="Y1206" s="62">
        <v>2</v>
      </c>
      <c r="Z1206" s="62" t="str">
        <f>IF(ISNA(MATCH(C1206,FORMULÁRIO!L:L, 0)),"NÃO","SIM")</f>
        <v>SIM</v>
      </c>
      <c r="AA1206" s="62" t="s">
        <v>3502</v>
      </c>
      <c r="AB1206" s="62" t="s">
        <v>3502</v>
      </c>
    </row>
    <row r="1207" spans="1:28" x14ac:dyDescent="0.25">
      <c r="A1207" s="62">
        <v>723</v>
      </c>
      <c r="B1207" s="208" t="s">
        <v>2971</v>
      </c>
      <c r="C1207" s="46" t="s">
        <v>2972</v>
      </c>
      <c r="D1207" s="47" t="s">
        <v>2973</v>
      </c>
      <c r="E1207" s="48" t="s">
        <v>89</v>
      </c>
      <c r="F1207" s="46" t="s">
        <v>2974</v>
      </c>
      <c r="G1207" s="46" t="s">
        <v>10</v>
      </c>
      <c r="H1207" s="62"/>
      <c r="I1207" s="62"/>
      <c r="J1207" s="62" t="s">
        <v>9</v>
      </c>
      <c r="K1207" s="62"/>
      <c r="L1207" s="62"/>
      <c r="M1207" s="62"/>
      <c r="N1207" s="62"/>
      <c r="O1207" s="62"/>
      <c r="P1207" s="62"/>
      <c r="Q1207" s="62"/>
      <c r="R1207" s="62"/>
      <c r="S1207" s="62"/>
      <c r="T1207" s="62"/>
      <c r="U1207" s="62"/>
      <c r="V1207" s="62"/>
      <c r="W1207" s="62"/>
      <c r="X1207" s="62" t="s">
        <v>3497</v>
      </c>
      <c r="Y1207" s="62">
        <v>1</v>
      </c>
      <c r="Z1207" s="62" t="str">
        <f>IF(ISNA(MATCH(C1207,FORMULÁRIO!L:L, 0)),"NÃO","SIM")</f>
        <v>SIM</v>
      </c>
      <c r="AA1207" s="62" t="s">
        <v>3502</v>
      </c>
      <c r="AB1207" s="62" t="s">
        <v>3503</v>
      </c>
    </row>
    <row r="1208" spans="1:28" ht="15.75" customHeight="1" x14ac:dyDescent="0.25">
      <c r="A1208" s="62">
        <v>724</v>
      </c>
      <c r="B1208" s="208" t="s">
        <v>2975</v>
      </c>
      <c r="C1208" s="46" t="s">
        <v>2976</v>
      </c>
      <c r="D1208" s="47" t="s">
        <v>2977</v>
      </c>
      <c r="E1208" s="48" t="s">
        <v>43</v>
      </c>
      <c r="F1208" s="46" t="s">
        <v>2978</v>
      </c>
      <c r="G1208" s="46" t="s">
        <v>13</v>
      </c>
      <c r="H1208" s="62"/>
      <c r="I1208" s="62" t="s">
        <v>9</v>
      </c>
      <c r="J1208" s="62"/>
      <c r="K1208" s="62"/>
      <c r="L1208" s="62"/>
      <c r="M1208" s="62"/>
      <c r="N1208" s="62"/>
      <c r="O1208" s="62"/>
      <c r="P1208" s="62"/>
      <c r="Q1208" s="62"/>
      <c r="R1208" s="62"/>
      <c r="S1208" s="62"/>
      <c r="T1208" s="62"/>
      <c r="U1208" s="62"/>
      <c r="V1208" s="62" t="s">
        <v>3506</v>
      </c>
      <c r="W1208" s="62"/>
      <c r="X1208" s="62" t="s">
        <v>3408</v>
      </c>
      <c r="Y1208" s="62">
        <v>1</v>
      </c>
      <c r="Z1208" s="62" t="str">
        <f>IF(ISNA(MATCH(C1208,FORMULÁRIO!L:L, 0)),"NÃO","SIM")</f>
        <v>SIM</v>
      </c>
      <c r="AA1208" s="62" t="s">
        <v>3502</v>
      </c>
      <c r="AB1208" s="62" t="s">
        <v>3502</v>
      </c>
    </row>
    <row r="1209" spans="1:28" ht="15.75" customHeight="1" x14ac:dyDescent="0.25">
      <c r="A1209" s="62">
        <v>724</v>
      </c>
      <c r="B1209" s="208" t="s">
        <v>2975</v>
      </c>
      <c r="C1209" s="46" t="s">
        <v>2976</v>
      </c>
      <c r="D1209" s="47" t="s">
        <v>2977</v>
      </c>
      <c r="E1209" s="48" t="s">
        <v>43</v>
      </c>
      <c r="F1209" s="46" t="s">
        <v>2978</v>
      </c>
      <c r="G1209" s="46" t="s">
        <v>103</v>
      </c>
      <c r="H1209" s="62"/>
      <c r="I1209" s="62" t="s">
        <v>9</v>
      </c>
      <c r="J1209" s="62"/>
      <c r="K1209" s="62"/>
      <c r="L1209" s="62"/>
      <c r="M1209" s="62"/>
      <c r="N1209" s="62"/>
      <c r="O1209" s="62"/>
      <c r="P1209" s="62"/>
      <c r="Q1209" s="62"/>
      <c r="R1209" s="62"/>
      <c r="S1209" s="62"/>
      <c r="T1209" s="62"/>
      <c r="U1209" s="62" t="s">
        <v>5047</v>
      </c>
      <c r="V1209" s="62" t="s">
        <v>3506</v>
      </c>
      <c r="W1209" s="62"/>
      <c r="X1209" s="62" t="s">
        <v>3361</v>
      </c>
      <c r="Y1209" s="62">
        <v>2</v>
      </c>
      <c r="Z1209" s="62" t="str">
        <f>IF(ISNA(MATCH(C1209,FORMULÁRIO!L:L, 0)),"NÃO","SIM")</f>
        <v>SIM</v>
      </c>
      <c r="AA1209" s="62" t="s">
        <v>3502</v>
      </c>
      <c r="AB1209" s="62" t="s">
        <v>3502</v>
      </c>
    </row>
    <row r="1210" spans="1:28" ht="15.75" customHeight="1" x14ac:dyDescent="0.25">
      <c r="A1210" s="62">
        <v>724</v>
      </c>
      <c r="B1210" s="208" t="s">
        <v>2975</v>
      </c>
      <c r="C1210" s="46" t="s">
        <v>2976</v>
      </c>
      <c r="D1210" s="47" t="s">
        <v>2977</v>
      </c>
      <c r="E1210" s="48" t="s">
        <v>43</v>
      </c>
      <c r="F1210" s="46" t="s">
        <v>2978</v>
      </c>
      <c r="G1210" s="46" t="s">
        <v>25</v>
      </c>
      <c r="H1210" s="62"/>
      <c r="I1210" s="62"/>
      <c r="J1210" s="62"/>
      <c r="K1210" s="62" t="s">
        <v>9</v>
      </c>
      <c r="L1210" s="62"/>
      <c r="M1210" s="62"/>
      <c r="N1210" s="62"/>
      <c r="O1210" s="62"/>
      <c r="P1210" s="62"/>
      <c r="Q1210" s="62"/>
      <c r="R1210" s="62"/>
      <c r="S1210" s="62"/>
      <c r="T1210" s="62"/>
      <c r="U1210" s="62"/>
      <c r="V1210" s="62" t="s">
        <v>3506</v>
      </c>
      <c r="W1210" s="62"/>
      <c r="X1210" s="62" t="s">
        <v>3380</v>
      </c>
      <c r="Y1210" s="62">
        <v>3</v>
      </c>
      <c r="Z1210" s="62" t="str">
        <f>IF(ISNA(MATCH(C1210,FORMULÁRIO!L:L, 0)),"NÃO","SIM")</f>
        <v>SIM</v>
      </c>
      <c r="AA1210" s="62" t="s">
        <v>3502</v>
      </c>
      <c r="AB1210" s="62" t="s">
        <v>3502</v>
      </c>
    </row>
    <row r="1211" spans="1:28" ht="15.75" customHeight="1" x14ac:dyDescent="0.25">
      <c r="A1211" s="62">
        <v>725</v>
      </c>
      <c r="B1211" s="208" t="s">
        <v>2979</v>
      </c>
      <c r="C1211" s="46" t="s">
        <v>2980</v>
      </c>
      <c r="D1211" s="47" t="s">
        <v>2981</v>
      </c>
      <c r="E1211" s="48" t="s">
        <v>168</v>
      </c>
      <c r="F1211" s="46" t="s">
        <v>2982</v>
      </c>
      <c r="G1211" s="46" t="s">
        <v>15</v>
      </c>
      <c r="H1211" s="62" t="s">
        <v>9</v>
      </c>
      <c r="I1211" s="62"/>
      <c r="J1211" s="62"/>
      <c r="K1211" s="62"/>
      <c r="L1211" s="62"/>
      <c r="M1211" s="62"/>
      <c r="N1211" s="62"/>
      <c r="O1211" s="62"/>
      <c r="P1211" s="62"/>
      <c r="Q1211" s="62"/>
      <c r="R1211" s="62"/>
      <c r="S1211" s="62"/>
      <c r="T1211" s="62"/>
      <c r="U1211" s="62"/>
      <c r="V1211" s="62"/>
      <c r="W1211" s="62"/>
      <c r="X1211" s="62" t="s">
        <v>3371</v>
      </c>
      <c r="Y1211" s="62">
        <v>1</v>
      </c>
      <c r="Z1211" s="62" t="str">
        <f>IF(ISNA(MATCH(C1211,FORMULÁRIO!L:L, 0)),"NÃO","SIM")</f>
        <v>SIM</v>
      </c>
      <c r="AA1211" s="62" t="s">
        <v>3502</v>
      </c>
      <c r="AB1211" s="62" t="s">
        <v>3503</v>
      </c>
    </row>
    <row r="1212" spans="1:28" x14ac:dyDescent="0.25">
      <c r="A1212" s="62">
        <v>726</v>
      </c>
      <c r="B1212" s="208" t="s">
        <v>2983</v>
      </c>
      <c r="C1212" s="46" t="s">
        <v>2984</v>
      </c>
      <c r="D1212" s="47" t="s">
        <v>2985</v>
      </c>
      <c r="E1212" s="48" t="s">
        <v>89</v>
      </c>
      <c r="F1212" s="46" t="s">
        <v>2986</v>
      </c>
      <c r="G1212" s="46" t="s">
        <v>10</v>
      </c>
      <c r="H1212" s="62" t="s">
        <v>9</v>
      </c>
      <c r="I1212" s="62"/>
      <c r="J1212" s="62"/>
      <c r="K1212" s="62"/>
      <c r="L1212" s="62"/>
      <c r="M1212" s="62"/>
      <c r="N1212" s="62"/>
      <c r="O1212" s="62"/>
      <c r="P1212" s="62"/>
      <c r="Q1212" s="62"/>
      <c r="R1212" s="62"/>
      <c r="S1212" s="62"/>
      <c r="T1212" s="62"/>
      <c r="U1212" s="62"/>
      <c r="V1212" s="62"/>
      <c r="W1212" s="62"/>
      <c r="X1212" s="62" t="s">
        <v>3497</v>
      </c>
      <c r="Y1212" s="62">
        <v>1</v>
      </c>
      <c r="Z1212" s="62" t="str">
        <f>IF(ISNA(MATCH(C1212,FORMULÁRIO!L:L, 0)),"NÃO","SIM")</f>
        <v>SIM</v>
      </c>
      <c r="AA1212" s="62" t="s">
        <v>3502</v>
      </c>
      <c r="AB1212" s="62" t="s">
        <v>3503</v>
      </c>
    </row>
    <row r="1213" spans="1:28" ht="15.75" customHeight="1" x14ac:dyDescent="0.25">
      <c r="A1213" s="62">
        <v>726</v>
      </c>
      <c r="B1213" s="208" t="s">
        <v>2983</v>
      </c>
      <c r="C1213" s="46" t="s">
        <v>2984</v>
      </c>
      <c r="D1213" s="47" t="s">
        <v>2985</v>
      </c>
      <c r="E1213" s="48" t="s">
        <v>89</v>
      </c>
      <c r="F1213" s="46" t="s">
        <v>2986</v>
      </c>
      <c r="G1213" s="46" t="s">
        <v>17</v>
      </c>
      <c r="H1213" s="62" t="s">
        <v>9</v>
      </c>
      <c r="I1213" s="62" t="s">
        <v>9</v>
      </c>
      <c r="J1213" s="62" t="s">
        <v>9</v>
      </c>
      <c r="K1213" s="62"/>
      <c r="L1213" s="62"/>
      <c r="M1213" s="62"/>
      <c r="N1213" s="62"/>
      <c r="O1213" s="62"/>
      <c r="P1213" s="62"/>
      <c r="Q1213" s="62"/>
      <c r="R1213" s="62"/>
      <c r="S1213" s="62"/>
      <c r="T1213" s="62"/>
      <c r="U1213" s="62"/>
      <c r="V1213" s="62"/>
      <c r="W1213" s="62"/>
      <c r="X1213" s="62" t="s">
        <v>3380</v>
      </c>
      <c r="Y1213" s="62">
        <v>2</v>
      </c>
      <c r="Z1213" s="62" t="str">
        <f>IF(ISNA(MATCH(C1213,FORMULÁRIO!L:L, 0)),"NÃO","SIM")</f>
        <v>SIM</v>
      </c>
      <c r="AA1213" s="62" t="s">
        <v>3502</v>
      </c>
      <c r="AB1213" s="62" t="s">
        <v>3503</v>
      </c>
    </row>
    <row r="1214" spans="1:28" ht="15.75" customHeight="1" x14ac:dyDescent="0.25">
      <c r="A1214" s="62">
        <v>727</v>
      </c>
      <c r="B1214" s="208" t="s">
        <v>2987</v>
      </c>
      <c r="C1214" s="46" t="s">
        <v>2988</v>
      </c>
      <c r="D1214" s="47" t="s">
        <v>2989</v>
      </c>
      <c r="E1214" s="48" t="s">
        <v>43</v>
      </c>
      <c r="F1214" s="46" t="s">
        <v>2990</v>
      </c>
      <c r="G1214" s="46" t="s">
        <v>62</v>
      </c>
      <c r="H1214" s="62" t="s">
        <v>9</v>
      </c>
      <c r="I1214" s="62"/>
      <c r="J1214" s="62"/>
      <c r="K1214" s="62"/>
      <c r="L1214" s="62"/>
      <c r="M1214" s="62"/>
      <c r="N1214" s="62"/>
      <c r="O1214" s="62" t="s">
        <v>9</v>
      </c>
      <c r="P1214" s="62" t="s">
        <v>9</v>
      </c>
      <c r="Q1214" s="62"/>
      <c r="R1214" s="62"/>
      <c r="S1214" s="62"/>
      <c r="T1214" s="62"/>
      <c r="U1214" s="62"/>
      <c r="V1214" s="62"/>
      <c r="W1214" s="62"/>
      <c r="X1214" s="62" t="s">
        <v>3413</v>
      </c>
      <c r="Y1214" s="62">
        <v>1</v>
      </c>
      <c r="Z1214" s="62" t="str">
        <f>IF(ISNA(MATCH(C1214,FORMULÁRIO!L:L, 0)),"NÃO","SIM")</f>
        <v>SIM</v>
      </c>
      <c r="AA1214" s="62" t="s">
        <v>3502</v>
      </c>
      <c r="AB1214" s="62" t="s">
        <v>3502</v>
      </c>
    </row>
    <row r="1215" spans="1:28" ht="15.75" customHeight="1" x14ac:dyDescent="0.25">
      <c r="A1215" s="62">
        <v>727</v>
      </c>
      <c r="B1215" s="208" t="s">
        <v>2987</v>
      </c>
      <c r="C1215" s="46" t="s">
        <v>2988</v>
      </c>
      <c r="D1215" s="47" t="s">
        <v>2989</v>
      </c>
      <c r="E1215" s="48" t="s">
        <v>43</v>
      </c>
      <c r="F1215" s="46" t="s">
        <v>2990</v>
      </c>
      <c r="G1215" s="46" t="s">
        <v>17</v>
      </c>
      <c r="H1215" s="62" t="s">
        <v>9</v>
      </c>
      <c r="I1215" s="62"/>
      <c r="J1215" s="62"/>
      <c r="K1215" s="62"/>
      <c r="L1215" s="62"/>
      <c r="M1215" s="62"/>
      <c r="N1215" s="62"/>
      <c r="O1215" s="62"/>
      <c r="P1215" s="62"/>
      <c r="Q1215" s="62"/>
      <c r="R1215" s="62"/>
      <c r="S1215" s="62"/>
      <c r="T1215" s="62"/>
      <c r="U1215" s="62"/>
      <c r="V1215" s="62"/>
      <c r="W1215" s="62"/>
      <c r="X1215" s="62" t="s">
        <v>3380</v>
      </c>
      <c r="Y1215" s="62">
        <v>2</v>
      </c>
      <c r="Z1215" s="62" t="str">
        <f>IF(ISNA(MATCH(C1215,FORMULÁRIO!L:L, 0)),"NÃO","SIM")</f>
        <v>SIM</v>
      </c>
      <c r="AA1215" s="62" t="s">
        <v>3502</v>
      </c>
      <c r="AB1215" s="62" t="s">
        <v>3502</v>
      </c>
    </row>
    <row r="1216" spans="1:28" ht="15.75" customHeight="1" x14ac:dyDescent="0.25">
      <c r="A1216" s="62">
        <v>728</v>
      </c>
      <c r="B1216" s="208" t="s">
        <v>2991</v>
      </c>
      <c r="C1216" s="46" t="s">
        <v>2992</v>
      </c>
      <c r="D1216" s="47" t="s">
        <v>2993</v>
      </c>
      <c r="E1216" s="48" t="s">
        <v>3470</v>
      </c>
      <c r="F1216" s="46" t="s">
        <v>2994</v>
      </c>
      <c r="G1216" s="46" t="s">
        <v>48</v>
      </c>
      <c r="H1216" s="62" t="s">
        <v>9</v>
      </c>
      <c r="I1216" s="62" t="s">
        <v>9</v>
      </c>
      <c r="J1216" s="62" t="s">
        <v>9</v>
      </c>
      <c r="K1216" s="62" t="s">
        <v>9</v>
      </c>
      <c r="L1216" s="62"/>
      <c r="M1216" s="62"/>
      <c r="N1216" s="62"/>
      <c r="O1216" s="62"/>
      <c r="P1216" s="62"/>
      <c r="Q1216" s="62"/>
      <c r="R1216" s="62"/>
      <c r="S1216" s="62"/>
      <c r="T1216" s="62"/>
      <c r="U1216" s="62"/>
      <c r="V1216" s="62"/>
      <c r="W1216" s="62"/>
      <c r="X1216" s="62" t="s">
        <v>3361</v>
      </c>
      <c r="Y1216" s="62">
        <v>1</v>
      </c>
      <c r="Z1216" s="62" t="str">
        <f>IF(ISNA(MATCH(C1216,FORMULÁRIO!L:L, 0)),"NÃO","SIM")</f>
        <v>SIM</v>
      </c>
      <c r="AA1216" s="62" t="s">
        <v>3503</v>
      </c>
      <c r="AB1216" s="62" t="s">
        <v>3503</v>
      </c>
    </row>
    <row r="1217" spans="1:28" ht="15.75" customHeight="1" x14ac:dyDescent="0.25">
      <c r="A1217" s="62">
        <v>728</v>
      </c>
      <c r="B1217" s="208" t="s">
        <v>2991</v>
      </c>
      <c r="C1217" s="46" t="s">
        <v>2992</v>
      </c>
      <c r="D1217" s="47" t="s">
        <v>2993</v>
      </c>
      <c r="E1217" s="48" t="s">
        <v>3470</v>
      </c>
      <c r="F1217" s="46" t="s">
        <v>2994</v>
      </c>
      <c r="G1217" s="46" t="s">
        <v>68</v>
      </c>
      <c r="H1217" s="62"/>
      <c r="I1217" s="62" t="s">
        <v>9</v>
      </c>
      <c r="J1217" s="62"/>
      <c r="K1217" s="62"/>
      <c r="L1217" s="62"/>
      <c r="M1217" s="62"/>
      <c r="N1217" s="62"/>
      <c r="O1217" s="62"/>
      <c r="P1217" s="62"/>
      <c r="Q1217" s="62"/>
      <c r="R1217" s="62"/>
      <c r="S1217" s="62"/>
      <c r="T1217" s="62"/>
      <c r="U1217" s="62"/>
      <c r="V1217" s="62"/>
      <c r="W1217" s="62"/>
      <c r="X1217" s="62" t="s">
        <v>3497</v>
      </c>
      <c r="Y1217" s="62">
        <v>2</v>
      </c>
      <c r="Z1217" s="62" t="str">
        <f>IF(ISNA(MATCH(C1217,FORMULÁRIO!L:L, 0)),"NÃO","SIM")</f>
        <v>SIM</v>
      </c>
      <c r="AA1217" s="62" t="s">
        <v>3503</v>
      </c>
      <c r="AB1217" s="62" t="s">
        <v>3503</v>
      </c>
    </row>
    <row r="1218" spans="1:28" ht="15.75" customHeight="1" x14ac:dyDescent="0.25">
      <c r="A1218" s="62">
        <v>728</v>
      </c>
      <c r="B1218" s="208" t="s">
        <v>2991</v>
      </c>
      <c r="C1218" s="46" t="s">
        <v>2992</v>
      </c>
      <c r="D1218" s="47" t="s">
        <v>2993</v>
      </c>
      <c r="E1218" s="48" t="s">
        <v>3470</v>
      </c>
      <c r="F1218" s="46" t="s">
        <v>2994</v>
      </c>
      <c r="G1218" s="46" t="s">
        <v>25</v>
      </c>
      <c r="H1218" s="62"/>
      <c r="I1218" s="62"/>
      <c r="J1218" s="62" t="s">
        <v>9</v>
      </c>
      <c r="K1218" s="62"/>
      <c r="L1218" s="62"/>
      <c r="M1218" s="62"/>
      <c r="N1218" s="62"/>
      <c r="O1218" s="62"/>
      <c r="P1218" s="62"/>
      <c r="Q1218" s="62"/>
      <c r="R1218" s="62"/>
      <c r="S1218" s="62"/>
      <c r="T1218" s="62"/>
      <c r="U1218" s="62"/>
      <c r="V1218" s="62"/>
      <c r="W1218" s="62"/>
      <c r="X1218" s="62" t="s">
        <v>3380</v>
      </c>
      <c r="Y1218" s="62">
        <v>3</v>
      </c>
      <c r="Z1218" s="62" t="str">
        <f>IF(ISNA(MATCH(C1218,FORMULÁRIO!L:L, 0)),"NÃO","SIM")</f>
        <v>SIM</v>
      </c>
      <c r="AA1218" s="62" t="s">
        <v>3503</v>
      </c>
      <c r="AB1218" s="62" t="s">
        <v>3503</v>
      </c>
    </row>
    <row r="1219" spans="1:28" ht="15.75" customHeight="1" x14ac:dyDescent="0.25">
      <c r="A1219" s="62">
        <v>728</v>
      </c>
      <c r="B1219" s="208" t="s">
        <v>2991</v>
      </c>
      <c r="C1219" s="46" t="s">
        <v>2992</v>
      </c>
      <c r="D1219" s="47" t="s">
        <v>2993</v>
      </c>
      <c r="E1219" s="48" t="s">
        <v>3470</v>
      </c>
      <c r="F1219" s="46" t="s">
        <v>2994</v>
      </c>
      <c r="G1219" s="46" t="s">
        <v>1848</v>
      </c>
      <c r="H1219" s="62"/>
      <c r="I1219" s="62"/>
      <c r="J1219" s="62" t="s">
        <v>9</v>
      </c>
      <c r="K1219" s="62"/>
      <c r="L1219" s="62"/>
      <c r="M1219" s="62"/>
      <c r="N1219" s="62"/>
      <c r="O1219" s="62"/>
      <c r="P1219" s="62"/>
      <c r="Q1219" s="62"/>
      <c r="R1219" s="62"/>
      <c r="S1219" s="62"/>
      <c r="T1219" s="62"/>
      <c r="U1219" s="62"/>
      <c r="V1219" s="62"/>
      <c r="W1219" s="62"/>
      <c r="X1219" s="62" t="s">
        <v>3413</v>
      </c>
      <c r="Y1219" s="62">
        <v>4</v>
      </c>
      <c r="Z1219" s="62" t="str">
        <f>IF(ISNA(MATCH(C1219,FORMULÁRIO!L:L, 0)),"NÃO","SIM")</f>
        <v>SIM</v>
      </c>
      <c r="AA1219" s="62" t="s">
        <v>3503</v>
      </c>
      <c r="AB1219" s="62" t="s">
        <v>3503</v>
      </c>
    </row>
    <row r="1220" spans="1:28" ht="15.75" customHeight="1" x14ac:dyDescent="0.25">
      <c r="A1220" s="62">
        <v>729</v>
      </c>
      <c r="B1220" s="208" t="s">
        <v>2995</v>
      </c>
      <c r="C1220" s="46" t="s">
        <v>2996</v>
      </c>
      <c r="D1220" s="89" t="s">
        <v>2997</v>
      </c>
      <c r="E1220" s="48" t="s">
        <v>26</v>
      </c>
      <c r="F1220" s="46" t="s">
        <v>2998</v>
      </c>
      <c r="G1220" s="46" t="s">
        <v>48</v>
      </c>
      <c r="H1220" s="62" t="s">
        <v>9</v>
      </c>
      <c r="I1220" s="62" t="s">
        <v>9</v>
      </c>
      <c r="J1220" s="62"/>
      <c r="K1220" s="62"/>
      <c r="L1220" s="62"/>
      <c r="M1220" s="62"/>
      <c r="N1220" s="62"/>
      <c r="O1220" s="62"/>
      <c r="P1220" s="62"/>
      <c r="Q1220" s="62"/>
      <c r="R1220" s="62"/>
      <c r="S1220" s="62"/>
      <c r="T1220" s="62"/>
      <c r="U1220" s="62"/>
      <c r="V1220" s="62"/>
      <c r="W1220" s="62"/>
      <c r="X1220" s="62" t="s">
        <v>3361</v>
      </c>
      <c r="Y1220" s="62">
        <v>1</v>
      </c>
      <c r="Z1220" s="62" t="str">
        <f>IF(ISNA(MATCH(C1220,FORMULÁRIO!L:L, 0)),"NÃO","SIM")</f>
        <v>SIM</v>
      </c>
      <c r="AA1220" s="62" t="s">
        <v>3502</v>
      </c>
      <c r="AB1220" s="62" t="s">
        <v>3503</v>
      </c>
    </row>
    <row r="1221" spans="1:28" ht="15.75" customHeight="1" x14ac:dyDescent="0.25">
      <c r="A1221" s="62">
        <v>729</v>
      </c>
      <c r="B1221" s="208" t="s">
        <v>2995</v>
      </c>
      <c r="C1221" s="46" t="s">
        <v>2996</v>
      </c>
      <c r="D1221" s="47" t="s">
        <v>2997</v>
      </c>
      <c r="E1221" s="48" t="s">
        <v>26</v>
      </c>
      <c r="F1221" s="46" t="s">
        <v>2998</v>
      </c>
      <c r="G1221" s="46" t="s">
        <v>123</v>
      </c>
      <c r="H1221" s="62" t="s">
        <v>9</v>
      </c>
      <c r="I1221" s="62"/>
      <c r="J1221" s="62"/>
      <c r="K1221" s="62"/>
      <c r="L1221" s="62"/>
      <c r="M1221" s="62"/>
      <c r="N1221" s="62"/>
      <c r="O1221" s="62"/>
      <c r="P1221" s="62"/>
      <c r="Q1221" s="62"/>
      <c r="R1221" s="62"/>
      <c r="S1221" s="62"/>
      <c r="T1221" s="62"/>
      <c r="U1221" s="62"/>
      <c r="V1221" s="62"/>
      <c r="W1221" s="62"/>
      <c r="X1221" s="62" t="s">
        <v>3408</v>
      </c>
      <c r="Y1221" s="62">
        <v>2</v>
      </c>
      <c r="Z1221" s="62" t="str">
        <f>IF(ISNA(MATCH(C1221,FORMULÁRIO!L:L, 0)),"NÃO","SIM")</f>
        <v>SIM</v>
      </c>
      <c r="AA1221" s="62" t="s">
        <v>3502</v>
      </c>
      <c r="AB1221" s="62" t="s">
        <v>3503</v>
      </c>
    </row>
    <row r="1222" spans="1:28" ht="31.5" customHeight="1" x14ac:dyDescent="0.25">
      <c r="A1222" s="62">
        <v>730</v>
      </c>
      <c r="B1222" s="209" t="s">
        <v>2999</v>
      </c>
      <c r="C1222" s="46" t="s">
        <v>3000</v>
      </c>
      <c r="D1222" s="47" t="s">
        <v>3001</v>
      </c>
      <c r="E1222" s="48" t="s">
        <v>3470</v>
      </c>
      <c r="F1222" s="46" t="s">
        <v>3002</v>
      </c>
      <c r="G1222" s="46" t="s">
        <v>48</v>
      </c>
      <c r="H1222" s="62" t="s">
        <v>9</v>
      </c>
      <c r="I1222" s="62"/>
      <c r="J1222" s="62"/>
      <c r="K1222" s="62"/>
      <c r="L1222" s="62"/>
      <c r="M1222" s="62"/>
      <c r="N1222" s="62"/>
      <c r="O1222" s="62"/>
      <c r="P1222" s="62"/>
      <c r="Q1222" s="62"/>
      <c r="R1222" s="62"/>
      <c r="S1222" s="62"/>
      <c r="T1222" s="62"/>
      <c r="U1222" s="62"/>
      <c r="V1222" s="62"/>
      <c r="W1222" s="62"/>
      <c r="X1222" s="62" t="s">
        <v>3361</v>
      </c>
      <c r="Y1222" s="62">
        <v>1</v>
      </c>
      <c r="Z1222" s="62" t="str">
        <f>IF(ISNA(MATCH(C1222,FORMULÁRIO!L:L, 0)),"NÃO","SIM")</f>
        <v>SIM</v>
      </c>
      <c r="AA1222" s="62" t="s">
        <v>3503</v>
      </c>
      <c r="AB1222" s="62" t="s">
        <v>3503</v>
      </c>
    </row>
    <row r="1223" spans="1:28" ht="31.5" customHeight="1" x14ac:dyDescent="0.25">
      <c r="A1223" s="62">
        <v>730</v>
      </c>
      <c r="B1223" s="209" t="s">
        <v>2999</v>
      </c>
      <c r="C1223" s="46" t="s">
        <v>3000</v>
      </c>
      <c r="D1223" s="47" t="s">
        <v>3001</v>
      </c>
      <c r="E1223" s="48" t="s">
        <v>3470</v>
      </c>
      <c r="F1223" s="46" t="s">
        <v>3002</v>
      </c>
      <c r="G1223" s="46" t="s">
        <v>68</v>
      </c>
      <c r="H1223" s="62"/>
      <c r="I1223" s="62"/>
      <c r="J1223" s="62" t="s">
        <v>9</v>
      </c>
      <c r="K1223" s="62"/>
      <c r="L1223" s="62"/>
      <c r="M1223" s="62"/>
      <c r="N1223" s="62"/>
      <c r="O1223" s="62"/>
      <c r="P1223" s="62"/>
      <c r="Q1223" s="62"/>
      <c r="R1223" s="62"/>
      <c r="S1223" s="62"/>
      <c r="T1223" s="62"/>
      <c r="U1223" s="62"/>
      <c r="V1223" s="62"/>
      <c r="W1223" s="62"/>
      <c r="X1223" s="62" t="s">
        <v>3497</v>
      </c>
      <c r="Y1223" s="62">
        <v>2</v>
      </c>
      <c r="Z1223" s="62" t="str">
        <f>IF(ISNA(MATCH(C1223,FORMULÁRIO!L:L, 0)),"NÃO","SIM")</f>
        <v>SIM</v>
      </c>
      <c r="AA1223" s="62" t="s">
        <v>3503</v>
      </c>
      <c r="AB1223" s="62" t="s">
        <v>3503</v>
      </c>
    </row>
    <row r="1224" spans="1:28" ht="31.5" customHeight="1" x14ac:dyDescent="0.25">
      <c r="A1224" s="62">
        <v>730</v>
      </c>
      <c r="B1224" s="209" t="s">
        <v>2999</v>
      </c>
      <c r="C1224" s="46" t="s">
        <v>3000</v>
      </c>
      <c r="D1224" s="47" t="s">
        <v>3001</v>
      </c>
      <c r="E1224" s="48" t="s">
        <v>3470</v>
      </c>
      <c r="F1224" s="46" t="s">
        <v>3002</v>
      </c>
      <c r="G1224" s="46" t="s">
        <v>25</v>
      </c>
      <c r="H1224" s="62" t="s">
        <v>9</v>
      </c>
      <c r="I1224" s="62"/>
      <c r="J1224" s="62" t="s">
        <v>9</v>
      </c>
      <c r="K1224" s="62"/>
      <c r="L1224" s="62"/>
      <c r="M1224" s="62"/>
      <c r="N1224" s="62"/>
      <c r="O1224" s="62"/>
      <c r="P1224" s="62"/>
      <c r="Q1224" s="62"/>
      <c r="R1224" s="62"/>
      <c r="S1224" s="62"/>
      <c r="T1224" s="62"/>
      <c r="U1224" s="62"/>
      <c r="V1224" s="62"/>
      <c r="W1224" s="62"/>
      <c r="X1224" s="62" t="s">
        <v>3380</v>
      </c>
      <c r="Y1224" s="62">
        <v>3</v>
      </c>
      <c r="Z1224" s="62" t="str">
        <f>IF(ISNA(MATCH(C1224,FORMULÁRIO!L:L, 0)),"NÃO","SIM")</f>
        <v>SIM</v>
      </c>
      <c r="AA1224" s="62" t="s">
        <v>3503</v>
      </c>
      <c r="AB1224" s="62" t="s">
        <v>3503</v>
      </c>
    </row>
    <row r="1225" spans="1:28" ht="15.75" customHeight="1" x14ac:dyDescent="0.25">
      <c r="A1225" s="62">
        <v>731</v>
      </c>
      <c r="B1225" s="46" t="s">
        <v>3003</v>
      </c>
      <c r="C1225" s="46" t="s">
        <v>3004</v>
      </c>
      <c r="D1225" s="47" t="s">
        <v>3005</v>
      </c>
      <c r="E1225" s="48" t="s">
        <v>43</v>
      </c>
      <c r="F1225" s="46" t="s">
        <v>3006</v>
      </c>
      <c r="G1225" s="46" t="s">
        <v>15</v>
      </c>
      <c r="H1225" s="62" t="s">
        <v>9</v>
      </c>
      <c r="I1225" s="62"/>
      <c r="J1225" s="62"/>
      <c r="K1225" s="62"/>
      <c r="L1225" s="62"/>
      <c r="M1225" s="62"/>
      <c r="N1225" s="62"/>
      <c r="O1225" s="62"/>
      <c r="P1225" s="62"/>
      <c r="Q1225" s="62"/>
      <c r="R1225" s="62"/>
      <c r="S1225" s="62"/>
      <c r="T1225" s="62"/>
      <c r="U1225" s="62"/>
      <c r="V1225" s="62"/>
      <c r="W1225" s="62"/>
      <c r="X1225" s="62" t="s">
        <v>3371</v>
      </c>
      <c r="Y1225" s="62">
        <v>1</v>
      </c>
      <c r="Z1225" s="62" t="str">
        <f>IF(ISNA(MATCH(C1225,FORMULÁRIO!L:L, 0)),"NÃO","SIM")</f>
        <v>NÃO</v>
      </c>
      <c r="AA1225" s="62" t="s">
        <v>3502</v>
      </c>
      <c r="AB1225" s="62" t="s">
        <v>3502</v>
      </c>
    </row>
    <row r="1226" spans="1:28" ht="15.75" customHeight="1" x14ac:dyDescent="0.25">
      <c r="A1226" s="62">
        <v>732</v>
      </c>
      <c r="B1226" s="208" t="s">
        <v>3007</v>
      </c>
      <c r="C1226" s="46" t="s">
        <v>3008</v>
      </c>
      <c r="D1226" s="47" t="s">
        <v>3009</v>
      </c>
      <c r="E1226" s="48" t="s">
        <v>43</v>
      </c>
      <c r="F1226" s="46" t="s">
        <v>3010</v>
      </c>
      <c r="G1226" s="46" t="s">
        <v>132</v>
      </c>
      <c r="H1226" s="62"/>
      <c r="I1226" s="62"/>
      <c r="J1226" s="62" t="s">
        <v>9</v>
      </c>
      <c r="K1226" s="62" t="s">
        <v>9</v>
      </c>
      <c r="L1226" s="62"/>
      <c r="M1226" s="62"/>
      <c r="N1226" s="62"/>
      <c r="O1226" s="62"/>
      <c r="P1226" s="62"/>
      <c r="Q1226" s="62"/>
      <c r="R1226" s="62"/>
      <c r="S1226" s="62"/>
      <c r="T1226" s="62"/>
      <c r="U1226" s="62"/>
      <c r="V1226" s="62"/>
      <c r="W1226" s="62"/>
      <c r="X1226" s="62" t="s">
        <v>3380</v>
      </c>
      <c r="Y1226" s="62">
        <v>1</v>
      </c>
      <c r="Z1226" s="62" t="str">
        <f>IF(ISNA(MATCH(C1226,FORMULÁRIO!L:L, 0)),"NÃO","SIM")</f>
        <v>SIM</v>
      </c>
      <c r="AA1226" s="62" t="s">
        <v>3502</v>
      </c>
      <c r="AB1226" s="62" t="s">
        <v>3502</v>
      </c>
    </row>
    <row r="1227" spans="1:28" ht="15.75" customHeight="1" x14ac:dyDescent="0.25">
      <c r="A1227" s="62">
        <v>732</v>
      </c>
      <c r="B1227" s="208" t="s">
        <v>3007</v>
      </c>
      <c r="C1227" s="46" t="s">
        <v>3008</v>
      </c>
      <c r="D1227" s="47" t="s">
        <v>3009</v>
      </c>
      <c r="E1227" s="48" t="s">
        <v>43</v>
      </c>
      <c r="F1227" s="46" t="s">
        <v>3010</v>
      </c>
      <c r="G1227" s="46" t="s">
        <v>103</v>
      </c>
      <c r="H1227" s="62" t="s">
        <v>9</v>
      </c>
      <c r="I1227" s="62" t="s">
        <v>9</v>
      </c>
      <c r="J1227" s="62"/>
      <c r="K1227" s="62"/>
      <c r="L1227" s="62"/>
      <c r="M1227" s="62"/>
      <c r="N1227" s="62"/>
      <c r="O1227" s="62"/>
      <c r="P1227" s="62"/>
      <c r="Q1227" s="62"/>
      <c r="R1227" s="62"/>
      <c r="S1227" s="62"/>
      <c r="T1227" s="62"/>
      <c r="U1227" s="62"/>
      <c r="V1227" s="62"/>
      <c r="W1227" s="62"/>
      <c r="X1227" s="62" t="s">
        <v>3361</v>
      </c>
      <c r="Y1227" s="62">
        <v>2</v>
      </c>
      <c r="Z1227" s="62" t="str">
        <f>IF(ISNA(MATCH(C1227,FORMULÁRIO!L:L, 0)),"NÃO","SIM")</f>
        <v>SIM</v>
      </c>
      <c r="AA1227" s="62" t="s">
        <v>3502</v>
      </c>
      <c r="AB1227" s="62" t="s">
        <v>3502</v>
      </c>
    </row>
    <row r="1228" spans="1:28" ht="15.75" customHeight="1" x14ac:dyDescent="0.25">
      <c r="A1228" s="62">
        <v>733</v>
      </c>
      <c r="B1228" s="46" t="s">
        <v>3011</v>
      </c>
      <c r="C1228" s="46" t="s">
        <v>3012</v>
      </c>
      <c r="D1228" s="47" t="s">
        <v>3013</v>
      </c>
      <c r="E1228" s="48" t="s">
        <v>168</v>
      </c>
      <c r="F1228" s="46" t="s">
        <v>3014</v>
      </c>
      <c r="G1228" s="46" t="s">
        <v>48</v>
      </c>
      <c r="H1228" s="62" t="s">
        <v>9</v>
      </c>
      <c r="I1228" s="62" t="s">
        <v>9</v>
      </c>
      <c r="J1228" s="62"/>
      <c r="K1228" s="62"/>
      <c r="L1228" s="62"/>
      <c r="M1228" s="62"/>
      <c r="N1228" s="62"/>
      <c r="O1228" s="62"/>
      <c r="P1228" s="62"/>
      <c r="Q1228" s="62"/>
      <c r="R1228" s="62"/>
      <c r="S1228" s="62"/>
      <c r="T1228" s="62"/>
      <c r="U1228" s="62"/>
      <c r="V1228" s="62"/>
      <c r="W1228" s="62"/>
      <c r="X1228" s="62" t="s">
        <v>3361</v>
      </c>
      <c r="Y1228" s="62">
        <v>1</v>
      </c>
      <c r="Z1228" s="62" t="str">
        <f>IF(ISNA(MATCH(C1228,FORMULÁRIO!L:L, 0)),"NÃO","SIM")</f>
        <v>SIM</v>
      </c>
      <c r="AA1228" s="62" t="s">
        <v>3502</v>
      </c>
      <c r="AB1228" s="62" t="s">
        <v>3503</v>
      </c>
    </row>
    <row r="1229" spans="1:28" ht="31.5" customHeight="1" x14ac:dyDescent="0.25">
      <c r="A1229" s="62">
        <v>734</v>
      </c>
      <c r="B1229" s="208" t="s">
        <v>3015</v>
      </c>
      <c r="C1229" s="46" t="s">
        <v>3016</v>
      </c>
      <c r="D1229" s="81" t="s">
        <v>3017</v>
      </c>
      <c r="E1229" s="48" t="s">
        <v>3470</v>
      </c>
      <c r="F1229" s="46" t="s">
        <v>3018</v>
      </c>
      <c r="G1229" s="46" t="s">
        <v>13</v>
      </c>
      <c r="H1229" s="62" t="s">
        <v>9</v>
      </c>
      <c r="I1229" s="62" t="s">
        <v>9</v>
      </c>
      <c r="J1229" s="62"/>
      <c r="K1229" s="62"/>
      <c r="L1229" s="62"/>
      <c r="M1229" s="62"/>
      <c r="N1229" s="62"/>
      <c r="O1229" s="62"/>
      <c r="P1229" s="62"/>
      <c r="Q1229" s="62"/>
      <c r="R1229" s="62"/>
      <c r="S1229" s="62"/>
      <c r="T1229" s="62"/>
      <c r="U1229" s="62"/>
      <c r="V1229" s="62"/>
      <c r="W1229" s="62"/>
      <c r="X1229" s="62" t="s">
        <v>3408</v>
      </c>
      <c r="Y1229" s="62">
        <v>1</v>
      </c>
      <c r="Z1229" s="62" t="str">
        <f>IF(ISNA(MATCH(C1229,FORMULÁRIO!L:L, 0)),"NÃO","SIM")</f>
        <v>SIM</v>
      </c>
      <c r="AA1229" s="62" t="s">
        <v>3503</v>
      </c>
      <c r="AB1229" s="62" t="s">
        <v>3503</v>
      </c>
    </row>
    <row r="1230" spans="1:28" ht="31.5" customHeight="1" x14ac:dyDescent="0.25">
      <c r="A1230" s="62">
        <v>734</v>
      </c>
      <c r="B1230" s="208" t="s">
        <v>3015</v>
      </c>
      <c r="C1230" s="46" t="s">
        <v>3016</v>
      </c>
      <c r="D1230" s="81" t="s">
        <v>3017</v>
      </c>
      <c r="E1230" s="48" t="s">
        <v>3470</v>
      </c>
      <c r="F1230" s="46" t="s">
        <v>3018</v>
      </c>
      <c r="G1230" s="46" t="s">
        <v>132</v>
      </c>
      <c r="H1230" s="62" t="s">
        <v>9</v>
      </c>
      <c r="I1230" s="62"/>
      <c r="J1230" s="62"/>
      <c r="K1230" s="62"/>
      <c r="L1230" s="62"/>
      <c r="M1230" s="62"/>
      <c r="N1230" s="62"/>
      <c r="O1230" s="62"/>
      <c r="P1230" s="62"/>
      <c r="Q1230" s="62"/>
      <c r="R1230" s="62"/>
      <c r="S1230" s="62"/>
      <c r="T1230" s="62"/>
      <c r="U1230" s="62"/>
      <c r="V1230" s="62"/>
      <c r="W1230" s="62"/>
      <c r="X1230" s="62" t="s">
        <v>3380</v>
      </c>
      <c r="Y1230" s="62">
        <v>1</v>
      </c>
      <c r="Z1230" s="62" t="str">
        <f>IF(ISNA(MATCH(C1230,FORMULÁRIO!L:L, 0)),"NÃO","SIM")</f>
        <v>SIM</v>
      </c>
      <c r="AA1230" s="62" t="s">
        <v>3503</v>
      </c>
      <c r="AB1230" s="62" t="s">
        <v>3503</v>
      </c>
    </row>
    <row r="1231" spans="1:28" ht="15.75" customHeight="1" x14ac:dyDescent="0.25">
      <c r="A1231" s="62">
        <v>735</v>
      </c>
      <c r="B1231" s="208" t="s">
        <v>3019</v>
      </c>
      <c r="C1231" s="46" t="s">
        <v>3020</v>
      </c>
      <c r="D1231" s="81" t="s">
        <v>3021</v>
      </c>
      <c r="E1231" s="48" t="s">
        <v>43</v>
      </c>
      <c r="F1231" s="46" t="s">
        <v>3022</v>
      </c>
      <c r="G1231" s="46" t="s">
        <v>48</v>
      </c>
      <c r="H1231" s="62" t="s">
        <v>9</v>
      </c>
      <c r="I1231" s="62"/>
      <c r="J1231" s="62"/>
      <c r="K1231" s="62"/>
      <c r="L1231" s="62"/>
      <c r="M1231" s="62"/>
      <c r="N1231" s="62"/>
      <c r="O1231" s="62"/>
      <c r="P1231" s="62"/>
      <c r="Q1231" s="62"/>
      <c r="R1231" s="62"/>
      <c r="S1231" s="62"/>
      <c r="T1231" s="62"/>
      <c r="U1231" s="62"/>
      <c r="V1231" s="62"/>
      <c r="W1231" s="62"/>
      <c r="X1231" s="62" t="s">
        <v>3361</v>
      </c>
      <c r="Y1231" s="62">
        <v>1</v>
      </c>
      <c r="Z1231" s="62" t="str">
        <f>IF(ISNA(MATCH(C1231,FORMULÁRIO!L:L, 0)),"NÃO","SIM")</f>
        <v>SIM</v>
      </c>
      <c r="AA1231" s="62" t="s">
        <v>3502</v>
      </c>
      <c r="AB1231" s="62" t="s">
        <v>3502</v>
      </c>
    </row>
    <row r="1232" spans="1:28" ht="15.75" customHeight="1" x14ac:dyDescent="0.25">
      <c r="A1232" s="62">
        <v>736</v>
      </c>
      <c r="B1232" s="208" t="s">
        <v>3023</v>
      </c>
      <c r="C1232" s="46" t="s">
        <v>3024</v>
      </c>
      <c r="D1232" s="47" t="s">
        <v>3025</v>
      </c>
      <c r="E1232" s="48" t="s">
        <v>3470</v>
      </c>
      <c r="F1232" s="46" t="s">
        <v>3026</v>
      </c>
      <c r="G1232" s="46" t="s">
        <v>305</v>
      </c>
      <c r="H1232" s="62"/>
      <c r="I1232" s="62"/>
      <c r="J1232" s="62"/>
      <c r="K1232" s="62"/>
      <c r="L1232" s="62"/>
      <c r="M1232" s="62" t="s">
        <v>9</v>
      </c>
      <c r="N1232" s="62"/>
      <c r="O1232" s="62"/>
      <c r="P1232" s="62"/>
      <c r="Q1232" s="62"/>
      <c r="R1232" s="62"/>
      <c r="S1232" s="62"/>
      <c r="T1232" s="62"/>
      <c r="U1232" s="62"/>
      <c r="V1232" s="62"/>
      <c r="W1232" s="62"/>
      <c r="X1232" s="62" t="s">
        <v>3389</v>
      </c>
      <c r="Y1232" s="62">
        <v>1</v>
      </c>
      <c r="Z1232" s="62" t="str">
        <f>IF(ISNA(MATCH(C1232,FORMULÁRIO!L:L, 0)),"NÃO","SIM")</f>
        <v>SIM</v>
      </c>
      <c r="AA1232" s="62" t="s">
        <v>3503</v>
      </c>
      <c r="AB1232" s="62" t="s">
        <v>3503</v>
      </c>
    </row>
    <row r="1233" spans="1:28" x14ac:dyDescent="0.25">
      <c r="A1233" s="62">
        <v>737</v>
      </c>
      <c r="B1233" s="208" t="s">
        <v>3027</v>
      </c>
      <c r="C1233" s="46" t="s">
        <v>3028</v>
      </c>
      <c r="D1233" s="47" t="s">
        <v>3029</v>
      </c>
      <c r="E1233" s="48" t="s">
        <v>43</v>
      </c>
      <c r="F1233" s="46" t="s">
        <v>3030</v>
      </c>
      <c r="G1233" s="46" t="s">
        <v>10</v>
      </c>
      <c r="H1233" s="62"/>
      <c r="I1233" s="62" t="s">
        <v>9</v>
      </c>
      <c r="J1233" s="62" t="s">
        <v>9</v>
      </c>
      <c r="K1233" s="62" t="s">
        <v>9</v>
      </c>
      <c r="L1233" s="62"/>
      <c r="M1233" s="62"/>
      <c r="N1233" s="62"/>
      <c r="O1233" s="62"/>
      <c r="P1233" s="62"/>
      <c r="Q1233" s="62"/>
      <c r="R1233" s="62"/>
      <c r="S1233" s="62"/>
      <c r="T1233" s="62"/>
      <c r="U1233" s="62"/>
      <c r="V1233" s="62"/>
      <c r="W1233" s="62"/>
      <c r="X1233" s="62" t="s">
        <v>3497</v>
      </c>
      <c r="Y1233" s="62">
        <v>1</v>
      </c>
      <c r="Z1233" s="62" t="str">
        <f>IF(ISNA(MATCH(C1233,FORMULÁRIO!L:L, 0)),"NÃO","SIM")</f>
        <v>SIM</v>
      </c>
      <c r="AA1233" s="62" t="s">
        <v>3502</v>
      </c>
      <c r="AB1233" s="62" t="s">
        <v>3502</v>
      </c>
    </row>
    <row r="1234" spans="1:28" ht="15.75" customHeight="1" x14ac:dyDescent="0.25">
      <c r="A1234" s="62">
        <v>737</v>
      </c>
      <c r="B1234" s="208" t="s">
        <v>3027</v>
      </c>
      <c r="C1234" s="46" t="s">
        <v>3028</v>
      </c>
      <c r="D1234" s="47" t="s">
        <v>3029</v>
      </c>
      <c r="E1234" s="48" t="s">
        <v>43</v>
      </c>
      <c r="F1234" s="46" t="s">
        <v>3030</v>
      </c>
      <c r="G1234" s="46" t="s">
        <v>132</v>
      </c>
      <c r="H1234" s="62" t="s">
        <v>9</v>
      </c>
      <c r="I1234" s="62" t="s">
        <v>9</v>
      </c>
      <c r="J1234" s="62" t="s">
        <v>9</v>
      </c>
      <c r="K1234" s="62" t="s">
        <v>9</v>
      </c>
      <c r="L1234" s="62"/>
      <c r="M1234" s="62"/>
      <c r="N1234" s="62"/>
      <c r="O1234" s="62"/>
      <c r="P1234" s="62"/>
      <c r="Q1234" s="62"/>
      <c r="R1234" s="62"/>
      <c r="S1234" s="62"/>
      <c r="T1234" s="62"/>
      <c r="U1234" s="62"/>
      <c r="V1234" s="62"/>
      <c r="W1234" s="62"/>
      <c r="X1234" s="62" t="s">
        <v>3380</v>
      </c>
      <c r="Y1234" s="62">
        <v>1</v>
      </c>
      <c r="Z1234" s="62" t="str">
        <f>IF(ISNA(MATCH(C1234,FORMULÁRIO!L:L, 0)),"NÃO","SIM")</f>
        <v>SIM</v>
      </c>
      <c r="AA1234" s="62" t="s">
        <v>3502</v>
      </c>
      <c r="AB1234" s="62" t="s">
        <v>3502</v>
      </c>
    </row>
    <row r="1235" spans="1:28" ht="15.75" customHeight="1" x14ac:dyDescent="0.25">
      <c r="A1235" s="62">
        <v>737</v>
      </c>
      <c r="B1235" s="208" t="s">
        <v>3027</v>
      </c>
      <c r="C1235" s="46" t="s">
        <v>3028</v>
      </c>
      <c r="D1235" s="47" t="s">
        <v>3029</v>
      </c>
      <c r="E1235" s="48" t="s">
        <v>43</v>
      </c>
      <c r="F1235" s="46" t="s">
        <v>3030</v>
      </c>
      <c r="G1235" s="46" t="s">
        <v>570</v>
      </c>
      <c r="H1235" s="62"/>
      <c r="I1235" s="62" t="s">
        <v>9</v>
      </c>
      <c r="J1235" s="62"/>
      <c r="K1235" s="62"/>
      <c r="L1235" s="62"/>
      <c r="M1235" s="62"/>
      <c r="N1235" s="62"/>
      <c r="O1235" s="62"/>
      <c r="P1235" s="62"/>
      <c r="Q1235" s="62"/>
      <c r="R1235" s="62"/>
      <c r="S1235" s="62"/>
      <c r="T1235" s="62"/>
      <c r="U1235" s="62"/>
      <c r="V1235" s="62"/>
      <c r="W1235" s="62"/>
      <c r="X1235" s="62" t="s">
        <v>3408</v>
      </c>
      <c r="Y1235" s="62">
        <v>3</v>
      </c>
      <c r="Z1235" s="62" t="str">
        <f>IF(ISNA(MATCH(C1235,FORMULÁRIO!L:L, 0)),"NÃO","SIM")</f>
        <v>SIM</v>
      </c>
      <c r="AA1235" s="62" t="s">
        <v>3502</v>
      </c>
      <c r="AB1235" s="62" t="s">
        <v>3502</v>
      </c>
    </row>
    <row r="1236" spans="1:28" x14ac:dyDescent="0.25">
      <c r="A1236" s="62">
        <v>738</v>
      </c>
      <c r="B1236" s="46" t="s">
        <v>3031</v>
      </c>
      <c r="C1236" s="46" t="s">
        <v>3032</v>
      </c>
      <c r="D1236" s="47" t="s">
        <v>3033</v>
      </c>
      <c r="E1236" s="48" t="s">
        <v>43</v>
      </c>
      <c r="F1236" s="46" t="s">
        <v>3034</v>
      </c>
      <c r="G1236" s="46" t="s">
        <v>10</v>
      </c>
      <c r="H1236" s="62" t="s">
        <v>9</v>
      </c>
      <c r="I1236" s="62" t="s">
        <v>9</v>
      </c>
      <c r="J1236" s="62" t="s">
        <v>9</v>
      </c>
      <c r="K1236" s="62" t="s">
        <v>9</v>
      </c>
      <c r="L1236" s="62"/>
      <c r="M1236" s="62"/>
      <c r="N1236" s="62"/>
      <c r="O1236" s="62"/>
      <c r="P1236" s="62"/>
      <c r="Q1236" s="62"/>
      <c r="R1236" s="62"/>
      <c r="S1236" s="62"/>
      <c r="T1236" s="62"/>
      <c r="U1236" s="62"/>
      <c r="V1236" s="62"/>
      <c r="W1236" s="62"/>
      <c r="X1236" s="62" t="s">
        <v>3497</v>
      </c>
      <c r="Y1236" s="62">
        <v>1</v>
      </c>
      <c r="Z1236" s="62" t="str">
        <f>IF(ISNA(MATCH(C1236,FORMULÁRIO!L:L, 0)),"NÃO","SIM")</f>
        <v>NÃO</v>
      </c>
      <c r="AA1236" s="62" t="s">
        <v>3502</v>
      </c>
      <c r="AB1236" s="62" t="s">
        <v>3502</v>
      </c>
    </row>
    <row r="1237" spans="1:28" ht="15.75" customHeight="1" x14ac:dyDescent="0.25">
      <c r="A1237" s="62">
        <v>738</v>
      </c>
      <c r="B1237" s="46" t="s">
        <v>3031</v>
      </c>
      <c r="C1237" s="46" t="s">
        <v>3032</v>
      </c>
      <c r="D1237" s="47" t="s">
        <v>3033</v>
      </c>
      <c r="E1237" s="48" t="s">
        <v>43</v>
      </c>
      <c r="F1237" s="46" t="s">
        <v>3034</v>
      </c>
      <c r="G1237" s="46" t="s">
        <v>123</v>
      </c>
      <c r="H1237" s="62" t="s">
        <v>9</v>
      </c>
      <c r="I1237" s="62"/>
      <c r="J1237" s="62"/>
      <c r="K1237" s="62"/>
      <c r="L1237" s="62"/>
      <c r="M1237" s="62"/>
      <c r="N1237" s="62"/>
      <c r="O1237" s="62"/>
      <c r="P1237" s="62"/>
      <c r="Q1237" s="62"/>
      <c r="R1237" s="62"/>
      <c r="S1237" s="62"/>
      <c r="T1237" s="62"/>
      <c r="U1237" s="62"/>
      <c r="V1237" s="62"/>
      <c r="W1237" s="62"/>
      <c r="X1237" s="62" t="s">
        <v>3408</v>
      </c>
      <c r="Y1237" s="62">
        <v>2</v>
      </c>
      <c r="Z1237" s="62" t="str">
        <f>IF(ISNA(MATCH(C1237,FORMULÁRIO!L:L, 0)),"NÃO","SIM")</f>
        <v>NÃO</v>
      </c>
      <c r="AA1237" s="62" t="s">
        <v>3502</v>
      </c>
      <c r="AB1237" s="62" t="s">
        <v>3502</v>
      </c>
    </row>
    <row r="1238" spans="1:28" ht="15.75" customHeight="1" x14ac:dyDescent="0.25">
      <c r="A1238" s="62">
        <v>738</v>
      </c>
      <c r="B1238" s="46" t="s">
        <v>3031</v>
      </c>
      <c r="C1238" s="46" t="s">
        <v>3032</v>
      </c>
      <c r="D1238" s="47" t="s">
        <v>3033</v>
      </c>
      <c r="E1238" s="48" t="s">
        <v>43</v>
      </c>
      <c r="F1238" s="46" t="s">
        <v>3034</v>
      </c>
      <c r="G1238" s="46" t="s">
        <v>591</v>
      </c>
      <c r="H1238" s="62" t="s">
        <v>9</v>
      </c>
      <c r="I1238" s="62"/>
      <c r="J1238" s="62"/>
      <c r="K1238" s="62"/>
      <c r="L1238" s="62"/>
      <c r="M1238" s="62"/>
      <c r="N1238" s="62"/>
      <c r="O1238" s="62"/>
      <c r="P1238" s="62"/>
      <c r="Q1238" s="62"/>
      <c r="R1238" s="62"/>
      <c r="S1238" s="62"/>
      <c r="T1238" s="62"/>
      <c r="U1238" s="62"/>
      <c r="V1238" s="62"/>
      <c r="W1238" s="62"/>
      <c r="X1238" s="62" t="s">
        <v>3361</v>
      </c>
      <c r="Y1238" s="62">
        <v>3</v>
      </c>
      <c r="Z1238" s="62" t="str">
        <f>IF(ISNA(MATCH(C1238,FORMULÁRIO!L:L, 0)),"NÃO","SIM")</f>
        <v>NÃO</v>
      </c>
      <c r="AA1238" s="62" t="s">
        <v>3502</v>
      </c>
      <c r="AB1238" s="62" t="s">
        <v>3502</v>
      </c>
    </row>
    <row r="1239" spans="1:28" ht="15.75" customHeight="1" x14ac:dyDescent="0.25">
      <c r="A1239" s="62">
        <v>739</v>
      </c>
      <c r="B1239" s="208" t="s">
        <v>3035</v>
      </c>
      <c r="C1239" s="46" t="s">
        <v>3036</v>
      </c>
      <c r="D1239" s="47" t="s">
        <v>3037</v>
      </c>
      <c r="E1239" s="48" t="s">
        <v>43</v>
      </c>
      <c r="F1239" s="46" t="s">
        <v>3038</v>
      </c>
      <c r="G1239" s="46" t="s">
        <v>13</v>
      </c>
      <c r="H1239" s="62"/>
      <c r="I1239" s="62" t="s">
        <v>9</v>
      </c>
      <c r="J1239" s="62"/>
      <c r="K1239" s="62"/>
      <c r="L1239" s="62"/>
      <c r="M1239" s="62"/>
      <c r="N1239" s="62"/>
      <c r="O1239" s="62"/>
      <c r="P1239" s="62"/>
      <c r="Q1239" s="62"/>
      <c r="R1239" s="62"/>
      <c r="S1239" s="62"/>
      <c r="T1239" s="62"/>
      <c r="U1239" s="62" t="s">
        <v>5050</v>
      </c>
      <c r="V1239" s="62" t="s">
        <v>3506</v>
      </c>
      <c r="W1239" s="62"/>
      <c r="X1239" s="62" t="s">
        <v>3408</v>
      </c>
      <c r="Y1239" s="62">
        <v>1</v>
      </c>
      <c r="Z1239" s="62" t="str">
        <f>IF(ISNA(MATCH(C1239,FORMULÁRIO!L:L, 0)),"NÃO","SIM")</f>
        <v>SIM</v>
      </c>
      <c r="AA1239" s="62" t="s">
        <v>3502</v>
      </c>
      <c r="AB1239" s="62" t="s">
        <v>3502</v>
      </c>
    </row>
    <row r="1240" spans="1:28" ht="15.75" customHeight="1" x14ac:dyDescent="0.25">
      <c r="A1240" s="62">
        <v>739</v>
      </c>
      <c r="B1240" s="208" t="s">
        <v>3035</v>
      </c>
      <c r="C1240" s="46" t="s">
        <v>3036</v>
      </c>
      <c r="D1240" s="47" t="s">
        <v>3037</v>
      </c>
      <c r="E1240" s="48" t="s">
        <v>43</v>
      </c>
      <c r="F1240" s="46" t="s">
        <v>3038</v>
      </c>
      <c r="G1240" s="46" t="s">
        <v>17</v>
      </c>
      <c r="H1240" s="62"/>
      <c r="I1240" s="62"/>
      <c r="J1240" s="62" t="s">
        <v>9</v>
      </c>
      <c r="K1240" s="62"/>
      <c r="L1240" s="62"/>
      <c r="M1240" s="62"/>
      <c r="N1240" s="62"/>
      <c r="O1240" s="62"/>
      <c r="P1240" s="62"/>
      <c r="Q1240" s="62"/>
      <c r="R1240" s="62"/>
      <c r="S1240" s="62"/>
      <c r="T1240" s="62"/>
      <c r="U1240" s="62"/>
      <c r="V1240" s="62" t="s">
        <v>3506</v>
      </c>
      <c r="W1240" s="62"/>
      <c r="X1240" s="62" t="s">
        <v>3380</v>
      </c>
      <c r="Y1240" s="62">
        <v>2</v>
      </c>
      <c r="Z1240" s="62" t="str">
        <f>IF(ISNA(MATCH(C1240,FORMULÁRIO!L:L, 0)),"NÃO","SIM")</f>
        <v>SIM</v>
      </c>
      <c r="AA1240" s="62" t="s">
        <v>3502</v>
      </c>
      <c r="AB1240" s="62" t="s">
        <v>3502</v>
      </c>
    </row>
    <row r="1241" spans="1:28" ht="15.75" customHeight="1" x14ac:dyDescent="0.25">
      <c r="A1241" s="62">
        <v>740</v>
      </c>
      <c r="B1241" s="208" t="s">
        <v>3039</v>
      </c>
      <c r="C1241" s="46" t="s">
        <v>3040</v>
      </c>
      <c r="D1241" s="47" t="s">
        <v>3041</v>
      </c>
      <c r="E1241" s="48" t="s">
        <v>43</v>
      </c>
      <c r="F1241" s="46" t="s">
        <v>3042</v>
      </c>
      <c r="G1241" s="46" t="s">
        <v>13</v>
      </c>
      <c r="H1241" s="62"/>
      <c r="I1241" s="62" t="s">
        <v>9</v>
      </c>
      <c r="J1241" s="62"/>
      <c r="K1241" s="62"/>
      <c r="L1241" s="62"/>
      <c r="M1241" s="62"/>
      <c r="N1241" s="62"/>
      <c r="O1241" s="62"/>
      <c r="P1241" s="62"/>
      <c r="Q1241" s="62"/>
      <c r="R1241" s="62"/>
      <c r="S1241" s="62"/>
      <c r="T1241" s="62"/>
      <c r="U1241" s="62"/>
      <c r="V1241" s="62"/>
      <c r="W1241" s="62"/>
      <c r="X1241" s="62" t="s">
        <v>3408</v>
      </c>
      <c r="Y1241" s="62">
        <v>1</v>
      </c>
      <c r="Z1241" s="62" t="str">
        <f>IF(ISNA(MATCH(C1241,FORMULÁRIO!L:L, 0)),"NÃO","SIM")</f>
        <v>SIM</v>
      </c>
      <c r="AA1241" s="62" t="s">
        <v>3502</v>
      </c>
      <c r="AB1241" s="62" t="s">
        <v>3502</v>
      </c>
    </row>
    <row r="1242" spans="1:28" ht="15.75" customHeight="1" x14ac:dyDescent="0.25">
      <c r="A1242" s="62">
        <v>741</v>
      </c>
      <c r="B1242" s="208" t="s">
        <v>3043</v>
      </c>
      <c r="C1242" s="46" t="s">
        <v>3044</v>
      </c>
      <c r="D1242" s="89" t="s">
        <v>3045</v>
      </c>
      <c r="E1242" s="48" t="s">
        <v>26</v>
      </c>
      <c r="F1242" s="46" t="s">
        <v>3046</v>
      </c>
      <c r="G1242" s="46" t="s">
        <v>13</v>
      </c>
      <c r="H1242" s="62" t="s">
        <v>9</v>
      </c>
      <c r="I1242" s="62" t="s">
        <v>9</v>
      </c>
      <c r="J1242" s="62"/>
      <c r="K1242" s="62"/>
      <c r="L1242" s="62"/>
      <c r="M1242" s="62"/>
      <c r="N1242" s="62"/>
      <c r="O1242" s="62"/>
      <c r="P1242" s="62"/>
      <c r="Q1242" s="62"/>
      <c r="R1242" s="62"/>
      <c r="S1242" s="62"/>
      <c r="T1242" s="62"/>
      <c r="U1242" s="62"/>
      <c r="V1242" s="62"/>
      <c r="W1242" s="62"/>
      <c r="X1242" s="62" t="s">
        <v>3408</v>
      </c>
      <c r="Y1242" s="62">
        <v>1</v>
      </c>
      <c r="Z1242" s="62" t="str">
        <f>IF(ISNA(MATCH(C1242,FORMULÁRIO!L:L, 0)),"NÃO","SIM")</f>
        <v>SIM</v>
      </c>
      <c r="AA1242" s="62" t="s">
        <v>3502</v>
      </c>
      <c r="AB1242" s="62" t="s">
        <v>3503</v>
      </c>
    </row>
    <row r="1243" spans="1:28" x14ac:dyDescent="0.25">
      <c r="A1243" s="62">
        <v>742</v>
      </c>
      <c r="B1243" s="208" t="s">
        <v>3047</v>
      </c>
      <c r="C1243" s="46" t="s">
        <v>3048</v>
      </c>
      <c r="D1243" s="47" t="s">
        <v>3049</v>
      </c>
      <c r="E1243" s="48" t="s">
        <v>43</v>
      </c>
      <c r="F1243" s="46" t="s">
        <v>3050</v>
      </c>
      <c r="G1243" s="46" t="s">
        <v>10</v>
      </c>
      <c r="H1243" s="62"/>
      <c r="I1243" s="62" t="s">
        <v>9</v>
      </c>
      <c r="J1243" s="62"/>
      <c r="K1243" s="62"/>
      <c r="L1243" s="62"/>
      <c r="M1243" s="62"/>
      <c r="N1243" s="62"/>
      <c r="O1243" s="62"/>
      <c r="P1243" s="62"/>
      <c r="Q1243" s="62"/>
      <c r="R1243" s="62"/>
      <c r="S1243" s="62"/>
      <c r="T1243" s="62"/>
      <c r="U1243" s="62"/>
      <c r="V1243" s="62"/>
      <c r="W1243" s="62"/>
      <c r="X1243" s="62" t="s">
        <v>3497</v>
      </c>
      <c r="Y1243" s="62">
        <v>1</v>
      </c>
      <c r="Z1243" s="62" t="str">
        <f>IF(ISNA(MATCH(C1243,FORMULÁRIO!L:L, 0)),"NÃO","SIM")</f>
        <v>SIM</v>
      </c>
      <c r="AA1243" s="62" t="s">
        <v>3502</v>
      </c>
      <c r="AB1243" s="62" t="s">
        <v>3502</v>
      </c>
    </row>
    <row r="1244" spans="1:28" x14ac:dyDescent="0.25">
      <c r="A1244" s="62">
        <v>743</v>
      </c>
      <c r="B1244" s="91" t="s">
        <v>3051</v>
      </c>
      <c r="C1244" s="46" t="s">
        <v>3052</v>
      </c>
      <c r="D1244" s="47" t="s">
        <v>3053</v>
      </c>
      <c r="E1244" s="48" t="s">
        <v>43</v>
      </c>
      <c r="F1244" s="46" t="s">
        <v>3054</v>
      </c>
      <c r="G1244" s="46" t="s">
        <v>10</v>
      </c>
      <c r="H1244" s="62"/>
      <c r="I1244" s="62"/>
      <c r="J1244" s="62" t="s">
        <v>9</v>
      </c>
      <c r="K1244" s="62"/>
      <c r="L1244" s="62"/>
      <c r="M1244" s="62"/>
      <c r="N1244" s="62"/>
      <c r="O1244" s="62"/>
      <c r="P1244" s="62"/>
      <c r="Q1244" s="62"/>
      <c r="R1244" s="62"/>
      <c r="S1244" s="62"/>
      <c r="T1244" s="62"/>
      <c r="U1244" s="62"/>
      <c r="V1244" s="62"/>
      <c r="W1244" s="62"/>
      <c r="X1244" s="62" t="s">
        <v>3497</v>
      </c>
      <c r="Y1244" s="62">
        <v>1</v>
      </c>
      <c r="Z1244" s="62" t="str">
        <f>IF(ISNA(MATCH(C1244,FORMULÁRIO!L:L, 0)),"NÃO","SIM")</f>
        <v>NÃO</v>
      </c>
      <c r="AA1244" s="62" t="s">
        <v>3502</v>
      </c>
      <c r="AB1244" s="62" t="s">
        <v>3502</v>
      </c>
    </row>
    <row r="1245" spans="1:28" ht="31.5" customHeight="1" x14ac:dyDescent="0.25">
      <c r="A1245" s="62">
        <v>744</v>
      </c>
      <c r="B1245" s="209" t="s">
        <v>3055</v>
      </c>
      <c r="C1245" s="46" t="s">
        <v>3056</v>
      </c>
      <c r="D1245" s="47" t="s">
        <v>3057</v>
      </c>
      <c r="E1245" s="48" t="s">
        <v>3470</v>
      </c>
      <c r="F1245" s="46" t="s">
        <v>3058</v>
      </c>
      <c r="G1245" s="46" t="s">
        <v>132</v>
      </c>
      <c r="H1245" s="62" t="s">
        <v>9</v>
      </c>
      <c r="I1245" s="62"/>
      <c r="J1245" s="62" t="s">
        <v>9</v>
      </c>
      <c r="K1245" s="62" t="s">
        <v>9</v>
      </c>
      <c r="L1245" s="62"/>
      <c r="M1245" s="62"/>
      <c r="N1245" s="62"/>
      <c r="O1245" s="62"/>
      <c r="P1245" s="62"/>
      <c r="Q1245" s="62"/>
      <c r="R1245" s="62"/>
      <c r="S1245" s="62"/>
      <c r="T1245" s="62"/>
      <c r="U1245" s="62"/>
      <c r="V1245" s="62"/>
      <c r="W1245" s="62"/>
      <c r="X1245" s="62" t="s">
        <v>3380</v>
      </c>
      <c r="Y1245" s="62">
        <v>1</v>
      </c>
      <c r="Z1245" s="62" t="str">
        <f>IF(ISNA(MATCH(C1245,FORMULÁRIO!L:L, 0)),"NÃO","SIM")</f>
        <v>SIM</v>
      </c>
      <c r="AA1245" s="62" t="s">
        <v>3503</v>
      </c>
      <c r="AB1245" s="62" t="s">
        <v>3503</v>
      </c>
    </row>
    <row r="1246" spans="1:28" ht="31.5" customHeight="1" x14ac:dyDescent="0.25">
      <c r="A1246" s="62">
        <v>744</v>
      </c>
      <c r="B1246" s="209" t="s">
        <v>3055</v>
      </c>
      <c r="C1246" s="46" t="s">
        <v>3056</v>
      </c>
      <c r="D1246" s="47" t="s">
        <v>3057</v>
      </c>
      <c r="E1246" s="48" t="s">
        <v>3470</v>
      </c>
      <c r="F1246" s="46" t="s">
        <v>3058</v>
      </c>
      <c r="G1246" s="46" t="s">
        <v>33</v>
      </c>
      <c r="H1246" s="62"/>
      <c r="I1246" s="62"/>
      <c r="J1246" s="62"/>
      <c r="K1246" s="62"/>
      <c r="L1246" s="62"/>
      <c r="M1246" s="62"/>
      <c r="N1246" s="62"/>
      <c r="O1246" s="62" t="s">
        <v>9</v>
      </c>
      <c r="P1246" s="62"/>
      <c r="Q1246" s="62"/>
      <c r="R1246" s="62"/>
      <c r="S1246" s="62"/>
      <c r="T1246" s="62"/>
      <c r="U1246" s="62"/>
      <c r="V1246" s="62"/>
      <c r="W1246" s="62"/>
      <c r="X1246" s="62" t="s">
        <v>3389</v>
      </c>
      <c r="Y1246" s="62">
        <v>2</v>
      </c>
      <c r="Z1246" s="62" t="str">
        <f>IF(ISNA(MATCH(C1246,FORMULÁRIO!L:L, 0)),"NÃO","SIM")</f>
        <v>SIM</v>
      </c>
      <c r="AA1246" s="62" t="s">
        <v>3503</v>
      </c>
      <c r="AB1246" s="62" t="s">
        <v>3503</v>
      </c>
    </row>
    <row r="1247" spans="1:28" ht="15.75" customHeight="1" x14ac:dyDescent="0.25">
      <c r="A1247" s="62">
        <v>745</v>
      </c>
      <c r="B1247" s="208" t="s">
        <v>3059</v>
      </c>
      <c r="C1247" s="46" t="s">
        <v>3060</v>
      </c>
      <c r="D1247" s="47" t="s">
        <v>3061</v>
      </c>
      <c r="E1247" s="48" t="s">
        <v>89</v>
      </c>
      <c r="F1247" s="46" t="s">
        <v>3062</v>
      </c>
      <c r="G1247" s="46" t="s">
        <v>15</v>
      </c>
      <c r="H1247" s="62" t="s">
        <v>9</v>
      </c>
      <c r="I1247" s="62"/>
      <c r="J1247" s="62"/>
      <c r="K1247" s="62"/>
      <c r="L1247" s="62"/>
      <c r="M1247" s="62"/>
      <c r="N1247" s="62"/>
      <c r="O1247" s="62"/>
      <c r="P1247" s="62"/>
      <c r="Q1247" s="62"/>
      <c r="R1247" s="62"/>
      <c r="S1247" s="62"/>
      <c r="T1247" s="62"/>
      <c r="U1247" s="62"/>
      <c r="V1247" s="62"/>
      <c r="W1247" s="62"/>
      <c r="X1247" s="62" t="s">
        <v>3371</v>
      </c>
      <c r="Y1247" s="62">
        <v>1</v>
      </c>
      <c r="Z1247" s="62" t="str">
        <f>IF(ISNA(MATCH(C1247,FORMULÁRIO!L:L, 0)),"NÃO","SIM")</f>
        <v>SIM</v>
      </c>
      <c r="AA1247" s="62" t="s">
        <v>3502</v>
      </c>
      <c r="AB1247" s="62" t="s">
        <v>3503</v>
      </c>
    </row>
    <row r="1248" spans="1:28" ht="31.5" customHeight="1" x14ac:dyDescent="0.25">
      <c r="A1248" s="62">
        <v>746</v>
      </c>
      <c r="B1248" s="209" t="s">
        <v>3063</v>
      </c>
      <c r="C1248" s="46" t="s">
        <v>3064</v>
      </c>
      <c r="D1248" s="47" t="s">
        <v>3065</v>
      </c>
      <c r="E1248" s="48" t="s">
        <v>43</v>
      </c>
      <c r="F1248" s="46" t="s">
        <v>3066</v>
      </c>
      <c r="G1248" s="46" t="s">
        <v>62</v>
      </c>
      <c r="H1248" s="62"/>
      <c r="I1248" s="62"/>
      <c r="J1248" s="62"/>
      <c r="K1248" s="62"/>
      <c r="L1248" s="62"/>
      <c r="M1248" s="62"/>
      <c r="N1248" s="62"/>
      <c r="O1248" s="62"/>
      <c r="P1248" s="62" t="s">
        <v>9</v>
      </c>
      <c r="Q1248" s="62"/>
      <c r="R1248" s="62"/>
      <c r="S1248" s="62"/>
      <c r="T1248" s="62"/>
      <c r="U1248" s="62"/>
      <c r="V1248" s="62" t="s">
        <v>3506</v>
      </c>
      <c r="W1248" s="62"/>
      <c r="X1248" s="62" t="s">
        <v>3413</v>
      </c>
      <c r="Y1248" s="62">
        <v>1</v>
      </c>
      <c r="Z1248" s="62" t="str">
        <f>IF(ISNA(MATCH(C1248,FORMULÁRIO!L:L, 0)),"NÃO","SIM")</f>
        <v>SIM</v>
      </c>
      <c r="AA1248" s="62" t="s">
        <v>3502</v>
      </c>
      <c r="AB1248" s="62" t="s">
        <v>3502</v>
      </c>
    </row>
    <row r="1249" spans="1:28" ht="31.5" customHeight="1" x14ac:dyDescent="0.25">
      <c r="A1249" s="62">
        <v>746</v>
      </c>
      <c r="B1249" s="209" t="s">
        <v>3063</v>
      </c>
      <c r="C1249" s="46" t="s">
        <v>3064</v>
      </c>
      <c r="D1249" s="47" t="s">
        <v>3065</v>
      </c>
      <c r="E1249" s="48" t="s">
        <v>43</v>
      </c>
      <c r="F1249" s="46" t="s">
        <v>3066</v>
      </c>
      <c r="G1249" s="46" t="s">
        <v>68</v>
      </c>
      <c r="H1249" s="62"/>
      <c r="I1249" s="62" t="s">
        <v>9</v>
      </c>
      <c r="J1249" s="62"/>
      <c r="K1249" s="62"/>
      <c r="L1249" s="62"/>
      <c r="M1249" s="62"/>
      <c r="N1249" s="62"/>
      <c r="O1249" s="62"/>
      <c r="P1249" s="62"/>
      <c r="Q1249" s="62"/>
      <c r="R1249" s="62"/>
      <c r="S1249" s="62"/>
      <c r="T1249" s="62"/>
      <c r="U1249" s="62"/>
      <c r="V1249" s="62" t="s">
        <v>3506</v>
      </c>
      <c r="W1249" s="62"/>
      <c r="X1249" s="62" t="s">
        <v>3497</v>
      </c>
      <c r="Y1249" s="62">
        <v>2</v>
      </c>
      <c r="Z1249" s="62" t="str">
        <f>IF(ISNA(MATCH(C1249,FORMULÁRIO!L:L, 0)),"NÃO","SIM")</f>
        <v>SIM</v>
      </c>
      <c r="AA1249" s="62" t="s">
        <v>3502</v>
      </c>
      <c r="AB1249" s="62" t="s">
        <v>3502</v>
      </c>
    </row>
    <row r="1250" spans="1:28" ht="31.5" customHeight="1" x14ac:dyDescent="0.25">
      <c r="A1250" s="62">
        <v>746</v>
      </c>
      <c r="B1250" s="209" t="s">
        <v>3063</v>
      </c>
      <c r="C1250" s="46" t="s">
        <v>3064</v>
      </c>
      <c r="D1250" s="47" t="s">
        <v>3065</v>
      </c>
      <c r="E1250" s="48" t="s">
        <v>43</v>
      </c>
      <c r="F1250" s="46" t="s">
        <v>3066</v>
      </c>
      <c r="G1250" s="46" t="s">
        <v>25</v>
      </c>
      <c r="H1250" s="62"/>
      <c r="I1250" s="62"/>
      <c r="J1250" s="62"/>
      <c r="K1250" s="62" t="s">
        <v>9</v>
      </c>
      <c r="L1250" s="62"/>
      <c r="M1250" s="62"/>
      <c r="N1250" s="62"/>
      <c r="O1250" s="62"/>
      <c r="P1250" s="62"/>
      <c r="Q1250" s="62"/>
      <c r="R1250" s="62"/>
      <c r="S1250" s="62"/>
      <c r="T1250" s="62"/>
      <c r="U1250" s="62" t="s">
        <v>5048</v>
      </c>
      <c r="V1250" s="62" t="s">
        <v>3506</v>
      </c>
      <c r="W1250" s="62"/>
      <c r="X1250" s="62" t="s">
        <v>3380</v>
      </c>
      <c r="Y1250" s="62">
        <v>3</v>
      </c>
      <c r="Z1250" s="62" t="str">
        <f>IF(ISNA(MATCH(C1250,FORMULÁRIO!L:L, 0)),"NÃO","SIM")</f>
        <v>SIM</v>
      </c>
      <c r="AA1250" s="62" t="s">
        <v>3502</v>
      </c>
      <c r="AB1250" s="62" t="s">
        <v>3502</v>
      </c>
    </row>
    <row r="1251" spans="1:28" x14ac:dyDescent="0.25">
      <c r="A1251" s="62">
        <v>747</v>
      </c>
      <c r="B1251" s="208" t="s">
        <v>3067</v>
      </c>
      <c r="C1251" s="46" t="s">
        <v>3068</v>
      </c>
      <c r="D1251" s="47" t="s">
        <v>3069</v>
      </c>
      <c r="E1251" s="48" t="s">
        <v>3470</v>
      </c>
      <c r="F1251" s="46" t="s">
        <v>3070</v>
      </c>
      <c r="G1251" s="46" t="s">
        <v>10</v>
      </c>
      <c r="H1251" s="62"/>
      <c r="I1251" s="62"/>
      <c r="J1251" s="62" t="s">
        <v>9</v>
      </c>
      <c r="K1251" s="62"/>
      <c r="L1251" s="62"/>
      <c r="M1251" s="62"/>
      <c r="N1251" s="62"/>
      <c r="O1251" s="62"/>
      <c r="P1251" s="62"/>
      <c r="Q1251" s="62"/>
      <c r="R1251" s="62"/>
      <c r="S1251" s="62"/>
      <c r="T1251" s="62"/>
      <c r="U1251" s="62"/>
      <c r="V1251" s="62"/>
      <c r="W1251" s="62"/>
      <c r="X1251" s="62" t="s">
        <v>3497</v>
      </c>
      <c r="Y1251" s="62">
        <v>1</v>
      </c>
      <c r="Z1251" s="62" t="str">
        <f>IF(ISNA(MATCH(C1251,FORMULÁRIO!L:L, 0)),"NÃO","SIM")</f>
        <v>SIM</v>
      </c>
      <c r="AA1251" s="62" t="s">
        <v>3503</v>
      </c>
      <c r="AB1251" s="62" t="s">
        <v>3503</v>
      </c>
    </row>
    <row r="1252" spans="1:28" ht="31.5" customHeight="1" x14ac:dyDescent="0.25">
      <c r="A1252" s="62">
        <v>748</v>
      </c>
      <c r="B1252" s="208" t="s">
        <v>3071</v>
      </c>
      <c r="C1252" s="46" t="s">
        <v>3072</v>
      </c>
      <c r="D1252" s="81" t="s">
        <v>3073</v>
      </c>
      <c r="E1252" s="48" t="s">
        <v>43</v>
      </c>
      <c r="F1252" s="46" t="s">
        <v>3074</v>
      </c>
      <c r="G1252" s="46" t="s">
        <v>48</v>
      </c>
      <c r="H1252" s="62" t="s">
        <v>9</v>
      </c>
      <c r="I1252" s="62" t="s">
        <v>9</v>
      </c>
      <c r="J1252" s="62"/>
      <c r="K1252" s="62"/>
      <c r="L1252" s="62"/>
      <c r="M1252" s="62"/>
      <c r="N1252" s="62"/>
      <c r="O1252" s="62"/>
      <c r="P1252" s="62"/>
      <c r="Q1252" s="62"/>
      <c r="R1252" s="62"/>
      <c r="S1252" s="62"/>
      <c r="T1252" s="62"/>
      <c r="U1252" s="62"/>
      <c r="V1252" s="62"/>
      <c r="W1252" s="62"/>
      <c r="X1252" s="62" t="s">
        <v>3361</v>
      </c>
      <c r="Y1252" s="62">
        <v>1</v>
      </c>
      <c r="Z1252" s="62" t="str">
        <f>IF(ISNA(MATCH(C1252,FORMULÁRIO!L:L, 0)),"NÃO","SIM")</f>
        <v>SIM</v>
      </c>
      <c r="AA1252" s="62" t="s">
        <v>3502</v>
      </c>
      <c r="AB1252" s="62" t="s">
        <v>3502</v>
      </c>
    </row>
    <row r="1253" spans="1:28" ht="15.75" customHeight="1" x14ac:dyDescent="0.25">
      <c r="A1253" s="62">
        <v>749</v>
      </c>
      <c r="B1253" s="208" t="s">
        <v>3075</v>
      </c>
      <c r="C1253" s="46" t="s">
        <v>3076</v>
      </c>
      <c r="D1253" s="47" t="s">
        <v>3077</v>
      </c>
      <c r="E1253" s="48" t="s">
        <v>43</v>
      </c>
      <c r="F1253" s="46" t="s">
        <v>3078</v>
      </c>
      <c r="G1253" s="46" t="s">
        <v>62</v>
      </c>
      <c r="H1253" s="62" t="s">
        <v>9</v>
      </c>
      <c r="I1253" s="62"/>
      <c r="J1253" s="62"/>
      <c r="K1253" s="62"/>
      <c r="L1253" s="62"/>
      <c r="M1253" s="62"/>
      <c r="N1253" s="62"/>
      <c r="O1253" s="62"/>
      <c r="P1253" s="62"/>
      <c r="Q1253" s="62"/>
      <c r="R1253" s="62"/>
      <c r="S1253" s="62"/>
      <c r="T1253" s="62"/>
      <c r="U1253" s="62"/>
      <c r="V1253" s="62" t="s">
        <v>3506</v>
      </c>
      <c r="W1253" s="62"/>
      <c r="X1253" s="62" t="s">
        <v>3413</v>
      </c>
      <c r="Y1253" s="62">
        <v>1</v>
      </c>
      <c r="Z1253" s="62" t="str">
        <f>IF(ISNA(MATCH(C1253,FORMULÁRIO!L:L, 0)),"NÃO","SIM")</f>
        <v>SIM</v>
      </c>
      <c r="AA1253" s="62" t="s">
        <v>3502</v>
      </c>
      <c r="AB1253" s="62" t="s">
        <v>3502</v>
      </c>
    </row>
    <row r="1254" spans="1:28" ht="15.75" customHeight="1" x14ac:dyDescent="0.25">
      <c r="A1254" s="62">
        <v>749</v>
      </c>
      <c r="B1254" s="208" t="s">
        <v>3075</v>
      </c>
      <c r="C1254" s="46" t="s">
        <v>3076</v>
      </c>
      <c r="D1254" s="47" t="s">
        <v>3077</v>
      </c>
      <c r="E1254" s="48" t="s">
        <v>43</v>
      </c>
      <c r="F1254" s="46" t="s">
        <v>3078</v>
      </c>
      <c r="G1254" s="46" t="s">
        <v>68</v>
      </c>
      <c r="H1254" s="62"/>
      <c r="I1254" s="62"/>
      <c r="J1254" s="62"/>
      <c r="K1254" s="62" t="s">
        <v>9</v>
      </c>
      <c r="L1254" s="62"/>
      <c r="M1254" s="62"/>
      <c r="N1254" s="62"/>
      <c r="O1254" s="62"/>
      <c r="P1254" s="62"/>
      <c r="Q1254" s="62"/>
      <c r="R1254" s="62"/>
      <c r="S1254" s="62"/>
      <c r="T1254" s="62"/>
      <c r="U1254" s="62"/>
      <c r="V1254" s="62" t="s">
        <v>3506</v>
      </c>
      <c r="W1254" s="62"/>
      <c r="X1254" s="62" t="s">
        <v>3497</v>
      </c>
      <c r="Y1254" s="62">
        <v>2</v>
      </c>
      <c r="Z1254" s="62" t="str">
        <f>IF(ISNA(MATCH(C1254,FORMULÁRIO!L:L, 0)),"NÃO","SIM")</f>
        <v>SIM</v>
      </c>
      <c r="AA1254" s="62" t="s">
        <v>3502</v>
      </c>
      <c r="AB1254" s="62" t="s">
        <v>3502</v>
      </c>
    </row>
    <row r="1255" spans="1:28" ht="15.75" customHeight="1" x14ac:dyDescent="0.25">
      <c r="A1255" s="62">
        <v>749</v>
      </c>
      <c r="B1255" s="208" t="s">
        <v>3075</v>
      </c>
      <c r="C1255" s="46" t="s">
        <v>3076</v>
      </c>
      <c r="D1255" s="47" t="s">
        <v>3077</v>
      </c>
      <c r="E1255" s="48" t="s">
        <v>43</v>
      </c>
      <c r="F1255" s="46" t="s">
        <v>3078</v>
      </c>
      <c r="G1255" s="46" t="s">
        <v>702</v>
      </c>
      <c r="H1255" s="62" t="s">
        <v>9</v>
      </c>
      <c r="I1255" s="62"/>
      <c r="J1255" s="62"/>
      <c r="K1255" s="62"/>
      <c r="L1255" s="62"/>
      <c r="M1255" s="62"/>
      <c r="N1255" s="62"/>
      <c r="O1255" s="62"/>
      <c r="P1255" s="62"/>
      <c r="Q1255" s="62"/>
      <c r="R1255" s="62"/>
      <c r="S1255" s="62"/>
      <c r="T1255" s="62"/>
      <c r="U1255" s="62" t="s">
        <v>5051</v>
      </c>
      <c r="V1255" s="62" t="s">
        <v>3506</v>
      </c>
      <c r="W1255" s="62"/>
      <c r="X1255" s="62" t="s">
        <v>3371</v>
      </c>
      <c r="Y1255" s="62">
        <v>3</v>
      </c>
      <c r="Z1255" s="62" t="str">
        <f>IF(ISNA(MATCH(C1255,FORMULÁRIO!L:L, 0)),"NÃO","SIM")</f>
        <v>SIM</v>
      </c>
      <c r="AA1255" s="62" t="s">
        <v>3502</v>
      </c>
      <c r="AB1255" s="62" t="s">
        <v>3502</v>
      </c>
    </row>
    <row r="1256" spans="1:28" ht="15.75" customHeight="1" x14ac:dyDescent="0.25">
      <c r="A1256" s="62">
        <v>750</v>
      </c>
      <c r="B1256" s="208" t="s">
        <v>3079</v>
      </c>
      <c r="C1256" s="46" t="s">
        <v>3080</v>
      </c>
      <c r="D1256" s="47" t="s">
        <v>3081</v>
      </c>
      <c r="E1256" s="48" t="s">
        <v>43</v>
      </c>
      <c r="F1256" s="46" t="s">
        <v>3082</v>
      </c>
      <c r="G1256" s="46" t="s">
        <v>48</v>
      </c>
      <c r="H1256" s="62" t="s">
        <v>9</v>
      </c>
      <c r="I1256" s="62"/>
      <c r="J1256" s="62"/>
      <c r="K1256" s="62"/>
      <c r="L1256" s="62"/>
      <c r="M1256" s="62"/>
      <c r="N1256" s="62"/>
      <c r="O1256" s="62"/>
      <c r="P1256" s="62"/>
      <c r="Q1256" s="62"/>
      <c r="R1256" s="62"/>
      <c r="S1256" s="62"/>
      <c r="T1256" s="62"/>
      <c r="U1256" s="62" t="s">
        <v>5054</v>
      </c>
      <c r="V1256" s="62" t="s">
        <v>3506</v>
      </c>
      <c r="W1256" s="62"/>
      <c r="X1256" s="62" t="s">
        <v>3361</v>
      </c>
      <c r="Y1256" s="62">
        <v>1</v>
      </c>
      <c r="Z1256" s="62" t="str">
        <f>IF(ISNA(MATCH(C1256,FORMULÁRIO!L:L, 0)),"NÃO","SIM")</f>
        <v>SIM</v>
      </c>
      <c r="AA1256" s="62" t="s">
        <v>3502</v>
      </c>
      <c r="AB1256" s="62" t="s">
        <v>3502</v>
      </c>
    </row>
    <row r="1257" spans="1:28" ht="15.75" customHeight="1" x14ac:dyDescent="0.25">
      <c r="A1257" s="62">
        <v>751</v>
      </c>
      <c r="B1257" s="208" t="s">
        <v>3083</v>
      </c>
      <c r="C1257" s="46" t="s">
        <v>3084</v>
      </c>
      <c r="D1257" s="47" t="s">
        <v>3085</v>
      </c>
      <c r="E1257" s="48" t="s">
        <v>3470</v>
      </c>
      <c r="F1257" s="46" t="s">
        <v>3086</v>
      </c>
      <c r="G1257" s="46" t="s">
        <v>62</v>
      </c>
      <c r="H1257" s="62"/>
      <c r="I1257" s="62" t="s">
        <v>9</v>
      </c>
      <c r="J1257" s="62"/>
      <c r="K1257" s="62" t="s">
        <v>9</v>
      </c>
      <c r="L1257" s="62"/>
      <c r="M1257" s="62"/>
      <c r="N1257" s="62"/>
      <c r="O1257" s="62"/>
      <c r="P1257" s="62"/>
      <c r="Q1257" s="62"/>
      <c r="R1257" s="62"/>
      <c r="S1257" s="62"/>
      <c r="T1257" s="62"/>
      <c r="U1257" s="62"/>
      <c r="V1257" s="62" t="s">
        <v>3506</v>
      </c>
      <c r="W1257" s="62"/>
      <c r="X1257" s="62" t="s">
        <v>3413</v>
      </c>
      <c r="Y1257" s="62">
        <v>1</v>
      </c>
      <c r="Z1257" s="62" t="str">
        <f>IF(ISNA(MATCH(C1257,FORMULÁRIO!L:L, 0)),"NÃO","SIM")</f>
        <v>SIM</v>
      </c>
      <c r="AA1257" s="62" t="s">
        <v>3503</v>
      </c>
      <c r="AB1257" s="62" t="s">
        <v>3503</v>
      </c>
    </row>
    <row r="1258" spans="1:28" ht="47.25" customHeight="1" x14ac:dyDescent="0.25">
      <c r="A1258" s="62">
        <v>751</v>
      </c>
      <c r="B1258" s="208" t="s">
        <v>3083</v>
      </c>
      <c r="C1258" s="46" t="s">
        <v>3084</v>
      </c>
      <c r="D1258" s="47" t="s">
        <v>3085</v>
      </c>
      <c r="E1258" s="48" t="s">
        <v>3470</v>
      </c>
      <c r="F1258" s="46" t="s">
        <v>3086</v>
      </c>
      <c r="G1258" s="46" t="s">
        <v>178</v>
      </c>
      <c r="H1258" s="62" t="s">
        <v>9</v>
      </c>
      <c r="I1258" s="62"/>
      <c r="J1258" s="62"/>
      <c r="K1258" s="62"/>
      <c r="L1258" s="62"/>
      <c r="M1258" s="62"/>
      <c r="N1258" s="62"/>
      <c r="O1258" s="62"/>
      <c r="P1258" s="62"/>
      <c r="Q1258" s="62"/>
      <c r="R1258" s="62"/>
      <c r="S1258" s="62"/>
      <c r="T1258" s="62"/>
      <c r="U1258" s="62" t="s">
        <v>5027</v>
      </c>
      <c r="V1258" s="62" t="s">
        <v>3506</v>
      </c>
      <c r="W1258" s="62"/>
      <c r="X1258" s="62" t="s">
        <v>3432</v>
      </c>
      <c r="Y1258" s="62">
        <v>2</v>
      </c>
      <c r="Z1258" s="62" t="str">
        <f>IF(ISNA(MATCH(C1258,FORMULÁRIO!L:L, 0)),"NÃO","SIM")</f>
        <v>SIM</v>
      </c>
      <c r="AA1258" s="62" t="s">
        <v>3503</v>
      </c>
      <c r="AB1258" s="62" t="s">
        <v>3503</v>
      </c>
    </row>
    <row r="1259" spans="1:28" ht="15.75" customHeight="1" x14ac:dyDescent="0.25">
      <c r="A1259" s="62">
        <v>751</v>
      </c>
      <c r="B1259" s="208" t="s">
        <v>3083</v>
      </c>
      <c r="C1259" s="46" t="s">
        <v>3084</v>
      </c>
      <c r="D1259" s="47" t="s">
        <v>3085</v>
      </c>
      <c r="E1259" s="48" t="s">
        <v>3470</v>
      </c>
      <c r="F1259" s="46" t="s">
        <v>3086</v>
      </c>
      <c r="G1259" s="46" t="s">
        <v>69</v>
      </c>
      <c r="H1259" s="62"/>
      <c r="I1259" s="62" t="s">
        <v>9</v>
      </c>
      <c r="J1259" s="62"/>
      <c r="K1259" s="62"/>
      <c r="L1259" s="62"/>
      <c r="M1259" s="62"/>
      <c r="N1259" s="62"/>
      <c r="O1259" s="62" t="s">
        <v>9</v>
      </c>
      <c r="P1259" s="62"/>
      <c r="Q1259" s="62"/>
      <c r="R1259" s="62"/>
      <c r="S1259" s="62"/>
      <c r="T1259" s="62"/>
      <c r="U1259" s="62"/>
      <c r="V1259" s="62" t="s">
        <v>3506</v>
      </c>
      <c r="W1259" s="62"/>
      <c r="X1259" s="62" t="s">
        <v>3389</v>
      </c>
      <c r="Y1259" s="62">
        <v>3</v>
      </c>
      <c r="Z1259" s="62" t="str">
        <f>IF(ISNA(MATCH(C1259,FORMULÁRIO!L:L, 0)),"NÃO","SIM")</f>
        <v>SIM</v>
      </c>
      <c r="AA1259" s="62" t="s">
        <v>3503</v>
      </c>
      <c r="AB1259" s="62" t="s">
        <v>3503</v>
      </c>
    </row>
    <row r="1260" spans="1:28" ht="15.75" customHeight="1" x14ac:dyDescent="0.25">
      <c r="A1260" s="62">
        <v>752</v>
      </c>
      <c r="B1260" s="208" t="s">
        <v>3087</v>
      </c>
      <c r="C1260" s="46" t="s">
        <v>3088</v>
      </c>
      <c r="D1260" s="47" t="s">
        <v>3089</v>
      </c>
      <c r="E1260" s="48" t="s">
        <v>43</v>
      </c>
      <c r="F1260" s="46" t="s">
        <v>3090</v>
      </c>
      <c r="G1260" s="46" t="s">
        <v>48</v>
      </c>
      <c r="H1260" s="62" t="s">
        <v>9</v>
      </c>
      <c r="I1260" s="62" t="s">
        <v>9</v>
      </c>
      <c r="J1260" s="62"/>
      <c r="K1260" s="62"/>
      <c r="L1260" s="62"/>
      <c r="M1260" s="62"/>
      <c r="N1260" s="62"/>
      <c r="O1260" s="62"/>
      <c r="P1260" s="62"/>
      <c r="Q1260" s="62"/>
      <c r="R1260" s="62"/>
      <c r="S1260" s="62"/>
      <c r="T1260" s="62"/>
      <c r="U1260" s="62" t="s">
        <v>5047</v>
      </c>
      <c r="V1260" s="62" t="s">
        <v>3506</v>
      </c>
      <c r="W1260" s="62"/>
      <c r="X1260" s="62" t="s">
        <v>3361</v>
      </c>
      <c r="Y1260" s="62">
        <v>1</v>
      </c>
      <c r="Z1260" s="62" t="str">
        <f>IF(ISNA(MATCH(C1260,FORMULÁRIO!L:L, 0)),"NÃO","SIM")</f>
        <v>SIM</v>
      </c>
      <c r="AA1260" s="62" t="s">
        <v>3502</v>
      </c>
      <c r="AB1260" s="62" t="s">
        <v>3502</v>
      </c>
    </row>
    <row r="1261" spans="1:28" x14ac:dyDescent="0.25">
      <c r="A1261" s="62">
        <v>753</v>
      </c>
      <c r="B1261" s="208" t="s">
        <v>3091</v>
      </c>
      <c r="C1261" s="46" t="s">
        <v>3092</v>
      </c>
      <c r="D1261" s="47" t="s">
        <v>3093</v>
      </c>
      <c r="E1261" s="48" t="s">
        <v>3470</v>
      </c>
      <c r="F1261" s="46" t="s">
        <v>3094</v>
      </c>
      <c r="G1261" s="46" t="s">
        <v>10</v>
      </c>
      <c r="H1261" s="62" t="s">
        <v>9</v>
      </c>
      <c r="I1261" s="62" t="s">
        <v>9</v>
      </c>
      <c r="J1261" s="62" t="s">
        <v>9</v>
      </c>
      <c r="K1261" s="62" t="s">
        <v>9</v>
      </c>
      <c r="L1261" s="62"/>
      <c r="M1261" s="62"/>
      <c r="N1261" s="62"/>
      <c r="O1261" s="62"/>
      <c r="P1261" s="62"/>
      <c r="Q1261" s="62"/>
      <c r="R1261" s="62"/>
      <c r="S1261" s="62"/>
      <c r="T1261" s="62"/>
      <c r="U1261" s="62"/>
      <c r="V1261" s="62"/>
      <c r="W1261" s="62"/>
      <c r="X1261" s="62" t="s">
        <v>3497</v>
      </c>
      <c r="Y1261" s="62">
        <v>1</v>
      </c>
      <c r="Z1261" s="62" t="str">
        <f>IF(ISNA(MATCH(C1261,FORMULÁRIO!L:L, 0)),"NÃO","SIM")</f>
        <v>SIM</v>
      </c>
      <c r="AA1261" s="62" t="s">
        <v>3503</v>
      </c>
      <c r="AB1261" s="62" t="s">
        <v>3503</v>
      </c>
    </row>
    <row r="1262" spans="1:28" ht="15.75" customHeight="1" x14ac:dyDescent="0.25">
      <c r="A1262" s="62">
        <v>754</v>
      </c>
      <c r="B1262" s="208" t="s">
        <v>3095</v>
      </c>
      <c r="C1262" s="46" t="s">
        <v>3096</v>
      </c>
      <c r="D1262" s="47" t="s">
        <v>3097</v>
      </c>
      <c r="E1262" s="48" t="s">
        <v>168</v>
      </c>
      <c r="F1262" s="46" t="s">
        <v>3098</v>
      </c>
      <c r="G1262" s="46" t="s">
        <v>48</v>
      </c>
      <c r="H1262" s="62" t="s">
        <v>9</v>
      </c>
      <c r="I1262" s="62" t="s">
        <v>9</v>
      </c>
      <c r="J1262" s="62"/>
      <c r="K1262" s="62"/>
      <c r="L1262" s="62"/>
      <c r="M1262" s="62"/>
      <c r="N1262" s="62"/>
      <c r="O1262" s="62"/>
      <c r="P1262" s="62"/>
      <c r="Q1262" s="62"/>
      <c r="R1262" s="62"/>
      <c r="S1262" s="62"/>
      <c r="T1262" s="62"/>
      <c r="U1262" s="62"/>
      <c r="V1262" s="62"/>
      <c r="W1262" s="62"/>
      <c r="X1262" s="62" t="s">
        <v>3361</v>
      </c>
      <c r="Y1262" s="62">
        <v>1</v>
      </c>
      <c r="Z1262" s="62" t="str">
        <f>IF(ISNA(MATCH(C1262,FORMULÁRIO!L:L, 0)),"NÃO","SIM")</f>
        <v>SIM</v>
      </c>
      <c r="AA1262" s="62" t="s">
        <v>3502</v>
      </c>
      <c r="AB1262" s="62" t="s">
        <v>3503</v>
      </c>
    </row>
    <row r="1263" spans="1:28" ht="15.75" customHeight="1" x14ac:dyDescent="0.25">
      <c r="A1263" s="62">
        <v>755</v>
      </c>
      <c r="B1263" s="208" t="s">
        <v>3099</v>
      </c>
      <c r="C1263" s="46" t="s">
        <v>3100</v>
      </c>
      <c r="D1263" s="47" t="s">
        <v>3101</v>
      </c>
      <c r="E1263" s="48" t="s">
        <v>43</v>
      </c>
      <c r="F1263" s="46" t="s">
        <v>3102</v>
      </c>
      <c r="G1263" s="46" t="s">
        <v>305</v>
      </c>
      <c r="H1263" s="62" t="s">
        <v>9</v>
      </c>
      <c r="I1263" s="62"/>
      <c r="J1263" s="62"/>
      <c r="K1263" s="62"/>
      <c r="L1263" s="62"/>
      <c r="M1263" s="62"/>
      <c r="N1263" s="62"/>
      <c r="O1263" s="62"/>
      <c r="P1263" s="62" t="s">
        <v>9</v>
      </c>
      <c r="Q1263" s="62"/>
      <c r="R1263" s="62"/>
      <c r="S1263" s="62"/>
      <c r="T1263" s="62"/>
      <c r="U1263" s="62"/>
      <c r="V1263" s="62"/>
      <c r="W1263" s="62"/>
      <c r="X1263" s="62" t="s">
        <v>3389</v>
      </c>
      <c r="Y1263" s="62">
        <v>1</v>
      </c>
      <c r="Z1263" s="62" t="str">
        <f>IF(ISNA(MATCH(C1263,FORMULÁRIO!L:L, 0)),"NÃO","SIM")</f>
        <v>SIM</v>
      </c>
      <c r="AA1263" s="62" t="s">
        <v>3502</v>
      </c>
      <c r="AB1263" s="62" t="s">
        <v>3502</v>
      </c>
    </row>
    <row r="1264" spans="1:28" ht="15.75" customHeight="1" x14ac:dyDescent="0.25">
      <c r="A1264" s="62">
        <v>755</v>
      </c>
      <c r="B1264" s="208" t="s">
        <v>3099</v>
      </c>
      <c r="C1264" s="46" t="s">
        <v>3100</v>
      </c>
      <c r="D1264" s="47" t="s">
        <v>3101</v>
      </c>
      <c r="E1264" s="48" t="s">
        <v>43</v>
      </c>
      <c r="F1264" s="46" t="s">
        <v>3102</v>
      </c>
      <c r="G1264" s="46" t="s">
        <v>11</v>
      </c>
      <c r="H1264" s="62" t="s">
        <v>9</v>
      </c>
      <c r="I1264" s="62"/>
      <c r="J1264" s="62"/>
      <c r="K1264" s="62"/>
      <c r="L1264" s="62"/>
      <c r="M1264" s="62"/>
      <c r="N1264" s="62"/>
      <c r="O1264" s="62"/>
      <c r="P1264" s="62"/>
      <c r="Q1264" s="62"/>
      <c r="R1264" s="62"/>
      <c r="S1264" s="62"/>
      <c r="T1264" s="62"/>
      <c r="U1264" s="62"/>
      <c r="V1264" s="62"/>
      <c r="W1264" s="62"/>
      <c r="X1264" s="62" t="s">
        <v>3371</v>
      </c>
      <c r="Y1264" s="62">
        <v>2</v>
      </c>
      <c r="Z1264" s="62" t="str">
        <f>IF(ISNA(MATCH(C1264,FORMULÁRIO!L:L, 0)),"NÃO","SIM")</f>
        <v>SIM</v>
      </c>
      <c r="AA1264" s="62" t="s">
        <v>3502</v>
      </c>
      <c r="AB1264" s="62" t="s">
        <v>3502</v>
      </c>
    </row>
    <row r="1265" spans="1:28" ht="15.75" customHeight="1" x14ac:dyDescent="0.25">
      <c r="A1265" s="62">
        <v>755</v>
      </c>
      <c r="B1265" s="208" t="s">
        <v>3099</v>
      </c>
      <c r="C1265" s="46" t="s">
        <v>3100</v>
      </c>
      <c r="D1265" s="47" t="s">
        <v>3101</v>
      </c>
      <c r="E1265" s="48" t="s">
        <v>43</v>
      </c>
      <c r="F1265" s="46" t="s">
        <v>3102</v>
      </c>
      <c r="G1265" s="46" t="s">
        <v>25</v>
      </c>
      <c r="H1265" s="62" t="s">
        <v>9</v>
      </c>
      <c r="I1265" s="62"/>
      <c r="J1265" s="62" t="s">
        <v>9</v>
      </c>
      <c r="K1265" s="62"/>
      <c r="L1265" s="62"/>
      <c r="M1265" s="62"/>
      <c r="N1265" s="62"/>
      <c r="O1265" s="62"/>
      <c r="P1265" s="62"/>
      <c r="Q1265" s="62"/>
      <c r="R1265" s="62"/>
      <c r="S1265" s="62"/>
      <c r="T1265" s="62"/>
      <c r="U1265" s="62"/>
      <c r="V1265" s="62"/>
      <c r="W1265" s="62"/>
      <c r="X1265" s="62" t="s">
        <v>3380</v>
      </c>
      <c r="Y1265" s="62">
        <v>3</v>
      </c>
      <c r="Z1265" s="62" t="str">
        <f>IF(ISNA(MATCH(C1265,FORMULÁRIO!L:L, 0)),"NÃO","SIM")</f>
        <v>SIM</v>
      </c>
      <c r="AA1265" s="62" t="s">
        <v>3502</v>
      </c>
      <c r="AB1265" s="62" t="s">
        <v>3502</v>
      </c>
    </row>
    <row r="1266" spans="1:28" ht="31.5" customHeight="1" x14ac:dyDescent="0.25">
      <c r="A1266" s="62">
        <v>756</v>
      </c>
      <c r="B1266" s="209" t="s">
        <v>3103</v>
      </c>
      <c r="C1266" s="46" t="s">
        <v>3104</v>
      </c>
      <c r="D1266" s="47" t="s">
        <v>3105</v>
      </c>
      <c r="E1266" s="48" t="s">
        <v>43</v>
      </c>
      <c r="F1266" s="46" t="s">
        <v>3106</v>
      </c>
      <c r="G1266" s="46" t="s">
        <v>13</v>
      </c>
      <c r="H1266" s="62"/>
      <c r="I1266" s="62" t="s">
        <v>9</v>
      </c>
      <c r="J1266" s="62"/>
      <c r="K1266" s="62"/>
      <c r="L1266" s="62"/>
      <c r="M1266" s="62"/>
      <c r="N1266" s="62"/>
      <c r="O1266" s="62"/>
      <c r="P1266" s="62"/>
      <c r="Q1266" s="62"/>
      <c r="R1266" s="62"/>
      <c r="S1266" s="62"/>
      <c r="T1266" s="62"/>
      <c r="U1266" s="62"/>
      <c r="V1266" s="62" t="s">
        <v>3506</v>
      </c>
      <c r="W1266" s="62"/>
      <c r="X1266" s="62" t="s">
        <v>3408</v>
      </c>
      <c r="Y1266" s="62">
        <v>1</v>
      </c>
      <c r="Z1266" s="62" t="str">
        <f>IF(ISNA(MATCH(C1266,FORMULÁRIO!L:L, 0)),"NÃO","SIM")</f>
        <v>SIM</v>
      </c>
      <c r="AA1266" s="62" t="s">
        <v>3502</v>
      </c>
      <c r="AB1266" s="62" t="s">
        <v>3502</v>
      </c>
    </row>
    <row r="1267" spans="1:28" ht="31.5" customHeight="1" x14ac:dyDescent="0.25">
      <c r="A1267" s="62">
        <v>756</v>
      </c>
      <c r="B1267" s="209" t="s">
        <v>3103</v>
      </c>
      <c r="C1267" s="46" t="s">
        <v>3104</v>
      </c>
      <c r="D1267" s="47" t="s">
        <v>3105</v>
      </c>
      <c r="E1267" s="48" t="s">
        <v>43</v>
      </c>
      <c r="F1267" s="46" t="s">
        <v>3106</v>
      </c>
      <c r="G1267" s="46" t="s">
        <v>68</v>
      </c>
      <c r="H1267" s="62"/>
      <c r="I1267" s="62" t="s">
        <v>9</v>
      </c>
      <c r="J1267" s="62" t="s">
        <v>9</v>
      </c>
      <c r="K1267" s="62"/>
      <c r="L1267" s="62"/>
      <c r="M1267" s="62"/>
      <c r="N1267" s="62"/>
      <c r="O1267" s="62"/>
      <c r="P1267" s="62"/>
      <c r="Q1267" s="62"/>
      <c r="R1267" s="62"/>
      <c r="S1267" s="62"/>
      <c r="T1267" s="62"/>
      <c r="U1267" s="62" t="s">
        <v>5045</v>
      </c>
      <c r="V1267" s="62" t="s">
        <v>3506</v>
      </c>
      <c r="W1267" s="62"/>
      <c r="X1267" s="62" t="s">
        <v>3497</v>
      </c>
      <c r="Y1267" s="62">
        <v>2</v>
      </c>
      <c r="Z1267" s="62" t="str">
        <f>IF(ISNA(MATCH(C1267,FORMULÁRIO!L:L, 0)),"NÃO","SIM")</f>
        <v>SIM</v>
      </c>
      <c r="AA1267" s="62" t="s">
        <v>3502</v>
      </c>
      <c r="AB1267" s="62" t="s">
        <v>3502</v>
      </c>
    </row>
    <row r="1268" spans="1:28" ht="31.5" customHeight="1" x14ac:dyDescent="0.25">
      <c r="A1268" s="62">
        <v>756</v>
      </c>
      <c r="B1268" s="209" t="s">
        <v>3103</v>
      </c>
      <c r="C1268" s="46" t="s">
        <v>3104</v>
      </c>
      <c r="D1268" s="47" t="s">
        <v>3105</v>
      </c>
      <c r="E1268" s="48" t="s">
        <v>43</v>
      </c>
      <c r="F1268" s="46" t="s">
        <v>3106</v>
      </c>
      <c r="G1268" s="46" t="s">
        <v>187</v>
      </c>
      <c r="H1268" s="62"/>
      <c r="I1268" s="62"/>
      <c r="J1268" s="62"/>
      <c r="K1268" s="62"/>
      <c r="L1268" s="62"/>
      <c r="M1268" s="62"/>
      <c r="N1268" s="62"/>
      <c r="O1268" s="62" t="s">
        <v>9</v>
      </c>
      <c r="P1268" s="62"/>
      <c r="Q1268" s="62"/>
      <c r="R1268" s="62"/>
      <c r="S1268" s="62"/>
      <c r="T1268" s="62"/>
      <c r="U1268" s="62"/>
      <c r="V1268" s="62" t="s">
        <v>3506</v>
      </c>
      <c r="W1268" s="62"/>
      <c r="X1268" s="62" t="s">
        <v>3413</v>
      </c>
      <c r="Y1268" s="62">
        <v>3</v>
      </c>
      <c r="Z1268" s="62" t="str">
        <f>IF(ISNA(MATCH(C1268,FORMULÁRIO!L:L, 0)),"NÃO","SIM")</f>
        <v>SIM</v>
      </c>
      <c r="AA1268" s="62" t="s">
        <v>3502</v>
      </c>
      <c r="AB1268" s="62" t="s">
        <v>3502</v>
      </c>
    </row>
    <row r="1269" spans="1:28" x14ac:dyDescent="0.25">
      <c r="A1269" s="62">
        <v>756</v>
      </c>
      <c r="B1269" s="209" t="s">
        <v>3107</v>
      </c>
      <c r="C1269" s="46" t="s">
        <v>3108</v>
      </c>
      <c r="D1269" s="47" t="s">
        <v>3109</v>
      </c>
      <c r="E1269" s="48" t="s">
        <v>89</v>
      </c>
      <c r="F1269" s="46" t="s">
        <v>3110</v>
      </c>
      <c r="G1269" s="46" t="s">
        <v>10</v>
      </c>
      <c r="H1269" s="62" t="s">
        <v>9</v>
      </c>
      <c r="I1269" s="62" t="s">
        <v>9</v>
      </c>
      <c r="J1269" s="62" t="s">
        <v>9</v>
      </c>
      <c r="K1269" s="62"/>
      <c r="L1269" s="62"/>
      <c r="M1269" s="62"/>
      <c r="N1269" s="62"/>
      <c r="O1269" s="62"/>
      <c r="P1269" s="62"/>
      <c r="Q1269" s="62"/>
      <c r="R1269" s="62"/>
      <c r="S1269" s="62"/>
      <c r="T1269" s="62"/>
      <c r="U1269" s="62"/>
      <c r="V1269" s="62"/>
      <c r="W1269" s="62"/>
      <c r="X1269" s="62" t="s">
        <v>3497</v>
      </c>
      <c r="Y1269" s="62">
        <v>1</v>
      </c>
      <c r="Z1269" s="62" t="str">
        <f>IF(ISNA(MATCH(C1269,FORMULÁRIO!L:L, 0)),"NÃO","SIM")</f>
        <v>SIM</v>
      </c>
      <c r="AA1269" s="62" t="s">
        <v>3502</v>
      </c>
      <c r="AB1269" s="62" t="s">
        <v>3503</v>
      </c>
    </row>
    <row r="1270" spans="1:28" ht="31.5" customHeight="1" x14ac:dyDescent="0.25">
      <c r="A1270" s="62">
        <v>756</v>
      </c>
      <c r="B1270" s="209" t="s">
        <v>3107</v>
      </c>
      <c r="C1270" s="46" t="s">
        <v>3108</v>
      </c>
      <c r="D1270" s="47" t="s">
        <v>3109</v>
      </c>
      <c r="E1270" s="48" t="s">
        <v>89</v>
      </c>
      <c r="F1270" s="46" t="s">
        <v>3110</v>
      </c>
      <c r="G1270" s="46" t="s">
        <v>17</v>
      </c>
      <c r="H1270" s="62"/>
      <c r="I1270" s="62"/>
      <c r="J1270" s="62" t="s">
        <v>9</v>
      </c>
      <c r="K1270" s="62"/>
      <c r="L1270" s="62"/>
      <c r="M1270" s="62"/>
      <c r="N1270" s="62"/>
      <c r="O1270" s="62"/>
      <c r="P1270" s="62"/>
      <c r="Q1270" s="62"/>
      <c r="R1270" s="62"/>
      <c r="S1270" s="62"/>
      <c r="T1270" s="62"/>
      <c r="U1270" s="62"/>
      <c r="V1270" s="62"/>
      <c r="W1270" s="62"/>
      <c r="X1270" s="62" t="s">
        <v>3380</v>
      </c>
      <c r="Y1270" s="62">
        <v>2</v>
      </c>
      <c r="Z1270" s="62" t="str">
        <f>IF(ISNA(MATCH(C1270,FORMULÁRIO!L:L, 0)),"NÃO","SIM")</f>
        <v>SIM</v>
      </c>
      <c r="AA1270" s="62" t="s">
        <v>3502</v>
      </c>
      <c r="AB1270" s="62" t="s">
        <v>3503</v>
      </c>
    </row>
    <row r="1271" spans="1:28" ht="15.75" customHeight="1" x14ac:dyDescent="0.25">
      <c r="A1271" s="62">
        <v>757</v>
      </c>
      <c r="B1271" s="46" t="s">
        <v>3111</v>
      </c>
      <c r="C1271" s="46" t="s">
        <v>3112</v>
      </c>
      <c r="D1271" s="47" t="s">
        <v>3113</v>
      </c>
      <c r="E1271" s="48" t="s">
        <v>43</v>
      </c>
      <c r="F1271" s="46" t="s">
        <v>3114</v>
      </c>
      <c r="G1271" s="46" t="s">
        <v>13</v>
      </c>
      <c r="H1271" s="62"/>
      <c r="I1271" s="62" t="s">
        <v>9</v>
      </c>
      <c r="J1271" s="62"/>
      <c r="K1271" s="62"/>
      <c r="L1271" s="62"/>
      <c r="M1271" s="62"/>
      <c r="N1271" s="62"/>
      <c r="O1271" s="62"/>
      <c r="P1271" s="62"/>
      <c r="Q1271" s="62"/>
      <c r="R1271" s="62"/>
      <c r="S1271" s="62"/>
      <c r="T1271" s="62"/>
      <c r="U1271" s="62"/>
      <c r="V1271" s="62"/>
      <c r="W1271" s="62"/>
      <c r="X1271" s="62" t="s">
        <v>3408</v>
      </c>
      <c r="Y1271" s="62">
        <v>1</v>
      </c>
      <c r="Z1271" s="62" t="str">
        <f>IF(ISNA(MATCH(C1271,FORMULÁRIO!L:L, 0)),"NÃO","SIM")</f>
        <v>NÃO</v>
      </c>
      <c r="AA1271" s="62" t="s">
        <v>3502</v>
      </c>
      <c r="AB1271" s="62" t="s">
        <v>3502</v>
      </c>
    </row>
    <row r="1272" spans="1:28" x14ac:dyDescent="0.25">
      <c r="A1272" s="62">
        <v>758</v>
      </c>
      <c r="B1272" s="208" t="s">
        <v>3115</v>
      </c>
      <c r="C1272" s="46" t="s">
        <v>3116</v>
      </c>
      <c r="D1272" s="89" t="s">
        <v>3117</v>
      </c>
      <c r="E1272" s="48" t="s">
        <v>168</v>
      </c>
      <c r="F1272" s="46" t="s">
        <v>3118</v>
      </c>
      <c r="G1272" s="46" t="s">
        <v>10</v>
      </c>
      <c r="H1272" s="62" t="s">
        <v>9</v>
      </c>
      <c r="I1272" s="62"/>
      <c r="J1272" s="62" t="s">
        <v>9</v>
      </c>
      <c r="K1272" s="62"/>
      <c r="L1272" s="62"/>
      <c r="M1272" s="62"/>
      <c r="N1272" s="62"/>
      <c r="O1272" s="62"/>
      <c r="P1272" s="62"/>
      <c r="Q1272" s="62"/>
      <c r="R1272" s="62"/>
      <c r="S1272" s="62"/>
      <c r="T1272" s="62"/>
      <c r="U1272" s="62"/>
      <c r="V1272" s="62"/>
      <c r="W1272" s="62"/>
      <c r="X1272" s="62" t="s">
        <v>3497</v>
      </c>
      <c r="Y1272" s="62">
        <v>1</v>
      </c>
      <c r="Z1272" s="62" t="str">
        <f>IF(ISNA(MATCH(C1272,FORMULÁRIO!L:L, 0)),"NÃO","SIM")</f>
        <v>SIM</v>
      </c>
      <c r="AA1272" s="62" t="s">
        <v>3502</v>
      </c>
      <c r="AB1272" s="62" t="s">
        <v>3503</v>
      </c>
    </row>
    <row r="1273" spans="1:28" ht="15.75" customHeight="1" x14ac:dyDescent="0.25">
      <c r="A1273" s="62">
        <v>759</v>
      </c>
      <c r="B1273" s="208" t="s">
        <v>3119</v>
      </c>
      <c r="C1273" s="46" t="s">
        <v>3120</v>
      </c>
      <c r="D1273" s="47" t="s">
        <v>3121</v>
      </c>
      <c r="E1273" s="48" t="s">
        <v>43</v>
      </c>
      <c r="F1273" s="46" t="s">
        <v>3122</v>
      </c>
      <c r="G1273" s="46" t="s">
        <v>15</v>
      </c>
      <c r="H1273" s="62" t="s">
        <v>9</v>
      </c>
      <c r="I1273" s="62"/>
      <c r="J1273" s="62"/>
      <c r="K1273" s="62"/>
      <c r="L1273" s="62"/>
      <c r="M1273" s="62"/>
      <c r="N1273" s="62"/>
      <c r="O1273" s="62"/>
      <c r="P1273" s="62"/>
      <c r="Q1273" s="62"/>
      <c r="R1273" s="62"/>
      <c r="S1273" s="62"/>
      <c r="T1273" s="62"/>
      <c r="U1273" s="62" t="s">
        <v>5051</v>
      </c>
      <c r="V1273" s="62" t="s">
        <v>3506</v>
      </c>
      <c r="W1273" s="62"/>
      <c r="X1273" s="62" t="s">
        <v>3371</v>
      </c>
      <c r="Y1273" s="62">
        <v>1</v>
      </c>
      <c r="Z1273" s="62" t="str">
        <f>IF(ISNA(MATCH(C1273,FORMULÁRIO!L:L, 0)),"NÃO","SIM")</f>
        <v>SIM</v>
      </c>
      <c r="AA1273" s="62" t="s">
        <v>3502</v>
      </c>
      <c r="AB1273" s="62" t="s">
        <v>3502</v>
      </c>
    </row>
    <row r="1274" spans="1:28" ht="31.5" customHeight="1" x14ac:dyDescent="0.25">
      <c r="A1274" s="62">
        <v>760</v>
      </c>
      <c r="B1274" s="46" t="s">
        <v>3123</v>
      </c>
      <c r="C1274" s="46" t="s">
        <v>3124</v>
      </c>
      <c r="D1274" s="81" t="s">
        <v>3125</v>
      </c>
      <c r="E1274" s="48" t="s">
        <v>43</v>
      </c>
      <c r="F1274" s="46" t="s">
        <v>3126</v>
      </c>
      <c r="G1274" s="46" t="s">
        <v>48</v>
      </c>
      <c r="H1274" s="62" t="s">
        <v>9</v>
      </c>
      <c r="I1274" s="62" t="s">
        <v>9</v>
      </c>
      <c r="J1274" s="62"/>
      <c r="K1274" s="62"/>
      <c r="L1274" s="62"/>
      <c r="M1274" s="62"/>
      <c r="N1274" s="62"/>
      <c r="O1274" s="62"/>
      <c r="P1274" s="62"/>
      <c r="Q1274" s="62"/>
      <c r="R1274" s="62"/>
      <c r="S1274" s="62"/>
      <c r="T1274" s="62"/>
      <c r="U1274" s="62"/>
      <c r="V1274" s="62"/>
      <c r="W1274" s="62"/>
      <c r="X1274" s="62" t="s">
        <v>3361</v>
      </c>
      <c r="Y1274" s="62">
        <v>1</v>
      </c>
      <c r="Z1274" s="62" t="str">
        <f>IF(ISNA(MATCH(C1274,FORMULÁRIO!L:L, 0)),"NÃO","SIM")</f>
        <v>NÃO</v>
      </c>
      <c r="AA1274" s="62" t="s">
        <v>3502</v>
      </c>
      <c r="AB1274" s="62" t="s">
        <v>3502</v>
      </c>
    </row>
    <row r="1275" spans="1:28" ht="31.5" x14ac:dyDescent="0.25">
      <c r="A1275" s="62">
        <v>761</v>
      </c>
      <c r="B1275" s="209" t="s">
        <v>3127</v>
      </c>
      <c r="C1275" s="46" t="s">
        <v>3128</v>
      </c>
      <c r="D1275" s="81" t="s">
        <v>3129</v>
      </c>
      <c r="E1275" s="48" t="s">
        <v>43</v>
      </c>
      <c r="F1275" s="46" t="s">
        <v>3130</v>
      </c>
      <c r="G1275" s="46" t="s">
        <v>10</v>
      </c>
      <c r="H1275" s="62"/>
      <c r="I1275" s="62"/>
      <c r="J1275" s="62" t="s">
        <v>9</v>
      </c>
      <c r="K1275" s="62"/>
      <c r="L1275" s="62"/>
      <c r="M1275" s="62"/>
      <c r="N1275" s="62"/>
      <c r="O1275" s="62"/>
      <c r="P1275" s="62"/>
      <c r="Q1275" s="62"/>
      <c r="R1275" s="62"/>
      <c r="S1275" s="62"/>
      <c r="T1275" s="62"/>
      <c r="U1275" s="62"/>
      <c r="V1275" s="62"/>
      <c r="W1275" s="62"/>
      <c r="X1275" s="62" t="s">
        <v>3497</v>
      </c>
      <c r="Y1275" s="62">
        <v>1</v>
      </c>
      <c r="Z1275" s="62" t="str">
        <f>IF(ISNA(MATCH(C1275,FORMULÁRIO!L:L, 0)),"NÃO","SIM")</f>
        <v>SIM</v>
      </c>
      <c r="AA1275" s="62" t="s">
        <v>3502</v>
      </c>
      <c r="AB1275" s="62" t="s">
        <v>3502</v>
      </c>
    </row>
    <row r="1276" spans="1:28" ht="31.5" customHeight="1" x14ac:dyDescent="0.25">
      <c r="A1276" s="62">
        <v>763</v>
      </c>
      <c r="B1276" s="209" t="s">
        <v>3131</v>
      </c>
      <c r="C1276" s="46" t="s">
        <v>3132</v>
      </c>
      <c r="D1276" s="47" t="s">
        <v>3133</v>
      </c>
      <c r="E1276" s="48" t="s">
        <v>43</v>
      </c>
      <c r="F1276" s="46" t="s">
        <v>3134</v>
      </c>
      <c r="G1276" s="46" t="s">
        <v>48</v>
      </c>
      <c r="H1276" s="62" t="s">
        <v>9</v>
      </c>
      <c r="I1276" s="62" t="s">
        <v>9</v>
      </c>
      <c r="J1276" s="62"/>
      <c r="K1276" s="62"/>
      <c r="L1276" s="62"/>
      <c r="M1276" s="62"/>
      <c r="N1276" s="62"/>
      <c r="O1276" s="62"/>
      <c r="P1276" s="62"/>
      <c r="Q1276" s="62"/>
      <c r="R1276" s="62"/>
      <c r="S1276" s="62"/>
      <c r="T1276" s="62"/>
      <c r="U1276" s="62"/>
      <c r="V1276" s="62"/>
      <c r="W1276" s="62"/>
      <c r="X1276" s="62" t="s">
        <v>3361</v>
      </c>
      <c r="Y1276" s="62">
        <v>1</v>
      </c>
      <c r="Z1276" s="62" t="str">
        <f>IF(ISNA(MATCH(C1276,FORMULÁRIO!L:L, 0)),"NÃO","SIM")</f>
        <v>SIM</v>
      </c>
      <c r="AA1276" s="62" t="s">
        <v>3502</v>
      </c>
      <c r="AB1276" s="62" t="s">
        <v>3502</v>
      </c>
    </row>
    <row r="1277" spans="1:28" x14ac:dyDescent="0.25">
      <c r="A1277" s="62">
        <v>764</v>
      </c>
      <c r="B1277" s="208" t="s">
        <v>3135</v>
      </c>
      <c r="C1277" s="46" t="s">
        <v>3136</v>
      </c>
      <c r="D1277" s="47" t="s">
        <v>3137</v>
      </c>
      <c r="E1277" s="48" t="s">
        <v>43</v>
      </c>
      <c r="F1277" s="46" t="s">
        <v>3138</v>
      </c>
      <c r="G1277" s="46" t="s">
        <v>10</v>
      </c>
      <c r="H1277" s="62" t="s">
        <v>9</v>
      </c>
      <c r="I1277" s="62" t="s">
        <v>9</v>
      </c>
      <c r="J1277" s="62" t="s">
        <v>9</v>
      </c>
      <c r="K1277" s="62"/>
      <c r="L1277" s="62"/>
      <c r="M1277" s="62"/>
      <c r="N1277" s="62"/>
      <c r="O1277" s="62"/>
      <c r="P1277" s="62"/>
      <c r="Q1277" s="62"/>
      <c r="R1277" s="62"/>
      <c r="S1277" s="62"/>
      <c r="T1277" s="62"/>
      <c r="U1277" s="62" t="s">
        <v>5044</v>
      </c>
      <c r="V1277" s="62" t="s">
        <v>3506</v>
      </c>
      <c r="W1277" s="62"/>
      <c r="X1277" s="62" t="s">
        <v>3497</v>
      </c>
      <c r="Y1277" s="62">
        <v>1</v>
      </c>
      <c r="Z1277" s="62" t="str">
        <f>IF(ISNA(MATCH(C1277,FORMULÁRIO!L:L, 0)),"NÃO","SIM")</f>
        <v>SIM</v>
      </c>
      <c r="AA1277" s="62" t="s">
        <v>3502</v>
      </c>
      <c r="AB1277" s="62" t="s">
        <v>3502</v>
      </c>
    </row>
    <row r="1278" spans="1:28" ht="15.75" customHeight="1" x14ac:dyDescent="0.25">
      <c r="A1278" s="62">
        <v>764</v>
      </c>
      <c r="B1278" s="208" t="s">
        <v>3135</v>
      </c>
      <c r="C1278" s="46" t="s">
        <v>3136</v>
      </c>
      <c r="D1278" s="47" t="s">
        <v>3137</v>
      </c>
      <c r="E1278" s="48" t="s">
        <v>43</v>
      </c>
      <c r="F1278" s="46" t="s">
        <v>3138</v>
      </c>
      <c r="G1278" s="46" t="s">
        <v>123</v>
      </c>
      <c r="H1278" s="62"/>
      <c r="I1278" s="62" t="s">
        <v>9</v>
      </c>
      <c r="J1278" s="62"/>
      <c r="K1278" s="62"/>
      <c r="L1278" s="62"/>
      <c r="M1278" s="62"/>
      <c r="N1278" s="62"/>
      <c r="O1278" s="62"/>
      <c r="P1278" s="62"/>
      <c r="Q1278" s="62"/>
      <c r="R1278" s="62"/>
      <c r="S1278" s="62"/>
      <c r="T1278" s="62"/>
      <c r="U1278" s="62"/>
      <c r="V1278" s="62" t="s">
        <v>3506</v>
      </c>
      <c r="W1278" s="62"/>
      <c r="X1278" s="62" t="s">
        <v>3408</v>
      </c>
      <c r="Y1278" s="62">
        <v>2</v>
      </c>
      <c r="Z1278" s="62" t="str">
        <f>IF(ISNA(MATCH(C1278,FORMULÁRIO!L:L, 0)),"NÃO","SIM")</f>
        <v>SIM</v>
      </c>
      <c r="AA1278" s="62" t="s">
        <v>3502</v>
      </c>
      <c r="AB1278" s="62" t="s">
        <v>3502</v>
      </c>
    </row>
    <row r="1279" spans="1:28" ht="15.75" customHeight="1" x14ac:dyDescent="0.25">
      <c r="A1279" s="62">
        <v>764</v>
      </c>
      <c r="B1279" s="208" t="s">
        <v>3135</v>
      </c>
      <c r="C1279" s="46" t="s">
        <v>3136</v>
      </c>
      <c r="D1279" s="47" t="s">
        <v>3137</v>
      </c>
      <c r="E1279" s="48" t="s">
        <v>43</v>
      </c>
      <c r="F1279" s="46" t="s">
        <v>3138</v>
      </c>
      <c r="G1279" s="46" t="s">
        <v>591</v>
      </c>
      <c r="H1279" s="62" t="s">
        <v>9</v>
      </c>
      <c r="I1279" s="62" t="s">
        <v>9</v>
      </c>
      <c r="J1279" s="62"/>
      <c r="K1279" s="62" t="s">
        <v>9</v>
      </c>
      <c r="L1279" s="62"/>
      <c r="M1279" s="62"/>
      <c r="N1279" s="62"/>
      <c r="O1279" s="62"/>
      <c r="P1279" s="62"/>
      <c r="Q1279" s="62"/>
      <c r="R1279" s="62"/>
      <c r="S1279" s="62"/>
      <c r="T1279" s="62"/>
      <c r="U1279" s="62"/>
      <c r="V1279" s="62" t="s">
        <v>3506</v>
      </c>
      <c r="W1279" s="62"/>
      <c r="X1279" s="62" t="s">
        <v>3361</v>
      </c>
      <c r="Y1279" s="62">
        <v>3</v>
      </c>
      <c r="Z1279" s="62" t="str">
        <f>IF(ISNA(MATCH(C1279,FORMULÁRIO!L:L, 0)),"NÃO","SIM")</f>
        <v>SIM</v>
      </c>
      <c r="AA1279" s="62" t="s">
        <v>3502</v>
      </c>
      <c r="AB1279" s="62" t="s">
        <v>3502</v>
      </c>
    </row>
    <row r="1280" spans="1:28" ht="15.75" customHeight="1" x14ac:dyDescent="0.25">
      <c r="A1280" s="62">
        <v>765</v>
      </c>
      <c r="B1280" s="208" t="s">
        <v>3139</v>
      </c>
      <c r="C1280" s="46" t="s">
        <v>3140</v>
      </c>
      <c r="D1280" s="47" t="s">
        <v>3141</v>
      </c>
      <c r="E1280" s="48" t="s">
        <v>43</v>
      </c>
      <c r="F1280" s="46" t="s">
        <v>3142</v>
      </c>
      <c r="G1280" s="46" t="s">
        <v>48</v>
      </c>
      <c r="H1280" s="62"/>
      <c r="I1280" s="62" t="s">
        <v>9</v>
      </c>
      <c r="J1280" s="62"/>
      <c r="K1280" s="62"/>
      <c r="L1280" s="62"/>
      <c r="M1280" s="62"/>
      <c r="N1280" s="62"/>
      <c r="O1280" s="62"/>
      <c r="P1280" s="62"/>
      <c r="Q1280" s="62"/>
      <c r="R1280" s="62"/>
      <c r="S1280" s="62"/>
      <c r="T1280" s="62"/>
      <c r="U1280" s="62" t="s">
        <v>5047</v>
      </c>
      <c r="V1280" s="62" t="s">
        <v>3506</v>
      </c>
      <c r="W1280" s="62"/>
      <c r="X1280" s="62" t="s">
        <v>3361</v>
      </c>
      <c r="Y1280" s="62">
        <v>1</v>
      </c>
      <c r="Z1280" s="62" t="str">
        <f>IF(ISNA(MATCH(C1280,FORMULÁRIO!L:L, 0)),"NÃO","SIM")</f>
        <v>SIM</v>
      </c>
      <c r="AA1280" s="62" t="s">
        <v>3502</v>
      </c>
      <c r="AB1280" s="62" t="s">
        <v>3502</v>
      </c>
    </row>
    <row r="1281" spans="1:28" ht="15.75" customHeight="1" x14ac:dyDescent="0.25">
      <c r="A1281" s="62">
        <v>765</v>
      </c>
      <c r="B1281" s="208" t="s">
        <v>3139</v>
      </c>
      <c r="C1281" s="46" t="s">
        <v>3140</v>
      </c>
      <c r="D1281" s="47" t="s">
        <v>3141</v>
      </c>
      <c r="E1281" s="48" t="s">
        <v>43</v>
      </c>
      <c r="F1281" s="46" t="s">
        <v>3142</v>
      </c>
      <c r="G1281" s="46" t="s">
        <v>17</v>
      </c>
      <c r="H1281" s="62"/>
      <c r="I1281" s="62"/>
      <c r="J1281" s="62" t="s">
        <v>9</v>
      </c>
      <c r="K1281" s="62"/>
      <c r="L1281" s="62"/>
      <c r="M1281" s="62"/>
      <c r="N1281" s="62"/>
      <c r="O1281" s="62"/>
      <c r="P1281" s="62"/>
      <c r="Q1281" s="62"/>
      <c r="R1281" s="62"/>
      <c r="S1281" s="62"/>
      <c r="T1281" s="62"/>
      <c r="U1281" s="62"/>
      <c r="V1281" s="62" t="s">
        <v>3506</v>
      </c>
      <c r="W1281" s="62"/>
      <c r="X1281" s="62" t="s">
        <v>3380</v>
      </c>
      <c r="Y1281" s="62">
        <v>2</v>
      </c>
      <c r="Z1281" s="62" t="str">
        <f>IF(ISNA(MATCH(C1281,FORMULÁRIO!L:L, 0)),"NÃO","SIM")</f>
        <v>SIM</v>
      </c>
      <c r="AA1281" s="62" t="s">
        <v>3502</v>
      </c>
      <c r="AB1281" s="62" t="s">
        <v>3502</v>
      </c>
    </row>
    <row r="1282" spans="1:28" ht="15.75" customHeight="1" x14ac:dyDescent="0.25">
      <c r="A1282" s="62">
        <v>766</v>
      </c>
      <c r="B1282" s="208" t="s">
        <v>3143</v>
      </c>
      <c r="C1282" s="46" t="s">
        <v>3144</v>
      </c>
      <c r="D1282" s="47" t="s">
        <v>3145</v>
      </c>
      <c r="E1282" s="48" t="s">
        <v>3470</v>
      </c>
      <c r="F1282" s="46" t="s">
        <v>3146</v>
      </c>
      <c r="G1282" s="46" t="s">
        <v>15</v>
      </c>
      <c r="H1282" s="62" t="s">
        <v>9</v>
      </c>
      <c r="I1282" s="62"/>
      <c r="J1282" s="62"/>
      <c r="K1282" s="62"/>
      <c r="L1282" s="62"/>
      <c r="M1282" s="62"/>
      <c r="N1282" s="62"/>
      <c r="O1282" s="62"/>
      <c r="P1282" s="62"/>
      <c r="Q1282" s="62"/>
      <c r="R1282" s="62"/>
      <c r="S1282" s="62"/>
      <c r="T1282" s="62"/>
      <c r="U1282" s="62"/>
      <c r="V1282" s="62"/>
      <c r="W1282" s="62"/>
      <c r="X1282" s="62" t="s">
        <v>3371</v>
      </c>
      <c r="Y1282" s="62">
        <v>1</v>
      </c>
      <c r="Z1282" s="62" t="str">
        <f>IF(ISNA(MATCH(C1282,FORMULÁRIO!L:L, 0)),"NÃO","SIM")</f>
        <v>SIM</v>
      </c>
      <c r="AA1282" s="62" t="s">
        <v>3503</v>
      </c>
      <c r="AB1282" s="62" t="s">
        <v>3503</v>
      </c>
    </row>
    <row r="1283" spans="1:28" ht="15.75" customHeight="1" x14ac:dyDescent="0.25">
      <c r="A1283" s="62">
        <v>766</v>
      </c>
      <c r="B1283" s="208" t="s">
        <v>3143</v>
      </c>
      <c r="C1283" s="46" t="s">
        <v>3144</v>
      </c>
      <c r="D1283" s="47" t="s">
        <v>3145</v>
      </c>
      <c r="E1283" s="48" t="s">
        <v>3470</v>
      </c>
      <c r="F1283" s="46" t="s">
        <v>3146</v>
      </c>
      <c r="G1283" s="46" t="s">
        <v>103</v>
      </c>
      <c r="H1283" s="62" t="s">
        <v>9</v>
      </c>
      <c r="I1283" s="62" t="s">
        <v>9</v>
      </c>
      <c r="J1283" s="62"/>
      <c r="K1283" s="62" t="s">
        <v>9</v>
      </c>
      <c r="L1283" s="62"/>
      <c r="M1283" s="62"/>
      <c r="N1283" s="62"/>
      <c r="O1283" s="62"/>
      <c r="P1283" s="62"/>
      <c r="Q1283" s="62"/>
      <c r="R1283" s="62"/>
      <c r="S1283" s="62"/>
      <c r="T1283" s="62"/>
      <c r="U1283" s="62"/>
      <c r="V1283" s="62"/>
      <c r="W1283" s="62"/>
      <c r="X1283" s="62" t="s">
        <v>3361</v>
      </c>
      <c r="Y1283" s="62">
        <v>2</v>
      </c>
      <c r="Z1283" s="62" t="str">
        <f>IF(ISNA(MATCH(C1283,FORMULÁRIO!L:L, 0)),"NÃO","SIM")</f>
        <v>SIM</v>
      </c>
      <c r="AA1283" s="62" t="s">
        <v>3503</v>
      </c>
      <c r="AB1283" s="62" t="s">
        <v>3503</v>
      </c>
    </row>
    <row r="1284" spans="1:28" ht="15.75" customHeight="1" x14ac:dyDescent="0.25">
      <c r="A1284" s="62">
        <v>766</v>
      </c>
      <c r="B1284" s="208" t="s">
        <v>3143</v>
      </c>
      <c r="C1284" s="46" t="s">
        <v>3144</v>
      </c>
      <c r="D1284" s="47" t="s">
        <v>3145</v>
      </c>
      <c r="E1284" s="48" t="s">
        <v>3470</v>
      </c>
      <c r="F1284" s="46" t="s">
        <v>3146</v>
      </c>
      <c r="G1284" s="46" t="s">
        <v>25</v>
      </c>
      <c r="H1284" s="62" t="s">
        <v>9</v>
      </c>
      <c r="I1284" s="62"/>
      <c r="J1284" s="62"/>
      <c r="K1284" s="62" t="s">
        <v>9</v>
      </c>
      <c r="L1284" s="62"/>
      <c r="M1284" s="62"/>
      <c r="N1284" s="62"/>
      <c r="O1284" s="62"/>
      <c r="P1284" s="62"/>
      <c r="Q1284" s="62"/>
      <c r="R1284" s="62"/>
      <c r="S1284" s="62"/>
      <c r="T1284" s="62"/>
      <c r="U1284" s="62"/>
      <c r="V1284" s="62"/>
      <c r="W1284" s="62"/>
      <c r="X1284" s="62" t="s">
        <v>3380</v>
      </c>
      <c r="Y1284" s="62">
        <v>3</v>
      </c>
      <c r="Z1284" s="62" t="str">
        <f>IF(ISNA(MATCH(C1284,FORMULÁRIO!L:L, 0)),"NÃO","SIM")</f>
        <v>SIM</v>
      </c>
      <c r="AA1284" s="62" t="s">
        <v>3503</v>
      </c>
      <c r="AB1284" s="62" t="s">
        <v>3503</v>
      </c>
    </row>
    <row r="1285" spans="1:28" ht="15.75" customHeight="1" x14ac:dyDescent="0.25">
      <c r="A1285" s="62">
        <v>767</v>
      </c>
      <c r="B1285" s="46" t="s">
        <v>3147</v>
      </c>
      <c r="C1285" s="46" t="s">
        <v>3148</v>
      </c>
      <c r="D1285" s="47" t="s">
        <v>3149</v>
      </c>
      <c r="E1285" s="48" t="s">
        <v>3470</v>
      </c>
      <c r="F1285" s="46" t="s">
        <v>3150</v>
      </c>
      <c r="G1285" s="46" t="s">
        <v>62</v>
      </c>
      <c r="H1285" s="62"/>
      <c r="I1285" s="62" t="s">
        <v>9</v>
      </c>
      <c r="J1285" s="62"/>
      <c r="K1285" s="62" t="s">
        <v>9</v>
      </c>
      <c r="L1285" s="62"/>
      <c r="M1285" s="62"/>
      <c r="N1285" s="62"/>
      <c r="O1285" s="62"/>
      <c r="P1285" s="62"/>
      <c r="Q1285" s="62"/>
      <c r="R1285" s="62"/>
      <c r="S1285" s="62"/>
      <c r="T1285" s="62"/>
      <c r="U1285" s="62" t="s">
        <v>5025</v>
      </c>
      <c r="V1285" s="62" t="s">
        <v>3506</v>
      </c>
      <c r="W1285" s="62"/>
      <c r="X1285" s="62" t="s">
        <v>3413</v>
      </c>
      <c r="Y1285" s="62">
        <v>1</v>
      </c>
      <c r="Z1285" s="62" t="s">
        <v>3503</v>
      </c>
      <c r="AA1285" s="62" t="s">
        <v>3503</v>
      </c>
      <c r="AB1285" s="62" t="s">
        <v>3503</v>
      </c>
    </row>
    <row r="1286" spans="1:28" ht="47.25" customHeight="1" x14ac:dyDescent="0.25">
      <c r="A1286" s="62">
        <v>767</v>
      </c>
      <c r="B1286" s="46" t="s">
        <v>3147</v>
      </c>
      <c r="C1286" s="46" t="s">
        <v>3148</v>
      </c>
      <c r="D1286" s="47" t="s">
        <v>3149</v>
      </c>
      <c r="E1286" s="48" t="s">
        <v>3470</v>
      </c>
      <c r="F1286" s="46" t="s">
        <v>3150</v>
      </c>
      <c r="G1286" s="46" t="s">
        <v>178</v>
      </c>
      <c r="H1286" s="62" t="s">
        <v>9</v>
      </c>
      <c r="I1286" s="62"/>
      <c r="J1286" s="62"/>
      <c r="K1286" s="62"/>
      <c r="L1286" s="62"/>
      <c r="M1286" s="62"/>
      <c r="N1286" s="62"/>
      <c r="O1286" s="62"/>
      <c r="P1286" s="62"/>
      <c r="Q1286" s="62"/>
      <c r="R1286" s="62"/>
      <c r="S1286" s="62"/>
      <c r="T1286" s="62"/>
      <c r="U1286" s="62"/>
      <c r="V1286" s="62" t="s">
        <v>3506</v>
      </c>
      <c r="W1286" s="62"/>
      <c r="X1286" s="62" t="s">
        <v>3432</v>
      </c>
      <c r="Y1286" s="62">
        <v>2</v>
      </c>
      <c r="Z1286" s="62" t="s">
        <v>3503</v>
      </c>
      <c r="AA1286" s="62" t="s">
        <v>3503</v>
      </c>
      <c r="AB1286" s="62" t="s">
        <v>3503</v>
      </c>
    </row>
    <row r="1287" spans="1:28" ht="15.75" customHeight="1" x14ac:dyDescent="0.25">
      <c r="A1287" s="62">
        <v>768</v>
      </c>
      <c r="B1287" s="208" t="s">
        <v>3151</v>
      </c>
      <c r="C1287" s="46" t="s">
        <v>3152</v>
      </c>
      <c r="D1287" s="47" t="s">
        <v>3153</v>
      </c>
      <c r="E1287" s="48" t="s">
        <v>43</v>
      </c>
      <c r="F1287" s="46" t="s">
        <v>3154</v>
      </c>
      <c r="G1287" s="46" t="s">
        <v>48</v>
      </c>
      <c r="H1287" s="62" t="s">
        <v>9</v>
      </c>
      <c r="I1287" s="62"/>
      <c r="J1287" s="62"/>
      <c r="K1287" s="62"/>
      <c r="L1287" s="62"/>
      <c r="M1287" s="62"/>
      <c r="N1287" s="62"/>
      <c r="O1287" s="62"/>
      <c r="P1287" s="62"/>
      <c r="Q1287" s="62"/>
      <c r="R1287" s="62"/>
      <c r="S1287" s="62"/>
      <c r="T1287" s="62"/>
      <c r="U1287" s="62"/>
      <c r="V1287" s="62"/>
      <c r="W1287" s="62"/>
      <c r="X1287" s="62" t="s">
        <v>3361</v>
      </c>
      <c r="Y1287" s="62">
        <v>1</v>
      </c>
      <c r="Z1287" s="62" t="str">
        <f>IF(ISNA(MATCH(C1287,FORMULÁRIO!L:L, 0)),"NÃO","SIM")</f>
        <v>SIM</v>
      </c>
      <c r="AA1287" s="62" t="s">
        <v>3502</v>
      </c>
      <c r="AB1287" s="62" t="s">
        <v>3502</v>
      </c>
    </row>
    <row r="1288" spans="1:28" ht="15.75" customHeight="1" x14ac:dyDescent="0.25">
      <c r="A1288" s="62">
        <v>769</v>
      </c>
      <c r="B1288" s="208" t="s">
        <v>3155</v>
      </c>
      <c r="C1288" s="46" t="s">
        <v>3156</v>
      </c>
      <c r="D1288" s="47" t="s">
        <v>3157</v>
      </c>
      <c r="E1288" s="48" t="s">
        <v>3470</v>
      </c>
      <c r="F1288" s="46" t="s">
        <v>3158</v>
      </c>
      <c r="G1288" s="46" t="s">
        <v>13</v>
      </c>
      <c r="H1288" s="62" t="s">
        <v>9</v>
      </c>
      <c r="I1288" s="62" t="s">
        <v>9</v>
      </c>
      <c r="J1288" s="62"/>
      <c r="K1288" s="62"/>
      <c r="L1288" s="62"/>
      <c r="M1288" s="62"/>
      <c r="N1288" s="62"/>
      <c r="O1288" s="62"/>
      <c r="P1288" s="62"/>
      <c r="Q1288" s="62"/>
      <c r="R1288" s="62"/>
      <c r="S1288" s="62"/>
      <c r="T1288" s="62"/>
      <c r="U1288" s="62"/>
      <c r="V1288" s="62"/>
      <c r="W1288" s="62"/>
      <c r="X1288" s="62" t="s">
        <v>3408</v>
      </c>
      <c r="Y1288" s="62">
        <v>1</v>
      </c>
      <c r="Z1288" s="62" t="str">
        <f>IF(ISNA(MATCH(C1288,FORMULÁRIO!L:L, 0)),"NÃO","SIM")</f>
        <v>SIM</v>
      </c>
      <c r="AA1288" s="62" t="s">
        <v>3503</v>
      </c>
      <c r="AB1288" s="62" t="s">
        <v>3503</v>
      </c>
    </row>
    <row r="1289" spans="1:28" ht="15.75" customHeight="1" x14ac:dyDescent="0.25">
      <c r="A1289" s="62">
        <v>770</v>
      </c>
      <c r="B1289" s="208" t="s">
        <v>3159</v>
      </c>
      <c r="C1289" s="46" t="s">
        <v>3160</v>
      </c>
      <c r="D1289" s="47" t="s">
        <v>3161</v>
      </c>
      <c r="E1289" s="48" t="s">
        <v>43</v>
      </c>
      <c r="F1289" s="46" t="s">
        <v>3162</v>
      </c>
      <c r="G1289" s="46" t="s">
        <v>132</v>
      </c>
      <c r="H1289" s="62"/>
      <c r="I1289" s="62"/>
      <c r="J1289" s="62" t="s">
        <v>9</v>
      </c>
      <c r="K1289" s="62" t="s">
        <v>9</v>
      </c>
      <c r="L1289" s="62"/>
      <c r="M1289" s="62"/>
      <c r="N1289" s="62"/>
      <c r="O1289" s="62"/>
      <c r="P1289" s="62"/>
      <c r="Q1289" s="62"/>
      <c r="R1289" s="62"/>
      <c r="S1289" s="62"/>
      <c r="T1289" s="62"/>
      <c r="U1289" s="62"/>
      <c r="V1289" s="62"/>
      <c r="W1289" s="62"/>
      <c r="X1289" s="62" t="s">
        <v>3380</v>
      </c>
      <c r="Y1289" s="62">
        <v>1</v>
      </c>
      <c r="Z1289" s="62" t="str">
        <f>IF(ISNA(MATCH(C1289,FORMULÁRIO!L:L, 0)),"NÃO","SIM")</f>
        <v>SIM</v>
      </c>
      <c r="AA1289" s="62" t="s">
        <v>3502</v>
      </c>
      <c r="AB1289" s="62" t="s">
        <v>3502</v>
      </c>
    </row>
    <row r="1290" spans="1:28" x14ac:dyDescent="0.25">
      <c r="A1290" s="62">
        <v>771</v>
      </c>
      <c r="B1290" s="208" t="s">
        <v>3163</v>
      </c>
      <c r="C1290" s="46" t="s">
        <v>3164</v>
      </c>
      <c r="D1290" s="47" t="s">
        <v>3165</v>
      </c>
      <c r="E1290" s="48" t="s">
        <v>43</v>
      </c>
      <c r="F1290" s="46" t="s">
        <v>3166</v>
      </c>
      <c r="G1290" s="46" t="s">
        <v>10</v>
      </c>
      <c r="H1290" s="62"/>
      <c r="I1290" s="62"/>
      <c r="J1290" s="62" t="s">
        <v>9</v>
      </c>
      <c r="K1290" s="62"/>
      <c r="L1290" s="62"/>
      <c r="M1290" s="62"/>
      <c r="N1290" s="62"/>
      <c r="O1290" s="62"/>
      <c r="P1290" s="62"/>
      <c r="Q1290" s="62"/>
      <c r="R1290" s="62"/>
      <c r="S1290" s="62"/>
      <c r="T1290" s="62"/>
      <c r="U1290" s="62"/>
      <c r="V1290" s="62"/>
      <c r="W1290" s="62"/>
      <c r="X1290" s="62" t="s">
        <v>3497</v>
      </c>
      <c r="Y1290" s="62">
        <v>1</v>
      </c>
      <c r="Z1290" s="62" t="str">
        <f>IF(ISNA(MATCH(C1290,FORMULÁRIO!L:L, 0)),"NÃO","SIM")</f>
        <v>SIM</v>
      </c>
      <c r="AA1290" s="62" t="s">
        <v>3502</v>
      </c>
      <c r="AB1290" s="62" t="s">
        <v>3502</v>
      </c>
    </row>
    <row r="1291" spans="1:28" ht="15.75" customHeight="1" x14ac:dyDescent="0.25">
      <c r="A1291" s="62">
        <v>772</v>
      </c>
      <c r="B1291" s="208" t="s">
        <v>3167</v>
      </c>
      <c r="C1291" s="46" t="s">
        <v>3168</v>
      </c>
      <c r="D1291" s="47" t="s">
        <v>3169</v>
      </c>
      <c r="E1291" s="48" t="s">
        <v>3470</v>
      </c>
      <c r="F1291" s="46" t="s">
        <v>3170</v>
      </c>
      <c r="G1291" s="46" t="s">
        <v>132</v>
      </c>
      <c r="H1291" s="62"/>
      <c r="I1291" s="62"/>
      <c r="J1291" s="62" t="s">
        <v>9</v>
      </c>
      <c r="K1291" s="62" t="s">
        <v>9</v>
      </c>
      <c r="L1291" s="62"/>
      <c r="M1291" s="62"/>
      <c r="N1291" s="62"/>
      <c r="O1291" s="62"/>
      <c r="P1291" s="62"/>
      <c r="Q1291" s="62"/>
      <c r="R1291" s="62"/>
      <c r="S1291" s="62"/>
      <c r="T1291" s="62"/>
      <c r="U1291" s="62"/>
      <c r="V1291" s="62"/>
      <c r="W1291" s="62"/>
      <c r="X1291" s="62" t="s">
        <v>3380</v>
      </c>
      <c r="Y1291" s="62">
        <v>1</v>
      </c>
      <c r="Z1291" s="62" t="str">
        <f>IF(ISNA(MATCH(C1291,FORMULÁRIO!L:L, 0)),"NÃO","SIM")</f>
        <v>SIM</v>
      </c>
      <c r="AA1291" s="62" t="s">
        <v>3503</v>
      </c>
      <c r="AB1291" s="62" t="s">
        <v>3503</v>
      </c>
    </row>
    <row r="1292" spans="1:28" ht="15.75" customHeight="1" x14ac:dyDescent="0.25">
      <c r="A1292" s="62">
        <v>773</v>
      </c>
      <c r="B1292" s="208" t="s">
        <v>3167</v>
      </c>
      <c r="C1292" s="46" t="s">
        <v>3168</v>
      </c>
      <c r="D1292" s="47" t="s">
        <v>3169</v>
      </c>
      <c r="E1292" s="48" t="s">
        <v>3470</v>
      </c>
      <c r="F1292" s="46" t="s">
        <v>3170</v>
      </c>
      <c r="G1292" s="46" t="s">
        <v>123</v>
      </c>
      <c r="H1292" s="62"/>
      <c r="I1292" s="62" t="s">
        <v>9</v>
      </c>
      <c r="J1292" s="62"/>
      <c r="K1292" s="62"/>
      <c r="L1292" s="62"/>
      <c r="M1292" s="62"/>
      <c r="N1292" s="62"/>
      <c r="O1292" s="62"/>
      <c r="P1292" s="62"/>
      <c r="Q1292" s="62"/>
      <c r="R1292" s="62"/>
      <c r="S1292" s="62"/>
      <c r="T1292" s="62"/>
      <c r="U1292" s="62"/>
      <c r="V1292" s="62"/>
      <c r="W1292" s="62"/>
      <c r="X1292" s="62" t="s">
        <v>3408</v>
      </c>
      <c r="Y1292" s="62">
        <v>2</v>
      </c>
      <c r="Z1292" s="62" t="str">
        <f>IF(ISNA(MATCH(C1292,FORMULÁRIO!L:L, 0)),"NÃO","SIM")</f>
        <v>SIM</v>
      </c>
      <c r="AA1292" s="62" t="s">
        <v>3503</v>
      </c>
      <c r="AB1292" s="62" t="s">
        <v>3503</v>
      </c>
    </row>
    <row r="1293" spans="1:28" ht="15.75" customHeight="1" x14ac:dyDescent="0.25">
      <c r="A1293" s="62">
        <v>773</v>
      </c>
      <c r="B1293" s="208" t="s">
        <v>3167</v>
      </c>
      <c r="C1293" s="46" t="s">
        <v>3168</v>
      </c>
      <c r="D1293" s="47" t="s">
        <v>3169</v>
      </c>
      <c r="E1293" s="48" t="s">
        <v>3470</v>
      </c>
      <c r="F1293" s="46" t="s">
        <v>3170</v>
      </c>
      <c r="G1293" s="46" t="s">
        <v>187</v>
      </c>
      <c r="H1293" s="62" t="s">
        <v>9</v>
      </c>
      <c r="I1293" s="62"/>
      <c r="J1293" s="62"/>
      <c r="K1293" s="62"/>
      <c r="L1293" s="62"/>
      <c r="M1293" s="62" t="s">
        <v>9</v>
      </c>
      <c r="N1293" s="62"/>
      <c r="O1293" s="62" t="s">
        <v>9</v>
      </c>
      <c r="P1293" s="62" t="s">
        <v>9</v>
      </c>
      <c r="Q1293" s="62"/>
      <c r="R1293" s="62"/>
      <c r="S1293" s="62"/>
      <c r="T1293" s="62"/>
      <c r="U1293" s="62"/>
      <c r="V1293" s="62"/>
      <c r="W1293" s="62"/>
      <c r="X1293" s="62" t="s">
        <v>3413</v>
      </c>
      <c r="Y1293" s="62">
        <v>3</v>
      </c>
      <c r="Z1293" s="62" t="str">
        <f>IF(ISNA(MATCH(C1293,FORMULÁRIO!L:L, 0)),"NÃO","SIM")</f>
        <v>SIM</v>
      </c>
      <c r="AA1293" s="62" t="s">
        <v>3503</v>
      </c>
      <c r="AB1293" s="62" t="s">
        <v>3503</v>
      </c>
    </row>
    <row r="1294" spans="1:28" ht="15.75" customHeight="1" x14ac:dyDescent="0.25">
      <c r="A1294" s="62">
        <v>774</v>
      </c>
      <c r="B1294" s="208" t="s">
        <v>3171</v>
      </c>
      <c r="C1294" s="46" t="s">
        <v>3172</v>
      </c>
      <c r="D1294" s="47" t="s">
        <v>3173</v>
      </c>
      <c r="E1294" s="48" t="s">
        <v>43</v>
      </c>
      <c r="F1294" s="46" t="s">
        <v>3174</v>
      </c>
      <c r="G1294" s="46" t="s">
        <v>48</v>
      </c>
      <c r="H1294" s="62" t="s">
        <v>9</v>
      </c>
      <c r="I1294" s="62" t="s">
        <v>9</v>
      </c>
      <c r="J1294" s="62"/>
      <c r="K1294" s="62"/>
      <c r="L1294" s="62"/>
      <c r="M1294" s="62"/>
      <c r="N1294" s="62"/>
      <c r="O1294" s="62"/>
      <c r="P1294" s="62"/>
      <c r="Q1294" s="62"/>
      <c r="R1294" s="62"/>
      <c r="S1294" s="62"/>
      <c r="T1294" s="62"/>
      <c r="U1294" s="62"/>
      <c r="V1294" s="62"/>
      <c r="W1294" s="62"/>
      <c r="X1294" s="62" t="s">
        <v>3361</v>
      </c>
      <c r="Y1294" s="62">
        <v>1</v>
      </c>
      <c r="Z1294" s="62" t="str">
        <f>IF(ISNA(MATCH(C1294,FORMULÁRIO!L:L, 0)),"NÃO","SIM")</f>
        <v>SIM</v>
      </c>
      <c r="AA1294" s="62" t="s">
        <v>3502</v>
      </c>
      <c r="AB1294" s="62" t="s">
        <v>3502</v>
      </c>
    </row>
    <row r="1295" spans="1:28" ht="15.75" customHeight="1" x14ac:dyDescent="0.25">
      <c r="A1295" s="62">
        <v>774</v>
      </c>
      <c r="B1295" s="208" t="s">
        <v>3171</v>
      </c>
      <c r="C1295" s="46" t="s">
        <v>3172</v>
      </c>
      <c r="D1295" s="47" t="s">
        <v>3173</v>
      </c>
      <c r="E1295" s="48" t="s">
        <v>43</v>
      </c>
      <c r="F1295" s="46" t="s">
        <v>3174</v>
      </c>
      <c r="G1295" s="46" t="s">
        <v>17</v>
      </c>
      <c r="H1295" s="62" t="s">
        <v>9</v>
      </c>
      <c r="I1295" s="62"/>
      <c r="J1295" s="62" t="s">
        <v>9</v>
      </c>
      <c r="K1295" s="62"/>
      <c r="L1295" s="62"/>
      <c r="M1295" s="62"/>
      <c r="N1295" s="62"/>
      <c r="O1295" s="62"/>
      <c r="P1295" s="62"/>
      <c r="Q1295" s="62"/>
      <c r="R1295" s="62"/>
      <c r="S1295" s="62"/>
      <c r="T1295" s="62"/>
      <c r="U1295" s="62"/>
      <c r="V1295" s="62"/>
      <c r="W1295" s="62"/>
      <c r="X1295" s="62" t="s">
        <v>3380</v>
      </c>
      <c r="Y1295" s="62">
        <v>2</v>
      </c>
      <c r="Z1295" s="62" t="str">
        <f>IF(ISNA(MATCH(C1295,FORMULÁRIO!L:L, 0)),"NÃO","SIM")</f>
        <v>SIM</v>
      </c>
      <c r="AA1295" s="62" t="s">
        <v>3502</v>
      </c>
      <c r="AB1295" s="62" t="s">
        <v>3502</v>
      </c>
    </row>
    <row r="1296" spans="1:28" ht="31.5" customHeight="1" x14ac:dyDescent="0.25">
      <c r="A1296" s="62">
        <v>775</v>
      </c>
      <c r="B1296" s="209" t="s">
        <v>3175</v>
      </c>
      <c r="C1296" s="46" t="s">
        <v>3176</v>
      </c>
      <c r="D1296" s="47" t="s">
        <v>3177</v>
      </c>
      <c r="E1296" s="48" t="s">
        <v>43</v>
      </c>
      <c r="F1296" s="46" t="s">
        <v>3178</v>
      </c>
      <c r="G1296" s="46" t="s">
        <v>132</v>
      </c>
      <c r="H1296" s="62"/>
      <c r="I1296" s="62"/>
      <c r="J1296" s="62" t="s">
        <v>9</v>
      </c>
      <c r="K1296" s="62" t="s">
        <v>9</v>
      </c>
      <c r="L1296" s="62"/>
      <c r="M1296" s="62"/>
      <c r="N1296" s="62"/>
      <c r="O1296" s="62"/>
      <c r="P1296" s="62"/>
      <c r="Q1296" s="62"/>
      <c r="R1296" s="62"/>
      <c r="S1296" s="62"/>
      <c r="T1296" s="62"/>
      <c r="U1296" s="62"/>
      <c r="V1296" s="62"/>
      <c r="W1296" s="62"/>
      <c r="X1296" s="62" t="s">
        <v>3380</v>
      </c>
      <c r="Y1296" s="62">
        <v>1</v>
      </c>
      <c r="Z1296" s="62" t="str">
        <f>IF(ISNA(MATCH(C1296,FORMULÁRIO!L:L, 0)),"NÃO","SIM")</f>
        <v>SIM</v>
      </c>
      <c r="AA1296" s="62" t="s">
        <v>3502</v>
      </c>
      <c r="AB1296" s="62" t="s">
        <v>3502</v>
      </c>
    </row>
    <row r="1297" spans="1:28" ht="15.75" customHeight="1" x14ac:dyDescent="0.25">
      <c r="A1297" s="62">
        <v>776</v>
      </c>
      <c r="B1297" s="208" t="s">
        <v>3179</v>
      </c>
      <c r="C1297" s="46" t="s">
        <v>3180</v>
      </c>
      <c r="D1297" s="47" t="s">
        <v>3181</v>
      </c>
      <c r="E1297" s="48" t="s">
        <v>3470</v>
      </c>
      <c r="F1297" s="46" t="s">
        <v>3182</v>
      </c>
      <c r="G1297" s="46" t="s">
        <v>132</v>
      </c>
      <c r="H1297" s="62"/>
      <c r="I1297" s="62"/>
      <c r="J1297" s="62" t="s">
        <v>9</v>
      </c>
      <c r="K1297" s="62" t="s">
        <v>9</v>
      </c>
      <c r="L1297" s="62"/>
      <c r="M1297" s="62"/>
      <c r="N1297" s="62"/>
      <c r="O1297" s="62"/>
      <c r="P1297" s="62"/>
      <c r="Q1297" s="62"/>
      <c r="R1297" s="62"/>
      <c r="S1297" s="62"/>
      <c r="T1297" s="62"/>
      <c r="U1297" s="62"/>
      <c r="V1297" s="62"/>
      <c r="W1297" s="62"/>
      <c r="X1297" s="62" t="s">
        <v>3380</v>
      </c>
      <c r="Y1297" s="62">
        <v>1</v>
      </c>
      <c r="Z1297" s="62" t="str">
        <f>IF(ISNA(MATCH(C1297,FORMULÁRIO!L:L, 0)),"NÃO","SIM")</f>
        <v>SIM</v>
      </c>
      <c r="AA1297" s="62" t="s">
        <v>3503</v>
      </c>
      <c r="AB1297" s="62" t="s">
        <v>3503</v>
      </c>
    </row>
    <row r="1298" spans="1:28" ht="15.75" customHeight="1" x14ac:dyDescent="0.25">
      <c r="A1298" s="62">
        <v>776</v>
      </c>
      <c r="B1298" s="208" t="s">
        <v>3179</v>
      </c>
      <c r="C1298" s="46" t="s">
        <v>3180</v>
      </c>
      <c r="D1298" s="47" t="s">
        <v>3181</v>
      </c>
      <c r="E1298" s="48" t="s">
        <v>3470</v>
      </c>
      <c r="F1298" s="46" t="s">
        <v>3182</v>
      </c>
      <c r="G1298" s="46" t="s">
        <v>68</v>
      </c>
      <c r="H1298" s="62"/>
      <c r="I1298" s="62"/>
      <c r="J1298" s="62" t="s">
        <v>9</v>
      </c>
      <c r="K1298" s="62" t="s">
        <v>9</v>
      </c>
      <c r="L1298" s="62"/>
      <c r="M1298" s="62"/>
      <c r="N1298" s="62"/>
      <c r="O1298" s="62"/>
      <c r="P1298" s="62"/>
      <c r="Q1298" s="62"/>
      <c r="R1298" s="62"/>
      <c r="S1298" s="62"/>
      <c r="T1298" s="62"/>
      <c r="U1298" s="62"/>
      <c r="V1298" s="62"/>
      <c r="W1298" s="62"/>
      <c r="X1298" s="62" t="s">
        <v>3497</v>
      </c>
      <c r="Y1298" s="62">
        <v>2</v>
      </c>
      <c r="Z1298" s="62" t="str">
        <f>IF(ISNA(MATCH(C1298,FORMULÁRIO!L:L, 0)),"NÃO","SIM")</f>
        <v>SIM</v>
      </c>
      <c r="AA1298" s="62" t="s">
        <v>3503</v>
      </c>
      <c r="AB1298" s="62" t="s">
        <v>3503</v>
      </c>
    </row>
    <row r="1299" spans="1:28" ht="15.75" customHeight="1" x14ac:dyDescent="0.25">
      <c r="A1299" s="62">
        <v>778</v>
      </c>
      <c r="B1299" s="208" t="s">
        <v>3183</v>
      </c>
      <c r="C1299" s="46" t="s">
        <v>3184</v>
      </c>
      <c r="D1299" s="89" t="s">
        <v>3185</v>
      </c>
      <c r="E1299" s="48" t="s">
        <v>26</v>
      </c>
      <c r="F1299" s="46" t="s">
        <v>3186</v>
      </c>
      <c r="G1299" s="46" t="s">
        <v>132</v>
      </c>
      <c r="H1299" s="62" t="s">
        <v>9</v>
      </c>
      <c r="I1299" s="62"/>
      <c r="J1299" s="62" t="s">
        <v>9</v>
      </c>
      <c r="K1299" s="62"/>
      <c r="L1299" s="62"/>
      <c r="M1299" s="62"/>
      <c r="N1299" s="62"/>
      <c r="O1299" s="62"/>
      <c r="P1299" s="62"/>
      <c r="Q1299" s="62"/>
      <c r="R1299" s="62"/>
      <c r="S1299" s="62"/>
      <c r="T1299" s="62"/>
      <c r="U1299" s="62"/>
      <c r="V1299" s="62"/>
      <c r="W1299" s="62"/>
      <c r="X1299" s="62" t="s">
        <v>3380</v>
      </c>
      <c r="Y1299" s="62">
        <v>1</v>
      </c>
      <c r="Z1299" s="62" t="str">
        <f>IF(ISNA(MATCH(C1299,FORMULÁRIO!L:L, 0)),"NÃO","SIM")</f>
        <v>SIM</v>
      </c>
      <c r="AA1299" s="62" t="s">
        <v>3502</v>
      </c>
      <c r="AB1299" s="62" t="s">
        <v>3503</v>
      </c>
    </row>
    <row r="1300" spans="1:28" ht="15.75" customHeight="1" x14ac:dyDescent="0.25">
      <c r="A1300" s="62">
        <v>778</v>
      </c>
      <c r="B1300" s="208" t="s">
        <v>3183</v>
      </c>
      <c r="C1300" s="46" t="s">
        <v>3184</v>
      </c>
      <c r="D1300" s="47" t="s">
        <v>3185</v>
      </c>
      <c r="E1300" s="48" t="s">
        <v>26</v>
      </c>
      <c r="F1300" s="46" t="s">
        <v>3186</v>
      </c>
      <c r="G1300" s="46" t="s">
        <v>103</v>
      </c>
      <c r="H1300" s="62"/>
      <c r="I1300" s="62" t="s">
        <v>9</v>
      </c>
      <c r="J1300" s="62"/>
      <c r="K1300" s="62"/>
      <c r="L1300" s="62"/>
      <c r="M1300" s="62"/>
      <c r="N1300" s="62"/>
      <c r="O1300" s="62"/>
      <c r="P1300" s="62"/>
      <c r="Q1300" s="62"/>
      <c r="R1300" s="62"/>
      <c r="S1300" s="62"/>
      <c r="T1300" s="62"/>
      <c r="U1300" s="62"/>
      <c r="V1300" s="62"/>
      <c r="W1300" s="62"/>
      <c r="X1300" s="62" t="s">
        <v>3361</v>
      </c>
      <c r="Y1300" s="62">
        <v>2</v>
      </c>
      <c r="Z1300" s="62" t="str">
        <f>IF(ISNA(MATCH(C1300,FORMULÁRIO!L:L, 0)),"NÃO","SIM")</f>
        <v>SIM</v>
      </c>
      <c r="AA1300" s="62" t="s">
        <v>3502</v>
      </c>
      <c r="AB1300" s="62" t="s">
        <v>3503</v>
      </c>
    </row>
    <row r="1301" spans="1:28" ht="15.75" customHeight="1" x14ac:dyDescent="0.25">
      <c r="A1301" s="62">
        <v>779</v>
      </c>
      <c r="B1301" s="208" t="s">
        <v>3187</v>
      </c>
      <c r="C1301" s="46" t="s">
        <v>3188</v>
      </c>
      <c r="D1301" s="47" t="s">
        <v>3189</v>
      </c>
      <c r="E1301" s="48" t="s">
        <v>89</v>
      </c>
      <c r="F1301" s="46" t="s">
        <v>3190</v>
      </c>
      <c r="G1301" s="46" t="s">
        <v>305</v>
      </c>
      <c r="H1301" s="62"/>
      <c r="I1301" s="62" t="s">
        <v>9</v>
      </c>
      <c r="J1301" s="62"/>
      <c r="K1301" s="62"/>
      <c r="L1301" s="62"/>
      <c r="M1301" s="62"/>
      <c r="N1301" s="62"/>
      <c r="O1301" s="62"/>
      <c r="P1301" s="62"/>
      <c r="Q1301" s="62"/>
      <c r="R1301" s="62"/>
      <c r="S1301" s="62"/>
      <c r="T1301" s="62"/>
      <c r="U1301" s="62"/>
      <c r="V1301" s="62"/>
      <c r="W1301" s="62"/>
      <c r="X1301" s="62" t="s">
        <v>3389</v>
      </c>
      <c r="Y1301" s="62">
        <v>1</v>
      </c>
      <c r="Z1301" s="62" t="str">
        <f>IF(ISNA(MATCH(C1301,FORMULÁRIO!L:L, 0)),"NÃO","SIM")</f>
        <v>SIM</v>
      </c>
      <c r="AA1301" s="62" t="s">
        <v>3502</v>
      </c>
      <c r="AB1301" s="62" t="s">
        <v>3503</v>
      </c>
    </row>
    <row r="1302" spans="1:28" ht="15.75" customHeight="1" x14ac:dyDescent="0.25">
      <c r="A1302" s="62">
        <v>779</v>
      </c>
      <c r="B1302" s="208" t="s">
        <v>3187</v>
      </c>
      <c r="C1302" s="46" t="s">
        <v>3188</v>
      </c>
      <c r="D1302" s="47" t="s">
        <v>3189</v>
      </c>
      <c r="E1302" s="48" t="s">
        <v>89</v>
      </c>
      <c r="F1302" s="46" t="s">
        <v>3190</v>
      </c>
      <c r="G1302" s="46" t="s">
        <v>63</v>
      </c>
      <c r="H1302" s="62"/>
      <c r="I1302" s="62"/>
      <c r="J1302" s="62"/>
      <c r="K1302" s="62"/>
      <c r="L1302" s="82"/>
      <c r="M1302" s="62"/>
      <c r="N1302" s="62"/>
      <c r="O1302" s="62"/>
      <c r="P1302" s="62"/>
      <c r="Q1302" s="62"/>
      <c r="R1302" s="62"/>
      <c r="S1302" s="62"/>
      <c r="T1302" s="62"/>
      <c r="U1302" s="62"/>
      <c r="V1302" s="62"/>
      <c r="W1302" s="62"/>
      <c r="X1302" s="62" t="s">
        <v>3413</v>
      </c>
      <c r="Y1302" s="62">
        <v>2</v>
      </c>
      <c r="Z1302" s="62" t="str">
        <f>IF(ISNA(MATCH(C1302,FORMULÁRIO!L:L, 0)),"NÃO","SIM")</f>
        <v>SIM</v>
      </c>
      <c r="AA1302" s="62" t="s">
        <v>3502</v>
      </c>
      <c r="AB1302" s="62" t="s">
        <v>3503</v>
      </c>
    </row>
    <row r="1303" spans="1:28" x14ac:dyDescent="0.25">
      <c r="A1303" s="62">
        <v>780</v>
      </c>
      <c r="B1303" s="208" t="s">
        <v>3191</v>
      </c>
      <c r="C1303" s="46" t="s">
        <v>3192</v>
      </c>
      <c r="D1303" s="47" t="s">
        <v>3193</v>
      </c>
      <c r="E1303" s="48" t="s">
        <v>43</v>
      </c>
      <c r="F1303" s="46" t="s">
        <v>3194</v>
      </c>
      <c r="G1303" s="46" t="s">
        <v>10</v>
      </c>
      <c r="H1303" s="62"/>
      <c r="I1303" s="62"/>
      <c r="J1303" s="62" t="s">
        <v>9</v>
      </c>
      <c r="K1303" s="62"/>
      <c r="L1303" s="62"/>
      <c r="M1303" s="62"/>
      <c r="N1303" s="62"/>
      <c r="O1303" s="62"/>
      <c r="P1303" s="62"/>
      <c r="Q1303" s="62"/>
      <c r="R1303" s="62"/>
      <c r="S1303" s="62"/>
      <c r="T1303" s="62"/>
      <c r="U1303" s="62"/>
      <c r="V1303" s="62" t="s">
        <v>3506</v>
      </c>
      <c r="W1303" s="62"/>
      <c r="X1303" s="62" t="s">
        <v>3497</v>
      </c>
      <c r="Y1303" s="62">
        <v>1</v>
      </c>
      <c r="Z1303" s="62" t="str">
        <f>IF(ISNA(MATCH(C1303,FORMULÁRIO!L:L, 0)),"NÃO","SIM")</f>
        <v>SIM</v>
      </c>
      <c r="AA1303" s="62" t="s">
        <v>3502</v>
      </c>
      <c r="AB1303" s="62" t="s">
        <v>3502</v>
      </c>
    </row>
    <row r="1304" spans="1:28" ht="15.75" customHeight="1" x14ac:dyDescent="0.25">
      <c r="A1304" s="62">
        <v>780</v>
      </c>
      <c r="B1304" s="208" t="s">
        <v>3191</v>
      </c>
      <c r="C1304" s="46" t="s">
        <v>3192</v>
      </c>
      <c r="D1304" s="47" t="s">
        <v>3193</v>
      </c>
      <c r="E1304" s="48" t="s">
        <v>43</v>
      </c>
      <c r="F1304" s="46" t="s">
        <v>3194</v>
      </c>
      <c r="G1304" s="46" t="s">
        <v>17</v>
      </c>
      <c r="H1304" s="62"/>
      <c r="I1304" s="62"/>
      <c r="J1304" s="62" t="s">
        <v>9</v>
      </c>
      <c r="K1304" s="62"/>
      <c r="L1304" s="62"/>
      <c r="M1304" s="62"/>
      <c r="N1304" s="62"/>
      <c r="O1304" s="62"/>
      <c r="P1304" s="62"/>
      <c r="Q1304" s="62"/>
      <c r="R1304" s="62"/>
      <c r="S1304" s="62"/>
      <c r="T1304" s="62"/>
      <c r="U1304" s="62" t="s">
        <v>5052</v>
      </c>
      <c r="V1304" s="62" t="s">
        <v>3506</v>
      </c>
      <c r="W1304" s="62"/>
      <c r="X1304" s="62" t="s">
        <v>3380</v>
      </c>
      <c r="Y1304" s="62">
        <v>2</v>
      </c>
      <c r="Z1304" s="62" t="str">
        <f>IF(ISNA(MATCH(C1304,FORMULÁRIO!L:L, 0)),"NÃO","SIM")</f>
        <v>SIM</v>
      </c>
      <c r="AA1304" s="62" t="s">
        <v>3502</v>
      </c>
      <c r="AB1304" s="62" t="s">
        <v>3502</v>
      </c>
    </row>
    <row r="1305" spans="1:28" x14ac:dyDescent="0.25">
      <c r="A1305" s="62">
        <v>781</v>
      </c>
      <c r="B1305" s="208" t="s">
        <v>3195</v>
      </c>
      <c r="C1305" s="46" t="s">
        <v>3196</v>
      </c>
      <c r="D1305" s="47" t="s">
        <v>3197</v>
      </c>
      <c r="E1305" s="48" t="s">
        <v>89</v>
      </c>
      <c r="F1305" s="46" t="s">
        <v>3198</v>
      </c>
      <c r="G1305" s="46" t="s">
        <v>10</v>
      </c>
      <c r="H1305" s="62"/>
      <c r="I1305" s="62" t="s">
        <v>9</v>
      </c>
      <c r="J1305" s="62" t="s">
        <v>9</v>
      </c>
      <c r="K1305" s="62"/>
      <c r="L1305" s="62"/>
      <c r="M1305" s="62"/>
      <c r="N1305" s="62"/>
      <c r="O1305" s="62"/>
      <c r="P1305" s="62"/>
      <c r="Q1305" s="62"/>
      <c r="R1305" s="62"/>
      <c r="S1305" s="62"/>
      <c r="T1305" s="62"/>
      <c r="U1305" s="62"/>
      <c r="V1305" s="62"/>
      <c r="W1305" s="62"/>
      <c r="X1305" s="62" t="s">
        <v>3497</v>
      </c>
      <c r="Y1305" s="62">
        <v>1</v>
      </c>
      <c r="Z1305" s="62" t="str">
        <f>IF(ISNA(MATCH(C1305,FORMULÁRIO!L:L, 0)),"NÃO","SIM")</f>
        <v>SIM</v>
      </c>
      <c r="AA1305" s="62" t="s">
        <v>3502</v>
      </c>
      <c r="AB1305" s="62" t="s">
        <v>3503</v>
      </c>
    </row>
    <row r="1306" spans="1:28" ht="31.5" customHeight="1" x14ac:dyDescent="0.25">
      <c r="A1306" s="62">
        <v>782</v>
      </c>
      <c r="B1306" s="209" t="s">
        <v>3199</v>
      </c>
      <c r="C1306" s="46" t="s">
        <v>3200</v>
      </c>
      <c r="D1306" s="47" t="s">
        <v>3201</v>
      </c>
      <c r="E1306" s="48" t="s">
        <v>3470</v>
      </c>
      <c r="F1306" s="46" t="s">
        <v>3202</v>
      </c>
      <c r="G1306" s="46" t="s">
        <v>13</v>
      </c>
      <c r="H1306" s="62"/>
      <c r="I1306" s="62" t="s">
        <v>9</v>
      </c>
      <c r="J1306" s="62"/>
      <c r="K1306" s="62"/>
      <c r="L1306" s="62"/>
      <c r="M1306" s="62"/>
      <c r="N1306" s="62"/>
      <c r="O1306" s="62"/>
      <c r="P1306" s="62"/>
      <c r="Q1306" s="62"/>
      <c r="R1306" s="62"/>
      <c r="S1306" s="62"/>
      <c r="T1306" s="62"/>
      <c r="U1306" s="62"/>
      <c r="V1306" s="62"/>
      <c r="W1306" s="62"/>
      <c r="X1306" s="62" t="s">
        <v>3408</v>
      </c>
      <c r="Y1306" s="62">
        <v>1</v>
      </c>
      <c r="Z1306" s="62" t="str">
        <f>IF(ISNA(MATCH(C1306,FORMULÁRIO!L:L, 0)),"NÃO","SIM")</f>
        <v>SIM</v>
      </c>
      <c r="AA1306" s="62" t="s">
        <v>3503</v>
      </c>
      <c r="AB1306" s="62" t="s">
        <v>3503</v>
      </c>
    </row>
    <row r="1307" spans="1:28" ht="31.5" customHeight="1" x14ac:dyDescent="0.25">
      <c r="A1307" s="62">
        <v>782</v>
      </c>
      <c r="B1307" s="209" t="s">
        <v>3199</v>
      </c>
      <c r="C1307" s="46" t="s">
        <v>3200</v>
      </c>
      <c r="D1307" s="47" t="s">
        <v>3201</v>
      </c>
      <c r="E1307" s="48" t="s">
        <v>3470</v>
      </c>
      <c r="F1307" s="46" t="s">
        <v>3202</v>
      </c>
      <c r="G1307" s="46" t="s">
        <v>103</v>
      </c>
      <c r="H1307" s="62" t="s">
        <v>9</v>
      </c>
      <c r="I1307" s="62"/>
      <c r="J1307" s="62"/>
      <c r="K1307" s="62"/>
      <c r="L1307" s="62"/>
      <c r="M1307" s="62"/>
      <c r="N1307" s="62"/>
      <c r="O1307" s="62"/>
      <c r="P1307" s="62"/>
      <c r="Q1307" s="62"/>
      <c r="R1307" s="62"/>
      <c r="S1307" s="62"/>
      <c r="T1307" s="62"/>
      <c r="U1307" s="62"/>
      <c r="V1307" s="62"/>
      <c r="W1307" s="62"/>
      <c r="X1307" s="62" t="s">
        <v>3361</v>
      </c>
      <c r="Y1307" s="62">
        <v>2</v>
      </c>
      <c r="Z1307" s="62" t="str">
        <f>IF(ISNA(MATCH(C1307,FORMULÁRIO!L:L, 0)),"NÃO","SIM")</f>
        <v>SIM</v>
      </c>
      <c r="AA1307" s="62" t="s">
        <v>3503</v>
      </c>
      <c r="AB1307" s="62" t="s">
        <v>3503</v>
      </c>
    </row>
    <row r="1308" spans="1:28" ht="31.5" customHeight="1" x14ac:dyDescent="0.25">
      <c r="A1308" s="62">
        <v>782</v>
      </c>
      <c r="B1308" s="209" t="s">
        <v>3199</v>
      </c>
      <c r="C1308" s="46" t="s">
        <v>3200</v>
      </c>
      <c r="D1308" s="47" t="s">
        <v>3201</v>
      </c>
      <c r="E1308" s="48" t="s">
        <v>3470</v>
      </c>
      <c r="F1308" s="46" t="s">
        <v>3202</v>
      </c>
      <c r="G1308" s="46" t="s">
        <v>187</v>
      </c>
      <c r="H1308" s="62"/>
      <c r="I1308" s="62"/>
      <c r="J1308" s="62"/>
      <c r="K1308" s="62"/>
      <c r="L1308" s="62"/>
      <c r="M1308" s="62" t="s">
        <v>9</v>
      </c>
      <c r="N1308" s="62"/>
      <c r="O1308" s="62"/>
      <c r="P1308" s="62"/>
      <c r="Q1308" s="62"/>
      <c r="R1308" s="62"/>
      <c r="S1308" s="62"/>
      <c r="T1308" s="62"/>
      <c r="U1308" s="62"/>
      <c r="V1308" s="62"/>
      <c r="W1308" s="62"/>
      <c r="X1308" s="62" t="s">
        <v>3413</v>
      </c>
      <c r="Y1308" s="62">
        <v>3</v>
      </c>
      <c r="Z1308" s="62" t="str">
        <f>IF(ISNA(MATCH(C1308,FORMULÁRIO!L:L, 0)),"NÃO","SIM")</f>
        <v>SIM</v>
      </c>
      <c r="AA1308" s="62" t="s">
        <v>3503</v>
      </c>
      <c r="AB1308" s="62" t="s">
        <v>3503</v>
      </c>
    </row>
    <row r="1309" spans="1:28" ht="15.75" customHeight="1" x14ac:dyDescent="0.25">
      <c r="A1309" s="62">
        <v>783</v>
      </c>
      <c r="B1309" s="208" t="s">
        <v>3203</v>
      </c>
      <c r="C1309" s="46" t="s">
        <v>3204</v>
      </c>
      <c r="D1309" s="47" t="s">
        <v>3205</v>
      </c>
      <c r="E1309" s="48" t="s">
        <v>3470</v>
      </c>
      <c r="F1309" s="46" t="s">
        <v>3206</v>
      </c>
      <c r="G1309" s="46" t="s">
        <v>132</v>
      </c>
      <c r="H1309" s="62" t="s">
        <v>9</v>
      </c>
      <c r="I1309" s="62"/>
      <c r="J1309" s="62" t="s">
        <v>9</v>
      </c>
      <c r="K1309" s="62" t="s">
        <v>9</v>
      </c>
      <c r="L1309" s="62"/>
      <c r="M1309" s="62"/>
      <c r="N1309" s="62"/>
      <c r="O1309" s="62"/>
      <c r="P1309" s="62"/>
      <c r="Q1309" s="62"/>
      <c r="R1309" s="62"/>
      <c r="S1309" s="62"/>
      <c r="T1309" s="62"/>
      <c r="U1309" s="62"/>
      <c r="V1309" s="62"/>
      <c r="W1309" s="62"/>
      <c r="X1309" s="62" t="s">
        <v>3380</v>
      </c>
      <c r="Y1309" s="62">
        <v>1</v>
      </c>
      <c r="Z1309" s="62" t="str">
        <f>IF(ISNA(MATCH(C1309,FORMULÁRIO!L:L, 0)),"NÃO","SIM")</f>
        <v>SIM</v>
      </c>
      <c r="AA1309" s="62" t="s">
        <v>3503</v>
      </c>
      <c r="AB1309" s="62" t="s">
        <v>3503</v>
      </c>
    </row>
    <row r="1310" spans="1:28" ht="15.75" customHeight="1" x14ac:dyDescent="0.25">
      <c r="A1310" s="62">
        <v>783</v>
      </c>
      <c r="B1310" s="208" t="s">
        <v>3203</v>
      </c>
      <c r="C1310" s="46" t="s">
        <v>3204</v>
      </c>
      <c r="D1310" s="47" t="s">
        <v>3205</v>
      </c>
      <c r="E1310" s="48" t="s">
        <v>3470</v>
      </c>
      <c r="F1310" s="46" t="s">
        <v>3206</v>
      </c>
      <c r="G1310" s="46" t="s">
        <v>103</v>
      </c>
      <c r="H1310" s="62" t="s">
        <v>9</v>
      </c>
      <c r="I1310" s="62" t="s">
        <v>9</v>
      </c>
      <c r="J1310" s="62"/>
      <c r="K1310" s="62"/>
      <c r="L1310" s="62"/>
      <c r="M1310" s="62"/>
      <c r="N1310" s="62"/>
      <c r="O1310" s="62"/>
      <c r="P1310" s="62"/>
      <c r="Q1310" s="62"/>
      <c r="R1310" s="62"/>
      <c r="S1310" s="62"/>
      <c r="T1310" s="62"/>
      <c r="U1310" s="62"/>
      <c r="V1310" s="62"/>
      <c r="W1310" s="62"/>
      <c r="X1310" s="62" t="s">
        <v>3361</v>
      </c>
      <c r="Y1310" s="62">
        <v>2</v>
      </c>
      <c r="Z1310" s="62" t="str">
        <f>IF(ISNA(MATCH(C1310,FORMULÁRIO!L:L, 0)),"NÃO","SIM")</f>
        <v>SIM</v>
      </c>
      <c r="AA1310" s="62" t="s">
        <v>3503</v>
      </c>
      <c r="AB1310" s="62" t="s">
        <v>3503</v>
      </c>
    </row>
    <row r="1311" spans="1:28" ht="15.75" customHeight="1" x14ac:dyDescent="0.25">
      <c r="A1311" s="62">
        <v>784</v>
      </c>
      <c r="B1311" s="208" t="s">
        <v>3207</v>
      </c>
      <c r="C1311" s="46" t="s">
        <v>3208</v>
      </c>
      <c r="D1311" s="47" t="s">
        <v>3209</v>
      </c>
      <c r="E1311" s="48" t="s">
        <v>43</v>
      </c>
      <c r="F1311" s="46" t="s">
        <v>3210</v>
      </c>
      <c r="G1311" s="46" t="s">
        <v>13</v>
      </c>
      <c r="H1311" s="62"/>
      <c r="I1311" s="62" t="s">
        <v>9</v>
      </c>
      <c r="J1311" s="62"/>
      <c r="K1311" s="62"/>
      <c r="L1311" s="62"/>
      <c r="M1311" s="62"/>
      <c r="N1311" s="62"/>
      <c r="O1311" s="62"/>
      <c r="P1311" s="62"/>
      <c r="Q1311" s="62"/>
      <c r="R1311" s="62"/>
      <c r="S1311" s="62"/>
      <c r="T1311" s="62"/>
      <c r="U1311" s="62" t="s">
        <v>5050</v>
      </c>
      <c r="V1311" s="62" t="s">
        <v>3506</v>
      </c>
      <c r="W1311" s="62"/>
      <c r="X1311" s="62" t="s">
        <v>3408</v>
      </c>
      <c r="Y1311" s="62">
        <v>1</v>
      </c>
      <c r="Z1311" s="62" t="str">
        <f>IF(ISNA(MATCH(C1311,FORMULÁRIO!L:L, 0)),"NÃO","SIM")</f>
        <v>SIM</v>
      </c>
      <c r="AA1311" s="62" t="s">
        <v>3502</v>
      </c>
      <c r="AB1311" s="62" t="s">
        <v>3502</v>
      </c>
    </row>
    <row r="1312" spans="1:28" ht="15.75" customHeight="1" x14ac:dyDescent="0.25">
      <c r="A1312" s="62">
        <v>785</v>
      </c>
      <c r="B1312" s="208" t="s">
        <v>3211</v>
      </c>
      <c r="C1312" s="46" t="s">
        <v>3212</v>
      </c>
      <c r="D1312" s="47" t="s">
        <v>3213</v>
      </c>
      <c r="E1312" s="48" t="s">
        <v>89</v>
      </c>
      <c r="F1312" s="46" t="s">
        <v>3214</v>
      </c>
      <c r="G1312" s="46" t="s">
        <v>15</v>
      </c>
      <c r="H1312" s="62" t="s">
        <v>9</v>
      </c>
      <c r="I1312" s="62"/>
      <c r="J1312" s="62"/>
      <c r="K1312" s="62"/>
      <c r="L1312" s="62"/>
      <c r="M1312" s="62"/>
      <c r="N1312" s="62"/>
      <c r="O1312" s="62"/>
      <c r="P1312" s="62"/>
      <c r="Q1312" s="62"/>
      <c r="R1312" s="62"/>
      <c r="S1312" s="62"/>
      <c r="T1312" s="62"/>
      <c r="U1312" s="62"/>
      <c r="V1312" s="62"/>
      <c r="W1312" s="62"/>
      <c r="X1312" s="62" t="s">
        <v>3371</v>
      </c>
      <c r="Y1312" s="62">
        <v>1</v>
      </c>
      <c r="Z1312" s="62" t="str">
        <f>IF(ISNA(MATCH(C1312,FORMULÁRIO!L:L, 0)),"NÃO","SIM")</f>
        <v>SIM</v>
      </c>
      <c r="AA1312" s="62" t="s">
        <v>3502</v>
      </c>
      <c r="AB1312" s="62" t="s">
        <v>3503</v>
      </c>
    </row>
    <row r="1313" spans="1:28" x14ac:dyDescent="0.25">
      <c r="A1313" s="62">
        <v>786</v>
      </c>
      <c r="B1313" s="208" t="s">
        <v>3215</v>
      </c>
      <c r="C1313" s="46" t="s">
        <v>3216</v>
      </c>
      <c r="D1313" s="47" t="s">
        <v>3217</v>
      </c>
      <c r="E1313" s="48" t="s">
        <v>168</v>
      </c>
      <c r="F1313" s="46" t="s">
        <v>3218</v>
      </c>
      <c r="G1313" s="46" t="s">
        <v>10</v>
      </c>
      <c r="H1313" s="62"/>
      <c r="I1313" s="62"/>
      <c r="J1313" s="62" t="s">
        <v>9</v>
      </c>
      <c r="K1313" s="62"/>
      <c r="L1313" s="62"/>
      <c r="M1313" s="62"/>
      <c r="N1313" s="62"/>
      <c r="O1313" s="62"/>
      <c r="P1313" s="62"/>
      <c r="Q1313" s="62"/>
      <c r="R1313" s="62"/>
      <c r="S1313" s="62"/>
      <c r="T1313" s="62"/>
      <c r="U1313" s="62"/>
      <c r="V1313" s="62"/>
      <c r="W1313" s="62"/>
      <c r="X1313" s="62" t="s">
        <v>3497</v>
      </c>
      <c r="Y1313" s="62">
        <v>1</v>
      </c>
      <c r="Z1313" s="62" t="str">
        <f>IF(ISNA(MATCH(C1313,FORMULÁRIO!L:L, 0)),"NÃO","SIM")</f>
        <v>SIM</v>
      </c>
      <c r="AA1313" s="62" t="s">
        <v>3502</v>
      </c>
      <c r="AB1313" s="62" t="s">
        <v>3503</v>
      </c>
    </row>
    <row r="1314" spans="1:28" ht="15.75" customHeight="1" x14ac:dyDescent="0.25">
      <c r="A1314" s="62">
        <v>786</v>
      </c>
      <c r="B1314" s="208" t="s">
        <v>3215</v>
      </c>
      <c r="C1314" s="46" t="s">
        <v>3216</v>
      </c>
      <c r="D1314" s="47" t="s">
        <v>3217</v>
      </c>
      <c r="E1314" s="48" t="s">
        <v>168</v>
      </c>
      <c r="F1314" s="46" t="s">
        <v>3218</v>
      </c>
      <c r="G1314" s="46" t="s">
        <v>103</v>
      </c>
      <c r="H1314" s="62" t="s">
        <v>9</v>
      </c>
      <c r="I1314" s="62"/>
      <c r="J1314" s="62"/>
      <c r="K1314" s="62"/>
      <c r="L1314" s="62"/>
      <c r="M1314" s="62"/>
      <c r="N1314" s="62"/>
      <c r="O1314" s="62"/>
      <c r="P1314" s="62"/>
      <c r="Q1314" s="62"/>
      <c r="R1314" s="62"/>
      <c r="S1314" s="62"/>
      <c r="T1314" s="62"/>
      <c r="U1314" s="62"/>
      <c r="V1314" s="62"/>
      <c r="W1314" s="62"/>
      <c r="X1314" s="62" t="s">
        <v>3361</v>
      </c>
      <c r="Y1314" s="62">
        <v>2</v>
      </c>
      <c r="Z1314" s="62" t="str">
        <f>IF(ISNA(MATCH(C1314,FORMULÁRIO!L:L, 0)),"NÃO","SIM")</f>
        <v>SIM</v>
      </c>
      <c r="AA1314" s="62" t="s">
        <v>3502</v>
      </c>
      <c r="AB1314" s="62" t="s">
        <v>3503</v>
      </c>
    </row>
    <row r="1315" spans="1:28" ht="15.75" customHeight="1" x14ac:dyDescent="0.25">
      <c r="A1315" s="62">
        <v>786</v>
      </c>
      <c r="B1315" s="208" t="s">
        <v>3215</v>
      </c>
      <c r="C1315" s="46" t="s">
        <v>3216</v>
      </c>
      <c r="D1315" s="47" t="s">
        <v>3217</v>
      </c>
      <c r="E1315" s="48" t="s">
        <v>168</v>
      </c>
      <c r="F1315" s="46" t="s">
        <v>3218</v>
      </c>
      <c r="G1315" s="46" t="s">
        <v>25</v>
      </c>
      <c r="H1315" s="62" t="s">
        <v>9</v>
      </c>
      <c r="I1315" s="62"/>
      <c r="J1315" s="62"/>
      <c r="K1315" s="62"/>
      <c r="L1315" s="62"/>
      <c r="M1315" s="62"/>
      <c r="N1315" s="62"/>
      <c r="O1315" s="62"/>
      <c r="P1315" s="62"/>
      <c r="Q1315" s="62"/>
      <c r="R1315" s="62"/>
      <c r="S1315" s="62"/>
      <c r="T1315" s="62"/>
      <c r="U1315" s="62"/>
      <c r="V1315" s="62"/>
      <c r="W1315" s="62"/>
      <c r="X1315" s="62" t="s">
        <v>3380</v>
      </c>
      <c r="Y1315" s="62">
        <v>3</v>
      </c>
      <c r="Z1315" s="62" t="str">
        <f>IF(ISNA(MATCH(C1315,FORMULÁRIO!L:L, 0)),"NÃO","SIM")</f>
        <v>SIM</v>
      </c>
      <c r="AA1315" s="62" t="s">
        <v>3502</v>
      </c>
      <c r="AB1315" s="62" t="s">
        <v>3503</v>
      </c>
    </row>
    <row r="1316" spans="1:28" ht="15.75" customHeight="1" x14ac:dyDescent="0.25">
      <c r="A1316" s="62">
        <v>787</v>
      </c>
      <c r="B1316" s="208" t="s">
        <v>3219</v>
      </c>
      <c r="C1316" s="46" t="s">
        <v>3220</v>
      </c>
      <c r="D1316" s="47" t="s">
        <v>3221</v>
      </c>
      <c r="E1316" s="48" t="s">
        <v>43</v>
      </c>
      <c r="F1316" s="46" t="s">
        <v>3222</v>
      </c>
      <c r="G1316" s="46" t="s">
        <v>15</v>
      </c>
      <c r="H1316" s="62" t="s">
        <v>9</v>
      </c>
      <c r="I1316" s="62"/>
      <c r="J1316" s="62"/>
      <c r="K1316" s="62"/>
      <c r="L1316" s="62"/>
      <c r="M1316" s="62"/>
      <c r="N1316" s="62"/>
      <c r="O1316" s="62"/>
      <c r="P1316" s="62"/>
      <c r="Q1316" s="62"/>
      <c r="R1316" s="62"/>
      <c r="S1316" s="62"/>
      <c r="T1316" s="62"/>
      <c r="U1316" s="62"/>
      <c r="V1316" s="62"/>
      <c r="W1316" s="62"/>
      <c r="X1316" s="62" t="s">
        <v>3371</v>
      </c>
      <c r="Y1316" s="62">
        <v>1</v>
      </c>
      <c r="Z1316" s="62" t="str">
        <f>IF(ISNA(MATCH(C1316,FORMULÁRIO!L:L, 0)),"NÃO","SIM")</f>
        <v>SIM</v>
      </c>
      <c r="AA1316" s="62" t="s">
        <v>3502</v>
      </c>
      <c r="AB1316" s="62" t="s">
        <v>3502</v>
      </c>
    </row>
    <row r="1317" spans="1:28" ht="15.75" customHeight="1" x14ac:dyDescent="0.25">
      <c r="A1317" s="62">
        <v>787</v>
      </c>
      <c r="B1317" s="208" t="s">
        <v>3219</v>
      </c>
      <c r="C1317" s="46" t="s">
        <v>3220</v>
      </c>
      <c r="D1317" s="47" t="s">
        <v>3221</v>
      </c>
      <c r="E1317" s="48" t="s">
        <v>43</v>
      </c>
      <c r="F1317" s="46" t="s">
        <v>3222</v>
      </c>
      <c r="G1317" s="46" t="s">
        <v>63</v>
      </c>
      <c r="H1317" s="62"/>
      <c r="I1317" s="62"/>
      <c r="J1317" s="62"/>
      <c r="K1317" s="62"/>
      <c r="L1317" s="62"/>
      <c r="M1317" s="62"/>
      <c r="N1317" s="62"/>
      <c r="O1317" s="62" t="s">
        <v>9</v>
      </c>
      <c r="P1317" s="62" t="s">
        <v>9</v>
      </c>
      <c r="Q1317" s="62"/>
      <c r="R1317" s="62"/>
      <c r="S1317" s="62"/>
      <c r="T1317" s="62"/>
      <c r="U1317" s="62"/>
      <c r="V1317" s="62"/>
      <c r="W1317" s="62"/>
      <c r="X1317" s="62" t="s">
        <v>3413</v>
      </c>
      <c r="Y1317" s="62">
        <v>2</v>
      </c>
      <c r="Z1317" s="62" t="str">
        <f>IF(ISNA(MATCH(C1317,FORMULÁRIO!L:L, 0)),"NÃO","SIM")</f>
        <v>SIM</v>
      </c>
      <c r="AA1317" s="62" t="s">
        <v>3502</v>
      </c>
      <c r="AB1317" s="62" t="s">
        <v>3502</v>
      </c>
    </row>
    <row r="1318" spans="1:28" x14ac:dyDescent="0.25">
      <c r="A1318" s="62">
        <v>788</v>
      </c>
      <c r="B1318" s="208" t="s">
        <v>3223</v>
      </c>
      <c r="C1318" s="46" t="s">
        <v>3224</v>
      </c>
      <c r="D1318" s="47" t="s">
        <v>3225</v>
      </c>
      <c r="E1318" s="48" t="s">
        <v>168</v>
      </c>
      <c r="F1318" s="46" t="s">
        <v>3226</v>
      </c>
      <c r="G1318" s="46" t="s">
        <v>10</v>
      </c>
      <c r="H1318" s="62"/>
      <c r="I1318" s="62" t="s">
        <v>9</v>
      </c>
      <c r="J1318" s="62"/>
      <c r="K1318" s="62" t="s">
        <v>9</v>
      </c>
      <c r="L1318" s="62"/>
      <c r="M1318" s="62"/>
      <c r="N1318" s="62"/>
      <c r="O1318" s="62"/>
      <c r="P1318" s="62"/>
      <c r="Q1318" s="62"/>
      <c r="R1318" s="62"/>
      <c r="S1318" s="62"/>
      <c r="T1318" s="62"/>
      <c r="U1318" s="62"/>
      <c r="V1318" s="62"/>
      <c r="W1318" s="62"/>
      <c r="X1318" s="62" t="s">
        <v>3497</v>
      </c>
      <c r="Y1318" s="62">
        <v>1</v>
      </c>
      <c r="Z1318" s="62" t="str">
        <f>IF(ISNA(MATCH(C1318,FORMULÁRIO!L:L, 0)),"NÃO","SIM")</f>
        <v>SIM</v>
      </c>
      <c r="AA1318" s="62" t="s">
        <v>3502</v>
      </c>
      <c r="AB1318" s="62" t="s">
        <v>3503</v>
      </c>
    </row>
    <row r="1319" spans="1:28" ht="15.75" customHeight="1" x14ac:dyDescent="0.25">
      <c r="A1319" s="62">
        <v>789</v>
      </c>
      <c r="B1319" s="208" t="s">
        <v>3227</v>
      </c>
      <c r="C1319" s="46" t="s">
        <v>3228</v>
      </c>
      <c r="D1319" s="47" t="s">
        <v>3229</v>
      </c>
      <c r="E1319" s="48" t="s">
        <v>43</v>
      </c>
      <c r="F1319" s="46" t="s">
        <v>3230</v>
      </c>
      <c r="G1319" s="46" t="s">
        <v>62</v>
      </c>
      <c r="H1319" s="62" t="s">
        <v>9</v>
      </c>
      <c r="I1319" s="62"/>
      <c r="J1319" s="62"/>
      <c r="K1319" s="62"/>
      <c r="L1319" s="62"/>
      <c r="M1319" s="62"/>
      <c r="N1319" s="62"/>
      <c r="O1319" s="62"/>
      <c r="P1319" s="62" t="s">
        <v>9</v>
      </c>
      <c r="Q1319" s="62"/>
      <c r="R1319" s="62"/>
      <c r="S1319" s="62"/>
      <c r="T1319" s="62"/>
      <c r="U1319" s="62" t="s">
        <v>5043</v>
      </c>
      <c r="V1319" s="62" t="s">
        <v>3506</v>
      </c>
      <c r="W1319" s="62"/>
      <c r="X1319" s="62" t="s">
        <v>3413</v>
      </c>
      <c r="Y1319" s="62">
        <v>1</v>
      </c>
      <c r="Z1319" s="62" t="str">
        <f>IF(ISNA(MATCH(C1319,FORMULÁRIO!L:L, 0)),"NÃO","SIM")</f>
        <v>SIM</v>
      </c>
      <c r="AA1319" s="62" t="s">
        <v>3502</v>
      </c>
      <c r="AB1319" s="62" t="s">
        <v>3502</v>
      </c>
    </row>
    <row r="1320" spans="1:28" ht="15.75" customHeight="1" x14ac:dyDescent="0.25">
      <c r="A1320" s="62">
        <v>790</v>
      </c>
      <c r="B1320" s="208" t="s">
        <v>3227</v>
      </c>
      <c r="C1320" s="46" t="s">
        <v>3228</v>
      </c>
      <c r="D1320" s="47" t="s">
        <v>3229</v>
      </c>
      <c r="E1320" s="48" t="s">
        <v>43</v>
      </c>
      <c r="F1320" s="46" t="s">
        <v>3230</v>
      </c>
      <c r="G1320" s="46" t="s">
        <v>17</v>
      </c>
      <c r="H1320" s="62"/>
      <c r="I1320" s="62"/>
      <c r="J1320" s="62" t="s">
        <v>9</v>
      </c>
      <c r="K1320" s="62" t="s">
        <v>9</v>
      </c>
      <c r="L1320" s="62"/>
      <c r="M1320" s="62"/>
      <c r="N1320" s="62"/>
      <c r="O1320" s="62"/>
      <c r="P1320" s="62"/>
      <c r="Q1320" s="62"/>
      <c r="R1320" s="62"/>
      <c r="S1320" s="62"/>
      <c r="T1320" s="62"/>
      <c r="U1320" s="62"/>
      <c r="V1320" s="62" t="s">
        <v>3506</v>
      </c>
      <c r="W1320" s="62"/>
      <c r="X1320" s="62" t="s">
        <v>3380</v>
      </c>
      <c r="Y1320" s="62">
        <v>2</v>
      </c>
      <c r="Z1320" s="62" t="str">
        <f>IF(ISNA(MATCH(C1320,FORMULÁRIO!L:L, 0)),"NÃO","SIM")</f>
        <v>SIM</v>
      </c>
      <c r="AA1320" s="62" t="s">
        <v>3502</v>
      </c>
      <c r="AB1320" s="62" t="s">
        <v>3502</v>
      </c>
    </row>
    <row r="1321" spans="1:28" ht="15.75" customHeight="1" x14ac:dyDescent="0.25">
      <c r="A1321" s="62">
        <v>790</v>
      </c>
      <c r="B1321" s="208" t="s">
        <v>3227</v>
      </c>
      <c r="C1321" s="46" t="s">
        <v>3228</v>
      </c>
      <c r="D1321" s="47" t="s">
        <v>3229</v>
      </c>
      <c r="E1321" s="48" t="s">
        <v>43</v>
      </c>
      <c r="F1321" s="46" t="s">
        <v>3230</v>
      </c>
      <c r="G1321" s="46" t="s">
        <v>591</v>
      </c>
      <c r="H1321" s="62" t="s">
        <v>9</v>
      </c>
      <c r="I1321" s="62" t="s">
        <v>9</v>
      </c>
      <c r="J1321" s="62"/>
      <c r="K1321" s="62"/>
      <c r="L1321" s="62"/>
      <c r="M1321" s="62"/>
      <c r="N1321" s="62"/>
      <c r="O1321" s="62"/>
      <c r="P1321" s="62"/>
      <c r="Q1321" s="62"/>
      <c r="R1321" s="62"/>
      <c r="S1321" s="62"/>
      <c r="T1321" s="62"/>
      <c r="U1321" s="62"/>
      <c r="V1321" s="62" t="s">
        <v>3506</v>
      </c>
      <c r="W1321" s="62"/>
      <c r="X1321" s="62" t="s">
        <v>3361</v>
      </c>
      <c r="Y1321" s="62">
        <v>3</v>
      </c>
      <c r="Z1321" s="62" t="str">
        <f>IF(ISNA(MATCH(C1321,FORMULÁRIO!L:L, 0)),"NÃO","SIM")</f>
        <v>SIM</v>
      </c>
      <c r="AA1321" s="62" t="s">
        <v>3502</v>
      </c>
      <c r="AB1321" s="62" t="s">
        <v>3502</v>
      </c>
    </row>
    <row r="1322" spans="1:28" x14ac:dyDescent="0.25">
      <c r="A1322" s="62">
        <v>791</v>
      </c>
      <c r="B1322" s="208" t="s">
        <v>3231</v>
      </c>
      <c r="C1322" s="46" t="s">
        <v>3232</v>
      </c>
      <c r="D1322" s="47" t="s">
        <v>3233</v>
      </c>
      <c r="E1322" s="48" t="s">
        <v>43</v>
      </c>
      <c r="F1322" s="46" t="s">
        <v>3234</v>
      </c>
      <c r="G1322" s="46" t="s">
        <v>10</v>
      </c>
      <c r="H1322" s="62"/>
      <c r="I1322" s="62" t="s">
        <v>9</v>
      </c>
      <c r="J1322" s="62"/>
      <c r="K1322" s="62"/>
      <c r="L1322" s="62"/>
      <c r="M1322" s="62"/>
      <c r="N1322" s="62"/>
      <c r="O1322" s="62"/>
      <c r="P1322" s="62"/>
      <c r="Q1322" s="62"/>
      <c r="R1322" s="62"/>
      <c r="S1322" s="62"/>
      <c r="T1322" s="62"/>
      <c r="U1322" s="62" t="s">
        <v>5045</v>
      </c>
      <c r="V1322" s="62" t="s">
        <v>3506</v>
      </c>
      <c r="W1322" s="62"/>
      <c r="X1322" s="62" t="s">
        <v>3497</v>
      </c>
      <c r="Y1322" s="62">
        <v>1</v>
      </c>
      <c r="Z1322" s="62" t="str">
        <f>IF(ISNA(MATCH(C1322,FORMULÁRIO!L:L, 0)),"NÃO","SIM")</f>
        <v>SIM</v>
      </c>
      <c r="AA1322" s="62" t="s">
        <v>3502</v>
      </c>
      <c r="AB1322" s="62" t="s">
        <v>3502</v>
      </c>
    </row>
    <row r="1323" spans="1:28" ht="15.75" customHeight="1" x14ac:dyDescent="0.25">
      <c r="A1323" s="62">
        <v>792</v>
      </c>
      <c r="B1323" s="208" t="s">
        <v>3235</v>
      </c>
      <c r="C1323" s="46" t="s">
        <v>3236</v>
      </c>
      <c r="D1323" s="47" t="s">
        <v>3237</v>
      </c>
      <c r="E1323" s="48" t="s">
        <v>43</v>
      </c>
      <c r="F1323" s="46" t="s">
        <v>3238</v>
      </c>
      <c r="G1323" s="46" t="s">
        <v>132</v>
      </c>
      <c r="H1323" s="62" t="s">
        <v>9</v>
      </c>
      <c r="I1323" s="62"/>
      <c r="J1323" s="62" t="s">
        <v>9</v>
      </c>
      <c r="K1323" s="62" t="s">
        <v>9</v>
      </c>
      <c r="L1323" s="62"/>
      <c r="M1323" s="62"/>
      <c r="N1323" s="62"/>
      <c r="O1323" s="62"/>
      <c r="P1323" s="62"/>
      <c r="Q1323" s="62"/>
      <c r="R1323" s="62"/>
      <c r="S1323" s="62"/>
      <c r="T1323" s="62"/>
      <c r="U1323" s="62"/>
      <c r="V1323" s="62"/>
      <c r="W1323" s="62"/>
      <c r="X1323" s="62" t="s">
        <v>3380</v>
      </c>
      <c r="Y1323" s="62">
        <v>1</v>
      </c>
      <c r="Z1323" s="62" t="str">
        <f>IF(ISNA(MATCH(C1323,FORMULÁRIO!L:L, 0)),"NÃO","SIM")</f>
        <v>SIM</v>
      </c>
      <c r="AA1323" s="62" t="s">
        <v>3502</v>
      </c>
      <c r="AB1323" s="62" t="s">
        <v>3502</v>
      </c>
    </row>
    <row r="1324" spans="1:28" ht="15.75" customHeight="1" x14ac:dyDescent="0.25">
      <c r="A1324" s="48">
        <v>793</v>
      </c>
      <c r="B1324" s="208" t="s">
        <v>3239</v>
      </c>
      <c r="C1324" s="46" t="s">
        <v>3240</v>
      </c>
      <c r="D1324" s="47" t="s">
        <v>3241</v>
      </c>
      <c r="E1324" s="48" t="s">
        <v>89</v>
      </c>
      <c r="F1324" s="46" t="s">
        <v>3242</v>
      </c>
      <c r="G1324" s="46" t="s">
        <v>305</v>
      </c>
      <c r="H1324" s="62"/>
      <c r="I1324" s="62"/>
      <c r="J1324" s="62"/>
      <c r="K1324" s="62"/>
      <c r="L1324" s="62" t="s">
        <v>9</v>
      </c>
      <c r="M1324" s="62" t="s">
        <v>9</v>
      </c>
      <c r="N1324" s="62"/>
      <c r="O1324" s="62" t="s">
        <v>9</v>
      </c>
      <c r="P1324" s="62"/>
      <c r="Q1324" s="62" t="s">
        <v>9</v>
      </c>
      <c r="R1324" s="62"/>
      <c r="S1324" s="62"/>
      <c r="T1324" s="62"/>
      <c r="U1324" s="62" t="s">
        <v>5026</v>
      </c>
      <c r="V1324" s="62" t="s">
        <v>3506</v>
      </c>
      <c r="W1324" s="62"/>
      <c r="X1324" s="62" t="s">
        <v>3389</v>
      </c>
      <c r="Y1324" s="62">
        <v>1</v>
      </c>
      <c r="Z1324" s="62" t="str">
        <f>IF(ISNA(MATCH(C1324,FORMULÁRIO!L:L, 0)),"NÃO","SIM")</f>
        <v>SIM</v>
      </c>
      <c r="AA1324" s="62" t="s">
        <v>3502</v>
      </c>
      <c r="AB1324" s="62" t="s">
        <v>3503</v>
      </c>
    </row>
    <row r="1325" spans="1:28" ht="15.75" customHeight="1" x14ac:dyDescent="0.25">
      <c r="A1325" s="62">
        <v>794</v>
      </c>
      <c r="B1325" s="208" t="s">
        <v>3243</v>
      </c>
      <c r="C1325" s="46" t="s">
        <v>3244</v>
      </c>
      <c r="D1325" s="47" t="s">
        <v>3245</v>
      </c>
      <c r="E1325" s="48" t="s">
        <v>43</v>
      </c>
      <c r="F1325" s="46" t="s">
        <v>3246</v>
      </c>
      <c r="G1325" s="46" t="s">
        <v>15</v>
      </c>
      <c r="H1325" s="62" t="s">
        <v>9</v>
      </c>
      <c r="I1325" s="62"/>
      <c r="J1325" s="62"/>
      <c r="K1325" s="62"/>
      <c r="L1325" s="62"/>
      <c r="M1325" s="62"/>
      <c r="N1325" s="62"/>
      <c r="O1325" s="62"/>
      <c r="P1325" s="62"/>
      <c r="Q1325" s="62"/>
      <c r="R1325" s="62"/>
      <c r="S1325" s="62"/>
      <c r="T1325" s="62"/>
      <c r="U1325" s="62"/>
      <c r="V1325" s="62"/>
      <c r="W1325" s="62"/>
      <c r="X1325" s="62" t="s">
        <v>3371</v>
      </c>
      <c r="Y1325" s="62">
        <v>1</v>
      </c>
      <c r="Z1325" s="62" t="str">
        <f>IF(ISNA(MATCH(C1325,FORMULÁRIO!L:L, 0)),"NÃO","SIM")</f>
        <v>SIM</v>
      </c>
      <c r="AA1325" s="62" t="s">
        <v>3502</v>
      </c>
      <c r="AB1325" s="62" t="s">
        <v>3502</v>
      </c>
    </row>
    <row r="1326" spans="1:28" ht="15.75" customHeight="1" x14ac:dyDescent="0.25">
      <c r="A1326" s="62">
        <v>795</v>
      </c>
      <c r="B1326" s="208" t="s">
        <v>3247</v>
      </c>
      <c r="C1326" s="46" t="s">
        <v>3248</v>
      </c>
      <c r="D1326" s="47" t="s">
        <v>3249</v>
      </c>
      <c r="E1326" s="48" t="s">
        <v>43</v>
      </c>
      <c r="F1326" s="46" t="s">
        <v>3250</v>
      </c>
      <c r="G1326" s="46" t="s">
        <v>48</v>
      </c>
      <c r="H1326" s="62"/>
      <c r="I1326" s="62"/>
      <c r="J1326" s="62"/>
      <c r="K1326" s="62" t="s">
        <v>9</v>
      </c>
      <c r="L1326" s="62"/>
      <c r="M1326" s="62"/>
      <c r="N1326" s="62"/>
      <c r="O1326" s="62"/>
      <c r="P1326" s="62"/>
      <c r="Q1326" s="62"/>
      <c r="R1326" s="62"/>
      <c r="S1326" s="62"/>
      <c r="T1326" s="62"/>
      <c r="U1326" s="62" t="s">
        <v>5036</v>
      </c>
      <c r="V1326" s="62" t="s">
        <v>3506</v>
      </c>
      <c r="W1326" s="62"/>
      <c r="X1326" s="62" t="s">
        <v>3361</v>
      </c>
      <c r="Y1326" s="62">
        <v>1</v>
      </c>
      <c r="Z1326" s="62" t="str">
        <f>IF(ISNA(MATCH(C1326,FORMULÁRIO!L:L, 0)),"NÃO","SIM")</f>
        <v>SIM</v>
      </c>
      <c r="AA1326" s="62" t="s">
        <v>3502</v>
      </c>
      <c r="AB1326" s="62" t="s">
        <v>3502</v>
      </c>
    </row>
    <row r="1327" spans="1:28" ht="15.75" customHeight="1" x14ac:dyDescent="0.25">
      <c r="A1327" s="62">
        <v>796</v>
      </c>
      <c r="B1327" s="208" t="s">
        <v>3251</v>
      </c>
      <c r="C1327" s="46" t="s">
        <v>3252</v>
      </c>
      <c r="D1327" s="47" t="s">
        <v>3253</v>
      </c>
      <c r="E1327" s="48" t="s">
        <v>89</v>
      </c>
      <c r="F1327" s="46" t="s">
        <v>3254</v>
      </c>
      <c r="G1327" s="46" t="s">
        <v>48</v>
      </c>
      <c r="H1327" s="62" t="s">
        <v>9</v>
      </c>
      <c r="I1327" s="62" t="s">
        <v>9</v>
      </c>
      <c r="J1327" s="62" t="s">
        <v>9</v>
      </c>
      <c r="K1327" s="62"/>
      <c r="L1327" s="62"/>
      <c r="M1327" s="62"/>
      <c r="N1327" s="62"/>
      <c r="O1327" s="62"/>
      <c r="P1327" s="62"/>
      <c r="Q1327" s="62"/>
      <c r="R1327" s="62"/>
      <c r="S1327" s="62"/>
      <c r="T1327" s="62"/>
      <c r="U1327" s="62"/>
      <c r="V1327" s="62"/>
      <c r="W1327" s="62"/>
      <c r="X1327" s="62" t="s">
        <v>3361</v>
      </c>
      <c r="Y1327" s="62">
        <v>1</v>
      </c>
      <c r="Z1327" s="62" t="str">
        <f>IF(ISNA(MATCH(C1327,FORMULÁRIO!L:L, 0)),"NÃO","SIM")</f>
        <v>SIM</v>
      </c>
      <c r="AA1327" s="62" t="s">
        <v>3502</v>
      </c>
      <c r="AB1327" s="62" t="s">
        <v>3503</v>
      </c>
    </row>
    <row r="1328" spans="1:28" ht="15.75" customHeight="1" x14ac:dyDescent="0.25">
      <c r="A1328" s="62">
        <v>796</v>
      </c>
      <c r="B1328" s="208" t="s">
        <v>3255</v>
      </c>
      <c r="C1328" s="46" t="s">
        <v>3256</v>
      </c>
      <c r="D1328" s="47" t="s">
        <v>3257</v>
      </c>
      <c r="E1328" s="48" t="s">
        <v>43</v>
      </c>
      <c r="F1328" s="46" t="s">
        <v>3258</v>
      </c>
      <c r="G1328" s="46" t="s">
        <v>62</v>
      </c>
      <c r="H1328" s="62" t="s">
        <v>9</v>
      </c>
      <c r="I1328" s="62" t="s">
        <v>9</v>
      </c>
      <c r="J1328" s="62"/>
      <c r="K1328" s="62" t="s">
        <v>9</v>
      </c>
      <c r="L1328" s="62"/>
      <c r="M1328" s="62"/>
      <c r="N1328" s="62"/>
      <c r="O1328" s="62"/>
      <c r="P1328" s="62"/>
      <c r="Q1328" s="62"/>
      <c r="R1328" s="62"/>
      <c r="S1328" s="62"/>
      <c r="T1328" s="62"/>
      <c r="U1328" s="62" t="s">
        <v>5031</v>
      </c>
      <c r="V1328" s="62" t="s">
        <v>3506</v>
      </c>
      <c r="W1328" s="62"/>
      <c r="X1328" s="62" t="s">
        <v>3413</v>
      </c>
      <c r="Y1328" s="62">
        <v>1</v>
      </c>
      <c r="Z1328" s="62" t="str">
        <f>IF(ISNA(MATCH(C1328,FORMULÁRIO!L:L, 0)),"NÃO","SIM")</f>
        <v>SIM</v>
      </c>
      <c r="AA1328" s="62" t="s">
        <v>3502</v>
      </c>
      <c r="AB1328" s="62" t="s">
        <v>3502</v>
      </c>
    </row>
    <row r="1329" spans="1:28" ht="15.75" customHeight="1" x14ac:dyDescent="0.25">
      <c r="A1329" s="62">
        <v>797</v>
      </c>
      <c r="B1329" s="208" t="s">
        <v>3259</v>
      </c>
      <c r="C1329" s="46" t="s">
        <v>3260</v>
      </c>
      <c r="D1329" s="89" t="s">
        <v>3261</v>
      </c>
      <c r="E1329" s="48" t="s">
        <v>168</v>
      </c>
      <c r="F1329" s="46" t="s">
        <v>3262</v>
      </c>
      <c r="G1329" s="46" t="s">
        <v>15</v>
      </c>
      <c r="H1329" s="62" t="s">
        <v>9</v>
      </c>
      <c r="I1329" s="62"/>
      <c r="J1329" s="62"/>
      <c r="K1329" s="62"/>
      <c r="L1329" s="62"/>
      <c r="M1329" s="62"/>
      <c r="N1329" s="62"/>
      <c r="O1329" s="62"/>
      <c r="P1329" s="62"/>
      <c r="Q1329" s="62"/>
      <c r="R1329" s="62"/>
      <c r="S1329" s="62"/>
      <c r="T1329" s="62"/>
      <c r="U1329" s="62"/>
      <c r="V1329" s="62"/>
      <c r="W1329" s="62"/>
      <c r="X1329" s="62" t="s">
        <v>3371</v>
      </c>
      <c r="Y1329" s="62">
        <v>1</v>
      </c>
      <c r="Z1329" s="62" t="str">
        <f>IF(ISNA(MATCH(C1329,FORMULÁRIO!L:L, 0)),"NÃO","SIM")</f>
        <v>SIM</v>
      </c>
      <c r="AA1329" s="62" t="s">
        <v>3502</v>
      </c>
      <c r="AB1329" s="62" t="s">
        <v>3503</v>
      </c>
    </row>
    <row r="1330" spans="1:28" ht="15.75" customHeight="1" x14ac:dyDescent="0.25">
      <c r="A1330" s="62">
        <v>797</v>
      </c>
      <c r="B1330" s="208" t="s">
        <v>3259</v>
      </c>
      <c r="C1330" s="46" t="s">
        <v>3260</v>
      </c>
      <c r="D1330" s="47" t="s">
        <v>3261</v>
      </c>
      <c r="E1330" s="48" t="s">
        <v>168</v>
      </c>
      <c r="F1330" s="46" t="s">
        <v>3262</v>
      </c>
      <c r="G1330" s="46" t="s">
        <v>305</v>
      </c>
      <c r="H1330" s="62"/>
      <c r="I1330" s="62"/>
      <c r="J1330" s="62"/>
      <c r="K1330" s="62"/>
      <c r="L1330" s="62"/>
      <c r="M1330" s="62"/>
      <c r="N1330" s="62"/>
      <c r="O1330" s="62" t="s">
        <v>9</v>
      </c>
      <c r="P1330" s="62"/>
      <c r="Q1330" s="62"/>
      <c r="R1330" s="62"/>
      <c r="S1330" s="62"/>
      <c r="T1330" s="62"/>
      <c r="U1330" s="62"/>
      <c r="V1330" s="62"/>
      <c r="W1330" s="62"/>
      <c r="X1330" s="62" t="s">
        <v>3389</v>
      </c>
      <c r="Y1330" s="62">
        <v>1</v>
      </c>
      <c r="Z1330" s="62" t="str">
        <f>IF(ISNA(MATCH(C1330,FORMULÁRIO!L:L, 0)),"NÃO","SIM")</f>
        <v>SIM</v>
      </c>
      <c r="AA1330" s="62" t="s">
        <v>3502</v>
      </c>
      <c r="AB1330" s="62" t="s">
        <v>3503</v>
      </c>
    </row>
    <row r="1331" spans="1:28" ht="47.25" customHeight="1" x14ac:dyDescent="0.25">
      <c r="A1331" s="62">
        <v>798</v>
      </c>
      <c r="B1331" s="208" t="s">
        <v>3263</v>
      </c>
      <c r="C1331" s="46" t="s">
        <v>3264</v>
      </c>
      <c r="D1331" s="89" t="s">
        <v>3265</v>
      </c>
      <c r="E1331" s="48" t="s">
        <v>3470</v>
      </c>
      <c r="F1331" s="46" t="s">
        <v>3266</v>
      </c>
      <c r="G1331" s="46" t="s">
        <v>42</v>
      </c>
      <c r="H1331" s="62" t="s">
        <v>9</v>
      </c>
      <c r="I1331" s="62"/>
      <c r="J1331" s="62"/>
      <c r="K1331" s="62"/>
      <c r="L1331" s="62"/>
      <c r="M1331" s="62"/>
      <c r="N1331" s="62"/>
      <c r="O1331" s="62"/>
      <c r="P1331" s="62"/>
      <c r="Q1331" s="62"/>
      <c r="R1331" s="62"/>
      <c r="S1331" s="62"/>
      <c r="T1331" s="62"/>
      <c r="U1331" s="62" t="s">
        <v>5027</v>
      </c>
      <c r="V1331" s="62" t="s">
        <v>3506</v>
      </c>
      <c r="W1331" s="62"/>
      <c r="X1331" s="62" t="s">
        <v>3432</v>
      </c>
      <c r="Y1331" s="62">
        <v>1</v>
      </c>
      <c r="Z1331" s="62" t="str">
        <f>IF(ISNA(MATCH(C1331,FORMULÁRIO!L:L, 0)),"NÃO","SIM")</f>
        <v>SIM</v>
      </c>
      <c r="AA1331" s="62" t="s">
        <v>3503</v>
      </c>
      <c r="AB1331" s="62" t="s">
        <v>3503</v>
      </c>
    </row>
    <row r="1332" spans="1:28" ht="15.75" customHeight="1" x14ac:dyDescent="0.25">
      <c r="A1332" s="62">
        <v>798</v>
      </c>
      <c r="B1332" s="208" t="s">
        <v>3263</v>
      </c>
      <c r="C1332" s="46" t="s">
        <v>3264</v>
      </c>
      <c r="D1332" s="47" t="s">
        <v>3265</v>
      </c>
      <c r="E1332" s="48" t="s">
        <v>3470</v>
      </c>
      <c r="F1332" s="46" t="s">
        <v>3266</v>
      </c>
      <c r="G1332" s="46" t="s">
        <v>63</v>
      </c>
      <c r="H1332" s="62" t="s">
        <v>9</v>
      </c>
      <c r="I1332" s="62" t="s">
        <v>9</v>
      </c>
      <c r="J1332" s="62"/>
      <c r="K1332" s="62" t="s">
        <v>9</v>
      </c>
      <c r="L1332" s="62"/>
      <c r="M1332" s="62"/>
      <c r="N1332" s="62"/>
      <c r="O1332" s="62"/>
      <c r="P1332" s="62"/>
      <c r="Q1332" s="62"/>
      <c r="R1332" s="62"/>
      <c r="S1332" s="62"/>
      <c r="T1332" s="62"/>
      <c r="U1332" s="62"/>
      <c r="V1332" s="62" t="s">
        <v>3506</v>
      </c>
      <c r="W1332" s="62"/>
      <c r="X1332" s="62" t="s">
        <v>3413</v>
      </c>
      <c r="Y1332" s="62">
        <v>2</v>
      </c>
      <c r="Z1332" s="62" t="str">
        <f>IF(ISNA(MATCH(C1332,FORMULÁRIO!L:L, 0)),"NÃO","SIM")</f>
        <v>SIM</v>
      </c>
      <c r="AA1332" s="62" t="s">
        <v>3503</v>
      </c>
      <c r="AB1332" s="62" t="s">
        <v>3503</v>
      </c>
    </row>
    <row r="1333" spans="1:28" x14ac:dyDescent="0.25">
      <c r="A1333" s="62">
        <v>799</v>
      </c>
      <c r="B1333" s="208" t="s">
        <v>3267</v>
      </c>
      <c r="C1333" s="46" t="s">
        <v>3268</v>
      </c>
      <c r="D1333" s="47" t="s">
        <v>3269</v>
      </c>
      <c r="E1333" s="48" t="s">
        <v>168</v>
      </c>
      <c r="F1333" s="46" t="s">
        <v>3270</v>
      </c>
      <c r="G1333" s="46" t="s">
        <v>10</v>
      </c>
      <c r="H1333" s="62"/>
      <c r="I1333" s="62"/>
      <c r="J1333" s="62" t="s">
        <v>9</v>
      </c>
      <c r="K1333" s="62"/>
      <c r="L1333" s="62"/>
      <c r="M1333" s="62"/>
      <c r="N1333" s="62"/>
      <c r="O1333" s="62"/>
      <c r="P1333" s="62"/>
      <c r="Q1333" s="62"/>
      <c r="R1333" s="62"/>
      <c r="S1333" s="62"/>
      <c r="T1333" s="62"/>
      <c r="U1333" s="62"/>
      <c r="V1333" s="62"/>
      <c r="W1333" s="62"/>
      <c r="X1333" s="62" t="s">
        <v>3497</v>
      </c>
      <c r="Y1333" s="62">
        <v>1</v>
      </c>
      <c r="Z1333" s="62" t="str">
        <f>IF(ISNA(MATCH(C1333,FORMULÁRIO!L:L, 0)),"NÃO","SIM")</f>
        <v>SIM</v>
      </c>
      <c r="AA1333" s="62" t="s">
        <v>3502</v>
      </c>
      <c r="AB1333" s="62" t="s">
        <v>3503</v>
      </c>
    </row>
    <row r="1334" spans="1:28" ht="15.75" customHeight="1" x14ac:dyDescent="0.25">
      <c r="A1334" s="62">
        <v>800</v>
      </c>
      <c r="B1334" s="208" t="s">
        <v>3271</v>
      </c>
      <c r="C1334" s="46" t="s">
        <v>3272</v>
      </c>
      <c r="D1334" s="47" t="s">
        <v>3273</v>
      </c>
      <c r="E1334" s="48" t="s">
        <v>43</v>
      </c>
      <c r="F1334" s="46" t="s">
        <v>3274</v>
      </c>
      <c r="G1334" s="46" t="s">
        <v>62</v>
      </c>
      <c r="H1334" s="62" t="s">
        <v>9</v>
      </c>
      <c r="I1334" s="62"/>
      <c r="J1334" s="62"/>
      <c r="K1334" s="62"/>
      <c r="L1334" s="62"/>
      <c r="M1334" s="62"/>
      <c r="N1334" s="62"/>
      <c r="O1334" s="62"/>
      <c r="P1334" s="62" t="s">
        <v>9</v>
      </c>
      <c r="Q1334" s="62"/>
      <c r="R1334" s="62"/>
      <c r="S1334" s="62"/>
      <c r="T1334" s="62"/>
      <c r="U1334" s="62"/>
      <c r="V1334" s="62"/>
      <c r="W1334" s="62"/>
      <c r="X1334" s="62" t="s">
        <v>3413</v>
      </c>
      <c r="Y1334" s="62">
        <v>1</v>
      </c>
      <c r="Z1334" s="62" t="str">
        <f>IF(ISNA(MATCH(C1334,FORMULÁRIO!L:L, 0)),"NÃO","SIM")</f>
        <v>SIM</v>
      </c>
      <c r="AA1334" s="62" t="s">
        <v>3502</v>
      </c>
      <c r="AB1334" s="62" t="s">
        <v>3502</v>
      </c>
    </row>
    <row r="1335" spans="1:28" ht="15.75" customHeight="1" x14ac:dyDescent="0.25">
      <c r="A1335" s="62">
        <v>801</v>
      </c>
      <c r="B1335" s="46" t="s">
        <v>3275</v>
      </c>
      <c r="C1335" s="46" t="s">
        <v>3276</v>
      </c>
      <c r="D1335" s="47" t="s">
        <v>3277</v>
      </c>
      <c r="E1335" s="48" t="s">
        <v>3470</v>
      </c>
      <c r="F1335" s="46" t="s">
        <v>3278</v>
      </c>
      <c r="G1335" s="46" t="s">
        <v>13</v>
      </c>
      <c r="H1335" s="62"/>
      <c r="I1335" s="62" t="s">
        <v>9</v>
      </c>
      <c r="J1335" s="62"/>
      <c r="K1335" s="62"/>
      <c r="L1335" s="62"/>
      <c r="M1335" s="62"/>
      <c r="N1335" s="62"/>
      <c r="O1335" s="62"/>
      <c r="P1335" s="62"/>
      <c r="Q1335" s="62"/>
      <c r="R1335" s="62"/>
      <c r="S1335" s="62"/>
      <c r="T1335" s="62"/>
      <c r="U1335" s="62"/>
      <c r="V1335" s="62"/>
      <c r="W1335" s="62"/>
      <c r="X1335" s="62" t="s">
        <v>3408</v>
      </c>
      <c r="Y1335" s="62">
        <v>1</v>
      </c>
      <c r="Z1335" s="62" t="str">
        <f>IF(ISNA(MATCH(C1335,FORMULÁRIO!L:L, 0)),"NÃO","SIM")</f>
        <v>NÃO</v>
      </c>
      <c r="AA1335" s="62" t="s">
        <v>3503</v>
      </c>
      <c r="AB1335" s="62" t="s">
        <v>3503</v>
      </c>
    </row>
    <row r="1336" spans="1:28" ht="15.75" customHeight="1" x14ac:dyDescent="0.25">
      <c r="A1336" s="62">
        <v>801</v>
      </c>
      <c r="B1336" s="46" t="s">
        <v>3275</v>
      </c>
      <c r="C1336" s="46" t="s">
        <v>3276</v>
      </c>
      <c r="D1336" s="47" t="s">
        <v>3277</v>
      </c>
      <c r="E1336" s="48" t="s">
        <v>3470</v>
      </c>
      <c r="F1336" s="46" t="s">
        <v>3278</v>
      </c>
      <c r="G1336" s="46" t="s">
        <v>68</v>
      </c>
      <c r="H1336" s="62" t="s">
        <v>9</v>
      </c>
      <c r="I1336" s="62" t="s">
        <v>9</v>
      </c>
      <c r="J1336" s="62" t="s">
        <v>9</v>
      </c>
      <c r="K1336" s="62"/>
      <c r="L1336" s="62"/>
      <c r="M1336" s="62"/>
      <c r="N1336" s="62"/>
      <c r="O1336" s="62"/>
      <c r="P1336" s="62"/>
      <c r="Q1336" s="62"/>
      <c r="R1336" s="62"/>
      <c r="S1336" s="62"/>
      <c r="T1336" s="62"/>
      <c r="U1336" s="62"/>
      <c r="V1336" s="62"/>
      <c r="W1336" s="62"/>
      <c r="X1336" s="62" t="s">
        <v>3497</v>
      </c>
      <c r="Y1336" s="62">
        <v>2</v>
      </c>
      <c r="Z1336" s="62" t="str">
        <f>IF(ISNA(MATCH(C1336,FORMULÁRIO!L:L, 0)),"NÃO","SIM")</f>
        <v>NÃO</v>
      </c>
      <c r="AA1336" s="62" t="s">
        <v>3503</v>
      </c>
      <c r="AB1336" s="62" t="s">
        <v>3503</v>
      </c>
    </row>
    <row r="1337" spans="1:28" ht="15.75" customHeight="1" x14ac:dyDescent="0.25">
      <c r="A1337" s="62">
        <v>801</v>
      </c>
      <c r="B1337" s="46" t="s">
        <v>3275</v>
      </c>
      <c r="C1337" s="46" t="s">
        <v>3276</v>
      </c>
      <c r="D1337" s="47" t="s">
        <v>3277</v>
      </c>
      <c r="E1337" s="48" t="s">
        <v>3470</v>
      </c>
      <c r="F1337" s="46" t="s">
        <v>3278</v>
      </c>
      <c r="G1337" s="46" t="s">
        <v>702</v>
      </c>
      <c r="H1337" s="62" t="s">
        <v>9</v>
      </c>
      <c r="I1337" s="62"/>
      <c r="J1337" s="62"/>
      <c r="K1337" s="62"/>
      <c r="L1337" s="62"/>
      <c r="M1337" s="62"/>
      <c r="N1337" s="62"/>
      <c r="O1337" s="62"/>
      <c r="P1337" s="62"/>
      <c r="Q1337" s="62"/>
      <c r="R1337" s="62"/>
      <c r="S1337" s="62"/>
      <c r="T1337" s="62"/>
      <c r="U1337" s="62"/>
      <c r="V1337" s="62"/>
      <c r="W1337" s="62"/>
      <c r="X1337" s="62" t="s">
        <v>3371</v>
      </c>
      <c r="Y1337" s="62">
        <v>3</v>
      </c>
      <c r="Z1337" s="62" t="str">
        <f>IF(ISNA(MATCH(C1337,FORMULÁRIO!L:L, 0)),"NÃO","SIM")</f>
        <v>NÃO</v>
      </c>
      <c r="AA1337" s="62" t="s">
        <v>3503</v>
      </c>
      <c r="AB1337" s="62" t="s">
        <v>3503</v>
      </c>
    </row>
    <row r="1338" spans="1:28" x14ac:dyDescent="0.25">
      <c r="A1338" s="62">
        <v>802</v>
      </c>
      <c r="B1338" s="46" t="s">
        <v>3279</v>
      </c>
      <c r="C1338" s="46" t="s">
        <v>3280</v>
      </c>
      <c r="D1338" s="47" t="s">
        <v>3281</v>
      </c>
      <c r="E1338" s="48" t="s">
        <v>43</v>
      </c>
      <c r="F1338" s="46" t="s">
        <v>3282</v>
      </c>
      <c r="G1338" s="46" t="s">
        <v>10</v>
      </c>
      <c r="H1338" s="62"/>
      <c r="I1338" s="62"/>
      <c r="J1338" s="62" t="s">
        <v>9</v>
      </c>
      <c r="K1338" s="62"/>
      <c r="L1338" s="62"/>
      <c r="M1338" s="62"/>
      <c r="N1338" s="62"/>
      <c r="O1338" s="62"/>
      <c r="P1338" s="62"/>
      <c r="Q1338" s="62"/>
      <c r="R1338" s="62"/>
      <c r="S1338" s="62"/>
      <c r="T1338" s="62"/>
      <c r="U1338" s="62"/>
      <c r="V1338" s="62"/>
      <c r="W1338" s="62"/>
      <c r="X1338" s="62" t="s">
        <v>3497</v>
      </c>
      <c r="Y1338" s="62">
        <v>1</v>
      </c>
      <c r="Z1338" s="62" t="str">
        <f>IF(ISNA(MATCH(C1338,FORMULÁRIO!L:L, 0)),"NÃO","SIM")</f>
        <v>NÃO</v>
      </c>
      <c r="AA1338" s="62" t="s">
        <v>3502</v>
      </c>
      <c r="AB1338" s="62" t="s">
        <v>3502</v>
      </c>
    </row>
    <row r="1339" spans="1:28" ht="15.75" customHeight="1" x14ac:dyDescent="0.25">
      <c r="A1339" s="62">
        <v>803</v>
      </c>
      <c r="B1339" s="208" t="s">
        <v>3283</v>
      </c>
      <c r="C1339" s="46" t="s">
        <v>3284</v>
      </c>
      <c r="D1339" s="47" t="s">
        <v>3285</v>
      </c>
      <c r="E1339" s="48" t="s">
        <v>43</v>
      </c>
      <c r="F1339" s="46" t="s">
        <v>3286</v>
      </c>
      <c r="G1339" s="46" t="s">
        <v>132</v>
      </c>
      <c r="H1339" s="62"/>
      <c r="I1339" s="62"/>
      <c r="J1339" s="62"/>
      <c r="K1339" s="62" t="s">
        <v>9</v>
      </c>
      <c r="L1339" s="62"/>
      <c r="M1339" s="62"/>
      <c r="N1339" s="62"/>
      <c r="O1339" s="62"/>
      <c r="P1339" s="62"/>
      <c r="Q1339" s="62"/>
      <c r="R1339" s="62"/>
      <c r="S1339" s="62"/>
      <c r="T1339" s="62"/>
      <c r="U1339" s="62"/>
      <c r="V1339" s="62"/>
      <c r="W1339" s="62"/>
      <c r="X1339" s="62" t="s">
        <v>3380</v>
      </c>
      <c r="Y1339" s="62">
        <v>1</v>
      </c>
      <c r="Z1339" s="62" t="str">
        <f>IF(ISNA(MATCH(C1339,FORMULÁRIO!L:L, 0)),"NÃO","SIM")</f>
        <v>SIM</v>
      </c>
      <c r="AA1339" s="62" t="s">
        <v>3502</v>
      </c>
      <c r="AB1339" s="62" t="s">
        <v>3502</v>
      </c>
    </row>
    <row r="1340" spans="1:28" ht="15.75" customHeight="1" x14ac:dyDescent="0.25">
      <c r="A1340" s="62">
        <v>803</v>
      </c>
      <c r="B1340" s="208" t="s">
        <v>3283</v>
      </c>
      <c r="C1340" s="46" t="s">
        <v>3284</v>
      </c>
      <c r="D1340" s="47" t="s">
        <v>3285</v>
      </c>
      <c r="E1340" s="48" t="s">
        <v>43</v>
      </c>
      <c r="F1340" s="46" t="s">
        <v>3286</v>
      </c>
      <c r="G1340" s="46" t="s">
        <v>103</v>
      </c>
      <c r="H1340" s="62"/>
      <c r="I1340" s="62" t="s">
        <v>9</v>
      </c>
      <c r="J1340" s="62"/>
      <c r="K1340" s="62"/>
      <c r="L1340" s="62"/>
      <c r="M1340" s="62"/>
      <c r="N1340" s="62"/>
      <c r="O1340" s="62"/>
      <c r="P1340" s="62"/>
      <c r="Q1340" s="62"/>
      <c r="R1340" s="62"/>
      <c r="S1340" s="62"/>
      <c r="T1340" s="62"/>
      <c r="U1340" s="62"/>
      <c r="V1340" s="62"/>
      <c r="W1340" s="62"/>
      <c r="X1340" s="62" t="s">
        <v>3361</v>
      </c>
      <c r="Y1340" s="62">
        <v>2</v>
      </c>
      <c r="Z1340" s="62" t="str">
        <f>IF(ISNA(MATCH(C1340,FORMULÁRIO!L:L, 0)),"NÃO","SIM")</f>
        <v>SIM</v>
      </c>
      <c r="AA1340" s="62" t="s">
        <v>3502</v>
      </c>
      <c r="AB1340" s="62" t="s">
        <v>3502</v>
      </c>
    </row>
    <row r="1341" spans="1:28" s="85" customFormat="1" ht="15.75" customHeight="1" x14ac:dyDescent="0.25">
      <c r="A1341" s="82">
        <v>804</v>
      </c>
      <c r="B1341" s="83" t="s">
        <v>3287</v>
      </c>
      <c r="C1341" s="83" t="s">
        <v>3288</v>
      </c>
      <c r="D1341" s="92" t="s">
        <v>3289</v>
      </c>
      <c r="E1341" s="84" t="s">
        <v>3470</v>
      </c>
      <c r="F1341" s="83" t="s">
        <v>3290</v>
      </c>
      <c r="G1341" s="83" t="s">
        <v>62</v>
      </c>
      <c r="H1341" s="62" t="s">
        <v>9</v>
      </c>
      <c r="I1341" s="62" t="s">
        <v>9</v>
      </c>
      <c r="J1341" s="82"/>
      <c r="K1341" s="62" t="s">
        <v>9</v>
      </c>
      <c r="L1341" s="82"/>
      <c r="M1341" s="82"/>
      <c r="N1341" s="82"/>
      <c r="O1341" s="82"/>
      <c r="P1341" s="82"/>
      <c r="Q1341" s="82"/>
      <c r="R1341" s="82"/>
      <c r="S1341" s="82"/>
      <c r="T1341" s="62" t="s">
        <v>3495</v>
      </c>
      <c r="U1341" s="62"/>
      <c r="V1341" s="62"/>
      <c r="W1341" s="62"/>
      <c r="X1341" s="62" t="s">
        <v>3413</v>
      </c>
      <c r="Y1341" s="62">
        <v>1</v>
      </c>
      <c r="Z1341" s="62" t="str">
        <f>IF(ISNA(MATCH(C1341,FORMULÁRIO!L:L, 0)),"NÃO","SIM")</f>
        <v>NÃO</v>
      </c>
      <c r="AA1341" s="62" t="s">
        <v>3503</v>
      </c>
      <c r="AB1341" s="62" t="s">
        <v>3503</v>
      </c>
    </row>
    <row r="1342" spans="1:28" s="85" customFormat="1" ht="47.25" customHeight="1" x14ac:dyDescent="0.25">
      <c r="A1342" s="82">
        <v>804</v>
      </c>
      <c r="B1342" s="83" t="s">
        <v>3287</v>
      </c>
      <c r="C1342" s="83" t="s">
        <v>3288</v>
      </c>
      <c r="D1342" s="92" t="s">
        <v>3289</v>
      </c>
      <c r="E1342" s="84" t="s">
        <v>3470</v>
      </c>
      <c r="F1342" s="83" t="s">
        <v>3290</v>
      </c>
      <c r="G1342" s="83" t="s">
        <v>178</v>
      </c>
      <c r="H1342" s="62" t="s">
        <v>9</v>
      </c>
      <c r="I1342" s="82"/>
      <c r="J1342" s="82"/>
      <c r="K1342" s="82"/>
      <c r="L1342" s="82"/>
      <c r="M1342" s="82"/>
      <c r="N1342" s="82"/>
      <c r="O1342" s="82"/>
      <c r="P1342" s="82"/>
      <c r="Q1342" s="82"/>
      <c r="R1342" s="82"/>
      <c r="S1342" s="82"/>
      <c r="T1342" s="62"/>
      <c r="U1342" s="62"/>
      <c r="V1342" s="62"/>
      <c r="W1342" s="62"/>
      <c r="X1342" s="62" t="s">
        <v>3432</v>
      </c>
      <c r="Y1342" s="62">
        <v>2</v>
      </c>
      <c r="Z1342" s="62" t="str">
        <f>IF(ISNA(MATCH(C1342,FORMULÁRIO!L:L, 0)),"NÃO","SIM")</f>
        <v>NÃO</v>
      </c>
      <c r="AA1342" s="62" t="s">
        <v>3503</v>
      </c>
      <c r="AB1342" s="62" t="s">
        <v>3503</v>
      </c>
    </row>
    <row r="1343" spans="1:28" x14ac:dyDescent="0.25">
      <c r="A1343" s="62">
        <v>805</v>
      </c>
      <c r="B1343" s="208" t="s">
        <v>3291</v>
      </c>
      <c r="C1343" s="46" t="s">
        <v>3292</v>
      </c>
      <c r="D1343" s="47" t="s">
        <v>3293</v>
      </c>
      <c r="E1343" s="48" t="s">
        <v>43</v>
      </c>
      <c r="F1343" s="46" t="s">
        <v>3294</v>
      </c>
      <c r="G1343" s="46" t="s">
        <v>10</v>
      </c>
      <c r="H1343" s="62"/>
      <c r="I1343" s="62" t="s">
        <v>9</v>
      </c>
      <c r="J1343" s="62" t="s">
        <v>9</v>
      </c>
      <c r="K1343" s="62"/>
      <c r="L1343" s="62"/>
      <c r="M1343" s="62"/>
      <c r="N1343" s="62"/>
      <c r="O1343" s="62"/>
      <c r="P1343" s="62"/>
      <c r="Q1343" s="62"/>
      <c r="R1343" s="62"/>
      <c r="S1343" s="62"/>
      <c r="T1343" s="62"/>
      <c r="U1343" s="62" t="s">
        <v>5053</v>
      </c>
      <c r="V1343" s="62" t="s">
        <v>3506</v>
      </c>
      <c r="W1343" s="62"/>
      <c r="X1343" s="62" t="s">
        <v>3497</v>
      </c>
      <c r="Y1343" s="62">
        <v>1</v>
      </c>
      <c r="Z1343" s="62" t="str">
        <f>IF(ISNA(MATCH(C1343,FORMULÁRIO!L:L, 0)),"NÃO","SIM")</f>
        <v>SIM</v>
      </c>
      <c r="AA1343" s="62" t="s">
        <v>3502</v>
      </c>
      <c r="AB1343" s="62" t="s">
        <v>3502</v>
      </c>
    </row>
    <row r="1344" spans="1:28" ht="15.75" customHeight="1" x14ac:dyDescent="0.25">
      <c r="A1344" s="62">
        <v>806</v>
      </c>
      <c r="B1344" s="208" t="s">
        <v>3295</v>
      </c>
      <c r="C1344" s="46" t="s">
        <v>3296</v>
      </c>
      <c r="D1344" s="47" t="s">
        <v>3297</v>
      </c>
      <c r="E1344" s="48" t="s">
        <v>43</v>
      </c>
      <c r="F1344" s="46" t="s">
        <v>3298</v>
      </c>
      <c r="G1344" s="46" t="s">
        <v>15</v>
      </c>
      <c r="H1344" s="62" t="s">
        <v>9</v>
      </c>
      <c r="I1344" s="62"/>
      <c r="J1344" s="62"/>
      <c r="K1344" s="62"/>
      <c r="L1344" s="62"/>
      <c r="M1344" s="62"/>
      <c r="N1344" s="62"/>
      <c r="O1344" s="62"/>
      <c r="P1344" s="62"/>
      <c r="Q1344" s="62"/>
      <c r="R1344" s="62"/>
      <c r="S1344" s="62"/>
      <c r="T1344" s="62"/>
      <c r="U1344" s="62"/>
      <c r="V1344" s="62"/>
      <c r="W1344" s="62"/>
      <c r="X1344" s="62" t="s">
        <v>3371</v>
      </c>
      <c r="Y1344" s="62">
        <v>1</v>
      </c>
      <c r="Z1344" s="62" t="str">
        <f>IF(ISNA(MATCH(C1344,FORMULÁRIO!L:L, 0)),"NÃO","SIM")</f>
        <v>SIM</v>
      </c>
      <c r="AA1344" s="62" t="s">
        <v>3502</v>
      </c>
      <c r="AB1344" s="62" t="s">
        <v>3502</v>
      </c>
    </row>
    <row r="1345" spans="1:28" ht="15.75" customHeight="1" x14ac:dyDescent="0.25">
      <c r="A1345" s="62">
        <v>807</v>
      </c>
      <c r="B1345" s="46" t="s">
        <v>3299</v>
      </c>
      <c r="C1345" s="46" t="s">
        <v>3300</v>
      </c>
      <c r="D1345" s="47" t="s">
        <v>3301</v>
      </c>
      <c r="E1345" s="48" t="s">
        <v>43</v>
      </c>
      <c r="F1345" s="46" t="s">
        <v>3302</v>
      </c>
      <c r="G1345" s="46" t="s">
        <v>48</v>
      </c>
      <c r="H1345" s="62" t="s">
        <v>9</v>
      </c>
      <c r="I1345" s="62"/>
      <c r="J1345" s="62"/>
      <c r="K1345" s="62"/>
      <c r="L1345" s="62"/>
      <c r="M1345" s="62"/>
      <c r="N1345" s="62"/>
      <c r="O1345" s="62"/>
      <c r="P1345" s="62"/>
      <c r="Q1345" s="62"/>
      <c r="R1345" s="62"/>
      <c r="S1345" s="62"/>
      <c r="T1345" s="62"/>
      <c r="U1345" s="62"/>
      <c r="V1345" s="62"/>
      <c r="W1345" s="62"/>
      <c r="X1345" s="62" t="s">
        <v>3361</v>
      </c>
      <c r="Y1345" s="62">
        <v>1</v>
      </c>
      <c r="Z1345" s="62" t="str">
        <f>IF(ISNA(MATCH(C1345,FORMULÁRIO!L:L, 0)),"NÃO","SIM")</f>
        <v>NÃO</v>
      </c>
      <c r="AA1345" s="62" t="s">
        <v>3502</v>
      </c>
      <c r="AB1345" s="62" t="s">
        <v>3502</v>
      </c>
    </row>
    <row r="1346" spans="1:28" ht="31.5" customHeight="1" x14ac:dyDescent="0.25">
      <c r="A1346" s="62">
        <v>808</v>
      </c>
      <c r="B1346" s="208" t="s">
        <v>3303</v>
      </c>
      <c r="C1346" s="91" t="s">
        <v>3304</v>
      </c>
      <c r="D1346" s="81" t="s">
        <v>3305</v>
      </c>
      <c r="E1346" s="48" t="s">
        <v>89</v>
      </c>
      <c r="F1346" s="46" t="s">
        <v>3306</v>
      </c>
      <c r="G1346" s="46" t="s">
        <v>15</v>
      </c>
      <c r="H1346" s="62" t="s">
        <v>9</v>
      </c>
      <c r="I1346" s="62"/>
      <c r="J1346" s="62"/>
      <c r="K1346" s="62"/>
      <c r="L1346" s="62"/>
      <c r="M1346" s="62"/>
      <c r="N1346" s="62"/>
      <c r="O1346" s="62"/>
      <c r="P1346" s="62"/>
      <c r="Q1346" s="62"/>
      <c r="R1346" s="62"/>
      <c r="S1346" s="62"/>
      <c r="T1346" s="62"/>
      <c r="U1346" s="62"/>
      <c r="V1346" s="62"/>
      <c r="W1346" s="62"/>
      <c r="X1346" s="62" t="s">
        <v>3371</v>
      </c>
      <c r="Y1346" s="62">
        <v>1</v>
      </c>
      <c r="Z1346" s="62" t="str">
        <f>IF(ISNA(MATCH(C1346,FORMULÁRIO!L:L, 0)),"NÃO","SIM")</f>
        <v>SIM</v>
      </c>
      <c r="AA1346" s="62" t="s">
        <v>3502</v>
      </c>
      <c r="AB1346" s="62" t="s">
        <v>3503</v>
      </c>
    </row>
    <row r="1347" spans="1:28" ht="15.75" customHeight="1" x14ac:dyDescent="0.25">
      <c r="A1347" s="62">
        <v>809</v>
      </c>
      <c r="B1347" s="208" t="s">
        <v>3307</v>
      </c>
      <c r="C1347" s="91" t="s">
        <v>3308</v>
      </c>
      <c r="D1347" s="81" t="s">
        <v>3309</v>
      </c>
      <c r="E1347" s="48" t="s">
        <v>3470</v>
      </c>
      <c r="F1347" s="46" t="s">
        <v>3310</v>
      </c>
      <c r="G1347" s="46" t="s">
        <v>62</v>
      </c>
      <c r="H1347" s="62" t="s">
        <v>9</v>
      </c>
      <c r="I1347" s="62"/>
      <c r="J1347" s="62"/>
      <c r="K1347" s="62"/>
      <c r="L1347" s="62"/>
      <c r="M1347" s="62"/>
      <c r="N1347" s="62"/>
      <c r="O1347" s="62" t="s">
        <v>9</v>
      </c>
      <c r="P1347" s="62" t="s">
        <v>9</v>
      </c>
      <c r="Q1347" s="62"/>
      <c r="R1347" s="62"/>
      <c r="S1347" s="62"/>
      <c r="T1347" s="62"/>
      <c r="U1347" s="62"/>
      <c r="V1347" s="62"/>
      <c r="W1347" s="62"/>
      <c r="X1347" s="62" t="s">
        <v>3413</v>
      </c>
      <c r="Y1347" s="62">
        <v>1</v>
      </c>
      <c r="Z1347" s="62" t="str">
        <f>IF(ISNA(MATCH(C1347,FORMULÁRIO!L:L, 0)),"NÃO","SIM")</f>
        <v>SIM</v>
      </c>
      <c r="AA1347" s="62" t="s">
        <v>3503</v>
      </c>
      <c r="AB1347" s="62" t="s">
        <v>3503</v>
      </c>
    </row>
    <row r="1348" spans="1:28" ht="15.75" customHeight="1" x14ac:dyDescent="0.25">
      <c r="A1348" s="62">
        <v>808</v>
      </c>
      <c r="B1348" s="208" t="s">
        <v>3307</v>
      </c>
      <c r="C1348" s="91" t="s">
        <v>3308</v>
      </c>
      <c r="D1348" s="81" t="s">
        <v>3309</v>
      </c>
      <c r="E1348" s="48" t="s">
        <v>3470</v>
      </c>
      <c r="F1348" s="46" t="s">
        <v>3310</v>
      </c>
      <c r="G1348" s="46" t="s">
        <v>33</v>
      </c>
      <c r="H1348" s="62"/>
      <c r="I1348" s="62" t="s">
        <v>9</v>
      </c>
      <c r="J1348" s="62"/>
      <c r="K1348" s="62" t="s">
        <v>9</v>
      </c>
      <c r="L1348" s="62" t="s">
        <v>9</v>
      </c>
      <c r="M1348" s="62" t="s">
        <v>9</v>
      </c>
      <c r="N1348" s="62" t="s">
        <v>9</v>
      </c>
      <c r="O1348" s="62" t="s">
        <v>9</v>
      </c>
      <c r="P1348" s="62" t="s">
        <v>9</v>
      </c>
      <c r="Q1348" s="62"/>
      <c r="R1348" s="62"/>
      <c r="S1348" s="62"/>
      <c r="T1348" s="62"/>
      <c r="U1348" s="62"/>
      <c r="V1348" s="62"/>
      <c r="W1348" s="62"/>
      <c r="X1348" s="62" t="s">
        <v>3389</v>
      </c>
      <c r="Y1348" s="62">
        <v>2</v>
      </c>
      <c r="Z1348" s="62" t="str">
        <f>IF(ISNA(MATCH(C1348,FORMULÁRIO!L:L, 0)),"NÃO","SIM")</f>
        <v>SIM</v>
      </c>
      <c r="AA1348" s="62" t="s">
        <v>3503</v>
      </c>
      <c r="AB1348" s="62" t="s">
        <v>3503</v>
      </c>
    </row>
    <row r="1349" spans="1:28" ht="15.75" customHeight="1" x14ac:dyDescent="0.25">
      <c r="A1349" s="62">
        <v>808</v>
      </c>
      <c r="B1349" s="208" t="s">
        <v>3307</v>
      </c>
      <c r="C1349" s="91" t="s">
        <v>3308</v>
      </c>
      <c r="D1349" s="81" t="s">
        <v>3309</v>
      </c>
      <c r="E1349" s="48" t="s">
        <v>3470</v>
      </c>
      <c r="F1349" s="46" t="s">
        <v>3310</v>
      </c>
      <c r="G1349" s="46" t="s">
        <v>25</v>
      </c>
      <c r="H1349" s="62" t="s">
        <v>9</v>
      </c>
      <c r="I1349" s="62"/>
      <c r="J1349" s="62"/>
      <c r="K1349" s="62"/>
      <c r="L1349" s="62"/>
      <c r="M1349" s="62"/>
      <c r="N1349" s="62"/>
      <c r="O1349" s="62"/>
      <c r="P1349" s="62"/>
      <c r="Q1349" s="62"/>
      <c r="R1349" s="62"/>
      <c r="S1349" s="62"/>
      <c r="T1349" s="62"/>
      <c r="U1349" s="62"/>
      <c r="V1349" s="62"/>
      <c r="W1349" s="62"/>
      <c r="X1349" s="62" t="s">
        <v>3380</v>
      </c>
      <c r="Y1349" s="62">
        <v>3</v>
      </c>
      <c r="Z1349" s="62" t="str">
        <f>IF(ISNA(MATCH(C1349,FORMULÁRIO!L:L, 0)),"NÃO","SIM")</f>
        <v>SIM</v>
      </c>
      <c r="AA1349" s="62" t="s">
        <v>3503</v>
      </c>
      <c r="AB1349" s="62" t="s">
        <v>3503</v>
      </c>
    </row>
    <row r="1350" spans="1:28" ht="31.5" customHeight="1" x14ac:dyDescent="0.25">
      <c r="A1350" s="62">
        <v>809</v>
      </c>
      <c r="B1350" s="209" t="s">
        <v>3311</v>
      </c>
      <c r="C1350" s="91" t="s">
        <v>3312</v>
      </c>
      <c r="D1350" s="88" t="s">
        <v>3313</v>
      </c>
      <c r="E1350" s="48" t="s">
        <v>168</v>
      </c>
      <c r="F1350" s="46" t="s">
        <v>3314</v>
      </c>
      <c r="G1350" s="46" t="s">
        <v>15</v>
      </c>
      <c r="H1350" s="62" t="s">
        <v>9</v>
      </c>
      <c r="I1350" s="62"/>
      <c r="J1350" s="62"/>
      <c r="K1350" s="62"/>
      <c r="L1350" s="62"/>
      <c r="M1350" s="62"/>
      <c r="N1350" s="62"/>
      <c r="O1350" s="62"/>
      <c r="P1350" s="62"/>
      <c r="Q1350" s="62"/>
      <c r="R1350" s="62"/>
      <c r="S1350" s="62"/>
      <c r="T1350" s="62"/>
      <c r="U1350" s="62"/>
      <c r="V1350" s="62"/>
      <c r="W1350" s="62"/>
      <c r="X1350" s="62" t="s">
        <v>3371</v>
      </c>
      <c r="Y1350" s="62">
        <v>1</v>
      </c>
      <c r="Z1350" s="62" t="str">
        <f>IF(ISNA(MATCH(C1350,FORMULÁRIO!L:L, 0)),"NÃO","SIM")</f>
        <v>SIM</v>
      </c>
      <c r="AA1350" s="62" t="s">
        <v>3502</v>
      </c>
      <c r="AB1350" s="62" t="s">
        <v>3503</v>
      </c>
    </row>
    <row r="1351" spans="1:28" ht="31.5" customHeight="1" x14ac:dyDescent="0.25">
      <c r="A1351" s="62">
        <v>809</v>
      </c>
      <c r="B1351" s="209" t="s">
        <v>3311</v>
      </c>
      <c r="C1351" s="91" t="s">
        <v>3312</v>
      </c>
      <c r="D1351" s="81" t="s">
        <v>3313</v>
      </c>
      <c r="E1351" s="48" t="s">
        <v>168</v>
      </c>
      <c r="F1351" s="46" t="s">
        <v>3314</v>
      </c>
      <c r="G1351" s="46" t="s">
        <v>17</v>
      </c>
      <c r="H1351" s="62"/>
      <c r="I1351" s="62"/>
      <c r="J1351" s="62" t="s">
        <v>9</v>
      </c>
      <c r="K1351" s="62"/>
      <c r="L1351" s="62"/>
      <c r="M1351" s="62"/>
      <c r="N1351" s="62"/>
      <c r="O1351" s="62"/>
      <c r="P1351" s="62"/>
      <c r="Q1351" s="62"/>
      <c r="R1351" s="62"/>
      <c r="S1351" s="62"/>
      <c r="T1351" s="62"/>
      <c r="U1351" s="62"/>
      <c r="V1351" s="62"/>
      <c r="W1351" s="62"/>
      <c r="X1351" s="62" t="s">
        <v>3380</v>
      </c>
      <c r="Y1351" s="62">
        <v>2</v>
      </c>
      <c r="Z1351" s="62" t="str">
        <f>IF(ISNA(MATCH(C1351,FORMULÁRIO!L:L, 0)),"NÃO","SIM")</f>
        <v>SIM</v>
      </c>
      <c r="AA1351" s="62" t="s">
        <v>3502</v>
      </c>
      <c r="AB1351" s="62" t="s">
        <v>3503</v>
      </c>
    </row>
    <row r="1352" spans="1:28" x14ac:dyDescent="0.25">
      <c r="A1352" s="62">
        <v>810</v>
      </c>
      <c r="B1352" s="208" t="s">
        <v>3315</v>
      </c>
      <c r="C1352" s="91" t="s">
        <v>3316</v>
      </c>
      <c r="D1352" s="81" t="s">
        <v>3317</v>
      </c>
      <c r="E1352" s="48" t="s">
        <v>43</v>
      </c>
      <c r="F1352" s="46" t="s">
        <v>3318</v>
      </c>
      <c r="G1352" s="46" t="s">
        <v>10</v>
      </c>
      <c r="H1352" s="62" t="s">
        <v>9</v>
      </c>
      <c r="I1352" s="62"/>
      <c r="J1352" s="62"/>
      <c r="K1352" s="62"/>
      <c r="L1352" s="62"/>
      <c r="M1352" s="62"/>
      <c r="N1352" s="62"/>
      <c r="O1352" s="62"/>
      <c r="P1352" s="62"/>
      <c r="Q1352" s="62"/>
      <c r="R1352" s="62"/>
      <c r="S1352" s="62"/>
      <c r="T1352" s="62"/>
      <c r="U1352" s="62"/>
      <c r="V1352" s="62"/>
      <c r="W1352" s="62"/>
      <c r="X1352" s="62" t="s">
        <v>3497</v>
      </c>
      <c r="Y1352" s="62">
        <v>1</v>
      </c>
      <c r="Z1352" s="62" t="str">
        <f>IF(ISNA(MATCH(C1352,FORMULÁRIO!L:L, 0)),"NÃO","SIM")</f>
        <v>SIM</v>
      </c>
      <c r="AA1352" s="62" t="s">
        <v>3502</v>
      </c>
      <c r="AB1352" s="62" t="s">
        <v>3502</v>
      </c>
    </row>
    <row r="1353" spans="1:28" ht="15.75" customHeight="1" x14ac:dyDescent="0.25">
      <c r="A1353" s="62">
        <v>811</v>
      </c>
      <c r="B1353" s="208" t="s">
        <v>3319</v>
      </c>
      <c r="C1353" s="91" t="s">
        <v>3320</v>
      </c>
      <c r="D1353" s="81" t="s">
        <v>3321</v>
      </c>
      <c r="E1353" s="48" t="s">
        <v>43</v>
      </c>
      <c r="F1353" s="46" t="s">
        <v>3322</v>
      </c>
      <c r="G1353" s="46" t="s">
        <v>13</v>
      </c>
      <c r="H1353" s="62" t="s">
        <v>9</v>
      </c>
      <c r="I1353" s="62" t="s">
        <v>9</v>
      </c>
      <c r="J1353" s="62"/>
      <c r="K1353" s="62"/>
      <c r="L1353" s="62"/>
      <c r="M1353" s="62"/>
      <c r="N1353" s="62"/>
      <c r="O1353" s="62"/>
      <c r="P1353" s="62"/>
      <c r="Q1353" s="62"/>
      <c r="R1353" s="62"/>
      <c r="S1353" s="62"/>
      <c r="T1353" s="62"/>
      <c r="U1353" s="62"/>
      <c r="V1353" s="62"/>
      <c r="W1353" s="62"/>
      <c r="X1353" s="62" t="s">
        <v>3408</v>
      </c>
      <c r="Y1353" s="62">
        <v>1</v>
      </c>
      <c r="Z1353" s="62" t="str">
        <f>IF(ISNA(MATCH(C1353,FORMULÁRIO!L:L, 0)),"NÃO","SIM")</f>
        <v>SIM</v>
      </c>
      <c r="AA1353" s="62" t="s">
        <v>3502</v>
      </c>
      <c r="AB1353" s="62" t="s">
        <v>3502</v>
      </c>
    </row>
    <row r="1354" spans="1:28" x14ac:dyDescent="0.25">
      <c r="A1354" s="62">
        <v>812</v>
      </c>
      <c r="B1354" s="208" t="s">
        <v>3323</v>
      </c>
      <c r="C1354" s="46" t="s">
        <v>3324</v>
      </c>
      <c r="D1354" s="47" t="s">
        <v>3325</v>
      </c>
      <c r="E1354" s="48" t="s">
        <v>3470</v>
      </c>
      <c r="F1354" s="46" t="s">
        <v>3326</v>
      </c>
      <c r="G1354" s="46" t="s">
        <v>10</v>
      </c>
      <c r="H1354" s="62" t="s">
        <v>9</v>
      </c>
      <c r="I1354" s="62"/>
      <c r="J1354" s="62" t="s">
        <v>9</v>
      </c>
      <c r="K1354" s="62"/>
      <c r="L1354" s="62"/>
      <c r="M1354" s="62"/>
      <c r="N1354" s="62"/>
      <c r="O1354" s="62"/>
      <c r="P1354" s="62"/>
      <c r="Q1354" s="62"/>
      <c r="R1354" s="62"/>
      <c r="S1354" s="62"/>
      <c r="T1354" s="62"/>
      <c r="U1354" s="62"/>
      <c r="V1354" s="62"/>
      <c r="W1354" s="62"/>
      <c r="X1354" s="62" t="s">
        <v>3497</v>
      </c>
      <c r="Y1354" s="62">
        <v>1</v>
      </c>
      <c r="Z1354" s="62" t="str">
        <f>IF(ISNA(MATCH(C1354,FORMULÁRIO!L:L, 0)),"NÃO","SIM")</f>
        <v>SIM</v>
      </c>
      <c r="AA1354" s="62" t="s">
        <v>3503</v>
      </c>
      <c r="AB1354" s="62" t="s">
        <v>3503</v>
      </c>
    </row>
    <row r="1355" spans="1:28" x14ac:dyDescent="0.25">
      <c r="A1355" s="62">
        <v>813</v>
      </c>
      <c r="B1355" s="46" t="s">
        <v>3327</v>
      </c>
      <c r="C1355" s="46" t="s">
        <v>3328</v>
      </c>
      <c r="D1355" s="47" t="s">
        <v>3329</v>
      </c>
      <c r="E1355" s="48" t="s">
        <v>3470</v>
      </c>
      <c r="F1355" s="46" t="s">
        <v>3330</v>
      </c>
      <c r="G1355" s="46" t="s">
        <v>10</v>
      </c>
      <c r="H1355" s="62"/>
      <c r="I1355" s="62" t="s">
        <v>9</v>
      </c>
      <c r="J1355" s="62"/>
      <c r="K1355" s="62" t="s">
        <v>9</v>
      </c>
      <c r="L1355" s="62"/>
      <c r="M1355" s="62"/>
      <c r="N1355" s="62"/>
      <c r="O1355" s="62"/>
      <c r="P1355" s="62"/>
      <c r="Q1355" s="62"/>
      <c r="R1355" s="62"/>
      <c r="S1355" s="62"/>
      <c r="T1355" s="62"/>
      <c r="U1355" s="62"/>
      <c r="V1355" s="62"/>
      <c r="W1355" s="62"/>
      <c r="X1355" s="62" t="s">
        <v>3497</v>
      </c>
      <c r="Y1355" s="62">
        <v>1</v>
      </c>
      <c r="Z1355" s="62" t="str">
        <f>IF(ISNA(MATCH(C1355,FORMULÁRIO!L:L, 0)),"NÃO","SIM")</f>
        <v>NÃO</v>
      </c>
      <c r="AA1355" s="62" t="s">
        <v>3503</v>
      </c>
      <c r="AB1355" s="62" t="s">
        <v>3503</v>
      </c>
    </row>
    <row r="1356" spans="1:28" ht="15.75" customHeight="1" x14ac:dyDescent="0.25">
      <c r="A1356" s="62">
        <v>814</v>
      </c>
      <c r="B1356" s="208" t="s">
        <v>3331</v>
      </c>
      <c r="C1356" s="46" t="s">
        <v>3332</v>
      </c>
      <c r="D1356" s="47" t="s">
        <v>3333</v>
      </c>
      <c r="E1356" s="48" t="s">
        <v>3470</v>
      </c>
      <c r="F1356" s="46" t="s">
        <v>3334</v>
      </c>
      <c r="G1356" s="46" t="s">
        <v>13</v>
      </c>
      <c r="H1356" s="62" t="s">
        <v>9</v>
      </c>
      <c r="I1356" s="62"/>
      <c r="J1356" s="62"/>
      <c r="K1356" s="62"/>
      <c r="L1356" s="62"/>
      <c r="M1356" s="62"/>
      <c r="N1356" s="62"/>
      <c r="O1356" s="62"/>
      <c r="P1356" s="62"/>
      <c r="Q1356" s="62"/>
      <c r="R1356" s="62"/>
      <c r="S1356" s="62"/>
      <c r="T1356" s="62"/>
      <c r="U1356" s="62"/>
      <c r="V1356" s="62"/>
      <c r="W1356" s="62"/>
      <c r="X1356" s="62" t="s">
        <v>3408</v>
      </c>
      <c r="Y1356" s="62">
        <v>1</v>
      </c>
      <c r="Z1356" s="62" t="str">
        <f>IF(ISNA(MATCH(C1356,FORMULÁRIO!L:L, 0)),"NÃO","SIM")</f>
        <v>SIM</v>
      </c>
      <c r="AA1356" s="62" t="s">
        <v>3503</v>
      </c>
      <c r="AB1356" s="62" t="s">
        <v>3503</v>
      </c>
    </row>
    <row r="1357" spans="1:28" ht="15.75" customHeight="1" x14ac:dyDescent="0.25">
      <c r="A1357" s="62">
        <v>814</v>
      </c>
      <c r="B1357" s="208" t="s">
        <v>3331</v>
      </c>
      <c r="C1357" s="46" t="s">
        <v>3332</v>
      </c>
      <c r="D1357" s="47" t="s">
        <v>3333</v>
      </c>
      <c r="E1357" s="48" t="s">
        <v>3470</v>
      </c>
      <c r="F1357" s="46" t="s">
        <v>3334</v>
      </c>
      <c r="G1357" s="46" t="s">
        <v>103</v>
      </c>
      <c r="H1357" s="62" t="s">
        <v>9</v>
      </c>
      <c r="I1357" s="62"/>
      <c r="J1357" s="62"/>
      <c r="K1357" s="62"/>
      <c r="L1357" s="62"/>
      <c r="M1357" s="62"/>
      <c r="N1357" s="62"/>
      <c r="O1357" s="62"/>
      <c r="P1357" s="62"/>
      <c r="Q1357" s="62"/>
      <c r="R1357" s="62"/>
      <c r="S1357" s="62"/>
      <c r="T1357" s="62"/>
      <c r="U1357" s="62"/>
      <c r="V1357" s="62"/>
      <c r="W1357" s="62"/>
      <c r="X1357" s="62" t="s">
        <v>3361</v>
      </c>
      <c r="Y1357" s="62">
        <v>2</v>
      </c>
      <c r="Z1357" s="62" t="str">
        <f>IF(ISNA(MATCH(C1357,FORMULÁRIO!L:L, 0)),"NÃO","SIM")</f>
        <v>SIM</v>
      </c>
      <c r="AA1357" s="62" t="s">
        <v>3503</v>
      </c>
      <c r="AB1357" s="62" t="s">
        <v>3503</v>
      </c>
    </row>
    <row r="1358" spans="1:28" ht="31.5" customHeight="1" x14ac:dyDescent="0.25">
      <c r="A1358" s="62">
        <v>815</v>
      </c>
      <c r="B1358" s="208" t="s">
        <v>3335</v>
      </c>
      <c r="C1358" s="46" t="s">
        <v>3336</v>
      </c>
      <c r="D1358" s="81" t="s">
        <v>3337</v>
      </c>
      <c r="E1358" s="48" t="s">
        <v>43</v>
      </c>
      <c r="F1358" s="46" t="s">
        <v>3338</v>
      </c>
      <c r="G1358" s="46" t="s">
        <v>48</v>
      </c>
      <c r="H1358" s="62" t="s">
        <v>9</v>
      </c>
      <c r="I1358" s="62" t="s">
        <v>9</v>
      </c>
      <c r="J1358" s="62"/>
      <c r="K1358" s="62"/>
      <c r="L1358" s="62"/>
      <c r="M1358" s="62"/>
      <c r="N1358" s="62"/>
      <c r="O1358" s="62"/>
      <c r="P1358" s="62"/>
      <c r="Q1358" s="62"/>
      <c r="R1358" s="62"/>
      <c r="S1358" s="62"/>
      <c r="T1358" s="62"/>
      <c r="U1358" s="62"/>
      <c r="V1358" s="62"/>
      <c r="W1358" s="62"/>
      <c r="X1358" s="62" t="s">
        <v>3361</v>
      </c>
      <c r="Y1358" s="62">
        <v>1</v>
      </c>
      <c r="Z1358" s="62" t="str">
        <f>IF(ISNA(MATCH(C1358,FORMULÁRIO!L:L, 0)),"NÃO","SIM")</f>
        <v>SIM</v>
      </c>
      <c r="AA1358" s="62" t="s">
        <v>3502</v>
      </c>
      <c r="AB1358" s="62" t="s">
        <v>3502</v>
      </c>
    </row>
    <row r="1359" spans="1:28" ht="15.75" customHeight="1" x14ac:dyDescent="0.25">
      <c r="A1359" s="62">
        <v>816</v>
      </c>
      <c r="B1359" s="208" t="s">
        <v>3339</v>
      </c>
      <c r="C1359" s="46" t="s">
        <v>3340</v>
      </c>
      <c r="D1359" s="89" t="s">
        <v>3341</v>
      </c>
      <c r="E1359" s="48" t="s">
        <v>89</v>
      </c>
      <c r="F1359" s="46" t="s">
        <v>3342</v>
      </c>
      <c r="G1359" s="46" t="s">
        <v>48</v>
      </c>
      <c r="H1359" s="62" t="s">
        <v>9</v>
      </c>
      <c r="I1359" s="62"/>
      <c r="J1359" s="62"/>
      <c r="K1359" s="62"/>
      <c r="L1359" s="62"/>
      <c r="M1359" s="62"/>
      <c r="N1359" s="62"/>
      <c r="O1359" s="62"/>
      <c r="P1359" s="62"/>
      <c r="Q1359" s="62"/>
      <c r="R1359" s="62"/>
      <c r="S1359" s="62"/>
      <c r="T1359" s="62"/>
      <c r="U1359" s="62"/>
      <c r="V1359" s="62"/>
      <c r="W1359" s="62"/>
      <c r="X1359" s="62" t="s">
        <v>3361</v>
      </c>
      <c r="Y1359" s="62">
        <v>1</v>
      </c>
      <c r="Z1359" s="62" t="str">
        <f>IF(ISNA(MATCH(C1359,FORMULÁRIO!L:L, 0)),"NÃO","SIM")</f>
        <v>SIM</v>
      </c>
      <c r="AA1359" s="62" t="s">
        <v>3502</v>
      </c>
      <c r="AB1359" s="62" t="s">
        <v>3503</v>
      </c>
    </row>
    <row r="1360" spans="1:28" ht="15.75" customHeight="1" x14ac:dyDescent="0.25">
      <c r="A1360" s="62">
        <v>816</v>
      </c>
      <c r="B1360" s="208" t="s">
        <v>3339</v>
      </c>
      <c r="C1360" s="46" t="s">
        <v>3340</v>
      </c>
      <c r="D1360" s="47" t="s">
        <v>3341</v>
      </c>
      <c r="E1360" s="48" t="s">
        <v>89</v>
      </c>
      <c r="F1360" s="46" t="s">
        <v>3342</v>
      </c>
      <c r="G1360" s="46" t="s">
        <v>11</v>
      </c>
      <c r="H1360" s="62" t="s">
        <v>9</v>
      </c>
      <c r="I1360" s="62"/>
      <c r="J1360" s="62"/>
      <c r="K1360" s="62"/>
      <c r="L1360" s="62"/>
      <c r="M1360" s="62"/>
      <c r="N1360" s="62"/>
      <c r="O1360" s="62"/>
      <c r="P1360" s="62"/>
      <c r="Q1360" s="62"/>
      <c r="R1360" s="62"/>
      <c r="S1360" s="62"/>
      <c r="T1360" s="62"/>
      <c r="U1360" s="62"/>
      <c r="V1360" s="62"/>
      <c r="W1360" s="62"/>
      <c r="X1360" s="62" t="s">
        <v>3371</v>
      </c>
      <c r="Y1360" s="62">
        <v>2</v>
      </c>
      <c r="Z1360" s="62" t="str">
        <f>IF(ISNA(MATCH(C1360,FORMULÁRIO!L:L, 0)),"NÃO","SIM")</f>
        <v>SIM</v>
      </c>
      <c r="AA1360" s="62" t="s">
        <v>3502</v>
      </c>
      <c r="AB1360" s="62" t="s">
        <v>3503</v>
      </c>
    </row>
    <row r="1361" spans="1:28" ht="15.75" customHeight="1" x14ac:dyDescent="0.25">
      <c r="A1361" s="62">
        <v>816</v>
      </c>
      <c r="B1361" s="208" t="s">
        <v>3339</v>
      </c>
      <c r="C1361" s="46" t="s">
        <v>3340</v>
      </c>
      <c r="D1361" s="47" t="s">
        <v>3341</v>
      </c>
      <c r="E1361" s="48" t="s">
        <v>89</v>
      </c>
      <c r="F1361" s="46" t="s">
        <v>3342</v>
      </c>
      <c r="G1361" s="46" t="s">
        <v>25</v>
      </c>
      <c r="H1361" s="62" t="s">
        <v>9</v>
      </c>
      <c r="I1361" s="62"/>
      <c r="J1361" s="62"/>
      <c r="K1361" s="62"/>
      <c r="L1361" s="62"/>
      <c r="M1361" s="62"/>
      <c r="N1361" s="62"/>
      <c r="O1361" s="62"/>
      <c r="P1361" s="62"/>
      <c r="Q1361" s="62"/>
      <c r="R1361" s="62"/>
      <c r="S1361" s="62"/>
      <c r="T1361" s="62"/>
      <c r="U1361" s="62"/>
      <c r="V1361" s="62"/>
      <c r="W1361" s="62"/>
      <c r="X1361" s="62" t="s">
        <v>3380</v>
      </c>
      <c r="Y1361" s="62">
        <v>3</v>
      </c>
      <c r="Z1361" s="62" t="str">
        <f>IF(ISNA(MATCH(C1361,FORMULÁRIO!L:L, 0)),"NÃO","SIM")</f>
        <v>SIM</v>
      </c>
      <c r="AA1361" s="62" t="s">
        <v>3502</v>
      </c>
      <c r="AB1361" s="62" t="s">
        <v>3503</v>
      </c>
    </row>
    <row r="1362" spans="1:28" ht="15.75" customHeight="1" x14ac:dyDescent="0.25">
      <c r="A1362" s="62">
        <v>817</v>
      </c>
      <c r="B1362" s="208" t="s">
        <v>3343</v>
      </c>
      <c r="C1362" s="46" t="s">
        <v>3344</v>
      </c>
      <c r="D1362" s="47" t="s">
        <v>3345</v>
      </c>
      <c r="E1362" s="48" t="s">
        <v>3470</v>
      </c>
      <c r="F1362" s="46" t="s">
        <v>3346</v>
      </c>
      <c r="G1362" s="46" t="s">
        <v>305</v>
      </c>
      <c r="H1362" s="62"/>
      <c r="I1362" s="62"/>
      <c r="J1362" s="62" t="s">
        <v>9</v>
      </c>
      <c r="K1362" s="62"/>
      <c r="L1362" s="62"/>
      <c r="M1362" s="62"/>
      <c r="N1362" s="62" t="s">
        <v>9</v>
      </c>
      <c r="O1362" s="62"/>
      <c r="P1362" s="62"/>
      <c r="Q1362" s="62"/>
      <c r="R1362" s="62"/>
      <c r="S1362" s="62"/>
      <c r="T1362" s="62"/>
      <c r="U1362" s="62"/>
      <c r="V1362" s="62"/>
      <c r="W1362" s="62"/>
      <c r="X1362" s="62" t="s">
        <v>3389</v>
      </c>
      <c r="Y1362" s="62">
        <v>1</v>
      </c>
      <c r="Z1362" s="62" t="str">
        <f>IF(ISNA(MATCH(C1362,FORMULÁRIO!L:L, 0)),"NÃO","SIM")</f>
        <v>SIM</v>
      </c>
      <c r="AA1362" s="62" t="s">
        <v>3503</v>
      </c>
      <c r="AB1362" s="62" t="s">
        <v>3503</v>
      </c>
    </row>
    <row r="1363" spans="1:28" ht="15.75" customHeight="1" x14ac:dyDescent="0.25">
      <c r="A1363" s="62">
        <v>818</v>
      </c>
      <c r="B1363" s="208" t="s">
        <v>3347</v>
      </c>
      <c r="C1363" s="46" t="s">
        <v>3348</v>
      </c>
      <c r="D1363" s="47" t="s">
        <v>3349</v>
      </c>
      <c r="E1363" s="48" t="s">
        <v>3470</v>
      </c>
      <c r="F1363" s="46" t="s">
        <v>3350</v>
      </c>
      <c r="G1363" s="46" t="s">
        <v>15</v>
      </c>
      <c r="H1363" s="62" t="s">
        <v>9</v>
      </c>
      <c r="I1363" s="62"/>
      <c r="J1363" s="62"/>
      <c r="K1363" s="62"/>
      <c r="L1363" s="62"/>
      <c r="M1363" s="62"/>
      <c r="N1363" s="62"/>
      <c r="O1363" s="62"/>
      <c r="P1363" s="62"/>
      <c r="Q1363" s="62"/>
      <c r="R1363" s="62"/>
      <c r="S1363" s="62"/>
      <c r="T1363" s="62"/>
      <c r="U1363" s="62"/>
      <c r="V1363" s="62"/>
      <c r="W1363" s="62"/>
      <c r="X1363" s="62" t="s">
        <v>3371</v>
      </c>
      <c r="Y1363" s="62">
        <v>1</v>
      </c>
      <c r="Z1363" s="62" t="str">
        <f>IF(ISNA(MATCH(C1363,FORMULÁRIO!L:L, 0)),"NÃO","SIM")</f>
        <v>SIM</v>
      </c>
      <c r="AA1363" s="62" t="s">
        <v>3503</v>
      </c>
      <c r="AB1363" s="62" t="s">
        <v>3503</v>
      </c>
    </row>
    <row r="1364" spans="1:28" x14ac:dyDescent="0.25">
      <c r="A1364" s="62">
        <v>819</v>
      </c>
      <c r="B1364" s="209" t="s">
        <v>3351</v>
      </c>
      <c r="C1364" s="46" t="s">
        <v>3352</v>
      </c>
      <c r="D1364" s="47" t="s">
        <v>3353</v>
      </c>
      <c r="E1364" s="48" t="s">
        <v>43</v>
      </c>
      <c r="F1364" s="46" t="s">
        <v>3354</v>
      </c>
      <c r="G1364" s="46" t="s">
        <v>10</v>
      </c>
      <c r="H1364" s="62" t="s">
        <v>9</v>
      </c>
      <c r="I1364" s="62"/>
      <c r="J1364" s="62" t="s">
        <v>9</v>
      </c>
      <c r="K1364" s="62"/>
      <c r="L1364" s="62"/>
      <c r="M1364" s="62"/>
      <c r="N1364" s="62"/>
      <c r="O1364" s="62"/>
      <c r="P1364" s="62"/>
      <c r="Q1364" s="62"/>
      <c r="R1364" s="62"/>
      <c r="S1364" s="62"/>
      <c r="T1364" s="129"/>
      <c r="U1364" s="129" t="s">
        <v>5044</v>
      </c>
      <c r="V1364" s="129" t="s">
        <v>3506</v>
      </c>
      <c r="W1364" s="129"/>
      <c r="X1364" s="129" t="s">
        <v>3497</v>
      </c>
      <c r="Y1364" s="129">
        <v>1</v>
      </c>
      <c r="Z1364" s="129" t="str">
        <f>IF(ISNA(MATCH(C1364,FORMULÁRIO!L:L, 0)),"NÃO","SIM")</f>
        <v>SIM</v>
      </c>
      <c r="AA1364" s="62" t="s">
        <v>3502</v>
      </c>
      <c r="AB1364" s="62" t="s">
        <v>3502</v>
      </c>
    </row>
  </sheetData>
  <phoneticPr fontId="1" type="noConversion"/>
  <dataValidations count="2">
    <dataValidation type="list" allowBlank="1" showInputMessage="1" showErrorMessage="1" sqref="E1223:E1364 E2:E1221" xr:uid="{74AEA87A-F9A5-43A9-8993-C5428C693BFF}">
      <formula1>"1ª,1ª e 2ª,1ª e 3ª,1ª e 4ª,2ª,2ª e 3ª,2ª e 4ª,3ª,3ª e 4ª,4ª,Nenhuma,"</formula1>
    </dataValidation>
    <dataValidation type="list" allowBlank="1" showInputMessage="1" showErrorMessage="1" sqref="E1222" xr:uid="{BF60B9A2-BD5F-40AA-A6A0-3EF66EBA98C0}">
      <formula1>"1ª,1ª e 2,Nenhuma,ª,1ª e 3ª,1ª e 4ª,2ª,2ª e 3ª,2ª e 4ª,3ª,3ª e 4ª,4ª"</formula1>
    </dataValidation>
  </dataValidations>
  <hyperlinks>
    <hyperlink ref="D9" r:id="rId1" xr:uid="{5A57E63C-883C-4FE9-BD37-72AA4143643D}"/>
    <hyperlink ref="D10" r:id="rId2" xr:uid="{9DD73C30-FB25-4310-B277-4A06F3CA7C3D}"/>
    <hyperlink ref="D11" r:id="rId3" xr:uid="{D1E91220-35E2-4B26-ABBD-572FD55BDCA6}"/>
    <hyperlink ref="D32" r:id="rId4" xr:uid="{748E34F6-BDA2-4FB5-A5FE-DE65BEA4DE88}"/>
    <hyperlink ref="D33" r:id="rId5" xr:uid="{A62E3295-7C18-4A3F-B598-E1A5B0B0ECE6}"/>
    <hyperlink ref="D34" r:id="rId6" xr:uid="{8D34D2A1-8134-49BE-A222-F308CD7CCBDB}"/>
    <hyperlink ref="D35" r:id="rId7" xr:uid="{57654F0B-398E-4BA6-8560-529F42CD7894}"/>
    <hyperlink ref="D36" r:id="rId8" xr:uid="{698F3FD3-4B12-4F60-B940-AB1406B35F12}"/>
    <hyperlink ref="D37" r:id="rId9" xr:uid="{3970B2B2-4ABF-4BCE-8829-93404D6DD8D4}"/>
    <hyperlink ref="D38" r:id="rId10" xr:uid="{EF498DB9-0F40-4E0D-883A-69E9FB5A5ABF}"/>
    <hyperlink ref="D39" r:id="rId11" xr:uid="{B96240D2-1A26-4722-B3F9-4A89556E5882}"/>
    <hyperlink ref="D40" r:id="rId12" xr:uid="{759A35B5-4EAB-4DB6-AAF3-6D57354971CF}"/>
    <hyperlink ref="D46" r:id="rId13" xr:uid="{B77006AC-9825-47D8-B509-1BBA9597B8D8}"/>
    <hyperlink ref="D109" r:id="rId14" display="apgvalois@gmail.com" xr:uid="{F68AD19B-DBF9-4399-895D-4621C7636B05}"/>
    <hyperlink ref="D131" r:id="rId15" xr:uid="{BA583BF9-1D34-4F5E-B37A-87FD1C747DBC}"/>
    <hyperlink ref="D197" r:id="rId16" xr:uid="{EA418BFD-376F-4192-B24C-CE22FD263640}"/>
    <hyperlink ref="D229" r:id="rId17" xr:uid="{BEBA53FF-A38B-4148-B5AA-865F22C37109}"/>
    <hyperlink ref="D230" r:id="rId18" xr:uid="{428B11CA-2A31-44FC-B101-F867EC125CF2}"/>
    <hyperlink ref="D267" r:id="rId19" xr:uid="{B94D9657-86B2-4EFE-AFB5-3870B42BD5FF}"/>
    <hyperlink ref="D349" r:id="rId20" xr:uid="{9DF04359-D4E8-4ACA-872C-CA8BE8B02A52}"/>
    <hyperlink ref="D350" r:id="rId21" xr:uid="{47DCCE81-F669-491C-8D5E-AFDC4D75EFD6}"/>
    <hyperlink ref="D351" r:id="rId22" xr:uid="{B2C992FA-D9E9-46FA-A6D4-49D34EFF4CCC}"/>
    <hyperlink ref="D352" r:id="rId23" xr:uid="{6FDA4F2C-2B36-42FE-B857-AB3CBCB1C68F}"/>
    <hyperlink ref="D545" r:id="rId24" xr:uid="{D2C65C18-C3C2-428C-B1F0-D867C61A62FD}"/>
    <hyperlink ref="D745" r:id="rId25" xr:uid="{A9009F91-5479-41F4-83B3-6DA37B33494E}"/>
    <hyperlink ref="D795" r:id="rId26" xr:uid="{3C114A7A-E1F2-4ACB-8E82-E65660191F03}"/>
    <hyperlink ref="D796" r:id="rId27" xr:uid="{3E1D461E-34A6-45D4-B4D3-A30325778F60}"/>
    <hyperlink ref="D797" r:id="rId28" xr:uid="{A77898EC-26D4-45E6-A33D-BEE17611CC6F}"/>
    <hyperlink ref="D1069" r:id="rId29" xr:uid="{4D6CF9C8-1D2E-4A08-8834-FC56638E61F7}"/>
    <hyperlink ref="D1318" r:id="rId30" xr:uid="{0456954E-B700-4643-81A3-1385257C9ADE}"/>
    <hyperlink ref="D1363" r:id="rId31" xr:uid="{76B4527B-D1A6-4662-8021-D45F13893249}"/>
    <hyperlink ref="D1364" r:id="rId32" xr:uid="{C9BFD85F-BEDB-4B67-B457-0EBB2EA3A84B}"/>
    <hyperlink ref="D268" r:id="rId33" xr:uid="{2CEE0685-2B01-4EBB-8CB0-E7470D18A767}"/>
    <hyperlink ref="D1331" r:id="rId34" xr:uid="{1FC2332D-2578-4F5E-8605-539CD94B7F4A}"/>
    <hyperlink ref="D132" r:id="rId35" xr:uid="{665FDA7E-07D4-4C42-BA18-116628B785F1}"/>
    <hyperlink ref="D49" r:id="rId36" xr:uid="{329E68D3-A03A-4181-BE59-27A2303AB3E4}"/>
    <hyperlink ref="D455" r:id="rId37" xr:uid="{433DD963-71A1-452A-BFEC-1A8806EC2A2F}"/>
    <hyperlink ref="D884" r:id="rId38" xr:uid="{AF7D46D1-EE18-4C28-A181-4C3A28233E4D}"/>
    <hyperlink ref="D129" r:id="rId39" xr:uid="{19EFB22B-3901-45E6-92D7-C23EF578F13A}"/>
    <hyperlink ref="D915" r:id="rId40" xr:uid="{F68BDDF8-30A7-40CE-814D-BEFC714E477A}"/>
    <hyperlink ref="D97" r:id="rId41" xr:uid="{7712200A-AFBF-4E8A-885B-808F37401C7C}"/>
    <hyperlink ref="D853" r:id="rId42" xr:uid="{2D5D2AC7-0C8E-4A77-B383-5C453EE99772}"/>
    <hyperlink ref="D304" r:id="rId43" xr:uid="{158B4A4C-50C2-4EE3-B01A-381671877D52}"/>
    <hyperlink ref="D844" r:id="rId44" xr:uid="{E065A4B0-C4F7-4AE7-B914-8919496769FA}"/>
    <hyperlink ref="D388" r:id="rId45" xr:uid="{2BC4A53D-E3FF-4665-A34C-640C69C93015}"/>
    <hyperlink ref="D726" r:id="rId46" xr:uid="{4A2A8420-9428-4E28-B186-CFB9FF6558A9}"/>
    <hyperlink ref="D123" r:id="rId47" xr:uid="{036AD588-C545-4A45-9635-CD1F74C42C3D}"/>
    <hyperlink ref="D540" r:id="rId48" xr:uid="{EE633A83-FDD9-466B-8754-E6104BAB0ABB}"/>
    <hyperlink ref="D256" r:id="rId49" xr:uid="{2B602D45-5DDB-4021-AB8B-FA0E1292F03C}"/>
    <hyperlink ref="D1242" r:id="rId50" xr:uid="{A1FA7120-5D0F-4A5B-850A-236AC8FA8E77}"/>
    <hyperlink ref="D837" r:id="rId51" xr:uid="{DA48414A-A1F4-44F1-A010-76AFA30B1717}"/>
    <hyperlink ref="D330" r:id="rId52" xr:uid="{7A9D7D64-3894-4A0C-9EF6-283C45DD0A27}"/>
    <hyperlink ref="D142" r:id="rId53" xr:uid="{684E58B1-034C-449B-9825-2CB656FB9A6E}"/>
    <hyperlink ref="D1203" r:id="rId54" xr:uid="{C38DB6E5-7598-48F7-82D6-03B9C44D5A7B}"/>
    <hyperlink ref="D139" r:id="rId55" xr:uid="{7D9C6661-6981-4472-BE5E-3473BF58EE70}"/>
    <hyperlink ref="D1082" r:id="rId56" xr:uid="{F7D6432D-B54B-446E-B291-C31AE7CB125E}"/>
    <hyperlink ref="D50" r:id="rId57" xr:uid="{B8D551D7-FF6E-440D-92A8-D71CB677C491}"/>
    <hyperlink ref="D758" r:id="rId58" xr:uid="{0FCB85FE-27AB-4BF3-84FE-48E3C37CF227}"/>
    <hyperlink ref="D1329" r:id="rId59" xr:uid="{F1D2F013-CE94-47AF-BD9F-F3F1590A8CF2}"/>
    <hyperlink ref="D1013" r:id="rId60" xr:uid="{6BBF940F-12E1-4D87-AE10-79F92EE704CB}"/>
    <hyperlink ref="D1272" r:id="rId61" xr:uid="{DD74D194-8DBB-4EDA-BF72-9A7C9217B60A}"/>
    <hyperlink ref="D391" r:id="rId62" xr:uid="{A008C0FE-25B4-4A3C-8F75-469AD2AECB8C}"/>
    <hyperlink ref="D84" r:id="rId63" xr:uid="{1D83A783-120A-4E7D-8974-183570770884}"/>
    <hyperlink ref="D159" r:id="rId64" xr:uid="{BE7E2450-E98B-4488-91D6-9F6B809747C9}"/>
    <hyperlink ref="D551" r:id="rId65" xr:uid="{83A71258-8694-4DF0-833A-B9ECF40A5F3A}"/>
    <hyperlink ref="D1350" r:id="rId66" xr:uid="{2EAC7F32-B4CA-478A-8FF5-90C1EEDBC5DD}"/>
    <hyperlink ref="D405" r:id="rId67" xr:uid="{300B5F8B-D519-4269-B96B-6A9F931D76D6}"/>
    <hyperlink ref="D367" r:id="rId68" xr:uid="{71B7C8AB-3870-4CFC-BACE-9158CCAC01C8}"/>
    <hyperlink ref="D134" r:id="rId69" xr:uid="{928E8BA5-9B44-42A1-9689-2EC3F4F9D3C2}"/>
    <hyperlink ref="D459" r:id="rId70" xr:uid="{F326CE8F-7BA6-4ACE-A624-D332B50B324E}"/>
    <hyperlink ref="D1220" r:id="rId71" xr:uid="{9DB08BD2-03DA-4789-B990-530098709338}"/>
    <hyperlink ref="D923" r:id="rId72" xr:uid="{F5E142FA-12F5-42DA-A672-23A990192670}"/>
    <hyperlink ref="D1072" r:id="rId73" xr:uid="{F9C2BAB1-7D7F-4ECA-94DE-4615544BEB02}"/>
    <hyperlink ref="D965" r:id="rId74" xr:uid="{2C375C1F-83FD-458B-A07D-F0A1BCF37DAD}"/>
    <hyperlink ref="D1299" r:id="rId75" xr:uid="{F89F6FD1-84D9-4784-8D66-1BBD190774D4}"/>
    <hyperlink ref="D736" r:id="rId76" xr:uid="{D1E2CD11-3D04-4A79-81A5-E4093D147F49}"/>
    <hyperlink ref="D231" r:id="rId77" xr:uid="{9C9E290D-BA8F-4CF3-9B61-D7CB2C595B56}"/>
    <hyperlink ref="D720" r:id="rId78" xr:uid="{DBC9EC4D-164D-4787-8D10-675A3E163AB9}"/>
    <hyperlink ref="D1026" r:id="rId79" xr:uid="{6D7F0BB5-E786-4B1B-BB94-0DD7C299CC1F}"/>
    <hyperlink ref="D25" r:id="rId80" xr:uid="{7532B5CC-0CCF-4595-ADF9-B2591349A266}"/>
    <hyperlink ref="D1154" r:id="rId81" xr:uid="{5ECBF46D-43B5-4B4E-A55C-25F42C999E56}"/>
    <hyperlink ref="D150" r:id="rId82" xr:uid="{1E3A1E7A-8092-4407-8B50-882A152EADA4}"/>
    <hyperlink ref="D69" r:id="rId83" xr:uid="{0593A655-825D-4C4F-80EC-0C7248607A27}"/>
    <hyperlink ref="D1063" r:id="rId84" xr:uid="{D65172E1-301C-4F6D-A28C-B3E923E1F456}"/>
    <hyperlink ref="D1152" r:id="rId85" xr:uid="{B2CB957D-500A-428E-B4DA-3582D80C8EFD}"/>
    <hyperlink ref="D1359" r:id="rId86" xr:uid="{BE44D3B5-42D7-4733-AA27-AD91DA1183D0}"/>
    <hyperlink ref="D562" r:id="rId87" xr:uid="{F6CCBEA8-C21B-4CEC-B36C-7C3A6A7432BD}"/>
    <hyperlink ref="D248" r:id="rId88" xr:uid="{F0C29D02-D515-4722-A81E-E25D4BF69385}"/>
    <hyperlink ref="D1080" r:id="rId89" xr:uid="{2280263A-0025-4DA9-A88C-DD7FEDC5A914}"/>
    <hyperlink ref="D21" r:id="rId90" xr:uid="{22C28337-2295-41EC-9D69-73717792A53E}"/>
    <hyperlink ref="D858" r:id="rId91" xr:uid="{629547C3-E938-41BD-8F5D-F373B1215AA0}"/>
  </hyperlinks>
  <pageMargins left="0.511811024" right="0.511811024" top="0.78740157499999996" bottom="0.78740157499999996" header="0.31496062000000002" footer="0.31496062000000002"/>
  <pageSetup paperSize="9" orientation="portrait" r:id="rId92"/>
  <tableParts count="1">
    <tablePart r:id="rId9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8FA8D3-4BA5-4D7C-B7DC-DDAE39E82658}">
  <sheetPr codeName="Planilha8"/>
  <dimension ref="A1:M679"/>
  <sheetViews>
    <sheetView workbookViewId="0">
      <selection activeCell="K9" sqref="K9"/>
    </sheetView>
  </sheetViews>
  <sheetFormatPr defaultRowHeight="15" x14ac:dyDescent="0.25"/>
  <cols>
    <col min="1" max="1" width="22.7109375" style="118" customWidth="1"/>
    <col min="2" max="2" width="35.7109375" bestFit="1" customWidth="1"/>
    <col min="3" max="3" width="9.42578125" bestFit="1" customWidth="1"/>
    <col min="4" max="4" width="43.140625" bestFit="1" customWidth="1"/>
    <col min="5" max="5" width="18.140625" style="109" hidden="1" customWidth="1"/>
    <col min="6" max="6" width="19.42578125" hidden="1" customWidth="1"/>
    <col min="7" max="7" width="38.140625" style="109" hidden="1" customWidth="1"/>
    <col min="8" max="8" width="19" customWidth="1"/>
    <col min="9" max="9" width="17.28515625" hidden="1" customWidth="1"/>
    <col min="10" max="10" width="0" hidden="1" customWidth="1"/>
    <col min="11" max="11" width="45.7109375" customWidth="1"/>
    <col min="12" max="12" width="15.7109375" style="109" hidden="1" customWidth="1"/>
    <col min="13" max="13" width="44.85546875" customWidth="1"/>
  </cols>
  <sheetData>
    <row r="1" spans="1:13" x14ac:dyDescent="0.25">
      <c r="A1" s="114" t="s">
        <v>3507</v>
      </c>
      <c r="B1" s="111" t="s">
        <v>3508</v>
      </c>
      <c r="C1" s="111" t="s">
        <v>3509</v>
      </c>
      <c r="D1" s="111" t="s">
        <v>3510</v>
      </c>
      <c r="E1" s="112" t="s">
        <v>3511</v>
      </c>
      <c r="F1" s="111" t="s">
        <v>3512</v>
      </c>
      <c r="G1" s="112" t="s">
        <v>3513</v>
      </c>
      <c r="H1" s="111" t="s">
        <v>3514</v>
      </c>
      <c r="I1" s="111" t="s">
        <v>3515</v>
      </c>
      <c r="J1" s="113" t="s">
        <v>4569</v>
      </c>
      <c r="K1" s="119" t="s">
        <v>18</v>
      </c>
      <c r="L1" s="124" t="s">
        <v>4570</v>
      </c>
      <c r="M1" s="119" t="s">
        <v>4571</v>
      </c>
    </row>
    <row r="2" spans="1:13" x14ac:dyDescent="0.25">
      <c r="A2" s="115">
        <v>45743.730573379631</v>
      </c>
      <c r="B2" s="99" t="s">
        <v>303</v>
      </c>
      <c r="C2" s="99">
        <v>0</v>
      </c>
      <c r="D2" s="99" t="s">
        <v>3516</v>
      </c>
      <c r="E2" s="120" t="s">
        <v>302</v>
      </c>
      <c r="F2" s="99" t="s">
        <v>303</v>
      </c>
      <c r="G2" s="105">
        <v>11955553013</v>
      </c>
      <c r="H2" s="148" t="s">
        <v>3503</v>
      </c>
      <c r="I2" s="99"/>
      <c r="J2" s="100" t="s">
        <v>3503</v>
      </c>
      <c r="K2" t="str">
        <f>IFERROR(INDEX('LISTAS DE PARTICIPANTES'!B:B,MATCH(FORMULÁRIO!L2,'LISTAS DE PARTICIPANTES'!C:C,0)),"NÃO ENCONTRADO")</f>
        <v>ANA PAULA FERREIRA DE BRITO</v>
      </c>
      <c r="L2" s="109" t="s">
        <v>302</v>
      </c>
    </row>
    <row r="3" spans="1:13" x14ac:dyDescent="0.25">
      <c r="A3" s="116">
        <v>45743.73153355324</v>
      </c>
      <c r="B3" s="101" t="s">
        <v>139</v>
      </c>
      <c r="C3" s="101">
        <v>0</v>
      </c>
      <c r="D3" s="101" t="s">
        <v>3517</v>
      </c>
      <c r="E3" s="121" t="s">
        <v>138</v>
      </c>
      <c r="F3" s="101" t="s">
        <v>139</v>
      </c>
      <c r="G3" s="106">
        <v>73991547056</v>
      </c>
      <c r="H3" s="148" t="s">
        <v>3503</v>
      </c>
      <c r="I3" s="101"/>
      <c r="J3" s="102" t="s">
        <v>3503</v>
      </c>
      <c r="K3" t="str">
        <f>IFERROR(INDEX('LISTAS DE PARTICIPANTES'!B:B,MATCH(FORMULÁRIO!L3,'LISTAS DE PARTICIPANTES'!C:C,0)),"NÃO ENCONTRADO")</f>
        <v>ALEX SANTOS BARBOSA</v>
      </c>
      <c r="L3" s="109" t="s">
        <v>138</v>
      </c>
    </row>
    <row r="4" spans="1:13" x14ac:dyDescent="0.25">
      <c r="A4" s="115">
        <v>45743.735294953702</v>
      </c>
      <c r="B4" s="99" t="s">
        <v>3518</v>
      </c>
      <c r="C4" s="99">
        <v>0</v>
      </c>
      <c r="D4" s="99" t="s">
        <v>3519</v>
      </c>
      <c r="E4" s="120" t="s">
        <v>294</v>
      </c>
      <c r="F4" s="99" t="s">
        <v>295</v>
      </c>
      <c r="G4" s="105">
        <v>41996877939</v>
      </c>
      <c r="H4" s="148" t="s">
        <v>3503</v>
      </c>
      <c r="I4" s="99"/>
      <c r="J4" s="100" t="s">
        <v>3503</v>
      </c>
      <c r="K4" t="str">
        <f>IFERROR(INDEX('LISTAS DE PARTICIPANTES'!B:B,MATCH(FORMULÁRIO!L4,'LISTAS DE PARTICIPANTES'!C:C,0)),"NÃO ENCONTRADO")</f>
        <v>ANA PAULA DE ANDRADE FRAZÃO</v>
      </c>
      <c r="L4" s="109" t="s">
        <v>294</v>
      </c>
    </row>
    <row r="5" spans="1:13" x14ac:dyDescent="0.25">
      <c r="A5" s="116">
        <v>45743.735691435184</v>
      </c>
      <c r="B5" s="101" t="s">
        <v>84</v>
      </c>
      <c r="C5" s="101">
        <v>0</v>
      </c>
      <c r="D5" s="101" t="s">
        <v>3520</v>
      </c>
      <c r="E5" s="122" t="s">
        <v>83</v>
      </c>
      <c r="F5" s="101" t="s">
        <v>84</v>
      </c>
      <c r="G5" s="106">
        <v>62981714074</v>
      </c>
      <c r="H5" s="148" t="s">
        <v>3503</v>
      </c>
      <c r="I5" s="101"/>
      <c r="J5" s="102" t="s">
        <v>3503</v>
      </c>
      <c r="K5" t="str">
        <f>IFERROR(INDEX('LISTAS DE PARTICIPANTES'!B:B,MATCH(FORMULÁRIO!L5,'LISTAS DE PARTICIPANTES'!C:C,0)),"NÃO ENCONTRADO")</f>
        <v>ADRIANE FERREIRA CARVALHO COSTA</v>
      </c>
      <c r="L5" s="109" t="s">
        <v>83</v>
      </c>
    </row>
    <row r="6" spans="1:13" x14ac:dyDescent="0.25">
      <c r="A6" s="115">
        <v>45743.736550775458</v>
      </c>
      <c r="B6" s="99" t="s">
        <v>66</v>
      </c>
      <c r="C6" s="99">
        <v>0</v>
      </c>
      <c r="D6" s="99" t="s">
        <v>3521</v>
      </c>
      <c r="E6" s="123" t="s">
        <v>65</v>
      </c>
      <c r="F6" s="99" t="s">
        <v>66</v>
      </c>
      <c r="G6" s="105" t="s">
        <v>3522</v>
      </c>
      <c r="H6" s="148" t="s">
        <v>3503</v>
      </c>
      <c r="I6" s="99"/>
      <c r="J6" s="100" t="s">
        <v>3503</v>
      </c>
      <c r="K6" t="str">
        <f>IFERROR(INDEX('LISTAS DE PARTICIPANTES'!B:B,MATCH(FORMULÁRIO!L6,'LISTAS DE PARTICIPANTES'!C:C,0)),"NÃO ENCONTRADO")</f>
        <v>ADRIANA MARTINS DA SILVA</v>
      </c>
      <c r="L6" s="109" t="s">
        <v>65</v>
      </c>
    </row>
    <row r="7" spans="1:13" x14ac:dyDescent="0.25">
      <c r="A7" s="116">
        <v>45743.737172476853</v>
      </c>
      <c r="B7" s="101" t="s">
        <v>3523</v>
      </c>
      <c r="C7" s="101">
        <v>0</v>
      </c>
      <c r="D7" s="101" t="s">
        <v>3524</v>
      </c>
      <c r="E7" s="122" t="s">
        <v>59</v>
      </c>
      <c r="F7" s="101" t="s">
        <v>60</v>
      </c>
      <c r="G7" s="106" t="s">
        <v>3525</v>
      </c>
      <c r="H7" s="148" t="s">
        <v>3503</v>
      </c>
      <c r="I7" s="101"/>
      <c r="J7" s="102" t="s">
        <v>3503</v>
      </c>
      <c r="K7" t="str">
        <f>IFERROR(INDEX('LISTAS DE PARTICIPANTES'!B:B,MATCH(FORMULÁRIO!L7,'LISTAS DE PARTICIPANTES'!C:C,0)),"NÃO ENCONTRADO")</f>
        <v>ADRIANA MARIA PISCIOTTANO ATHAIDE</v>
      </c>
      <c r="L7" s="109" t="s">
        <v>59</v>
      </c>
    </row>
    <row r="8" spans="1:13" x14ac:dyDescent="0.25">
      <c r="A8" s="115">
        <v>45743.738394675922</v>
      </c>
      <c r="B8" s="99" t="s">
        <v>721</v>
      </c>
      <c r="C8" s="99">
        <v>0</v>
      </c>
      <c r="D8" s="99" t="s">
        <v>3526</v>
      </c>
      <c r="E8" s="120" t="s">
        <v>720</v>
      </c>
      <c r="F8" s="99" t="s">
        <v>721</v>
      </c>
      <c r="G8" s="105" t="s">
        <v>3527</v>
      </c>
      <c r="H8" s="148" t="s">
        <v>3503</v>
      </c>
      <c r="I8" s="99"/>
      <c r="J8" s="100" t="s">
        <v>3503</v>
      </c>
      <c r="K8" t="str">
        <f>IFERROR(INDEX('LISTAS DE PARTICIPANTES'!B:B,MATCH(FORMULÁRIO!L8,'LISTAS DE PARTICIPANTES'!C:C,0)),"NÃO ENCONTRADO")</f>
        <v>CHRISTIANE ROCHA CIOVANA FALCÃO</v>
      </c>
      <c r="L8" s="109" t="s">
        <v>720</v>
      </c>
    </row>
    <row r="9" spans="1:13" x14ac:dyDescent="0.25">
      <c r="A9" s="116">
        <v>45743.739902175927</v>
      </c>
      <c r="B9" s="101" t="s">
        <v>717</v>
      </c>
      <c r="C9" s="101">
        <v>0</v>
      </c>
      <c r="D9" s="101" t="s">
        <v>3528</v>
      </c>
      <c r="E9" s="122" t="s">
        <v>716</v>
      </c>
      <c r="F9" s="101" t="s">
        <v>717</v>
      </c>
      <c r="G9" s="106" t="s">
        <v>3529</v>
      </c>
      <c r="H9" s="148" t="s">
        <v>3503</v>
      </c>
      <c r="I9" s="101"/>
      <c r="J9" s="102" t="s">
        <v>3503</v>
      </c>
      <c r="K9" t="str">
        <f>IFERROR(INDEX('LISTAS DE PARTICIPANTES'!B:B,MATCH(FORMULÁRIO!L9,'LISTAS DE PARTICIPANTES'!C:C,0)),"NÃO ENCONTRADO")</f>
        <v>CHARLENE CABRAL PINHEIRO</v>
      </c>
      <c r="L9" s="109" t="s">
        <v>716</v>
      </c>
    </row>
    <row r="10" spans="1:13" x14ac:dyDescent="0.25">
      <c r="A10" s="115">
        <v>45743.740379722221</v>
      </c>
      <c r="B10" s="99" t="s">
        <v>556</v>
      </c>
      <c r="C10" s="99">
        <v>0</v>
      </c>
      <c r="D10" s="99" t="s">
        <v>3530</v>
      </c>
      <c r="E10" s="123" t="s">
        <v>555</v>
      </c>
      <c r="F10" s="99" t="s">
        <v>556</v>
      </c>
      <c r="G10" s="105" t="s">
        <v>3531</v>
      </c>
      <c r="H10" s="148" t="s">
        <v>3503</v>
      </c>
      <c r="I10" s="99"/>
      <c r="J10" s="100" t="s">
        <v>3503</v>
      </c>
      <c r="K10" t="str">
        <f>IFERROR(INDEX('LISTAS DE PARTICIPANTES'!B:B,MATCH(FORMULÁRIO!L10,'LISTAS DE PARTICIPANTES'!C:C,0)),"NÃO ENCONTRADO")</f>
        <v>BRUNA PESSOA LIMA</v>
      </c>
      <c r="L10" s="109" t="s">
        <v>555</v>
      </c>
    </row>
    <row r="11" spans="1:13" x14ac:dyDescent="0.25">
      <c r="A11" s="116">
        <v>45743.740398101851</v>
      </c>
      <c r="B11" s="101" t="s">
        <v>628</v>
      </c>
      <c r="C11" s="101">
        <v>0</v>
      </c>
      <c r="D11" s="101" t="s">
        <v>3532</v>
      </c>
      <c r="E11" s="121" t="s">
        <v>627</v>
      </c>
      <c r="F11" s="101" t="s">
        <v>628</v>
      </c>
      <c r="G11" s="106" t="s">
        <v>3533</v>
      </c>
      <c r="H11" s="148" t="s">
        <v>3503</v>
      </c>
      <c r="I11" s="101"/>
      <c r="J11" s="102" t="s">
        <v>3503</v>
      </c>
      <c r="K11" t="str">
        <f>IFERROR(INDEX('LISTAS DE PARTICIPANTES'!B:B,MATCH(FORMULÁRIO!L11,'LISTAS DE PARTICIPANTES'!C:C,0)),"NÃO ENCONTRADO")</f>
        <v>CARLOS GOMES DE OLIVEIRA FILHO</v>
      </c>
      <c r="L11" s="109" t="s">
        <v>627</v>
      </c>
    </row>
    <row r="12" spans="1:13" x14ac:dyDescent="0.25">
      <c r="A12" s="115">
        <v>45743.740398877315</v>
      </c>
      <c r="B12" s="99" t="s">
        <v>214</v>
      </c>
      <c r="C12" s="99">
        <v>0</v>
      </c>
      <c r="D12" s="99" t="s">
        <v>3534</v>
      </c>
      <c r="E12" s="120" t="s">
        <v>213</v>
      </c>
      <c r="F12" s="99" t="s">
        <v>214</v>
      </c>
      <c r="G12" s="105" t="s">
        <v>3535</v>
      </c>
      <c r="H12" s="148" t="s">
        <v>3503</v>
      </c>
      <c r="I12" s="99"/>
      <c r="J12" s="100" t="s">
        <v>3503</v>
      </c>
      <c r="K12" t="str">
        <f>IFERROR(INDEX('LISTAS DE PARTICIPANTES'!B:B,MATCH(FORMULÁRIO!L12,'LISTAS DE PARTICIPANTES'!C:C,0)),"NÃO ENCONTRADO")</f>
        <v>AMANDA RAMOS ALVES DOS SANTOS</v>
      </c>
      <c r="L12" s="109" t="s">
        <v>213</v>
      </c>
    </row>
    <row r="13" spans="1:13" x14ac:dyDescent="0.25">
      <c r="A13" s="116">
        <v>45743.740990555554</v>
      </c>
      <c r="B13" s="101" t="s">
        <v>640</v>
      </c>
      <c r="C13" s="101">
        <v>0</v>
      </c>
      <c r="D13" s="101" t="s">
        <v>3536</v>
      </c>
      <c r="E13" s="122" t="s">
        <v>639</v>
      </c>
      <c r="F13" s="101" t="s">
        <v>640</v>
      </c>
      <c r="G13" s="106">
        <v>85991565754</v>
      </c>
      <c r="H13" s="148" t="s">
        <v>3503</v>
      </c>
      <c r="I13" s="101"/>
      <c r="J13" s="102" t="s">
        <v>3503</v>
      </c>
      <c r="K13" t="str">
        <f>IFERROR(INDEX('LISTAS DE PARTICIPANTES'!B:B,MATCH(FORMULÁRIO!L13,'LISTAS DE PARTICIPANTES'!C:C,0)),"NÃO ENCONTRADO")</f>
        <v>CARLOS WENDELL MOURA DE LIMA</v>
      </c>
      <c r="L13" s="109" t="s">
        <v>639</v>
      </c>
    </row>
    <row r="14" spans="1:13" x14ac:dyDescent="0.25">
      <c r="A14" s="115">
        <v>45743.741187916668</v>
      </c>
      <c r="B14" s="99" t="s">
        <v>660</v>
      </c>
      <c r="C14" s="99">
        <v>0</v>
      </c>
      <c r="D14" s="99" t="s">
        <v>3537</v>
      </c>
      <c r="E14" s="123" t="s">
        <v>659</v>
      </c>
      <c r="F14" s="99" t="s">
        <v>660</v>
      </c>
      <c r="G14" s="105">
        <v>41998375651</v>
      </c>
      <c r="H14" s="148" t="s">
        <v>3503</v>
      </c>
      <c r="I14" s="99"/>
      <c r="J14" s="100" t="s">
        <v>3503</v>
      </c>
      <c r="K14" t="str">
        <f>IFERROR(INDEX('LISTAS DE PARTICIPANTES'!B:B,MATCH(FORMULÁRIO!L14,'LISTAS DE PARTICIPANTES'!C:C,0)),"NÃO ENCONTRADO")</f>
        <v>CAROLINA DE ABREU ALVIM TOMAZI</v>
      </c>
      <c r="L14" s="109" t="s">
        <v>659</v>
      </c>
    </row>
    <row r="15" spans="1:13" x14ac:dyDescent="0.25">
      <c r="A15" s="116">
        <v>45743.741268750004</v>
      </c>
      <c r="B15" s="101" t="s">
        <v>769</v>
      </c>
      <c r="C15" s="101">
        <v>0</v>
      </c>
      <c r="D15" s="101" t="s">
        <v>3538</v>
      </c>
      <c r="E15" s="122" t="s">
        <v>768</v>
      </c>
      <c r="F15" s="101" t="s">
        <v>769</v>
      </c>
      <c r="G15" s="106">
        <v>71984831073</v>
      </c>
      <c r="H15" s="148" t="s">
        <v>3503</v>
      </c>
      <c r="I15" s="101"/>
      <c r="J15" s="102" t="s">
        <v>3503</v>
      </c>
      <c r="K15" t="str">
        <f>IFERROR(INDEX('LISTAS DE PARTICIPANTES'!B:B,MATCH(FORMULÁRIO!L15,'LISTAS DE PARTICIPANTES'!C:C,0)),"NÃO ENCONTRADO")</f>
        <v>CLAUDIO RAFAEL ALMEIDA DE SOUZA</v>
      </c>
      <c r="L15" s="109" t="s">
        <v>768</v>
      </c>
    </row>
    <row r="16" spans="1:13" x14ac:dyDescent="0.25">
      <c r="A16" s="115">
        <v>45743.744155497683</v>
      </c>
      <c r="B16" s="99" t="s">
        <v>348</v>
      </c>
      <c r="C16" s="99">
        <v>0</v>
      </c>
      <c r="D16" s="99" t="s">
        <v>3539</v>
      </c>
      <c r="E16" s="123" t="s">
        <v>347</v>
      </c>
      <c r="F16" s="99" t="s">
        <v>348</v>
      </c>
      <c r="G16" s="105" t="s">
        <v>3540</v>
      </c>
      <c r="H16" s="148" t="s">
        <v>3503</v>
      </c>
      <c r="I16" s="99"/>
      <c r="J16" s="100" t="s">
        <v>3503</v>
      </c>
      <c r="K16" t="str">
        <f>IFERROR(INDEX('LISTAS DE PARTICIPANTES'!B:B,MATCH(FORMULÁRIO!L16,'LISTAS DE PARTICIPANTES'!C:C,0)),"NÃO ENCONTRADO")</f>
        <v>ANDERSON LUIZ DA SILVA DE OLIVEIRA</v>
      </c>
      <c r="L16" s="109" t="s">
        <v>347</v>
      </c>
    </row>
    <row r="17" spans="1:12" x14ac:dyDescent="0.25">
      <c r="A17" s="116">
        <v>45743.744305</v>
      </c>
      <c r="B17" s="101" t="s">
        <v>3541</v>
      </c>
      <c r="C17" s="101">
        <v>0</v>
      </c>
      <c r="D17" s="101" t="s">
        <v>3542</v>
      </c>
      <c r="E17" s="122" t="s">
        <v>1150</v>
      </c>
      <c r="F17" s="101" t="s">
        <v>3543</v>
      </c>
      <c r="G17" s="106" t="s">
        <v>3544</v>
      </c>
      <c r="H17" s="148" t="s">
        <v>3503</v>
      </c>
      <c r="I17" s="101"/>
      <c r="J17" s="102" t="s">
        <v>3503</v>
      </c>
      <c r="K17" t="str">
        <f>IFERROR(INDEX('LISTAS DE PARTICIPANTES'!B:B,MATCH(FORMULÁRIO!L17,'LISTAS DE PARTICIPANTES'!C:C,0)),"NÃO ENCONTRADO")</f>
        <v>ESTEFANY MILÉO DE COUTO</v>
      </c>
      <c r="L17" s="109" t="s">
        <v>1150</v>
      </c>
    </row>
    <row r="18" spans="1:12" x14ac:dyDescent="0.25">
      <c r="A18" s="115">
        <v>45743.744426874997</v>
      </c>
      <c r="B18" s="99" t="s">
        <v>564</v>
      </c>
      <c r="C18" s="99">
        <v>0</v>
      </c>
      <c r="D18" s="99" t="s">
        <v>3545</v>
      </c>
      <c r="E18" s="120" t="s">
        <v>563</v>
      </c>
      <c r="F18" s="99" t="s">
        <v>564</v>
      </c>
      <c r="G18" s="105" t="s">
        <v>3546</v>
      </c>
      <c r="H18" s="148" t="s">
        <v>3503</v>
      </c>
      <c r="I18" s="99"/>
      <c r="J18" s="100" t="s">
        <v>3503</v>
      </c>
      <c r="K18" t="str">
        <f>IFERROR(INDEX('LISTAS DE PARTICIPANTES'!B:B,MATCH(FORMULÁRIO!L18,'LISTAS DE PARTICIPANTES'!C:C,0)),"NÃO ENCONTRADO")</f>
        <v>BRUNO EMILIANO CAMPOLINA DE ARAÚJO</v>
      </c>
      <c r="L18" s="109" t="s">
        <v>563</v>
      </c>
    </row>
    <row r="19" spans="1:12" x14ac:dyDescent="0.25">
      <c r="A19" s="116">
        <v>45743.744694560184</v>
      </c>
      <c r="B19" s="101" t="s">
        <v>412</v>
      </c>
      <c r="C19" s="101">
        <v>0</v>
      </c>
      <c r="D19" s="101" t="s">
        <v>3547</v>
      </c>
      <c r="E19" s="122" t="s">
        <v>411</v>
      </c>
      <c r="F19" s="101" t="s">
        <v>412</v>
      </c>
      <c r="G19" s="106">
        <v>69992508279</v>
      </c>
      <c r="H19" s="148" t="s">
        <v>3503</v>
      </c>
      <c r="I19" s="101"/>
      <c r="J19" s="102" t="s">
        <v>3503</v>
      </c>
      <c r="K19" t="str">
        <f>IFERROR(INDEX('LISTAS DE PARTICIPANTES'!B:B,MATCH(FORMULÁRIO!L19,'LISTAS DE PARTICIPANTES'!C:C,0)),"NÃO ENCONTRADO")</f>
        <v>ANDRESSA CHRISTINY DO CARMO BATISTA</v>
      </c>
      <c r="L19" s="109" t="s">
        <v>411</v>
      </c>
    </row>
    <row r="20" spans="1:12" x14ac:dyDescent="0.25">
      <c r="A20" s="115">
        <v>45743.744701851851</v>
      </c>
      <c r="B20" s="99" t="s">
        <v>3548</v>
      </c>
      <c r="C20" s="99">
        <v>0</v>
      </c>
      <c r="D20" s="99" t="s">
        <v>3549</v>
      </c>
      <c r="E20" s="105">
        <v>12706143711</v>
      </c>
      <c r="F20" s="99" t="s">
        <v>380</v>
      </c>
      <c r="G20" s="105" t="s">
        <v>3550</v>
      </c>
      <c r="H20" s="148" t="s">
        <v>3503</v>
      </c>
      <c r="I20" s="99"/>
      <c r="J20" s="100" t="s">
        <v>3503</v>
      </c>
      <c r="K20" t="str">
        <f>IFERROR(INDEX('LISTAS DE PARTICIPANTES'!B:B,MATCH(FORMULÁRIO!L20,'LISTAS DE PARTICIPANTES'!C:C,0)),"NÃO ENCONTRADO")</f>
        <v>ANDRÉ MARCOS DA CRUZ</v>
      </c>
      <c r="L20" s="109" t="s">
        <v>379</v>
      </c>
    </row>
    <row r="21" spans="1:12" x14ac:dyDescent="0.25">
      <c r="A21" s="116">
        <v>45743.745738900463</v>
      </c>
      <c r="B21" s="101" t="s">
        <v>388</v>
      </c>
      <c r="C21" s="101">
        <v>0</v>
      </c>
      <c r="D21" s="101" t="s">
        <v>3551</v>
      </c>
      <c r="E21" s="107" t="s">
        <v>3552</v>
      </c>
      <c r="F21" s="101" t="s">
        <v>388</v>
      </c>
      <c r="G21" s="106" t="s">
        <v>3553</v>
      </c>
      <c r="H21" s="148" t="s">
        <v>3503</v>
      </c>
      <c r="I21" s="101"/>
      <c r="J21" s="102" t="s">
        <v>3503</v>
      </c>
      <c r="K21" t="str">
        <f>IFERROR(INDEX('LISTAS DE PARTICIPANTES'!B:B,MATCH(FORMULÁRIO!L21,'LISTAS DE PARTICIPANTES'!C:C,0)),"NÃO ENCONTRADO")</f>
        <v>ANDREA DE AZEVEDO ANHAIA</v>
      </c>
      <c r="L21" s="109" t="s">
        <v>387</v>
      </c>
    </row>
    <row r="22" spans="1:12" x14ac:dyDescent="0.25">
      <c r="A22" s="115">
        <v>45743.746139826384</v>
      </c>
      <c r="B22" s="99" t="s">
        <v>3554</v>
      </c>
      <c r="C22" s="99">
        <v>0</v>
      </c>
      <c r="D22" s="99" t="s">
        <v>930</v>
      </c>
      <c r="E22" s="105">
        <v>66241030353</v>
      </c>
      <c r="F22" s="99" t="s">
        <v>932</v>
      </c>
      <c r="G22" s="105" t="s">
        <v>3555</v>
      </c>
      <c r="H22" s="148" t="s">
        <v>3503</v>
      </c>
      <c r="I22" s="99"/>
      <c r="J22" s="100" t="s">
        <v>3503</v>
      </c>
      <c r="K22" t="str">
        <f>IFERROR(INDEX('LISTAS DE PARTICIPANTES'!B:B,MATCH(FORMULÁRIO!L22,'LISTAS DE PARTICIPANTES'!C:C,0)),"NÃO ENCONTRADO")</f>
        <v>DENIS CARLOS RODRIGUES BOGÉA</v>
      </c>
      <c r="L22" s="109" t="s">
        <v>931</v>
      </c>
    </row>
    <row r="23" spans="1:12" x14ac:dyDescent="0.25">
      <c r="A23" s="116">
        <v>45743.747011087966</v>
      </c>
      <c r="B23" s="101" t="s">
        <v>3556</v>
      </c>
      <c r="C23" s="101">
        <v>0</v>
      </c>
      <c r="D23" s="101" t="s">
        <v>3557</v>
      </c>
      <c r="E23" s="106">
        <v>74631136987</v>
      </c>
      <c r="F23" s="101" t="s">
        <v>1067</v>
      </c>
      <c r="G23" s="106">
        <v>43996327585</v>
      </c>
      <c r="H23" s="148" t="s">
        <v>3503</v>
      </c>
      <c r="I23" s="101" t="s">
        <v>3558</v>
      </c>
      <c r="J23" s="102" t="s">
        <v>3503</v>
      </c>
      <c r="K23" t="str">
        <f>IFERROR(INDEX('LISTAS DE PARTICIPANTES'!B:B,MATCH(FORMULÁRIO!L23,'LISTAS DE PARTICIPANTES'!C:C,0)),"NÃO ENCONTRADO")</f>
        <v>EDWARD CHARLES RODRIGUES FÃO</v>
      </c>
      <c r="L23" s="109" t="s">
        <v>1066</v>
      </c>
    </row>
    <row r="24" spans="1:12" x14ac:dyDescent="0.25">
      <c r="A24" s="115">
        <v>45743.747070474536</v>
      </c>
      <c r="B24" s="99" t="s">
        <v>817</v>
      </c>
      <c r="C24" s="99">
        <v>0</v>
      </c>
      <c r="D24" s="99" t="s">
        <v>3559</v>
      </c>
      <c r="E24" s="105">
        <v>38298309049</v>
      </c>
      <c r="F24" s="99" t="s">
        <v>817</v>
      </c>
      <c r="G24" s="105">
        <v>51999712675</v>
      </c>
      <c r="H24" s="148" t="s">
        <v>3503</v>
      </c>
      <c r="I24" s="99"/>
      <c r="J24" s="100" t="s">
        <v>3503</v>
      </c>
      <c r="K24" t="str">
        <f>IFERROR(INDEX('LISTAS DE PARTICIPANTES'!B:B,MATCH(FORMULÁRIO!L24,'LISTAS DE PARTICIPANTES'!C:C,0)),"NÃO ENCONTRADO")</f>
        <v>DANIEL BENDER LUDWIG</v>
      </c>
      <c r="L24" s="109" t="s">
        <v>816</v>
      </c>
    </row>
    <row r="25" spans="1:12" x14ac:dyDescent="0.25">
      <c r="A25" s="116">
        <v>45743.747283622681</v>
      </c>
      <c r="B25" s="101" t="s">
        <v>737</v>
      </c>
      <c r="C25" s="101">
        <v>0</v>
      </c>
      <c r="D25" s="101" t="s">
        <v>735</v>
      </c>
      <c r="E25" s="106">
        <v>73289434753</v>
      </c>
      <c r="F25" s="101" t="s">
        <v>737</v>
      </c>
      <c r="G25" s="106">
        <v>21991610952</v>
      </c>
      <c r="H25" s="148" t="s">
        <v>3503</v>
      </c>
      <c r="I25" s="101"/>
      <c r="J25" s="102" t="s">
        <v>3503</v>
      </c>
      <c r="K25" t="str">
        <f>IFERROR(INDEX('LISTAS DE PARTICIPANTES'!B:B,MATCH(FORMULÁRIO!L25,'LISTAS DE PARTICIPANTES'!C:C,0)),"NÃO ENCONTRADO")</f>
        <v>CLARICE MAGALHÃES</v>
      </c>
      <c r="L25" s="109" t="s">
        <v>736</v>
      </c>
    </row>
    <row r="26" spans="1:12" x14ac:dyDescent="0.25">
      <c r="A26" s="115">
        <v>45743.747505752312</v>
      </c>
      <c r="B26" s="99" t="s">
        <v>525</v>
      </c>
      <c r="C26" s="99">
        <v>0</v>
      </c>
      <c r="D26" s="99" t="s">
        <v>3560</v>
      </c>
      <c r="E26" s="105" t="s">
        <v>3561</v>
      </c>
      <c r="F26" s="99" t="s">
        <v>525</v>
      </c>
      <c r="G26" s="105">
        <v>71983017411</v>
      </c>
      <c r="H26" s="148" t="s">
        <v>3503</v>
      </c>
      <c r="I26" s="99"/>
      <c r="J26" s="100" t="s">
        <v>3503</v>
      </c>
      <c r="K26" t="str">
        <f>IFERROR(INDEX('LISTAS DE PARTICIPANTES'!B:B,MATCH(FORMULÁRIO!L26,'LISTAS DE PARTICIPANTES'!C:C,0)),"NÃO ENCONTRADO")</f>
        <v>BARBARA MANUELA SILVA DOS SANTOS</v>
      </c>
      <c r="L26" s="109" t="s">
        <v>524</v>
      </c>
    </row>
    <row r="27" spans="1:12" x14ac:dyDescent="0.25">
      <c r="A27" s="116">
        <v>45743.747901400464</v>
      </c>
      <c r="B27" s="101" t="s">
        <v>1246</v>
      </c>
      <c r="C27" s="101">
        <v>0</v>
      </c>
      <c r="D27" s="101" t="s">
        <v>3562</v>
      </c>
      <c r="E27" s="106">
        <v>36865482832</v>
      </c>
      <c r="F27" s="101" t="s">
        <v>1246</v>
      </c>
      <c r="G27" s="106">
        <v>11972520019</v>
      </c>
      <c r="H27" s="148" t="s">
        <v>3503</v>
      </c>
      <c r="I27" s="101"/>
      <c r="J27" s="102" t="s">
        <v>3503</v>
      </c>
      <c r="K27" t="str">
        <f>IFERROR(INDEX('LISTAS DE PARTICIPANTES'!B:B,MATCH(FORMULÁRIO!L27,'LISTAS DE PARTICIPANTES'!C:C,0)),"NÃO ENCONTRADO")</f>
        <v>FELIPE VIANNA CINTRA</v>
      </c>
      <c r="L27" s="109" t="s">
        <v>1245</v>
      </c>
    </row>
    <row r="28" spans="1:12" x14ac:dyDescent="0.25">
      <c r="A28" s="115">
        <v>45743.748219895831</v>
      </c>
      <c r="B28" s="99" t="s">
        <v>1310</v>
      </c>
      <c r="C28" s="99">
        <v>0</v>
      </c>
      <c r="D28" s="99" t="s">
        <v>3563</v>
      </c>
      <c r="E28" s="105">
        <v>50984217053</v>
      </c>
      <c r="F28" s="99" t="s">
        <v>1310</v>
      </c>
      <c r="G28" s="105">
        <v>51996202168</v>
      </c>
      <c r="H28" s="148" t="s">
        <v>3503</v>
      </c>
      <c r="I28" s="99"/>
      <c r="J28" s="100" t="s">
        <v>3503</v>
      </c>
      <c r="K28" t="str">
        <f>IFERROR(INDEX('LISTAS DE PARTICIPANTES'!B:B,MATCH(FORMULÁRIO!L28,'LISTAS DE PARTICIPANTES'!C:C,0)),"NÃO ENCONTRADO")</f>
        <v>FLÁVIA SELIGMAN</v>
      </c>
      <c r="L28" s="109" t="s">
        <v>1309</v>
      </c>
    </row>
    <row r="29" spans="1:12" x14ac:dyDescent="0.25">
      <c r="A29" s="116">
        <v>45743.748249710647</v>
      </c>
      <c r="B29" s="101" t="s">
        <v>684</v>
      </c>
      <c r="C29" s="101">
        <v>0</v>
      </c>
      <c r="D29" s="101" t="s">
        <v>3564</v>
      </c>
      <c r="E29" s="106" t="s">
        <v>3565</v>
      </c>
      <c r="F29" s="101" t="s">
        <v>684</v>
      </c>
      <c r="G29" s="106" t="s">
        <v>3566</v>
      </c>
      <c r="H29" s="148" t="s">
        <v>3503</v>
      </c>
      <c r="I29" s="101"/>
      <c r="J29" s="102" t="s">
        <v>3503</v>
      </c>
      <c r="K29" t="str">
        <f>IFERROR(INDEX('LISTAS DE PARTICIPANTES'!B:B,MATCH(FORMULÁRIO!L29,'LISTAS DE PARTICIPANTES'!C:C,0)),"NÃO ENCONTRADO")</f>
        <v>CAROLINA NATAL DUARTE</v>
      </c>
      <c r="L29" s="109" t="s">
        <v>683</v>
      </c>
    </row>
    <row r="30" spans="1:12" x14ac:dyDescent="0.25">
      <c r="A30" s="115">
        <v>45743.74858201389</v>
      </c>
      <c r="B30" s="99" t="s">
        <v>1063</v>
      </c>
      <c r="C30" s="99">
        <v>0</v>
      </c>
      <c r="D30" s="99" t="s">
        <v>3567</v>
      </c>
      <c r="E30" s="105">
        <v>22777461856</v>
      </c>
      <c r="F30" s="99" t="s">
        <v>1063</v>
      </c>
      <c r="G30" s="105">
        <v>11992716265</v>
      </c>
      <c r="H30" s="148" t="s">
        <v>3503</v>
      </c>
      <c r="I30" s="99"/>
      <c r="J30" s="100" t="s">
        <v>3503</v>
      </c>
      <c r="K30" t="str">
        <f>IFERROR(INDEX('LISTAS DE PARTICIPANTES'!B:B,MATCH(FORMULÁRIO!L30,'LISTAS DE PARTICIPANTES'!C:C,0)),"NÃO ENCONTRADO")</f>
        <v>EDUARDO TONI RAELE</v>
      </c>
      <c r="L30" s="109" t="s">
        <v>1062</v>
      </c>
    </row>
    <row r="31" spans="1:12" x14ac:dyDescent="0.25">
      <c r="A31" s="116">
        <v>45743.748663923616</v>
      </c>
      <c r="B31" s="101" t="s">
        <v>3568</v>
      </c>
      <c r="C31" s="101">
        <v>0</v>
      </c>
      <c r="D31" s="101" t="s">
        <v>3569</v>
      </c>
      <c r="E31" s="106">
        <v>80700667091</v>
      </c>
      <c r="F31" s="101" t="s">
        <v>1474</v>
      </c>
      <c r="G31" s="106" t="s">
        <v>3570</v>
      </c>
      <c r="H31" s="148" t="s">
        <v>3503</v>
      </c>
      <c r="I31" s="101"/>
      <c r="J31" s="102" t="s">
        <v>3503</v>
      </c>
      <c r="K31" t="str">
        <f>IFERROR(INDEX('LISTAS DE PARTICIPANTES'!B:B,MATCH(FORMULÁRIO!L31,'LISTAS DE PARTICIPANTES'!C:C,0)),"NÃO ENCONTRADO")</f>
        <v>GUILHERME AUGUSTO DE ÁVILA</v>
      </c>
      <c r="L31" s="109" t="s">
        <v>1473</v>
      </c>
    </row>
    <row r="32" spans="1:12" x14ac:dyDescent="0.25">
      <c r="A32" s="115">
        <v>45743.748826377312</v>
      </c>
      <c r="B32" s="99" t="s">
        <v>652</v>
      </c>
      <c r="C32" s="99">
        <v>0</v>
      </c>
      <c r="D32" s="99" t="s">
        <v>3571</v>
      </c>
      <c r="E32" s="105" t="s">
        <v>651</v>
      </c>
      <c r="F32" s="99" t="s">
        <v>652</v>
      </c>
      <c r="G32" s="105" t="s">
        <v>3572</v>
      </c>
      <c r="H32" s="148" t="s">
        <v>3503</v>
      </c>
      <c r="I32" s="99"/>
      <c r="J32" s="100" t="s">
        <v>3503</v>
      </c>
      <c r="K32" t="str">
        <f>IFERROR(INDEX('LISTAS DE PARTICIPANTES'!B:B,MATCH(FORMULÁRIO!L32,'LISTAS DE PARTICIPANTES'!C:C,0)),"NÃO ENCONTRADO")</f>
        <v>CARMEN LUCIA DORETTO JORGE</v>
      </c>
      <c r="L32" s="109" t="s">
        <v>651</v>
      </c>
    </row>
    <row r="33" spans="1:12" x14ac:dyDescent="0.25">
      <c r="A33" s="116">
        <v>45743.74886388889</v>
      </c>
      <c r="B33" s="101" t="s">
        <v>952</v>
      </c>
      <c r="C33" s="101">
        <v>0</v>
      </c>
      <c r="D33" s="101" t="s">
        <v>3573</v>
      </c>
      <c r="E33" s="106">
        <v>62455311791</v>
      </c>
      <c r="F33" s="101" t="s">
        <v>952</v>
      </c>
      <c r="G33" s="106">
        <v>21971872880</v>
      </c>
      <c r="H33" s="148" t="s">
        <v>3503</v>
      </c>
      <c r="I33" s="101"/>
      <c r="J33" s="102" t="s">
        <v>3503</v>
      </c>
      <c r="K33" t="str">
        <f>IFERROR(INDEX('LISTAS DE PARTICIPANTES'!B:B,MATCH(FORMULÁRIO!L33,'LISTAS DE PARTICIPANTES'!C:C,0)),"NÃO ENCONTRADO")</f>
        <v>DENISE IVONE MOREIRA</v>
      </c>
      <c r="L33" s="109" t="s">
        <v>951</v>
      </c>
    </row>
    <row r="34" spans="1:12" x14ac:dyDescent="0.25">
      <c r="A34" s="115">
        <v>45743.749233773153</v>
      </c>
      <c r="B34" s="99" t="s">
        <v>1314</v>
      </c>
      <c r="C34" s="99">
        <v>0</v>
      </c>
      <c r="D34" s="99" t="s">
        <v>3574</v>
      </c>
      <c r="E34" s="110" t="s">
        <v>3575</v>
      </c>
      <c r="F34" s="99" t="s">
        <v>1314</v>
      </c>
      <c r="G34" s="105">
        <v>21988313236</v>
      </c>
      <c r="H34" s="148" t="s">
        <v>3503</v>
      </c>
      <c r="I34" s="99"/>
      <c r="J34" s="100" t="s">
        <v>3503</v>
      </c>
      <c r="K34" t="str">
        <f>IFERROR(INDEX('LISTAS DE PARTICIPANTES'!B:B,MATCH(FORMULÁRIO!L34,'LISTAS DE PARTICIPANTES'!C:C,0)),"NÃO ENCONTRADO")</f>
        <v>FLÁVIA TEBALDI HENRIQUES DE QUEIROZ</v>
      </c>
      <c r="L34" s="109" t="s">
        <v>1313</v>
      </c>
    </row>
    <row r="35" spans="1:12" x14ac:dyDescent="0.25">
      <c r="A35" s="116">
        <v>45743.749688900461</v>
      </c>
      <c r="B35" s="101" t="s">
        <v>529</v>
      </c>
      <c r="C35" s="101">
        <v>0</v>
      </c>
      <c r="D35" s="101" t="s">
        <v>3576</v>
      </c>
      <c r="E35" s="106" t="s">
        <v>3577</v>
      </c>
      <c r="F35" s="101" t="s">
        <v>529</v>
      </c>
      <c r="G35" s="106" t="s">
        <v>3578</v>
      </c>
      <c r="H35" s="148" t="s">
        <v>3503</v>
      </c>
      <c r="I35" s="101"/>
      <c r="J35" s="102" t="s">
        <v>3503</v>
      </c>
      <c r="K35" t="str">
        <f>IFERROR(INDEX('LISTAS DE PARTICIPANTES'!B:B,MATCH(FORMULÁRIO!L35,'LISTAS DE PARTICIPANTES'!C:C,0)),"NÃO ENCONTRADO")</f>
        <v>BEATRIZ DE SOUZA BESSA</v>
      </c>
      <c r="L35" s="109" t="s">
        <v>528</v>
      </c>
    </row>
    <row r="36" spans="1:12" x14ac:dyDescent="0.25">
      <c r="A36" s="115">
        <v>45743.74981606481</v>
      </c>
      <c r="B36" s="99" t="s">
        <v>3579</v>
      </c>
      <c r="C36" s="99">
        <v>0</v>
      </c>
      <c r="D36" s="99" t="s">
        <v>3580</v>
      </c>
      <c r="E36" s="105">
        <v>58843213172</v>
      </c>
      <c r="F36" s="99" t="s">
        <v>1642</v>
      </c>
      <c r="G36" s="105">
        <v>11976404400</v>
      </c>
      <c r="H36" s="148" t="s">
        <v>3503</v>
      </c>
      <c r="I36" s="99"/>
      <c r="J36" s="100" t="s">
        <v>3503</v>
      </c>
      <c r="K36" t="str">
        <f>IFERROR(INDEX('LISTAS DE PARTICIPANTES'!B:B,MATCH(FORMULÁRIO!L36,'LISTAS DE PARTICIPANTES'!C:C,0)),"NÃO ENCONTRADO")</f>
        <v>JOANNA SAVAGLIA</v>
      </c>
      <c r="L36" s="109" t="s">
        <v>1641</v>
      </c>
    </row>
    <row r="37" spans="1:12" x14ac:dyDescent="0.25">
      <c r="A37" s="116">
        <v>45743.750403101847</v>
      </c>
      <c r="B37" s="101" t="s">
        <v>3581</v>
      </c>
      <c r="C37" s="101">
        <v>0</v>
      </c>
      <c r="D37" s="101" t="s">
        <v>3582</v>
      </c>
      <c r="E37" s="107" t="s">
        <v>3583</v>
      </c>
      <c r="F37" s="101" t="s">
        <v>848</v>
      </c>
      <c r="G37" s="106" t="s">
        <v>3584</v>
      </c>
      <c r="H37" s="148" t="s">
        <v>3503</v>
      </c>
      <c r="I37" s="101"/>
      <c r="J37" s="102" t="s">
        <v>3503</v>
      </c>
      <c r="K37" t="str">
        <f>IFERROR(INDEX('LISTAS DE PARTICIPANTES'!B:B,MATCH(FORMULÁRIO!L37,'LISTAS DE PARTICIPANTES'!C:C,0)),"NÃO ENCONTRADO")</f>
        <v>DANIEL LEMOS CERQUEIRA</v>
      </c>
      <c r="L37" s="109" t="s">
        <v>847</v>
      </c>
    </row>
    <row r="38" spans="1:12" x14ac:dyDescent="0.25">
      <c r="A38" s="115">
        <v>45743.750628391208</v>
      </c>
      <c r="B38" s="99" t="s">
        <v>238</v>
      </c>
      <c r="C38" s="99">
        <v>0</v>
      </c>
      <c r="D38" s="99" t="s">
        <v>3585</v>
      </c>
      <c r="E38" s="110" t="s">
        <v>3586</v>
      </c>
      <c r="F38" s="99" t="s">
        <v>238</v>
      </c>
      <c r="G38" s="105">
        <v>47992626543</v>
      </c>
      <c r="H38" s="148" t="s">
        <v>3503</v>
      </c>
      <c r="I38" s="99"/>
      <c r="J38" s="100" t="s">
        <v>3503</v>
      </c>
      <c r="K38" t="str">
        <f>IFERROR(INDEX('LISTAS DE PARTICIPANTES'!B:B,MATCH(FORMULÁRIO!L38,'LISTAS DE PARTICIPANTES'!C:C,0)),"NÃO ENCONTRADO")</f>
        <v>ANA BEATRIZ MAGALHÃES MATTAR</v>
      </c>
      <c r="L38" s="109" t="s">
        <v>237</v>
      </c>
    </row>
    <row r="39" spans="1:12" x14ac:dyDescent="0.25">
      <c r="A39" s="116">
        <v>45743.750948449073</v>
      </c>
      <c r="B39" s="101" t="s">
        <v>1222</v>
      </c>
      <c r="C39" s="101">
        <v>0</v>
      </c>
      <c r="D39" s="101" t="s">
        <v>3587</v>
      </c>
      <c r="E39" s="106">
        <v>90050207091</v>
      </c>
      <c r="F39" s="101" t="s">
        <v>1222</v>
      </c>
      <c r="G39" s="106">
        <v>51985311131</v>
      </c>
      <c r="H39" s="148" t="s">
        <v>3503</v>
      </c>
      <c r="I39" s="101"/>
      <c r="J39" s="102" t="s">
        <v>3503</v>
      </c>
      <c r="K39" t="str">
        <f>IFERROR(INDEX('LISTAS DE PARTICIPANTES'!B:B,MATCH(FORMULÁRIO!L39,'LISTAS DE PARTICIPANTES'!C:C,0)),"NÃO ENCONTRADO")</f>
        <v>FABRICIO DE ALBUQUERQUE SORTICA</v>
      </c>
      <c r="L39" s="109" t="s">
        <v>1221</v>
      </c>
    </row>
    <row r="40" spans="1:12" x14ac:dyDescent="0.25">
      <c r="A40" s="115">
        <v>45743.751425046299</v>
      </c>
      <c r="B40" s="99" t="s">
        <v>1722</v>
      </c>
      <c r="C40" s="99">
        <v>0</v>
      </c>
      <c r="D40" s="99" t="s">
        <v>3588</v>
      </c>
      <c r="E40" s="105">
        <v>72060484200</v>
      </c>
      <c r="F40" s="99" t="s">
        <v>1722</v>
      </c>
      <c r="G40" s="105">
        <v>62981080270</v>
      </c>
      <c r="H40" s="148" t="s">
        <v>3503</v>
      </c>
      <c r="I40" s="99"/>
      <c r="J40" s="100" t="s">
        <v>3503</v>
      </c>
      <c r="K40" t="str">
        <f>IFERROR(INDEX('LISTAS DE PARTICIPANTES'!B:B,MATCH(FORMULÁRIO!L40,'LISTAS DE PARTICIPANTES'!C:C,0)),"NÃO ENCONTRADO")</f>
        <v>JOSSIER SALES BOLEÃO</v>
      </c>
      <c r="L40" s="109" t="s">
        <v>1721</v>
      </c>
    </row>
    <row r="41" spans="1:12" x14ac:dyDescent="0.25">
      <c r="A41" s="116">
        <v>45743.751627546299</v>
      </c>
      <c r="B41" s="101" t="s">
        <v>3589</v>
      </c>
      <c r="C41" s="101">
        <v>0</v>
      </c>
      <c r="D41" s="101" t="s">
        <v>3590</v>
      </c>
      <c r="E41" s="107" t="s">
        <v>3591</v>
      </c>
      <c r="F41" s="101" t="s">
        <v>1762</v>
      </c>
      <c r="G41" s="106">
        <v>73999001382</v>
      </c>
      <c r="H41" s="148" t="s">
        <v>3503</v>
      </c>
      <c r="I41" s="101"/>
      <c r="J41" s="102" t="s">
        <v>3503</v>
      </c>
      <c r="K41" t="str">
        <f>IFERROR(INDEX('LISTAS DE PARTICIPANTES'!B:B,MATCH(FORMULÁRIO!L41,'LISTAS DE PARTICIPANTES'!C:C,0)),"NÃO ENCONTRADO")</f>
        <v>JULIANA MACHADO OLIVEIRA</v>
      </c>
      <c r="L41" s="109" t="s">
        <v>1761</v>
      </c>
    </row>
    <row r="42" spans="1:12" x14ac:dyDescent="0.25">
      <c r="A42" s="115">
        <v>45743.751722199071</v>
      </c>
      <c r="B42" s="99" t="s">
        <v>1630</v>
      </c>
      <c r="C42" s="99">
        <v>0</v>
      </c>
      <c r="D42" s="99" t="s">
        <v>3592</v>
      </c>
      <c r="E42" s="110" t="s">
        <v>3593</v>
      </c>
      <c r="F42" s="99" t="s">
        <v>1630</v>
      </c>
      <c r="G42" s="105">
        <v>85998185586</v>
      </c>
      <c r="H42" s="148" t="s">
        <v>3503</v>
      </c>
      <c r="I42" s="99"/>
      <c r="J42" s="100" t="s">
        <v>3503</v>
      </c>
      <c r="K42" t="str">
        <f>IFERROR(INDEX('LISTAS DE PARTICIPANTES'!B:B,MATCH(FORMULÁRIO!L42,'LISTAS DE PARTICIPANTES'!C:C,0)),"NÃO ENCONTRADO")</f>
        <v>JEFFERSON DANTAS SANTOS</v>
      </c>
      <c r="L42" s="109" t="s">
        <v>1629</v>
      </c>
    </row>
    <row r="43" spans="1:12" x14ac:dyDescent="0.25">
      <c r="A43" s="116">
        <v>45743.751743993053</v>
      </c>
      <c r="B43" s="101" t="s">
        <v>1214</v>
      </c>
      <c r="C43" s="101">
        <v>0</v>
      </c>
      <c r="D43" s="101" t="s">
        <v>3594</v>
      </c>
      <c r="E43" s="106">
        <v>71309314187</v>
      </c>
      <c r="F43" s="101" t="s">
        <v>1214</v>
      </c>
      <c r="G43" s="106">
        <v>61996111297</v>
      </c>
      <c r="H43" s="148" t="s">
        <v>3503</v>
      </c>
      <c r="I43" s="101"/>
      <c r="J43" s="102" t="s">
        <v>3503</v>
      </c>
      <c r="K43" t="str">
        <f>IFERROR(INDEX('LISTAS DE PARTICIPANTES'!B:B,MATCH(FORMULÁRIO!L43,'LISTAS DE PARTICIPANTES'!C:C,0)),"NÃO ENCONTRADO")</f>
        <v>FABÍULA KAREN PARREIRA DE SOUZA E SILVA</v>
      </c>
      <c r="L43" s="109" t="s">
        <v>1213</v>
      </c>
    </row>
    <row r="44" spans="1:12" x14ac:dyDescent="0.25">
      <c r="A44" s="115">
        <v>45743.751755682868</v>
      </c>
      <c r="B44" s="99" t="s">
        <v>1646</v>
      </c>
      <c r="C44" s="99">
        <v>0</v>
      </c>
      <c r="D44" s="99" t="s">
        <v>3595</v>
      </c>
      <c r="E44" s="110" t="s">
        <v>3596</v>
      </c>
      <c r="F44" s="99" t="s">
        <v>1646</v>
      </c>
      <c r="G44" s="105">
        <v>48988660121</v>
      </c>
      <c r="H44" s="148" t="s">
        <v>3503</v>
      </c>
      <c r="I44" s="99"/>
      <c r="J44" s="100" t="s">
        <v>3503</v>
      </c>
      <c r="K44" t="str">
        <f>IFERROR(INDEX('LISTAS DE PARTICIPANTES'!B:B,MATCH(FORMULÁRIO!L44,'LISTAS DE PARTICIPANTES'!C:C,0)),"NÃO ENCONTRADO")</f>
        <v>JOÃO DANIEL RAMOS</v>
      </c>
      <c r="L44" s="109" t="s">
        <v>1645</v>
      </c>
    </row>
    <row r="45" spans="1:12" x14ac:dyDescent="0.25">
      <c r="A45" s="116">
        <v>45743.752123935184</v>
      </c>
      <c r="B45" s="101" t="s">
        <v>2076</v>
      </c>
      <c r="C45" s="101">
        <v>0</v>
      </c>
      <c r="D45" s="101" t="s">
        <v>3597</v>
      </c>
      <c r="E45" s="107" t="s">
        <v>3598</v>
      </c>
      <c r="F45" s="101" t="s">
        <v>2076</v>
      </c>
      <c r="G45" s="106">
        <v>31984875413</v>
      </c>
      <c r="H45" s="148" t="s">
        <v>3503</v>
      </c>
      <c r="I45" s="101"/>
      <c r="J45" s="102" t="s">
        <v>3503</v>
      </c>
      <c r="K45" t="str">
        <f>IFERROR(INDEX('LISTAS DE PARTICIPANTES'!B:B,MATCH(FORMULÁRIO!L45,'LISTAS DE PARTICIPANTES'!C:C,0)),"NÃO ENCONTRADO")</f>
        <v>LUÍS FELIPE DUARTE FLORES</v>
      </c>
      <c r="L45" s="109" t="s">
        <v>2075</v>
      </c>
    </row>
    <row r="46" spans="1:12" x14ac:dyDescent="0.25">
      <c r="A46" s="115">
        <v>45743.752192870372</v>
      </c>
      <c r="B46" s="99" t="s">
        <v>2060</v>
      </c>
      <c r="C46" s="99">
        <v>0</v>
      </c>
      <c r="D46" s="99" t="s">
        <v>3599</v>
      </c>
      <c r="E46" s="105">
        <v>20541439871</v>
      </c>
      <c r="F46" s="99" t="s">
        <v>2060</v>
      </c>
      <c r="G46" s="105">
        <v>12981301321</v>
      </c>
      <c r="H46" s="148" t="s">
        <v>3503</v>
      </c>
      <c r="I46" s="99"/>
      <c r="J46" s="100" t="s">
        <v>3503</v>
      </c>
      <c r="K46" t="str">
        <f>IFERROR(INDEX('LISTAS DE PARTICIPANTES'!B:B,MATCH(FORMULÁRIO!L46,'LISTAS DE PARTICIPANTES'!C:C,0)),"NÃO ENCONTRADO")</f>
        <v>LUCIANA THOMAZ DA SILVA MACHADO</v>
      </c>
      <c r="L46" s="109" t="s">
        <v>2059</v>
      </c>
    </row>
    <row r="47" spans="1:12" x14ac:dyDescent="0.25">
      <c r="A47" s="116">
        <v>45743.75240168981</v>
      </c>
      <c r="B47" s="101" t="s">
        <v>995</v>
      </c>
      <c r="C47" s="101">
        <v>0</v>
      </c>
      <c r="D47" s="101" t="s">
        <v>3600</v>
      </c>
      <c r="E47" s="107" t="s">
        <v>3601</v>
      </c>
      <c r="F47" s="101" t="s">
        <v>995</v>
      </c>
      <c r="G47" s="106">
        <v>48988324530</v>
      </c>
      <c r="H47" s="148" t="s">
        <v>3503</v>
      </c>
      <c r="I47" s="101"/>
      <c r="J47" s="102" t="s">
        <v>3503</v>
      </c>
      <c r="K47" t="str">
        <f>IFERROR(INDEX('LISTAS DE PARTICIPANTES'!B:B,MATCH(FORMULÁRIO!L47,'LISTAS DE PARTICIPANTES'!C:C,0)),"NÃO ENCONTRADO")</f>
        <v>DIOCELIO ADELINO DOS SANTOS</v>
      </c>
      <c r="L47" s="109" t="s">
        <v>994</v>
      </c>
    </row>
    <row r="48" spans="1:12" x14ac:dyDescent="0.25">
      <c r="A48" s="115">
        <v>45743.75294283565</v>
      </c>
      <c r="B48" s="99" t="s">
        <v>3145</v>
      </c>
      <c r="C48" s="99">
        <v>0</v>
      </c>
      <c r="D48" s="99" t="s">
        <v>3602</v>
      </c>
      <c r="E48" s="105">
        <v>11690789743</v>
      </c>
      <c r="F48" s="99" t="s">
        <v>3145</v>
      </c>
      <c r="G48" s="105">
        <v>21993056001</v>
      </c>
      <c r="H48" s="148" t="s">
        <v>3503</v>
      </c>
      <c r="I48" s="99"/>
      <c r="J48" s="100" t="s">
        <v>3503</v>
      </c>
      <c r="K48" t="str">
        <f>IFERROR(INDEX('LISTAS DE PARTICIPANTES'!B:B,MATCH(FORMULÁRIO!L48,'LISTAS DE PARTICIPANTES'!C:C,0)),"NÃO ENCONTRADO")</f>
        <v>THIAGO DA SILVA TAVARES</v>
      </c>
      <c r="L48" s="109" t="s">
        <v>3144</v>
      </c>
    </row>
    <row r="49" spans="1:12" x14ac:dyDescent="0.25">
      <c r="A49" s="116">
        <v>45743.752947777779</v>
      </c>
      <c r="B49" s="101" t="s">
        <v>2179</v>
      </c>
      <c r="C49" s="101">
        <v>0</v>
      </c>
      <c r="D49" s="101" t="s">
        <v>3603</v>
      </c>
      <c r="E49" s="106" t="s">
        <v>2178</v>
      </c>
      <c r="F49" s="101" t="s">
        <v>2179</v>
      </c>
      <c r="G49" s="106" t="s">
        <v>3604</v>
      </c>
      <c r="H49" s="148" t="s">
        <v>3503</v>
      </c>
      <c r="I49" s="101"/>
      <c r="J49" s="102" t="s">
        <v>3503</v>
      </c>
      <c r="K49" t="str">
        <f>IFERROR(INDEX('LISTAS DE PARTICIPANTES'!B:B,MATCH(FORMULÁRIO!L49,'LISTAS DE PARTICIPANTES'!C:C,0)),"NÃO ENCONTRADO")</f>
        <v>MARCELO RANGEL LIMA</v>
      </c>
      <c r="L49" s="109" t="s">
        <v>2178</v>
      </c>
    </row>
    <row r="50" spans="1:12" x14ac:dyDescent="0.25">
      <c r="A50" s="115">
        <v>45743.753097476852</v>
      </c>
      <c r="B50" s="99" t="s">
        <v>1892</v>
      </c>
      <c r="C50" s="99">
        <v>0</v>
      </c>
      <c r="D50" s="99" t="s">
        <v>3605</v>
      </c>
      <c r="E50" s="110" t="s">
        <v>3606</v>
      </c>
      <c r="F50" s="99" t="s">
        <v>1892</v>
      </c>
      <c r="G50" s="105">
        <v>31982082108</v>
      </c>
      <c r="H50" s="148" t="s">
        <v>3503</v>
      </c>
      <c r="I50" s="99"/>
      <c r="J50" s="100" t="s">
        <v>3503</v>
      </c>
      <c r="K50" t="str">
        <f>IFERROR(INDEX('LISTAS DE PARTICIPANTES'!B:B,MATCH(FORMULÁRIO!L50,'LISTAS DE PARTICIPANTES'!C:C,0)),"NÃO ENCONTRADO")</f>
        <v>LEANDRO EUSTÁQUIO GOMES</v>
      </c>
      <c r="L50" s="109" t="s">
        <v>1891</v>
      </c>
    </row>
    <row r="51" spans="1:12" x14ac:dyDescent="0.25">
      <c r="A51" s="116">
        <v>45743.753248414352</v>
      </c>
      <c r="B51" s="101" t="s">
        <v>2736</v>
      </c>
      <c r="C51" s="101">
        <v>0</v>
      </c>
      <c r="D51" s="101" t="s">
        <v>3607</v>
      </c>
      <c r="E51" s="107" t="s">
        <v>3608</v>
      </c>
      <c r="F51" s="101" t="s">
        <v>2736</v>
      </c>
      <c r="G51" s="106">
        <v>21999719416</v>
      </c>
      <c r="H51" s="148" t="s">
        <v>3503</v>
      </c>
      <c r="I51" s="101"/>
      <c r="J51" s="102" t="s">
        <v>3503</v>
      </c>
      <c r="K51" t="str">
        <f>IFERROR(INDEX('LISTAS DE PARTICIPANTES'!B:B,MATCH(FORMULÁRIO!L51,'LISTAS DE PARTICIPANTES'!C:C,0)),"NÃO ENCONTRADO")</f>
        <v>RAMÓN BRITO LACERDA</v>
      </c>
      <c r="L51" s="109" t="s">
        <v>2735</v>
      </c>
    </row>
    <row r="52" spans="1:12" x14ac:dyDescent="0.25">
      <c r="A52" s="115">
        <v>45743.75394383102</v>
      </c>
      <c r="B52" s="99" t="s">
        <v>2155</v>
      </c>
      <c r="C52" s="99">
        <v>0</v>
      </c>
      <c r="D52" s="99" t="s">
        <v>3609</v>
      </c>
      <c r="E52" s="105">
        <v>13493888740</v>
      </c>
      <c r="F52" s="99" t="s">
        <v>2155</v>
      </c>
      <c r="G52" s="105" t="s">
        <v>3610</v>
      </c>
      <c r="H52" s="148" t="s">
        <v>3503</v>
      </c>
      <c r="I52" s="99"/>
      <c r="J52" s="100" t="s">
        <v>3503</v>
      </c>
      <c r="K52" t="str">
        <f>IFERROR(INDEX('LISTAS DE PARTICIPANTES'!B:B,MATCH(FORMULÁRIO!L52,'LISTAS DE PARTICIPANTES'!C:C,0)),"NÃO ENCONTRADO")</f>
        <v>MARCELLA FAUSTINO FERNANDES BACHA</v>
      </c>
      <c r="L52" s="109" t="s">
        <v>2154</v>
      </c>
    </row>
    <row r="53" spans="1:12" x14ac:dyDescent="0.25">
      <c r="A53" s="116">
        <v>45743.754471249995</v>
      </c>
      <c r="B53" s="101" t="s">
        <v>3253</v>
      </c>
      <c r="C53" s="101">
        <v>0</v>
      </c>
      <c r="D53" s="101" t="s">
        <v>3611</v>
      </c>
      <c r="E53" s="106">
        <v>54513685972</v>
      </c>
      <c r="F53" s="101" t="s">
        <v>3253</v>
      </c>
      <c r="G53" s="106">
        <v>11978044445</v>
      </c>
      <c r="H53" s="148" t="s">
        <v>3503</v>
      </c>
      <c r="I53" s="101"/>
      <c r="J53" s="102" t="s">
        <v>3503</v>
      </c>
      <c r="K53" t="str">
        <f>IFERROR(INDEX('LISTAS DE PARTICIPANTES'!B:B,MATCH(FORMULÁRIO!L53,'LISTAS DE PARTICIPANTES'!C:C,0)),"NÃO ENCONTRADO")</f>
        <v>VIRGÍNIA GANTER MORAES</v>
      </c>
      <c r="L53" s="109" t="s">
        <v>3252</v>
      </c>
    </row>
    <row r="54" spans="1:12" x14ac:dyDescent="0.25">
      <c r="A54" s="115">
        <v>45743.754839872687</v>
      </c>
      <c r="B54" s="99" t="s">
        <v>852</v>
      </c>
      <c r="C54" s="99">
        <v>0</v>
      </c>
      <c r="D54" s="99" t="s">
        <v>3612</v>
      </c>
      <c r="E54" s="110" t="s">
        <v>3613</v>
      </c>
      <c r="F54" s="99" t="s">
        <v>852</v>
      </c>
      <c r="G54" s="105">
        <v>85997453270</v>
      </c>
      <c r="H54" s="148" t="s">
        <v>3503</v>
      </c>
      <c r="I54" s="99"/>
      <c r="J54" s="100" t="s">
        <v>3503</v>
      </c>
      <c r="K54" t="str">
        <f>IFERROR(INDEX('LISTAS DE PARTICIPANTES'!B:B,MATCH(FORMULÁRIO!L54,'LISTAS DE PARTICIPANTES'!C:C,0)),"NÃO ENCONTRADO")</f>
        <v>DANIEL PAIVA DE MACÊDO JÚNIOR</v>
      </c>
      <c r="L54" s="109" t="s">
        <v>851</v>
      </c>
    </row>
    <row r="55" spans="1:12" x14ac:dyDescent="0.25">
      <c r="A55" s="116">
        <v>45743.754879988424</v>
      </c>
      <c r="B55" s="101" t="s">
        <v>2708</v>
      </c>
      <c r="C55" s="101">
        <v>0</v>
      </c>
      <c r="D55" s="101" t="s">
        <v>3614</v>
      </c>
      <c r="E55" s="107" t="s">
        <v>3615</v>
      </c>
      <c r="F55" s="101" t="s">
        <v>2708</v>
      </c>
      <c r="G55" s="106">
        <v>41999289302</v>
      </c>
      <c r="H55" s="148" t="s">
        <v>3503</v>
      </c>
      <c r="I55" s="101"/>
      <c r="J55" s="102" t="s">
        <v>3503</v>
      </c>
      <c r="K55" t="str">
        <f>IFERROR(INDEX('LISTAS DE PARTICIPANTES'!B:B,MATCH(FORMULÁRIO!L55,'LISTAS DE PARTICIPANTES'!C:C,0)),"NÃO ENCONTRADO")</f>
        <v>RAFAEL ALESSI MARTINS BONILHA</v>
      </c>
      <c r="L55" s="109" t="s">
        <v>2707</v>
      </c>
    </row>
    <row r="56" spans="1:12" x14ac:dyDescent="0.25">
      <c r="A56" s="115">
        <v>45743.754882673617</v>
      </c>
      <c r="B56" s="99" t="s">
        <v>2965</v>
      </c>
      <c r="C56" s="99">
        <v>0</v>
      </c>
      <c r="D56" s="99" t="s">
        <v>3616</v>
      </c>
      <c r="E56" s="110" t="s">
        <v>3617</v>
      </c>
      <c r="F56" s="99" t="s">
        <v>2965</v>
      </c>
      <c r="G56" s="105">
        <v>61986364096</v>
      </c>
      <c r="H56" s="148" t="s">
        <v>3503</v>
      </c>
      <c r="I56" s="99"/>
      <c r="J56" s="100" t="s">
        <v>3503</v>
      </c>
      <c r="K56" t="str">
        <f>IFERROR(INDEX('LISTAS DE PARTICIPANTES'!B:B,MATCH(FORMULÁRIO!L56,'LISTAS DE PARTICIPANTES'!C:C,0)),"NÃO ENCONTRADO")</f>
        <v>SANTIAGO MACHADO DELLAPE</v>
      </c>
      <c r="L56" s="109" t="s">
        <v>2964</v>
      </c>
    </row>
    <row r="57" spans="1:12" x14ac:dyDescent="0.25">
      <c r="A57" s="116">
        <v>45743.754883865739</v>
      </c>
      <c r="B57" s="101" t="s">
        <v>3189</v>
      </c>
      <c r="C57" s="101">
        <v>0</v>
      </c>
      <c r="D57" s="101" t="s">
        <v>3618</v>
      </c>
      <c r="E57" s="106">
        <v>32874413020</v>
      </c>
      <c r="F57" s="101" t="s">
        <v>3189</v>
      </c>
      <c r="G57" s="106" t="s">
        <v>3619</v>
      </c>
      <c r="H57" s="148" t="s">
        <v>3503</v>
      </c>
      <c r="I57" s="101"/>
      <c r="J57" s="102" t="s">
        <v>3503</v>
      </c>
      <c r="K57" t="str">
        <f>IFERROR(INDEX('LISTAS DE PARTICIPANTES'!B:B,MATCH(FORMULÁRIO!L57,'LISTAS DE PARTICIPANTES'!C:C,0)),"NÃO ENCONTRADO")</f>
        <v>VALESKA CONTI</v>
      </c>
      <c r="L57" s="109" t="s">
        <v>3188</v>
      </c>
    </row>
    <row r="58" spans="1:12" x14ac:dyDescent="0.25">
      <c r="A58" s="115">
        <v>45743.754906886577</v>
      </c>
      <c r="B58" s="99" t="s">
        <v>1306</v>
      </c>
      <c r="C58" s="99">
        <v>0</v>
      </c>
      <c r="D58" s="99" t="s">
        <v>3620</v>
      </c>
      <c r="E58" s="110" t="s">
        <v>3621</v>
      </c>
      <c r="F58" s="99" t="s">
        <v>1306</v>
      </c>
      <c r="G58" s="105" t="s">
        <v>3622</v>
      </c>
      <c r="H58" s="148" t="s">
        <v>3503</v>
      </c>
      <c r="I58" s="99"/>
      <c r="J58" s="100" t="s">
        <v>3503</v>
      </c>
      <c r="K58" t="str">
        <f>IFERROR(INDEX('LISTAS DE PARTICIPANTES'!B:B,MATCH(FORMULÁRIO!L58,'LISTAS DE PARTICIPANTES'!C:C,0)),"NÃO ENCONTRADO")</f>
        <v>FLÁVIA PINTO MORETTI</v>
      </c>
      <c r="L58" s="109" t="s">
        <v>1305</v>
      </c>
    </row>
    <row r="59" spans="1:12" x14ac:dyDescent="0.25">
      <c r="A59" s="116">
        <v>45743.755005300925</v>
      </c>
      <c r="B59" s="101" t="s">
        <v>2460</v>
      </c>
      <c r="C59" s="101">
        <v>0</v>
      </c>
      <c r="D59" s="101" t="s">
        <v>3623</v>
      </c>
      <c r="E59" s="106">
        <v>81498721168</v>
      </c>
      <c r="F59" s="101" t="s">
        <v>2460</v>
      </c>
      <c r="G59" s="106">
        <v>62981163818</v>
      </c>
      <c r="H59" s="148" t="s">
        <v>3503</v>
      </c>
      <c r="I59" s="101"/>
      <c r="J59" s="102" t="s">
        <v>3503</v>
      </c>
      <c r="K59" t="str">
        <f>IFERROR(INDEX('LISTAS DE PARTICIPANTES'!B:B,MATCH(FORMULÁRIO!L59,'LISTAS DE PARTICIPANTES'!C:C,0)),"NÃO ENCONTRADO")</f>
        <v>MICHAEL ALESSANDRO FIGUEIRA VALIM</v>
      </c>
      <c r="L59" s="109" t="s">
        <v>2459</v>
      </c>
    </row>
    <row r="60" spans="1:12" x14ac:dyDescent="0.25">
      <c r="A60" s="115">
        <v>45743.755010347224</v>
      </c>
      <c r="B60" s="99" t="s">
        <v>3624</v>
      </c>
      <c r="C60" s="99">
        <v>0</v>
      </c>
      <c r="D60" s="99" t="s">
        <v>3625</v>
      </c>
      <c r="E60" s="105" t="s">
        <v>1701</v>
      </c>
      <c r="F60" s="99" t="s">
        <v>3624</v>
      </c>
      <c r="G60" s="105" t="s">
        <v>3626</v>
      </c>
      <c r="H60" s="148" t="s">
        <v>3503</v>
      </c>
      <c r="I60" s="99"/>
      <c r="J60" s="100" t="s">
        <v>3503</v>
      </c>
      <c r="K60" t="str">
        <f>IFERROR(INDEX('LISTAS DE PARTICIPANTES'!B:B,MATCH(FORMULÁRIO!L60,'LISTAS DE PARTICIPANTES'!C:C,0)),"NÃO ENCONTRADO")</f>
        <v>JOSÉ MARIO SILVA DE OLIVEIRA</v>
      </c>
      <c r="L60" s="109" t="s">
        <v>1701</v>
      </c>
    </row>
    <row r="61" spans="1:12" x14ac:dyDescent="0.25">
      <c r="A61" s="116">
        <v>45743.755443622686</v>
      </c>
      <c r="B61" s="101" t="s">
        <v>2760</v>
      </c>
      <c r="C61" s="101">
        <v>0</v>
      </c>
      <c r="D61" s="101" t="s">
        <v>3627</v>
      </c>
      <c r="E61" s="107" t="s">
        <v>3628</v>
      </c>
      <c r="F61" s="101" t="s">
        <v>2760</v>
      </c>
      <c r="G61" s="106">
        <v>11981146474</v>
      </c>
      <c r="H61" s="148" t="s">
        <v>3503</v>
      </c>
      <c r="I61" s="101"/>
      <c r="J61" s="102" t="s">
        <v>3503</v>
      </c>
      <c r="K61" t="str">
        <f>IFERROR(INDEX('LISTAS DE PARTICIPANTES'!B:B,MATCH(FORMULÁRIO!L61,'LISTAS DE PARTICIPANTES'!C:C,0)),"NÃO ENCONTRADO")</f>
        <v>RAQUEL RIBEIRO DOS SANTOS</v>
      </c>
      <c r="L61" s="109" t="s">
        <v>2759</v>
      </c>
    </row>
    <row r="62" spans="1:12" x14ac:dyDescent="0.25">
      <c r="A62" s="115">
        <v>45743.755720127316</v>
      </c>
      <c r="B62" s="99" t="s">
        <v>428</v>
      </c>
      <c r="C62" s="99">
        <v>0</v>
      </c>
      <c r="D62" s="99" t="s">
        <v>3629</v>
      </c>
      <c r="E62" s="105">
        <v>81392664934</v>
      </c>
      <c r="F62" s="99" t="s">
        <v>428</v>
      </c>
      <c r="G62" s="105">
        <v>21973092514</v>
      </c>
      <c r="H62" s="148" t="s">
        <v>3503</v>
      </c>
      <c r="I62" s="99"/>
      <c r="J62" s="100" t="s">
        <v>3503</v>
      </c>
      <c r="K62" t="str">
        <f>IFERROR(INDEX('LISTAS DE PARTICIPANTES'!B:B,MATCH(FORMULÁRIO!L62,'LISTAS DE PARTICIPANTES'!C:C,0)),"NÃO ENCONTRADO")</f>
        <v>ANGELO MÁRCIO FARIA TURCI</v>
      </c>
      <c r="L62" s="109" t="s">
        <v>427</v>
      </c>
    </row>
    <row r="63" spans="1:12" x14ac:dyDescent="0.25">
      <c r="A63" s="116">
        <v>45743.755743148147</v>
      </c>
      <c r="B63" s="101" t="s">
        <v>1626</v>
      </c>
      <c r="C63" s="101">
        <v>0</v>
      </c>
      <c r="D63" s="101" t="s">
        <v>3630</v>
      </c>
      <c r="E63" s="106">
        <v>91040566049</v>
      </c>
      <c r="F63" s="101" t="s">
        <v>1626</v>
      </c>
      <c r="G63" s="106">
        <v>51999490221</v>
      </c>
      <c r="H63" s="148" t="s">
        <v>3503</v>
      </c>
      <c r="I63" s="101"/>
      <c r="J63" s="102" t="s">
        <v>3503</v>
      </c>
      <c r="K63" t="str">
        <f>IFERROR(INDEX('LISTAS DE PARTICIPANTES'!B:B,MATCH(FORMULÁRIO!L63,'LISTAS DE PARTICIPANTES'!C:C,0)),"NÃO ENCONTRADO")</f>
        <v>JAQUELINE FONTES BELTRAME</v>
      </c>
      <c r="L63" s="109" t="s">
        <v>1625</v>
      </c>
    </row>
    <row r="64" spans="1:12" x14ac:dyDescent="0.25">
      <c r="A64" s="115">
        <v>45743.755814409727</v>
      </c>
      <c r="B64" s="99" t="s">
        <v>3631</v>
      </c>
      <c r="C64" s="99">
        <v>0</v>
      </c>
      <c r="D64" s="99" t="s">
        <v>3632</v>
      </c>
      <c r="E64" s="105" t="s">
        <v>2479</v>
      </c>
      <c r="F64" s="99" t="s">
        <v>2480</v>
      </c>
      <c r="G64" s="105" t="s">
        <v>3633</v>
      </c>
      <c r="H64" s="148" t="s">
        <v>3503</v>
      </c>
      <c r="I64" s="99"/>
      <c r="J64" s="100" t="s">
        <v>3503</v>
      </c>
      <c r="K64" t="str">
        <f>IFERROR(INDEX('LISTAS DE PARTICIPANTES'!B:B,MATCH(FORMULÁRIO!L64,'LISTAS DE PARTICIPANTES'!C:C,0)),"NÃO ENCONTRADO")</f>
        <v>MONICA CHRISTINE HUBERT ZAFITA</v>
      </c>
      <c r="L64" s="109" t="s">
        <v>2479</v>
      </c>
    </row>
    <row r="65" spans="1:12" x14ac:dyDescent="0.25">
      <c r="A65" s="116">
        <v>45743.755922534721</v>
      </c>
      <c r="B65" s="101" t="s">
        <v>2219</v>
      </c>
      <c r="C65" s="101">
        <v>0</v>
      </c>
      <c r="D65" s="101" t="s">
        <v>3634</v>
      </c>
      <c r="E65" s="106" t="s">
        <v>2218</v>
      </c>
      <c r="F65" s="101" t="s">
        <v>2219</v>
      </c>
      <c r="G65" s="106">
        <v>27996222224</v>
      </c>
      <c r="H65" s="148" t="s">
        <v>3503</v>
      </c>
      <c r="I65" s="101" t="s">
        <v>3635</v>
      </c>
      <c r="J65" s="102" t="s">
        <v>3503</v>
      </c>
      <c r="K65" t="str">
        <f>IFERROR(INDEX('LISTAS DE PARTICIPANTES'!B:B,MATCH(FORMULÁRIO!L65,'LISTAS DE PARTICIPANTES'!C:C,0)),"NÃO ENCONTRADO")</f>
        <v>MARCOS PRADO RABELO</v>
      </c>
      <c r="L65" s="109" t="s">
        <v>2218</v>
      </c>
    </row>
    <row r="66" spans="1:12" x14ac:dyDescent="0.25">
      <c r="A66" s="115">
        <v>45743.7561465162</v>
      </c>
      <c r="B66" s="99" t="s">
        <v>2808</v>
      </c>
      <c r="C66" s="99">
        <v>0</v>
      </c>
      <c r="D66" s="99" t="s">
        <v>3636</v>
      </c>
      <c r="E66" s="105">
        <v>42583098349</v>
      </c>
      <c r="F66" s="99" t="s">
        <v>2808</v>
      </c>
      <c r="G66" s="105">
        <v>85997061760</v>
      </c>
      <c r="H66" s="148" t="s">
        <v>3503</v>
      </c>
      <c r="I66" s="99"/>
      <c r="J66" s="100" t="s">
        <v>3503</v>
      </c>
      <c r="K66" t="str">
        <f>IFERROR(INDEX('LISTAS DE PARTICIPANTES'!B:B,MATCH(FORMULÁRIO!L66,'LISTAS DE PARTICIPANTES'!C:C,0)),"NÃO ENCONTRADO")</f>
        <v>RICARDO ANDRÉ SANTANA BESSA</v>
      </c>
      <c r="L66" s="109" t="s">
        <v>2807</v>
      </c>
    </row>
    <row r="67" spans="1:12" x14ac:dyDescent="0.25">
      <c r="A67" s="116">
        <v>45743.756268564815</v>
      </c>
      <c r="B67" s="101" t="s">
        <v>3153</v>
      </c>
      <c r="C67" s="101">
        <v>0</v>
      </c>
      <c r="D67" s="101" t="s">
        <v>3637</v>
      </c>
      <c r="E67" s="107" t="s">
        <v>3638</v>
      </c>
      <c r="F67" s="101" t="s">
        <v>3153</v>
      </c>
      <c r="G67" s="106">
        <v>21998948169</v>
      </c>
      <c r="H67" s="148" t="s">
        <v>3503</v>
      </c>
      <c r="I67" s="101"/>
      <c r="J67" s="102" t="s">
        <v>3503</v>
      </c>
      <c r="K67" t="str">
        <f>IFERROR(INDEX('LISTAS DE PARTICIPANTES'!B:B,MATCH(FORMULÁRIO!L67,'LISTAS DE PARTICIPANTES'!C:C,0)),"NÃO ENCONTRADO")</f>
        <v>TIAGO CAMPANY FERRAZ</v>
      </c>
      <c r="L67" s="109" t="s">
        <v>3152</v>
      </c>
    </row>
    <row r="68" spans="1:12" x14ac:dyDescent="0.25">
      <c r="A68" s="115">
        <v>45743.756420046295</v>
      </c>
      <c r="B68" s="99" t="s">
        <v>3639</v>
      </c>
      <c r="C68" s="99">
        <v>0</v>
      </c>
      <c r="D68" s="99" t="s">
        <v>3640</v>
      </c>
      <c r="E68" s="110" t="s">
        <v>3641</v>
      </c>
      <c r="F68" s="99" t="s">
        <v>2223</v>
      </c>
      <c r="G68" s="105" t="s">
        <v>3642</v>
      </c>
      <c r="H68" s="148" t="s">
        <v>3503</v>
      </c>
      <c r="I68" s="99"/>
      <c r="J68" s="100" t="s">
        <v>3503</v>
      </c>
      <c r="K68" t="str">
        <f>IFERROR(INDEX('LISTAS DE PARTICIPANTES'!B:B,MATCH(FORMULÁRIO!L68,'LISTAS DE PARTICIPANTES'!C:C,0)),"NÃO ENCONTRADO")</f>
        <v>MARCOS VINICIUS CAYE LARA</v>
      </c>
      <c r="L68" s="109" t="s">
        <v>2222</v>
      </c>
    </row>
    <row r="69" spans="1:12" x14ac:dyDescent="0.25">
      <c r="A69" s="116">
        <v>45743.756508287042</v>
      </c>
      <c r="B69" s="101" t="s">
        <v>1782</v>
      </c>
      <c r="C69" s="101">
        <v>0</v>
      </c>
      <c r="D69" s="101" t="s">
        <v>3643</v>
      </c>
      <c r="E69" s="106" t="s">
        <v>3644</v>
      </c>
      <c r="F69" s="101" t="s">
        <v>1782</v>
      </c>
      <c r="G69" s="106">
        <v>54999676001</v>
      </c>
      <c r="H69" s="148" t="s">
        <v>3503</v>
      </c>
      <c r="I69" s="101"/>
      <c r="J69" s="102" t="s">
        <v>3503</v>
      </c>
      <c r="K69" t="str">
        <f>IFERROR(INDEX('LISTAS DE PARTICIPANTES'!B:B,MATCH(FORMULÁRIO!L69,'LISTAS DE PARTICIPANTES'!C:C,0)),"NÃO ENCONTRADO")</f>
        <v>JULIO CHAGAS PITTHAN</v>
      </c>
      <c r="L69" s="109" t="s">
        <v>1781</v>
      </c>
    </row>
    <row r="70" spans="1:12" x14ac:dyDescent="0.25">
      <c r="A70" s="115">
        <v>45743.756710057874</v>
      </c>
      <c r="B70" s="99" t="s">
        <v>1944</v>
      </c>
      <c r="C70" s="99">
        <v>0</v>
      </c>
      <c r="D70" s="99" t="s">
        <v>3645</v>
      </c>
      <c r="E70" s="105">
        <v>33093902843</v>
      </c>
      <c r="F70" s="99" t="s">
        <v>1944</v>
      </c>
      <c r="G70" s="105">
        <v>81999277264</v>
      </c>
      <c r="H70" s="148" t="s">
        <v>3503</v>
      </c>
      <c r="I70" s="99"/>
      <c r="J70" s="100" t="s">
        <v>3503</v>
      </c>
      <c r="K70" t="str">
        <f>IFERROR(INDEX('LISTAS DE PARTICIPANTES'!B:B,MATCH(FORMULÁRIO!L70,'LISTAS DE PARTICIPANTES'!C:C,0)),"NÃO ENCONTRADO")</f>
        <v>LÍGIA MARINA DE ALMEIDA</v>
      </c>
      <c r="L70" s="109" t="s">
        <v>1943</v>
      </c>
    </row>
    <row r="71" spans="1:12" x14ac:dyDescent="0.25">
      <c r="A71" s="116">
        <v>45743.756795578709</v>
      </c>
      <c r="B71" s="101" t="s">
        <v>3041</v>
      </c>
      <c r="C71" s="101">
        <v>0</v>
      </c>
      <c r="D71" s="101" t="s">
        <v>3646</v>
      </c>
      <c r="E71" s="106">
        <v>33672193801</v>
      </c>
      <c r="F71" s="101" t="s">
        <v>3041</v>
      </c>
      <c r="G71" s="106">
        <v>11974874078</v>
      </c>
      <c r="H71" s="148" t="s">
        <v>3503</v>
      </c>
      <c r="I71" s="101"/>
      <c r="J71" s="102" t="s">
        <v>3503</v>
      </c>
      <c r="K71" t="str">
        <f>IFERROR(INDEX('LISTAS DE PARTICIPANTES'!B:B,MATCH(FORMULÁRIO!L71,'LISTAS DE PARTICIPANTES'!C:C,0)),"NÃO ENCONTRADO")</f>
        <v>TAIANA GARCIA MENDES</v>
      </c>
      <c r="L71" s="109" t="s">
        <v>3040</v>
      </c>
    </row>
    <row r="72" spans="1:12" x14ac:dyDescent="0.25">
      <c r="A72" s="115">
        <v>45743.756948842594</v>
      </c>
      <c r="B72" s="99" t="s">
        <v>3317</v>
      </c>
      <c r="C72" s="99">
        <v>0</v>
      </c>
      <c r="D72" s="99" t="s">
        <v>3647</v>
      </c>
      <c r="E72" s="105">
        <v>81845545168</v>
      </c>
      <c r="F72" s="99" t="s">
        <v>3317</v>
      </c>
      <c r="G72" s="105">
        <v>62992136814</v>
      </c>
      <c r="H72" s="148" t="s">
        <v>3503</v>
      </c>
      <c r="I72" s="99"/>
      <c r="J72" s="100" t="s">
        <v>3503</v>
      </c>
      <c r="K72" t="str">
        <f>IFERROR(INDEX('LISTAS DE PARTICIPANTES'!B:B,MATCH(FORMULÁRIO!L72,'LISTAS DE PARTICIPANTES'!C:C,0)),"NÃO ENCONTRADO")</f>
        <v>WELLINGTON DIAS DE JESUS</v>
      </c>
      <c r="L72" s="109" t="s">
        <v>3316</v>
      </c>
    </row>
    <row r="73" spans="1:12" x14ac:dyDescent="0.25">
      <c r="A73" s="116">
        <v>45743.757029826389</v>
      </c>
      <c r="B73" s="101" t="s">
        <v>432</v>
      </c>
      <c r="C73" s="101">
        <v>0</v>
      </c>
      <c r="D73" s="101" t="s">
        <v>3648</v>
      </c>
      <c r="E73" s="106">
        <v>68093322272</v>
      </c>
      <c r="F73" s="101" t="s">
        <v>432</v>
      </c>
      <c r="G73" s="106">
        <v>91988216480</v>
      </c>
      <c r="H73" s="148" t="s">
        <v>3503</v>
      </c>
      <c r="I73" s="101"/>
      <c r="J73" s="102" t="s">
        <v>3503</v>
      </c>
      <c r="K73" t="str">
        <f>IFERROR(INDEX('LISTAS DE PARTICIPANTES'!B:B,MATCH(FORMULÁRIO!L73,'LISTAS DE PARTICIPANTES'!C:C,0)),"NÃO ENCONTRADO")</f>
        <v>ANICÉE DO CARMO E SILVA</v>
      </c>
      <c r="L73" s="109" t="s">
        <v>431</v>
      </c>
    </row>
    <row r="74" spans="1:12" x14ac:dyDescent="0.25">
      <c r="A74" s="115">
        <v>45743.757304560189</v>
      </c>
      <c r="B74" s="99" t="s">
        <v>2832</v>
      </c>
      <c r="C74" s="99">
        <v>0</v>
      </c>
      <c r="D74" s="99" t="s">
        <v>3649</v>
      </c>
      <c r="E74" s="105" t="s">
        <v>3650</v>
      </c>
      <c r="F74" s="99" t="s">
        <v>2832</v>
      </c>
      <c r="G74" s="105" t="s">
        <v>3651</v>
      </c>
      <c r="H74" s="148" t="s">
        <v>3503</v>
      </c>
      <c r="I74" s="99"/>
      <c r="J74" s="100" t="s">
        <v>3503</v>
      </c>
      <c r="K74" t="str">
        <f>IFERROR(INDEX('LISTAS DE PARTICIPANTES'!B:B,MATCH(FORMULÁRIO!L74,'LISTAS DE PARTICIPANTES'!C:C,0)),"NÃO ENCONTRADO")</f>
        <v>RITA BOECHAT E OLIVEIRA</v>
      </c>
      <c r="L74" s="109" t="s">
        <v>2831</v>
      </c>
    </row>
    <row r="75" spans="1:12" x14ac:dyDescent="0.25">
      <c r="A75" s="116">
        <v>45743.757571863425</v>
      </c>
      <c r="B75" s="101" t="s">
        <v>680</v>
      </c>
      <c r="C75" s="101">
        <v>0</v>
      </c>
      <c r="D75" s="101" t="s">
        <v>3652</v>
      </c>
      <c r="E75" s="107" t="s">
        <v>3653</v>
      </c>
      <c r="F75" s="101" t="s">
        <v>680</v>
      </c>
      <c r="G75" s="106">
        <v>21988769128</v>
      </c>
      <c r="H75" s="148" t="s">
        <v>3503</v>
      </c>
      <c r="I75" s="101"/>
      <c r="J75" s="102" t="s">
        <v>3503</v>
      </c>
      <c r="K75" t="str">
        <f>IFERROR(INDEX('LISTAS DE PARTICIPANTES'!B:B,MATCH(FORMULÁRIO!L75,'LISTAS DE PARTICIPANTES'!C:C,0)),"NÃO ENCONTRADO")</f>
        <v>CAROLINA MARQUES HENRIQUES FICHEIRA</v>
      </c>
      <c r="L75" s="109" t="s">
        <v>679</v>
      </c>
    </row>
    <row r="76" spans="1:12" x14ac:dyDescent="0.25">
      <c r="A76" s="115">
        <v>45743.757795138888</v>
      </c>
      <c r="B76" s="99" t="s">
        <v>2332</v>
      </c>
      <c r="C76" s="99">
        <v>0</v>
      </c>
      <c r="D76" s="99" t="s">
        <v>3654</v>
      </c>
      <c r="E76" s="105" t="s">
        <v>2331</v>
      </c>
      <c r="F76" s="99" t="s">
        <v>2332</v>
      </c>
      <c r="G76" s="105" t="s">
        <v>3655</v>
      </c>
      <c r="H76" s="148" t="s">
        <v>3503</v>
      </c>
      <c r="I76" s="99"/>
      <c r="J76" s="100" t="s">
        <v>3503</v>
      </c>
      <c r="K76" t="str">
        <f>IFERROR(INDEX('LISTAS DE PARTICIPANTES'!B:B,MATCH(FORMULÁRIO!L76,'LISTAS DE PARTICIPANTES'!C:C,0)),"NÃO ENCONTRADO")</f>
        <v>MARIANE FEIL</v>
      </c>
      <c r="L76" s="109" t="s">
        <v>2331</v>
      </c>
    </row>
    <row r="77" spans="1:12" x14ac:dyDescent="0.25">
      <c r="A77" s="116">
        <v>45743.757850983791</v>
      </c>
      <c r="B77" s="101" t="s">
        <v>1948</v>
      </c>
      <c r="C77" s="101">
        <v>0</v>
      </c>
      <c r="D77" s="101" t="s">
        <v>3656</v>
      </c>
      <c r="E77" s="106">
        <v>74243101434</v>
      </c>
      <c r="F77" s="101" t="s">
        <v>1948</v>
      </c>
      <c r="G77" s="106" t="s">
        <v>3657</v>
      </c>
      <c r="H77" s="148" t="s">
        <v>3503</v>
      </c>
      <c r="I77" s="101"/>
      <c r="J77" s="102" t="s">
        <v>3503</v>
      </c>
      <c r="K77" t="str">
        <f>IFERROR(INDEX('LISTAS DE PARTICIPANTES'!B:B,MATCH(FORMULÁRIO!L77,'LISTAS DE PARTICIPANTES'!C:C,0)),"NÃO ENCONTRADO")</f>
        <v>LÍGIA VERÔNICA FERREIRA DA SILVA</v>
      </c>
      <c r="L77" s="109" t="s">
        <v>1947</v>
      </c>
    </row>
    <row r="78" spans="1:12" x14ac:dyDescent="0.25">
      <c r="A78" s="115">
        <v>45743.757875289353</v>
      </c>
      <c r="B78" s="99" t="s">
        <v>1928</v>
      </c>
      <c r="C78" s="99">
        <v>0</v>
      </c>
      <c r="D78" s="99" t="s">
        <v>3658</v>
      </c>
      <c r="E78" s="110" t="s">
        <v>3659</v>
      </c>
      <c r="F78" s="99" t="s">
        <v>1928</v>
      </c>
      <c r="G78" s="105">
        <v>21987975768</v>
      </c>
      <c r="H78" s="148" t="s">
        <v>3503</v>
      </c>
      <c r="I78" s="99"/>
      <c r="J78" s="100" t="s">
        <v>3503</v>
      </c>
      <c r="K78" t="str">
        <f>IFERROR(INDEX('LISTAS DE PARTICIPANTES'!B:B,MATCH(FORMULÁRIO!L78,'LISTAS DE PARTICIPANTES'!C:C,0)),"NÃO ENCONTRADO")</f>
        <v>LETÍCIA MARTINS DIAS</v>
      </c>
      <c r="L78" s="109" t="s">
        <v>1927</v>
      </c>
    </row>
    <row r="79" spans="1:12" x14ac:dyDescent="0.25">
      <c r="A79" s="116">
        <v>45743.757967939819</v>
      </c>
      <c r="B79" s="101" t="s">
        <v>2148</v>
      </c>
      <c r="C79" s="101">
        <v>0</v>
      </c>
      <c r="D79" s="101" t="s">
        <v>3660</v>
      </c>
      <c r="E79" s="106" t="s">
        <v>2147</v>
      </c>
      <c r="F79" s="101" t="s">
        <v>2148</v>
      </c>
      <c r="G79" s="106">
        <v>61998022296</v>
      </c>
      <c r="H79" s="148" t="s">
        <v>3503</v>
      </c>
      <c r="I79" s="101"/>
      <c r="J79" s="102" t="s">
        <v>3503</v>
      </c>
      <c r="K79" t="str">
        <f>IFERROR(INDEX('LISTAS DE PARTICIPANTES'!B:B,MATCH(FORMULÁRIO!L79,'LISTAS DE PARTICIPANTES'!C:C,0)),"NÃO ENCONTRADO")</f>
        <v>MARCELA MOTA MOREIRA LOPES</v>
      </c>
      <c r="L79" s="109" t="s">
        <v>2147</v>
      </c>
    </row>
    <row r="80" spans="1:12" x14ac:dyDescent="0.25">
      <c r="A80" s="115">
        <v>45743.758092731485</v>
      </c>
      <c r="B80" s="99" t="s">
        <v>1051</v>
      </c>
      <c r="C80" s="99">
        <v>0</v>
      </c>
      <c r="D80" s="99" t="s">
        <v>3661</v>
      </c>
      <c r="E80" s="105">
        <v>13152859759</v>
      </c>
      <c r="F80" s="99" t="s">
        <v>1051</v>
      </c>
      <c r="G80" s="105">
        <v>31982211039</v>
      </c>
      <c r="H80" s="148" t="s">
        <v>3503</v>
      </c>
      <c r="I80" s="99"/>
      <c r="J80" s="100" t="s">
        <v>3503</v>
      </c>
      <c r="K80" t="str">
        <f>IFERROR(INDEX('LISTAS DE PARTICIPANTES'!B:B,MATCH(FORMULÁRIO!L80,'LISTAS DE PARTICIPANTES'!C:C,0)),"NÃO ENCONTRADO")</f>
        <v>EDUARDO FERREIRA MOURA</v>
      </c>
      <c r="L80" s="109" t="s">
        <v>1050</v>
      </c>
    </row>
    <row r="81" spans="1:12" x14ac:dyDescent="0.25">
      <c r="A81" s="116">
        <v>45743.758321469912</v>
      </c>
      <c r="B81" s="101" t="s">
        <v>2440</v>
      </c>
      <c r="C81" s="101">
        <v>0</v>
      </c>
      <c r="D81" s="101" t="s">
        <v>3662</v>
      </c>
      <c r="E81" s="106" t="s">
        <v>2439</v>
      </c>
      <c r="F81" s="101" t="s">
        <v>2440</v>
      </c>
      <c r="G81" s="106" t="s">
        <v>3663</v>
      </c>
      <c r="H81" s="148" t="s">
        <v>3503</v>
      </c>
      <c r="I81" s="101"/>
      <c r="J81" s="102" t="s">
        <v>3503</v>
      </c>
      <c r="K81" t="str">
        <f>IFERROR(INDEX('LISTAS DE PARTICIPANTES'!B:B,MATCH(FORMULÁRIO!L81,'LISTAS DE PARTICIPANTES'!C:C,0)),"NÃO ENCONTRADO")</f>
        <v>MAURO JOSÉ DOS PRAZERES JÚNIOR</v>
      </c>
      <c r="L81" s="109" t="s">
        <v>2439</v>
      </c>
    </row>
    <row r="82" spans="1:12" x14ac:dyDescent="0.25">
      <c r="A82" s="115">
        <v>45743.758770324072</v>
      </c>
      <c r="B82" s="99" t="s">
        <v>2560</v>
      </c>
      <c r="C82" s="99">
        <v>0</v>
      </c>
      <c r="D82" s="99" t="s">
        <v>3664</v>
      </c>
      <c r="E82" s="105" t="s">
        <v>2559</v>
      </c>
      <c r="F82" s="99" t="s">
        <v>2560</v>
      </c>
      <c r="G82" s="105" t="s">
        <v>3665</v>
      </c>
      <c r="H82" s="148" t="s">
        <v>3503</v>
      </c>
      <c r="I82" s="99"/>
      <c r="J82" s="100" t="s">
        <v>3503</v>
      </c>
      <c r="K82" t="str">
        <f>IFERROR(INDEX('LISTAS DE PARTICIPANTES'!B:B,MATCH(FORMULÁRIO!L82,'LISTAS DE PARTICIPANTES'!C:C,0)),"NÃO ENCONTRADO")</f>
        <v>NILSON GONÇALVES DE OLIVEIRA</v>
      </c>
      <c r="L82" s="109" t="s">
        <v>2559</v>
      </c>
    </row>
    <row r="83" spans="1:12" x14ac:dyDescent="0.25">
      <c r="A83" s="116">
        <v>45743.759259861108</v>
      </c>
      <c r="B83" s="101" t="s">
        <v>2364</v>
      </c>
      <c r="C83" s="101">
        <v>0</v>
      </c>
      <c r="D83" s="101" t="s">
        <v>3666</v>
      </c>
      <c r="E83" s="106">
        <v>80464556791</v>
      </c>
      <c r="F83" s="101" t="s">
        <v>2364</v>
      </c>
      <c r="G83" s="106">
        <v>21999986545</v>
      </c>
      <c r="H83" s="148" t="s">
        <v>3503</v>
      </c>
      <c r="I83" s="101"/>
      <c r="J83" s="102" t="s">
        <v>3503</v>
      </c>
      <c r="K83" t="str">
        <f>IFERROR(INDEX('LISTAS DE PARTICIPANTES'!B:B,MATCH(FORMULÁRIO!L83,'LISTAS DE PARTICIPANTES'!C:C,0)),"NÃO ENCONTRADO")</f>
        <v>MARINA VIEIRA DE SOUZA</v>
      </c>
      <c r="L83" s="109" t="s">
        <v>2363</v>
      </c>
    </row>
    <row r="84" spans="1:12" x14ac:dyDescent="0.25">
      <c r="A84" s="115">
        <v>45743.759469583332</v>
      </c>
      <c r="B84" s="99" t="s">
        <v>709</v>
      </c>
      <c r="C84" s="99">
        <v>0</v>
      </c>
      <c r="D84" s="99" t="s">
        <v>3667</v>
      </c>
      <c r="E84" s="105">
        <v>23346765865</v>
      </c>
      <c r="F84" s="99" t="s">
        <v>709</v>
      </c>
      <c r="G84" s="105">
        <v>12981361486</v>
      </c>
      <c r="H84" s="148" t="s">
        <v>3503</v>
      </c>
      <c r="I84" s="99"/>
      <c r="J84" s="100" t="s">
        <v>3503</v>
      </c>
      <c r="K84" t="str">
        <f>IFERROR(INDEX('LISTAS DE PARTICIPANTES'!B:B,MATCH(FORMULÁRIO!L84,'LISTAS DE PARTICIPANTES'!C:C,0)),"NÃO ENCONTRADO")</f>
        <v>CÉLIA DA CONCEIÇÃO BARROS</v>
      </c>
      <c r="L84" s="109" t="s">
        <v>708</v>
      </c>
    </row>
    <row r="85" spans="1:12" x14ac:dyDescent="0.25">
      <c r="A85" s="116">
        <v>45743.759792106481</v>
      </c>
      <c r="B85" s="101" t="s">
        <v>3668</v>
      </c>
      <c r="C85" s="101">
        <v>0</v>
      </c>
      <c r="D85" s="101" t="s">
        <v>3669</v>
      </c>
      <c r="E85" s="106">
        <v>40791579832</v>
      </c>
      <c r="F85" s="101" t="s">
        <v>190</v>
      </c>
      <c r="G85" s="106">
        <v>19983373201</v>
      </c>
      <c r="H85" s="148" t="s">
        <v>3503</v>
      </c>
      <c r="I85" s="101"/>
      <c r="J85" s="102" t="s">
        <v>3503</v>
      </c>
      <c r="K85" t="str">
        <f>IFERROR(INDEX('LISTAS DE PARTICIPANTES'!B:B,MATCH(FORMULÁRIO!L85,'LISTAS DE PARTICIPANTES'!C:C,0)),"NÃO ENCONTRADO")</f>
        <v>ALLAN ANDRÉ LOURENÇO</v>
      </c>
      <c r="L85" s="109" t="s">
        <v>189</v>
      </c>
    </row>
    <row r="86" spans="1:12" x14ac:dyDescent="0.25">
      <c r="A86" s="115">
        <v>45743.759834201388</v>
      </c>
      <c r="B86" s="99" t="s">
        <v>3670</v>
      </c>
      <c r="C86" s="99">
        <v>0</v>
      </c>
      <c r="D86" s="99" t="s">
        <v>3671</v>
      </c>
      <c r="E86" s="105" t="s">
        <v>134</v>
      </c>
      <c r="F86" s="99" t="s">
        <v>135</v>
      </c>
      <c r="G86" s="105">
        <v>42991189007</v>
      </c>
      <c r="H86" s="148" t="s">
        <v>3503</v>
      </c>
      <c r="I86" s="99"/>
      <c r="J86" s="100" t="s">
        <v>3503</v>
      </c>
      <c r="K86" t="str">
        <f>IFERROR(INDEX('LISTAS DE PARTICIPANTES'!B:B,MATCH(FORMULÁRIO!L86,'LISTAS DE PARTICIPANTES'!C:C,0)),"NÃO ENCONTRADO")</f>
        <v>ALESSANDRA PIRRONCELLO BUCHOLDZ</v>
      </c>
      <c r="L86" s="109" t="s">
        <v>134</v>
      </c>
    </row>
    <row r="87" spans="1:12" x14ac:dyDescent="0.25">
      <c r="A87" s="116">
        <v>45743.759856828707</v>
      </c>
      <c r="B87" s="101" t="s">
        <v>1330</v>
      </c>
      <c r="C87" s="101">
        <v>0</v>
      </c>
      <c r="D87" s="101" t="s">
        <v>3672</v>
      </c>
      <c r="E87" s="107" t="s">
        <v>3673</v>
      </c>
      <c r="F87" s="101" t="s">
        <v>1330</v>
      </c>
      <c r="G87" s="106" t="s">
        <v>3674</v>
      </c>
      <c r="H87" s="148" t="s">
        <v>3503</v>
      </c>
      <c r="I87" s="101"/>
      <c r="J87" s="102" t="s">
        <v>3503</v>
      </c>
      <c r="K87" t="str">
        <f>IFERROR(INDEX('LISTAS DE PARTICIPANTES'!B:B,MATCH(FORMULÁRIO!L87,'LISTAS DE PARTICIPANTES'!C:C,0)),"NÃO ENCONTRADO")</f>
        <v>FLAVIO ROGERIO ROCHA</v>
      </c>
      <c r="L87" s="109" t="s">
        <v>1329</v>
      </c>
    </row>
    <row r="88" spans="1:12" x14ac:dyDescent="0.25">
      <c r="A88" s="115">
        <v>45743.76017814815</v>
      </c>
      <c r="B88" s="99" t="s">
        <v>3675</v>
      </c>
      <c r="C88" s="99">
        <v>0</v>
      </c>
      <c r="D88" s="99" t="s">
        <v>3676</v>
      </c>
      <c r="E88" s="105">
        <v>78558212520</v>
      </c>
      <c r="F88" s="99" t="s">
        <v>3085</v>
      </c>
      <c r="G88" s="105" t="s">
        <v>3677</v>
      </c>
      <c r="H88" s="148" t="s">
        <v>3503</v>
      </c>
      <c r="I88" s="99"/>
      <c r="J88" s="100" t="s">
        <v>3503</v>
      </c>
      <c r="K88" t="str">
        <f>IFERROR(INDEX('LISTAS DE PARTICIPANTES'!B:B,MATCH(FORMULÁRIO!L88,'LISTAS DE PARTICIPANTES'!C:C,0)),"NÃO ENCONTRADO")</f>
        <v>TATIANA DE CARVALHO COSTA</v>
      </c>
      <c r="L88" s="109" t="s">
        <v>3084</v>
      </c>
    </row>
    <row r="89" spans="1:12" x14ac:dyDescent="0.25">
      <c r="A89" s="116">
        <v>45743.761508275464</v>
      </c>
      <c r="B89" s="101" t="s">
        <v>3181</v>
      </c>
      <c r="C89" s="101">
        <v>0</v>
      </c>
      <c r="D89" s="101" t="s">
        <v>3678</v>
      </c>
      <c r="E89" s="106" t="s">
        <v>3180</v>
      </c>
      <c r="F89" s="101" t="s">
        <v>3181</v>
      </c>
      <c r="G89" s="106" t="s">
        <v>3679</v>
      </c>
      <c r="H89" s="148" t="s">
        <v>3503</v>
      </c>
      <c r="I89" s="101"/>
      <c r="J89" s="102" t="s">
        <v>3503</v>
      </c>
      <c r="K89" t="str">
        <f>IFERROR(INDEX('LISTAS DE PARTICIPANTES'!B:B,MATCH(FORMULÁRIO!L89,'LISTAS DE PARTICIPANTES'!C:C,0)),"NÃO ENCONTRADO")</f>
        <v>VAGNER LOPES ROMAN JUNIOR</v>
      </c>
      <c r="L89" s="109" t="s">
        <v>3180</v>
      </c>
    </row>
    <row r="90" spans="1:12" x14ac:dyDescent="0.25">
      <c r="A90" s="115">
        <v>45743.761597557866</v>
      </c>
      <c r="B90" s="99" t="s">
        <v>3680</v>
      </c>
      <c r="C90" s="99">
        <v>0</v>
      </c>
      <c r="D90" s="99" t="s">
        <v>3681</v>
      </c>
      <c r="E90" s="105" t="s">
        <v>3682</v>
      </c>
      <c r="F90" s="99" t="s">
        <v>2520</v>
      </c>
      <c r="G90" s="105" t="s">
        <v>3683</v>
      </c>
      <c r="H90" s="148" t="s">
        <v>3503</v>
      </c>
      <c r="I90" s="99"/>
      <c r="J90" s="100" t="s">
        <v>3503</v>
      </c>
      <c r="K90" t="str">
        <f>IFERROR(INDEX('LISTAS DE PARTICIPANTES'!B:B,MATCH(FORMULÁRIO!L90,'LISTAS DE PARTICIPANTES'!C:C,0)),"NÃO ENCONTRADO")</f>
        <v>NATACHA DIAS</v>
      </c>
      <c r="L90" s="109" t="s">
        <v>2519</v>
      </c>
    </row>
    <row r="91" spans="1:12" x14ac:dyDescent="0.25">
      <c r="A91" s="116">
        <v>45743.762394386576</v>
      </c>
      <c r="B91" s="101" t="s">
        <v>3684</v>
      </c>
      <c r="C91" s="101">
        <v>0</v>
      </c>
      <c r="D91" s="101" t="s">
        <v>3685</v>
      </c>
      <c r="E91" s="106">
        <v>31461550874</v>
      </c>
      <c r="F91" s="101" t="s">
        <v>3686</v>
      </c>
      <c r="G91" s="106">
        <v>11976480818</v>
      </c>
      <c r="H91" s="148" t="s">
        <v>3503</v>
      </c>
      <c r="I91" s="101"/>
      <c r="J91" s="102" t="s">
        <v>3503</v>
      </c>
      <c r="K91" t="str">
        <f>IFERROR(INDEX('LISTAS DE PARTICIPANTES'!B:B,MATCH(FORMULÁRIO!L91,'LISTAS DE PARTICIPANTES'!C:C,0)),"NÃO ENCONTRADO")</f>
        <v>CLEYTON SOUZA GONÇALVES</v>
      </c>
      <c r="L91" s="109" t="s">
        <v>776</v>
      </c>
    </row>
    <row r="92" spans="1:12" x14ac:dyDescent="0.25">
      <c r="A92" s="115">
        <v>45743.762473414346</v>
      </c>
      <c r="B92" s="99" t="s">
        <v>2932</v>
      </c>
      <c r="C92" s="99">
        <v>0</v>
      </c>
      <c r="D92" s="99" t="s">
        <v>3687</v>
      </c>
      <c r="E92" s="105">
        <v>81528043553</v>
      </c>
      <c r="F92" s="99" t="s">
        <v>2932</v>
      </c>
      <c r="G92" s="105" t="s">
        <v>3688</v>
      </c>
      <c r="H92" s="148" t="s">
        <v>3503</v>
      </c>
      <c r="I92" s="99"/>
      <c r="J92" s="100" t="s">
        <v>3503</v>
      </c>
      <c r="K92" t="str">
        <f>IFERROR(INDEX('LISTAS DE PARTICIPANTES'!B:B,MATCH(FORMULÁRIO!L92,'LISTAS DE PARTICIPANTES'!C:C,0)),"NÃO ENCONTRADO")</f>
        <v>SALIHA ARAÚJO RACHID ALVES</v>
      </c>
      <c r="L92" s="109" t="s">
        <v>2931</v>
      </c>
    </row>
    <row r="93" spans="1:12" x14ac:dyDescent="0.25">
      <c r="A93" s="116">
        <v>45743.76292543982</v>
      </c>
      <c r="B93" s="101" t="s">
        <v>2376</v>
      </c>
      <c r="C93" s="101">
        <v>0</v>
      </c>
      <c r="D93" s="101" t="s">
        <v>3689</v>
      </c>
      <c r="E93" s="106">
        <v>10168626799</v>
      </c>
      <c r="F93" s="101" t="s">
        <v>2376</v>
      </c>
      <c r="G93" s="106">
        <v>21993556280</v>
      </c>
      <c r="H93" s="148" t="s">
        <v>3503</v>
      </c>
      <c r="I93" s="101"/>
      <c r="J93" s="102" t="s">
        <v>3503</v>
      </c>
      <c r="K93" t="str">
        <f>IFERROR(INDEX('LISTAS DE PARTICIPANTES'!B:B,MATCH(FORMULÁRIO!L93,'LISTAS DE PARTICIPANTES'!C:C,0)),"NÃO ENCONTRADO")</f>
        <v>MARIZE FIGUEIRA DE SOUZA</v>
      </c>
      <c r="L93" s="109" t="s">
        <v>2375</v>
      </c>
    </row>
    <row r="94" spans="1:12" x14ac:dyDescent="0.25">
      <c r="A94" s="115">
        <v>45743.764030266204</v>
      </c>
      <c r="B94" s="99" t="s">
        <v>1582</v>
      </c>
      <c r="C94" s="99">
        <v>0</v>
      </c>
      <c r="D94" s="99" t="s">
        <v>1580</v>
      </c>
      <c r="E94" s="105">
        <v>38153176811</v>
      </c>
      <c r="F94" s="99" t="s">
        <v>1582</v>
      </c>
      <c r="G94" s="105">
        <v>21971565033</v>
      </c>
      <c r="H94" s="148" t="s">
        <v>3503</v>
      </c>
      <c r="I94" s="99"/>
      <c r="J94" s="100" t="s">
        <v>3503</v>
      </c>
      <c r="K94" t="str">
        <f>IFERROR(INDEX('LISTAS DE PARTICIPANTES'!B:B,MATCH(FORMULÁRIO!L94,'LISTAS DE PARTICIPANTES'!C:C,0)),"NÃO ENCONTRADO")</f>
        <v>ISABELA PEREIRA CARVALHO</v>
      </c>
      <c r="L94" s="109" t="s">
        <v>1581</v>
      </c>
    </row>
    <row r="95" spans="1:12" x14ac:dyDescent="0.25">
      <c r="A95" s="116">
        <v>45743.764045995369</v>
      </c>
      <c r="B95" s="101" t="s">
        <v>328</v>
      </c>
      <c r="C95" s="101">
        <v>0</v>
      </c>
      <c r="D95" s="101" t="s">
        <v>3690</v>
      </c>
      <c r="E95" s="106" t="s">
        <v>3691</v>
      </c>
      <c r="F95" s="101" t="s">
        <v>328</v>
      </c>
      <c r="G95" s="106">
        <v>51983203720</v>
      </c>
      <c r="H95" s="148" t="s">
        <v>3503</v>
      </c>
      <c r="I95" s="101"/>
      <c r="J95" s="102" t="s">
        <v>3503</v>
      </c>
      <c r="K95" t="str">
        <f>IFERROR(INDEX('LISTAS DE PARTICIPANTES'!B:B,MATCH(FORMULÁRIO!L95,'LISTAS DE PARTICIPANTES'!C:C,0)),"NÃO ENCONTRADO")</f>
        <v>ANA RAMOS RODRIGUES CASTRO</v>
      </c>
      <c r="L95" s="109" t="s">
        <v>327</v>
      </c>
    </row>
    <row r="96" spans="1:12" x14ac:dyDescent="0.25">
      <c r="A96" s="115">
        <v>45743.764093796301</v>
      </c>
      <c r="B96" s="99" t="s">
        <v>2616</v>
      </c>
      <c r="C96" s="99">
        <v>0</v>
      </c>
      <c r="D96" s="99" t="s">
        <v>3692</v>
      </c>
      <c r="E96" s="105">
        <v>27795382878</v>
      </c>
      <c r="F96" s="99" t="s">
        <v>2616</v>
      </c>
      <c r="G96" s="105">
        <v>11971499979</v>
      </c>
      <c r="H96" s="148" t="s">
        <v>3503</v>
      </c>
      <c r="I96" s="99"/>
      <c r="J96" s="100" t="s">
        <v>3503</v>
      </c>
      <c r="K96" t="str">
        <f>IFERROR(INDEX('LISTAS DE PARTICIPANTES'!B:B,MATCH(FORMULÁRIO!L96,'LISTAS DE PARTICIPANTES'!C:C,0)),"NÃO ENCONTRADO")</f>
        <v>PAULA BELCHIOR DE LIMA BISPO</v>
      </c>
      <c r="L96" s="109" t="s">
        <v>2615</v>
      </c>
    </row>
    <row r="97" spans="1:13" x14ac:dyDescent="0.25">
      <c r="A97" s="116">
        <v>45743.76437420139</v>
      </c>
      <c r="B97" s="101" t="s">
        <v>2308</v>
      </c>
      <c r="C97" s="101">
        <v>0</v>
      </c>
      <c r="D97" s="101" t="s">
        <v>3693</v>
      </c>
      <c r="E97" s="106">
        <v>36290944819</v>
      </c>
      <c r="F97" s="101" t="s">
        <v>2308</v>
      </c>
      <c r="G97" s="106">
        <v>19992967009</v>
      </c>
      <c r="H97" s="148" t="s">
        <v>3503</v>
      </c>
      <c r="I97" s="101"/>
      <c r="J97" s="102" t="s">
        <v>3503</v>
      </c>
      <c r="K97" t="str">
        <f>IFERROR(INDEX('LISTAS DE PARTICIPANTES'!B:B,MATCH(FORMULÁRIO!L97,'LISTAS DE PARTICIPANTES'!C:C,0)),"NÃO ENCONTRADO")</f>
        <v>MARIA VICTÓRIA NEVES CANALI</v>
      </c>
      <c r="L97" s="109" t="s">
        <v>2307</v>
      </c>
    </row>
    <row r="98" spans="1:13" x14ac:dyDescent="0.25">
      <c r="A98" s="115">
        <v>45743.764473564814</v>
      </c>
      <c r="B98" s="99" t="s">
        <v>2284</v>
      </c>
      <c r="C98" s="99">
        <v>0</v>
      </c>
      <c r="D98" s="99" t="s">
        <v>3694</v>
      </c>
      <c r="E98" s="105">
        <v>79395953500</v>
      </c>
      <c r="F98" s="99" t="s">
        <v>2284</v>
      </c>
      <c r="G98" s="105">
        <v>71981952491</v>
      </c>
      <c r="H98" s="148" t="s">
        <v>3503</v>
      </c>
      <c r="I98" s="99"/>
      <c r="J98" s="100" t="s">
        <v>3503</v>
      </c>
      <c r="K98" t="str">
        <f>IFERROR(INDEX('LISTAS DE PARTICIPANTES'!B:B,MATCH(FORMULÁRIO!L98,'LISTAS DE PARTICIPANTES'!C:C,0)),"NÃO ENCONTRADO")</f>
        <v>MARIA FERNANDA SILVA AZEVEDO</v>
      </c>
      <c r="L98" s="109" t="s">
        <v>2283</v>
      </c>
    </row>
    <row r="99" spans="1:13" x14ac:dyDescent="0.25">
      <c r="A99" s="116">
        <v>45743.764644201394</v>
      </c>
      <c r="B99" s="101" t="s">
        <v>2936</v>
      </c>
      <c r="C99" s="101">
        <v>0</v>
      </c>
      <c r="D99" s="101" t="s">
        <v>3695</v>
      </c>
      <c r="E99" s="106">
        <v>36804664809</v>
      </c>
      <c r="F99" s="101" t="s">
        <v>2936</v>
      </c>
      <c r="G99" s="106" t="s">
        <v>3696</v>
      </c>
      <c r="H99" s="148" t="s">
        <v>3503</v>
      </c>
      <c r="I99" s="101"/>
      <c r="J99" s="102" t="s">
        <v>3503</v>
      </c>
      <c r="K99" t="str">
        <f>IFERROR(INDEX('LISTAS DE PARTICIPANTES'!B:B,MATCH(FORMULÁRIO!L99,'LISTAS DE PARTICIPANTES'!C:C,0)),"NÃO ENCONTRADO")</f>
        <v>SAMARA CHEDID</v>
      </c>
      <c r="L99" s="109" t="s">
        <v>2935</v>
      </c>
    </row>
    <row r="100" spans="1:13" x14ac:dyDescent="0.25">
      <c r="A100" s="161">
        <v>45743.7648324537</v>
      </c>
      <c r="B100" s="162" t="s">
        <v>3697</v>
      </c>
      <c r="C100" s="162">
        <v>0</v>
      </c>
      <c r="D100" s="162" t="s">
        <v>3698</v>
      </c>
      <c r="E100" s="163">
        <v>23482334870</v>
      </c>
      <c r="F100" s="162" t="s">
        <v>1099</v>
      </c>
      <c r="G100" s="163" t="s">
        <v>3699</v>
      </c>
      <c r="H100" s="160" t="s">
        <v>3503</v>
      </c>
      <c r="I100" s="162"/>
      <c r="J100" s="164" t="s">
        <v>3503</v>
      </c>
      <c r="K100" s="158" t="str">
        <f>IFERROR(INDEX('LISTAS DE PARTICIPANTES'!B:B,MATCH(FORMULÁRIO!L100,'LISTAS DE PARTICIPANTES'!C:C,0)),"NÃO ENCONTRADO")</f>
        <v>NÃO ENCONTRADO</v>
      </c>
      <c r="L100" s="159" t="s">
        <v>4932</v>
      </c>
      <c r="M100" s="158" t="s">
        <v>4931</v>
      </c>
    </row>
    <row r="101" spans="1:13" x14ac:dyDescent="0.25">
      <c r="A101" s="116">
        <v>45743.764892118052</v>
      </c>
      <c r="B101" s="101" t="s">
        <v>2144</v>
      </c>
      <c r="C101" s="101">
        <v>0</v>
      </c>
      <c r="D101" s="101" t="s">
        <v>3700</v>
      </c>
      <c r="E101" s="106">
        <v>11504710770</v>
      </c>
      <c r="F101" s="101" t="s">
        <v>2144</v>
      </c>
      <c r="G101" s="106">
        <v>21988955641</v>
      </c>
      <c r="H101" s="148" t="s">
        <v>3503</v>
      </c>
      <c r="I101" s="101"/>
      <c r="J101" s="102" t="s">
        <v>3503</v>
      </c>
      <c r="K101" t="str">
        <f>IFERROR(INDEX('LISTAS DE PARTICIPANTES'!B:B,MATCH(FORMULÁRIO!L101,'LISTAS DE PARTICIPANTES'!C:C,0)),"NÃO ENCONTRADO")</f>
        <v>MARCELA MARINHO DE HOLANDA</v>
      </c>
      <c r="L101" s="109" t="s">
        <v>2143</v>
      </c>
    </row>
    <row r="102" spans="1:13" x14ac:dyDescent="0.25">
      <c r="A102" s="115">
        <v>45743.764906655095</v>
      </c>
      <c r="B102" s="99" t="s">
        <v>2444</v>
      </c>
      <c r="C102" s="99">
        <v>0</v>
      </c>
      <c r="D102" s="99" t="s">
        <v>3701</v>
      </c>
      <c r="E102" s="110" t="s">
        <v>3702</v>
      </c>
      <c r="F102" s="99" t="s">
        <v>2444</v>
      </c>
      <c r="G102" s="105">
        <v>92999976612</v>
      </c>
      <c r="H102" s="148" t="s">
        <v>3503</v>
      </c>
      <c r="I102" s="99"/>
      <c r="J102" s="100" t="s">
        <v>3503</v>
      </c>
      <c r="K102" t="str">
        <f>IFERROR(INDEX('LISTAS DE PARTICIPANTES'!B:B,MATCH(FORMULÁRIO!L102,'LISTAS DE PARTICIPANTES'!C:C,0)),"NÃO ENCONTRADO")</f>
        <v>MAYANE BATISTA LIMA</v>
      </c>
      <c r="L102" s="109" t="s">
        <v>2443</v>
      </c>
    </row>
    <row r="103" spans="1:13" x14ac:dyDescent="0.25">
      <c r="A103" s="116">
        <v>45743.765632129631</v>
      </c>
      <c r="B103" s="101" t="s">
        <v>3001</v>
      </c>
      <c r="C103" s="101">
        <v>0</v>
      </c>
      <c r="D103" s="101" t="s">
        <v>3703</v>
      </c>
      <c r="E103" s="106" t="s">
        <v>3704</v>
      </c>
      <c r="F103" s="101" t="s">
        <v>3001</v>
      </c>
      <c r="G103" s="106" t="s">
        <v>3705</v>
      </c>
      <c r="H103" s="148" t="s">
        <v>3503</v>
      </c>
      <c r="I103" s="101"/>
      <c r="J103" s="102" t="s">
        <v>3503</v>
      </c>
      <c r="K103" t="str">
        <f>IFERROR(INDEX('LISTAS DE PARTICIPANTES'!B:B,MATCH(FORMULÁRIO!L103,'LISTAS DE PARTICIPANTES'!C:C,0)),"NÃO ENCONTRADO")</f>
        <v>SIMONE VELOSO DE FIGUEIREDO SOARES</v>
      </c>
      <c r="L103" s="109" t="s">
        <v>3000</v>
      </c>
    </row>
    <row r="104" spans="1:13" x14ac:dyDescent="0.25">
      <c r="A104" s="115">
        <v>45743.765656469906</v>
      </c>
      <c r="B104" s="99" t="s">
        <v>2768</v>
      </c>
      <c r="C104" s="99">
        <v>0</v>
      </c>
      <c r="D104" s="99" t="s">
        <v>3706</v>
      </c>
      <c r="E104" s="110" t="s">
        <v>3707</v>
      </c>
      <c r="F104" s="99" t="s">
        <v>2768</v>
      </c>
      <c r="G104" s="105">
        <v>21981817906</v>
      </c>
      <c r="H104" s="148" t="s">
        <v>3503</v>
      </c>
      <c r="I104" s="99"/>
      <c r="J104" s="100" t="s">
        <v>3503</v>
      </c>
      <c r="K104" t="str">
        <f>IFERROR(INDEX('LISTAS DE PARTICIPANTES'!B:B,MATCH(FORMULÁRIO!L104,'LISTAS DE PARTICIPANTES'!C:C,0)),"NÃO ENCONTRADO")</f>
        <v>RAUL FERNANDO ISIDORO CHAVES</v>
      </c>
      <c r="L104" s="109" t="s">
        <v>2767</v>
      </c>
    </row>
    <row r="105" spans="1:13" x14ac:dyDescent="0.25">
      <c r="A105" s="116">
        <v>45743.765727673614</v>
      </c>
      <c r="B105" s="101" t="s">
        <v>1111</v>
      </c>
      <c r="C105" s="101">
        <v>0</v>
      </c>
      <c r="D105" s="101" t="s">
        <v>3708</v>
      </c>
      <c r="E105" s="106" t="s">
        <v>1110</v>
      </c>
      <c r="F105" s="101" t="s">
        <v>1111</v>
      </c>
      <c r="G105" s="106" t="s">
        <v>3709</v>
      </c>
      <c r="H105" s="148" t="s">
        <v>3503</v>
      </c>
      <c r="I105" s="101"/>
      <c r="J105" s="102" t="s">
        <v>3503</v>
      </c>
      <c r="K105" t="str">
        <f>IFERROR(INDEX('LISTAS DE PARTICIPANTES'!B:B,MATCH(FORMULÁRIO!L105,'LISTAS DE PARTICIPANTES'!C:C,0)),"NÃO ENCONTRADO")</f>
        <v>ELIZABETH SANTOS CALDAS</v>
      </c>
      <c r="L105" s="109" t="s">
        <v>1110</v>
      </c>
    </row>
    <row r="106" spans="1:13" x14ac:dyDescent="0.25">
      <c r="A106" s="115">
        <v>45743.765827604162</v>
      </c>
      <c r="B106" s="99" t="s">
        <v>2452</v>
      </c>
      <c r="C106" s="99">
        <v>0</v>
      </c>
      <c r="D106" s="99" t="s">
        <v>3710</v>
      </c>
      <c r="E106" s="105" t="s">
        <v>2451</v>
      </c>
      <c r="F106" s="99" t="s">
        <v>2452</v>
      </c>
      <c r="G106" s="105" t="s">
        <v>3711</v>
      </c>
      <c r="H106" s="148" t="s">
        <v>3503</v>
      </c>
      <c r="I106" s="99"/>
      <c r="J106" s="100" t="s">
        <v>3503</v>
      </c>
      <c r="K106" t="str">
        <f>IFERROR(INDEX('LISTAS DE PARTICIPANTES'!B:B,MATCH(FORMULÁRIO!L106,'LISTAS DE PARTICIPANTES'!C:C,0)),"NÃO ENCONTRADO")</f>
        <v>MELANIE GUERRA FREIRE DE ANDRADE</v>
      </c>
      <c r="L106" s="109" t="s">
        <v>2451</v>
      </c>
    </row>
    <row r="107" spans="1:13" x14ac:dyDescent="0.25">
      <c r="A107" s="116">
        <v>45743.765843252317</v>
      </c>
      <c r="B107" s="101" t="s">
        <v>3712</v>
      </c>
      <c r="C107" s="101">
        <v>0</v>
      </c>
      <c r="D107" s="101" t="s">
        <v>3713</v>
      </c>
      <c r="E107" s="107" t="s">
        <v>3714</v>
      </c>
      <c r="F107" s="101" t="s">
        <v>644</v>
      </c>
      <c r="G107" s="106" t="s">
        <v>3715</v>
      </c>
      <c r="H107" s="148" t="s">
        <v>3503</v>
      </c>
      <c r="I107" s="101"/>
      <c r="J107" s="102" t="s">
        <v>3503</v>
      </c>
      <c r="K107" t="str">
        <f>IFERROR(INDEX('LISTAS DE PARTICIPANTES'!B:B,MATCH(FORMULÁRIO!L107,'LISTAS DE PARTICIPANTES'!C:C,0)),"NÃO ENCONTRADO")</f>
        <v>CARMEN AJALA</v>
      </c>
      <c r="L107" s="109" t="s">
        <v>643</v>
      </c>
    </row>
    <row r="108" spans="1:13" x14ac:dyDescent="0.25">
      <c r="A108" s="115">
        <v>45743.765990243061</v>
      </c>
      <c r="B108" s="99" t="s">
        <v>1510</v>
      </c>
      <c r="C108" s="99">
        <v>0</v>
      </c>
      <c r="D108" s="99" t="s">
        <v>3716</v>
      </c>
      <c r="E108" s="105" t="s">
        <v>1509</v>
      </c>
      <c r="F108" s="99" t="s">
        <v>1510</v>
      </c>
      <c r="G108" s="105" t="s">
        <v>3717</v>
      </c>
      <c r="H108" s="148" t="s">
        <v>3503</v>
      </c>
      <c r="I108" s="99"/>
      <c r="J108" s="100" t="s">
        <v>3503</v>
      </c>
      <c r="K108" t="str">
        <f>IFERROR(INDEX('LISTAS DE PARTICIPANTES'!B:B,MATCH(FORMULÁRIO!L108,'LISTAS DE PARTICIPANTES'!C:C,0)),"NÃO ENCONTRADO")</f>
        <v>HELENA BEATRIZ MACHADO FAGUNDES</v>
      </c>
      <c r="L108" s="109" t="s">
        <v>1509</v>
      </c>
    </row>
    <row r="109" spans="1:13" x14ac:dyDescent="0.25">
      <c r="A109" s="116">
        <v>45743.766026180558</v>
      </c>
      <c r="B109" s="101" t="s">
        <v>336</v>
      </c>
      <c r="C109" s="101">
        <v>0</v>
      </c>
      <c r="D109" s="101" t="s">
        <v>3718</v>
      </c>
      <c r="E109" s="106" t="s">
        <v>335</v>
      </c>
      <c r="F109" s="101" t="s">
        <v>336</v>
      </c>
      <c r="G109" s="106" t="s">
        <v>3719</v>
      </c>
      <c r="H109" s="148" t="s">
        <v>3503</v>
      </c>
      <c r="I109" s="101"/>
      <c r="J109" s="102" t="s">
        <v>3503</v>
      </c>
      <c r="K109" t="str">
        <f>IFERROR(INDEX('LISTAS DE PARTICIPANTES'!B:B,MATCH(FORMULÁRIO!L109,'LISTAS DE PARTICIPANTES'!C:C,0)),"NÃO ENCONTRADO")</f>
        <v>ANAMARIA MUHLENBERG DA SILVA</v>
      </c>
      <c r="L109" s="109" t="s">
        <v>335</v>
      </c>
    </row>
    <row r="110" spans="1:13" x14ac:dyDescent="0.25">
      <c r="A110" s="115">
        <v>45743.766195787037</v>
      </c>
      <c r="B110" s="99" t="s">
        <v>2600</v>
      </c>
      <c r="C110" s="99">
        <v>0</v>
      </c>
      <c r="D110" s="99" t="s">
        <v>3720</v>
      </c>
      <c r="E110" s="105">
        <v>13124348800</v>
      </c>
      <c r="F110" s="99" t="s">
        <v>2600</v>
      </c>
      <c r="G110" s="105" t="s">
        <v>3721</v>
      </c>
      <c r="H110" s="148" t="s">
        <v>3503</v>
      </c>
      <c r="I110" s="99"/>
      <c r="J110" s="100" t="s">
        <v>3503</v>
      </c>
      <c r="K110" t="str">
        <f>IFERROR(INDEX('LISTAS DE PARTICIPANTES'!B:B,MATCH(FORMULÁRIO!L110,'LISTAS DE PARTICIPANTES'!C:C,0)),"NÃO ENCONTRADO")</f>
        <v>PATRICIA IOCO AGUENA GONÇALVES</v>
      </c>
      <c r="L110" s="109" t="s">
        <v>2599</v>
      </c>
    </row>
    <row r="111" spans="1:13" x14ac:dyDescent="0.25">
      <c r="A111" s="116">
        <v>45743.766434293982</v>
      </c>
      <c r="B111" s="101" t="s">
        <v>2504</v>
      </c>
      <c r="C111" s="101">
        <v>0</v>
      </c>
      <c r="D111" s="101" t="s">
        <v>3722</v>
      </c>
      <c r="E111" s="107" t="s">
        <v>3723</v>
      </c>
      <c r="F111" s="101" t="s">
        <v>2504</v>
      </c>
      <c r="G111" s="106" t="s">
        <v>3724</v>
      </c>
      <c r="H111" s="148" t="s">
        <v>3503</v>
      </c>
      <c r="I111" s="101"/>
      <c r="J111" s="102" t="s">
        <v>3503</v>
      </c>
      <c r="K111" t="str">
        <f>IFERROR(INDEX('LISTAS DE PARTICIPANTES'!B:B,MATCH(FORMULÁRIO!L111,'LISTAS DE PARTICIPANTES'!C:C,0)),"NÃO ENCONTRADO")</f>
        <v>MONIQUE CRUZ DE ANDRADE</v>
      </c>
      <c r="L111" s="109" t="s">
        <v>2503</v>
      </c>
    </row>
    <row r="112" spans="1:13" x14ac:dyDescent="0.25">
      <c r="A112" s="115">
        <v>45743.766955462968</v>
      </c>
      <c r="B112" s="99" t="s">
        <v>3725</v>
      </c>
      <c r="C112" s="99">
        <v>0</v>
      </c>
      <c r="D112" s="99" t="s">
        <v>2189</v>
      </c>
      <c r="E112" s="105" t="s">
        <v>2190</v>
      </c>
      <c r="F112" s="99" t="s">
        <v>2191</v>
      </c>
      <c r="G112" s="105" t="s">
        <v>3726</v>
      </c>
      <c r="H112" s="148" t="s">
        <v>3503</v>
      </c>
      <c r="I112" s="99"/>
      <c r="J112" s="100" t="s">
        <v>3503</v>
      </c>
      <c r="K112" t="str">
        <f>IFERROR(INDEX('LISTAS DE PARTICIPANTES'!B:B,MATCH(FORMULÁRIO!L112,'LISTAS DE PARTICIPANTES'!C:C,0)),"NÃO ENCONTRADO")</f>
        <v>Márcio Gabriel da Silva (em arte: Márcio Brito Neto)</v>
      </c>
      <c r="L112" s="109" t="s">
        <v>2190</v>
      </c>
    </row>
    <row r="113" spans="1:12" x14ac:dyDescent="0.25">
      <c r="A113" s="116">
        <v>45743.767645752319</v>
      </c>
      <c r="B113" s="101" t="s">
        <v>2680</v>
      </c>
      <c r="C113" s="101">
        <v>0</v>
      </c>
      <c r="D113" s="101" t="s">
        <v>3727</v>
      </c>
      <c r="E113" s="107" t="s">
        <v>3728</v>
      </c>
      <c r="F113" s="101" t="s">
        <v>2680</v>
      </c>
      <c r="G113" s="106">
        <v>81986225520</v>
      </c>
      <c r="H113" s="148" t="s">
        <v>3503</v>
      </c>
      <c r="I113" s="101"/>
      <c r="J113" s="102" t="s">
        <v>3503</v>
      </c>
      <c r="K113" t="str">
        <f>IFERROR(INDEX('LISTAS DE PARTICIPANTES'!B:B,MATCH(FORMULÁRIO!L113,'LISTAS DE PARTICIPANTES'!C:C,0)),"NÃO ENCONTRADO")</f>
        <v>PHILIPE DE CASTRO PASSOS</v>
      </c>
      <c r="L113" s="109" t="s">
        <v>2679</v>
      </c>
    </row>
    <row r="114" spans="1:12" x14ac:dyDescent="0.25">
      <c r="A114" s="115">
        <v>45743.767921435181</v>
      </c>
      <c r="B114" s="99" t="s">
        <v>3729</v>
      </c>
      <c r="C114" s="99">
        <v>0</v>
      </c>
      <c r="D114" s="99" t="s">
        <v>2778</v>
      </c>
      <c r="E114" s="110" t="s">
        <v>3730</v>
      </c>
      <c r="F114" s="99" t="s">
        <v>2780</v>
      </c>
      <c r="G114" s="105">
        <v>81998336446</v>
      </c>
      <c r="H114" s="148" t="s">
        <v>3503</v>
      </c>
      <c r="I114" s="99"/>
      <c r="J114" s="100" t="s">
        <v>3503</v>
      </c>
      <c r="K114" t="str">
        <f>IFERROR(INDEX('LISTAS DE PARTICIPANTES'!B:B,MATCH(FORMULÁRIO!L114,'LISTAS DE PARTICIPANTES'!C:C,0)),"NÃO ENCONTRADO")</f>
        <v>REBECCA LÚCIA CRUZ DE MENEZES</v>
      </c>
      <c r="L114" s="109" t="s">
        <v>2779</v>
      </c>
    </row>
    <row r="115" spans="1:12" x14ac:dyDescent="0.25">
      <c r="A115" s="116">
        <v>45743.768141932873</v>
      </c>
      <c r="B115" s="101" t="s">
        <v>1872</v>
      </c>
      <c r="C115" s="101">
        <v>0</v>
      </c>
      <c r="D115" s="101" t="s">
        <v>3731</v>
      </c>
      <c r="E115" s="106">
        <v>35386618806</v>
      </c>
      <c r="F115" s="101" t="s">
        <v>1872</v>
      </c>
      <c r="G115" s="106" t="s">
        <v>3732</v>
      </c>
      <c r="H115" s="148" t="s">
        <v>3503</v>
      </c>
      <c r="I115" s="101"/>
      <c r="J115" s="102" t="s">
        <v>3503</v>
      </c>
      <c r="K115" t="str">
        <f>IFERROR(INDEX('LISTAS DE PARTICIPANTES'!B:B,MATCH(FORMULÁRIO!L115,'LISTAS DE PARTICIPANTES'!C:C,0)),"NÃO ENCONTRADO")</f>
        <v>LARISSA RIZZATTI GOMES</v>
      </c>
      <c r="L115" s="109" t="s">
        <v>1871</v>
      </c>
    </row>
    <row r="116" spans="1:12" x14ac:dyDescent="0.25">
      <c r="A116" s="115">
        <v>45743.76847127315</v>
      </c>
      <c r="B116" s="99" t="s">
        <v>461</v>
      </c>
      <c r="C116" s="99">
        <v>0</v>
      </c>
      <c r="D116" s="99" t="s">
        <v>3733</v>
      </c>
      <c r="E116" s="105" t="s">
        <v>460</v>
      </c>
      <c r="F116" s="99" t="s">
        <v>461</v>
      </c>
      <c r="G116" s="105" t="s">
        <v>3734</v>
      </c>
      <c r="H116" s="148" t="s">
        <v>3503</v>
      </c>
      <c r="I116" s="99"/>
      <c r="J116" s="100" t="s">
        <v>3503</v>
      </c>
      <c r="K116" t="str">
        <f>IFERROR(INDEX('LISTAS DE PARTICIPANTES'!B:B,MATCH(FORMULÁRIO!L116,'LISTAS DE PARTICIPANTES'!C:C,0)),"NÃO ENCONTRADO")</f>
        <v>ANNA ROSINA POPP TORRES</v>
      </c>
      <c r="L116" s="109" t="s">
        <v>460</v>
      </c>
    </row>
    <row r="117" spans="1:12" x14ac:dyDescent="0.25">
      <c r="A117" s="116">
        <v>45743.768571134264</v>
      </c>
      <c r="B117" s="101" t="s">
        <v>2732</v>
      </c>
      <c r="C117" s="101">
        <v>0</v>
      </c>
      <c r="D117" s="101" t="s">
        <v>2730</v>
      </c>
      <c r="E117" s="107" t="s">
        <v>3735</v>
      </c>
      <c r="F117" s="101" t="s">
        <v>2732</v>
      </c>
      <c r="G117" s="106" t="s">
        <v>3736</v>
      </c>
      <c r="H117" s="148" t="s">
        <v>3503</v>
      </c>
      <c r="I117" s="101"/>
      <c r="J117" s="102" t="s">
        <v>3503</v>
      </c>
      <c r="K117" t="str">
        <f>IFERROR(INDEX('LISTAS DE PARTICIPANTES'!B:B,MATCH(FORMULÁRIO!L117,'LISTAS DE PARTICIPANTES'!C:C,0)),"NÃO ENCONTRADO")</f>
        <v>RAFAELE DA SILVA COSTA</v>
      </c>
      <c r="L117" s="109" t="s">
        <v>2731</v>
      </c>
    </row>
    <row r="118" spans="1:12" x14ac:dyDescent="0.25">
      <c r="A118" s="115">
        <v>45743.769265590279</v>
      </c>
      <c r="B118" s="99" t="s">
        <v>1139</v>
      </c>
      <c r="C118" s="99">
        <v>0</v>
      </c>
      <c r="D118" s="99" t="s">
        <v>3737</v>
      </c>
      <c r="E118" s="110" t="s">
        <v>3738</v>
      </c>
      <c r="F118" s="99" t="s">
        <v>1139</v>
      </c>
      <c r="G118" s="105" t="s">
        <v>3739</v>
      </c>
      <c r="H118" s="148" t="s">
        <v>3503</v>
      </c>
      <c r="I118" s="99"/>
      <c r="J118" s="100" t="s">
        <v>3503</v>
      </c>
      <c r="K118" t="str">
        <f>IFERROR(INDEX('LISTAS DE PARTICIPANTES'!B:B,MATCH(FORMULÁRIO!L118,'LISTAS DE PARTICIPANTES'!C:C,0)),"NÃO ENCONTRADO")</f>
        <v>ERICKINSON BEZERRA DE LIMA</v>
      </c>
      <c r="L118" s="109" t="s">
        <v>1138</v>
      </c>
    </row>
    <row r="119" spans="1:12" x14ac:dyDescent="0.25">
      <c r="A119" s="116">
        <v>45743.769508101846</v>
      </c>
      <c r="B119" s="101" t="s">
        <v>1394</v>
      </c>
      <c r="C119" s="101">
        <v>0</v>
      </c>
      <c r="D119" s="101" t="s">
        <v>3740</v>
      </c>
      <c r="E119" s="107" t="s">
        <v>3741</v>
      </c>
      <c r="F119" s="101" t="s">
        <v>1394</v>
      </c>
      <c r="G119" s="106" t="s">
        <v>3742</v>
      </c>
      <c r="H119" s="148" t="s">
        <v>3503</v>
      </c>
      <c r="I119" s="101"/>
      <c r="J119" s="102" t="s">
        <v>3503</v>
      </c>
      <c r="K119" t="str">
        <f>IFERROR(INDEX('LISTAS DE PARTICIPANTES'!B:B,MATCH(FORMULÁRIO!L119,'LISTAS DE PARTICIPANTES'!C:C,0)),"NÃO ENCONTRADO")</f>
        <v>GEOVANA DIAS JARDIM</v>
      </c>
      <c r="L119" s="109" t="s">
        <v>1393</v>
      </c>
    </row>
    <row r="120" spans="1:12" x14ac:dyDescent="0.25">
      <c r="A120" s="115">
        <v>45743.769797407411</v>
      </c>
      <c r="B120" s="99" t="s">
        <v>3743</v>
      </c>
      <c r="C120" s="99">
        <v>0</v>
      </c>
      <c r="D120" s="99" t="s">
        <v>3744</v>
      </c>
      <c r="E120" s="105" t="s">
        <v>205</v>
      </c>
      <c r="F120" s="99" t="s">
        <v>206</v>
      </c>
      <c r="G120" s="105" t="s">
        <v>3745</v>
      </c>
      <c r="H120" s="148" t="s">
        <v>3503</v>
      </c>
      <c r="I120" s="99"/>
      <c r="J120" s="100" t="s">
        <v>3503</v>
      </c>
      <c r="K120" t="str">
        <f>IFERROR(INDEX('LISTAS DE PARTICIPANTES'!B:B,MATCH(FORMULÁRIO!L120,'LISTAS DE PARTICIPANTES'!C:C,0)),"NÃO ENCONTRADO")</f>
        <v>AMANDA CRISTINA SAMPAIO SATHLER</v>
      </c>
      <c r="L120" s="109" t="s">
        <v>205</v>
      </c>
    </row>
    <row r="121" spans="1:12" x14ac:dyDescent="0.25">
      <c r="A121" s="116">
        <v>45743.770228124995</v>
      </c>
      <c r="B121" s="101" t="s">
        <v>2880</v>
      </c>
      <c r="C121" s="101">
        <v>0</v>
      </c>
      <c r="D121" s="101" t="s">
        <v>3746</v>
      </c>
      <c r="E121" s="106">
        <v>63253747034</v>
      </c>
      <c r="F121" s="101" t="s">
        <v>2880</v>
      </c>
      <c r="G121" s="106" t="s">
        <v>3747</v>
      </c>
      <c r="H121" s="148" t="s">
        <v>3503</v>
      </c>
      <c r="I121" s="101"/>
      <c r="J121" s="102" t="s">
        <v>3503</v>
      </c>
      <c r="K121" t="str">
        <f>IFERROR(INDEX('LISTAS DE PARTICIPANTES'!B:B,MATCH(FORMULÁRIO!L121,'LISTAS DE PARTICIPANTES'!C:C,0)),"NÃO ENCONTRADO")</f>
        <v>RODRIGO LOURENÇO KAMINSKI</v>
      </c>
      <c r="L121" s="109" t="s">
        <v>2879</v>
      </c>
    </row>
    <row r="122" spans="1:12" x14ac:dyDescent="0.25">
      <c r="A122" s="115">
        <v>45743.77120427083</v>
      </c>
      <c r="B122" s="99" t="s">
        <v>3748</v>
      </c>
      <c r="C122" s="99">
        <v>0</v>
      </c>
      <c r="D122" s="99" t="s">
        <v>3749</v>
      </c>
      <c r="E122" s="105" t="s">
        <v>968</v>
      </c>
      <c r="F122" s="99" t="s">
        <v>969</v>
      </c>
      <c r="G122" s="105" t="s">
        <v>3750</v>
      </c>
      <c r="H122" s="148" t="s">
        <v>3503</v>
      </c>
      <c r="I122" s="99"/>
      <c r="J122" s="100" t="s">
        <v>3503</v>
      </c>
      <c r="K122" t="str">
        <f>IFERROR(INDEX('LISTAS DE PARTICIPANTES'!B:B,MATCH(FORMULÁRIO!L122,'LISTAS DE PARTICIPANTES'!C:C,0)),"NÃO ENCONTRADO")</f>
        <v>DEYVID BORGES PEREIRA DA SILVA</v>
      </c>
      <c r="L122" s="109" t="s">
        <v>968</v>
      </c>
    </row>
    <row r="123" spans="1:12" x14ac:dyDescent="0.25">
      <c r="A123" s="116">
        <v>45743.771569363424</v>
      </c>
      <c r="B123" s="101" t="s">
        <v>1542</v>
      </c>
      <c r="C123" s="101">
        <v>0</v>
      </c>
      <c r="D123" s="101" t="s">
        <v>3751</v>
      </c>
      <c r="E123" s="107" t="s">
        <v>3752</v>
      </c>
      <c r="F123" s="101" t="s">
        <v>1542</v>
      </c>
      <c r="G123" s="106">
        <v>31971853489</v>
      </c>
      <c r="H123" s="148" t="s">
        <v>3503</v>
      </c>
      <c r="I123" s="101"/>
      <c r="J123" s="102" t="s">
        <v>3503</v>
      </c>
      <c r="K123" t="str">
        <f>IFERROR(INDEX('LISTAS DE PARTICIPANTES'!B:B,MATCH(FORMULÁRIO!L123,'LISTAS DE PARTICIPANTES'!C:C,0)),"NÃO ENCONTRADO")</f>
        <v>IAKIMA DELAMARE NASCIMENTO RUAS</v>
      </c>
      <c r="L123" s="109" t="s">
        <v>1541</v>
      </c>
    </row>
    <row r="124" spans="1:12" x14ac:dyDescent="0.25">
      <c r="A124" s="115">
        <v>45743.772129687495</v>
      </c>
      <c r="B124" s="99" t="s">
        <v>870</v>
      </c>
      <c r="C124" s="99">
        <v>0</v>
      </c>
      <c r="D124" s="99" t="s">
        <v>3753</v>
      </c>
      <c r="E124" s="105">
        <v>13027957759</v>
      </c>
      <c r="F124" s="99" t="s">
        <v>870</v>
      </c>
      <c r="G124" s="105">
        <v>21998885583</v>
      </c>
      <c r="H124" s="148" t="s">
        <v>3503</v>
      </c>
      <c r="I124" s="99"/>
      <c r="J124" s="100" t="s">
        <v>3503</v>
      </c>
      <c r="K124" t="str">
        <f>IFERROR(INDEX('LISTAS DE PARTICIPANTES'!B:B,MATCH(FORMULÁRIO!L124,'LISTAS DE PARTICIPANTES'!C:C,0)),"NÃO ENCONTRADO")</f>
        <v>DANIELA MONTEIRO LIMA VIANA DANTAS</v>
      </c>
      <c r="L124" s="109" t="s">
        <v>869</v>
      </c>
    </row>
    <row r="125" spans="1:12" x14ac:dyDescent="0.25">
      <c r="A125" s="116">
        <v>45743.772283530096</v>
      </c>
      <c r="B125" s="101" t="s">
        <v>151</v>
      </c>
      <c r="C125" s="101">
        <v>0</v>
      </c>
      <c r="D125" s="101" t="s">
        <v>3754</v>
      </c>
      <c r="E125" s="106">
        <v>74152386053</v>
      </c>
      <c r="F125" s="101" t="s">
        <v>151</v>
      </c>
      <c r="G125" s="106">
        <v>68999775507</v>
      </c>
      <c r="H125" s="148" t="s">
        <v>3503</v>
      </c>
      <c r="I125" s="101"/>
      <c r="J125" s="102" t="s">
        <v>3503</v>
      </c>
      <c r="K125" t="str">
        <f>IFERROR(INDEX('LISTAS DE PARTICIPANTES'!B:B,MATCH(FORMULÁRIO!L125,'LISTAS DE PARTICIPANTES'!C:C,0)),"NÃO ENCONTRADO")</f>
        <v>ALEXANDRE BARRETO</v>
      </c>
      <c r="L125" s="109" t="s">
        <v>150</v>
      </c>
    </row>
    <row r="126" spans="1:12" x14ac:dyDescent="0.25">
      <c r="A126" s="115">
        <v>45743.772577754629</v>
      </c>
      <c r="B126" s="99" t="s">
        <v>1794</v>
      </c>
      <c r="C126" s="99">
        <v>0</v>
      </c>
      <c r="D126" s="99" t="s">
        <v>3755</v>
      </c>
      <c r="E126" s="105">
        <v>32420593871</v>
      </c>
      <c r="F126" s="99" t="s">
        <v>1794</v>
      </c>
      <c r="G126" s="105">
        <v>48991340669</v>
      </c>
      <c r="H126" s="148" t="s">
        <v>3503</v>
      </c>
      <c r="I126" s="99"/>
      <c r="J126" s="100" t="s">
        <v>3503</v>
      </c>
      <c r="K126" t="str">
        <f>IFERROR(INDEX('LISTAS DE PARTICIPANTES'!B:B,MATCH(FORMULÁRIO!L126,'LISTAS DE PARTICIPANTES'!C:C,0)),"NÃO ENCONTRADO")</f>
        <v>JUSSARA BELCHIOR SANTOS</v>
      </c>
      <c r="L126" s="109" t="s">
        <v>1793</v>
      </c>
    </row>
    <row r="127" spans="1:12" x14ac:dyDescent="0.25">
      <c r="A127" s="116">
        <v>45743.773605833332</v>
      </c>
      <c r="B127" s="101" t="s">
        <v>3105</v>
      </c>
      <c r="C127" s="101">
        <v>0</v>
      </c>
      <c r="D127" s="101" t="s">
        <v>3103</v>
      </c>
      <c r="E127" s="106" t="s">
        <v>3104</v>
      </c>
      <c r="F127" s="101" t="s">
        <v>3105</v>
      </c>
      <c r="G127" s="106" t="s">
        <v>3756</v>
      </c>
      <c r="H127" s="148" t="s">
        <v>3503</v>
      </c>
      <c r="I127" s="101"/>
      <c r="J127" s="102" t="s">
        <v>3503</v>
      </c>
      <c r="K127" t="str">
        <f>IFERROR(INDEX('LISTAS DE PARTICIPANTES'!B:B,MATCH(FORMULÁRIO!L127,'LISTAS DE PARTICIPANTES'!C:C,0)),"NÃO ENCONTRADO")</f>
        <v>TATYANA ELIZABETTE DA SILVA VERISSIMO</v>
      </c>
      <c r="L127" s="109" t="s">
        <v>3104</v>
      </c>
    </row>
    <row r="128" spans="1:12" x14ac:dyDescent="0.25">
      <c r="A128" s="115">
        <v>45743.774089328705</v>
      </c>
      <c r="B128" s="99" t="s">
        <v>2104</v>
      </c>
      <c r="C128" s="99">
        <v>0</v>
      </c>
      <c r="D128" s="99" t="s">
        <v>3757</v>
      </c>
      <c r="E128" s="110" t="s">
        <v>3758</v>
      </c>
      <c r="F128" s="99" t="s">
        <v>2104</v>
      </c>
      <c r="G128" s="105">
        <v>21999998967</v>
      </c>
      <c r="H128" s="148" t="s">
        <v>3503</v>
      </c>
      <c r="I128" s="99"/>
      <c r="J128" s="100" t="s">
        <v>3503</v>
      </c>
      <c r="K128" t="str">
        <f>IFERROR(INDEX('LISTAS DE PARTICIPANTES'!B:B,MATCH(FORMULÁRIO!L128,'LISTAS DE PARTICIPANTES'!C:C,0)),"NÃO ENCONTRADO")</f>
        <v>LUIZ HENRIQUE RAMOS RIBEIRO</v>
      </c>
      <c r="L128" s="109" t="s">
        <v>2103</v>
      </c>
    </row>
    <row r="129" spans="1:12" x14ac:dyDescent="0.25">
      <c r="A129" s="116">
        <v>45743.774241805557</v>
      </c>
      <c r="B129" s="101" t="s">
        <v>765</v>
      </c>
      <c r="C129" s="101">
        <v>0</v>
      </c>
      <c r="D129" s="101" t="s">
        <v>3759</v>
      </c>
      <c r="E129" s="107" t="s">
        <v>3760</v>
      </c>
      <c r="F129" s="101" t="s">
        <v>765</v>
      </c>
      <c r="G129" s="106">
        <v>11999302647</v>
      </c>
      <c r="H129" s="148" t="s">
        <v>3503</v>
      </c>
      <c r="I129" s="101"/>
      <c r="J129" s="102" t="s">
        <v>3503</v>
      </c>
      <c r="K129" t="str">
        <f>IFERROR(INDEX('LISTAS DE PARTICIPANTES'!B:B,MATCH(FORMULÁRIO!L129,'LISTAS DE PARTICIPANTES'!C:C,0)),"NÃO ENCONTRADO")</f>
        <v>CLAUDIO DE TOLEDO FONTANA</v>
      </c>
      <c r="L129" s="109" t="s">
        <v>764</v>
      </c>
    </row>
    <row r="130" spans="1:12" x14ac:dyDescent="0.25">
      <c r="A130" s="115">
        <v>45743.775884351853</v>
      </c>
      <c r="B130" s="99" t="s">
        <v>1896</v>
      </c>
      <c r="C130" s="99">
        <v>0</v>
      </c>
      <c r="D130" s="99" t="s">
        <v>3761</v>
      </c>
      <c r="E130" s="105">
        <v>72162546272</v>
      </c>
      <c r="F130" s="99" t="s">
        <v>1896</v>
      </c>
      <c r="G130" s="105">
        <v>62991582529</v>
      </c>
      <c r="H130" s="148" t="s">
        <v>3503</v>
      </c>
      <c r="I130" s="99"/>
      <c r="J130" s="100" t="s">
        <v>3503</v>
      </c>
      <c r="K130" t="str">
        <f>IFERROR(INDEX('LISTAS DE PARTICIPANTES'!B:B,MATCH(FORMULÁRIO!L130,'LISTAS DE PARTICIPANTES'!C:C,0)),"NÃO ENCONTRADO")</f>
        <v>LEILSON BEZERRA DOS SANTOS</v>
      </c>
      <c r="L130" s="109" t="s">
        <v>1895</v>
      </c>
    </row>
    <row r="131" spans="1:12" x14ac:dyDescent="0.25">
      <c r="A131" s="116">
        <v>45743.776464201394</v>
      </c>
      <c r="B131" s="101" t="s">
        <v>2740</v>
      </c>
      <c r="C131" s="101">
        <v>0</v>
      </c>
      <c r="D131" s="101" t="s">
        <v>3762</v>
      </c>
      <c r="E131" s="106">
        <v>34847750845</v>
      </c>
      <c r="F131" s="101" t="s">
        <v>2740</v>
      </c>
      <c r="G131" s="106">
        <v>11998094795</v>
      </c>
      <c r="H131" s="148" t="s">
        <v>3503</v>
      </c>
      <c r="I131" s="101"/>
      <c r="J131" s="102" t="s">
        <v>3503</v>
      </c>
      <c r="K131" t="str">
        <f>IFERROR(INDEX('LISTAS DE PARTICIPANTES'!B:B,MATCH(FORMULÁRIO!L131,'LISTAS DE PARTICIPANTES'!C:C,0)),"NÃO ENCONTRADO")</f>
        <v>RAMON DA SILVA MORAES</v>
      </c>
      <c r="L131" s="109" t="s">
        <v>2739</v>
      </c>
    </row>
    <row r="132" spans="1:12" x14ac:dyDescent="0.25">
      <c r="A132" s="115">
        <v>45743.77667658565</v>
      </c>
      <c r="B132" s="99" t="s">
        <v>1774</v>
      </c>
      <c r="C132" s="99">
        <v>0</v>
      </c>
      <c r="D132" s="99" t="s">
        <v>3763</v>
      </c>
      <c r="E132" s="110" t="s">
        <v>3764</v>
      </c>
      <c r="F132" s="99" t="s">
        <v>1774</v>
      </c>
      <c r="G132" s="105">
        <v>51985664571</v>
      </c>
      <c r="H132" s="148" t="s">
        <v>3503</v>
      </c>
      <c r="I132" s="99"/>
      <c r="J132" s="100" t="s">
        <v>3503</v>
      </c>
      <c r="K132" t="str">
        <f>IFERROR(INDEX('LISTAS DE PARTICIPANTES'!B:B,MATCH(FORMULÁRIO!L132,'LISTAS DE PARTICIPANTES'!C:C,0)),"NÃO ENCONTRADO")</f>
        <v>JULIANE VICENTE LOPES</v>
      </c>
      <c r="L132" s="109" t="s">
        <v>1773</v>
      </c>
    </row>
    <row r="133" spans="1:12" x14ac:dyDescent="0.25">
      <c r="A133" s="116">
        <v>45743.777119027778</v>
      </c>
      <c r="B133" s="101" t="s">
        <v>1250</v>
      </c>
      <c r="C133" s="101">
        <v>0</v>
      </c>
      <c r="D133" s="101" t="s">
        <v>3765</v>
      </c>
      <c r="E133" s="106">
        <v>13223813721</v>
      </c>
      <c r="F133" s="101" t="s">
        <v>1250</v>
      </c>
      <c r="G133" s="106">
        <v>24992284927</v>
      </c>
      <c r="H133" s="148" t="s">
        <v>3503</v>
      </c>
      <c r="I133" s="101"/>
      <c r="J133" s="102" t="s">
        <v>3503</v>
      </c>
      <c r="K133" t="str">
        <f>IFERROR(INDEX('LISTAS DE PARTICIPANTES'!B:B,MATCH(FORMULÁRIO!L133,'LISTAS DE PARTICIPANTES'!C:C,0)),"NÃO ENCONTRADO")</f>
        <v>FERNANDA BARRETTO TAMARA</v>
      </c>
      <c r="L133" s="109" t="s">
        <v>1249</v>
      </c>
    </row>
    <row r="134" spans="1:12" x14ac:dyDescent="0.25">
      <c r="A134" s="115">
        <v>45743.777146099535</v>
      </c>
      <c r="B134" s="99" t="s">
        <v>979</v>
      </c>
      <c r="C134" s="99">
        <v>0</v>
      </c>
      <c r="D134" s="99" t="s">
        <v>3766</v>
      </c>
      <c r="E134" s="105">
        <v>37015199866</v>
      </c>
      <c r="F134" s="99" t="s">
        <v>979</v>
      </c>
      <c r="G134" s="105">
        <v>11998770504</v>
      </c>
      <c r="H134" s="148" t="s">
        <v>3503</v>
      </c>
      <c r="I134" s="99"/>
      <c r="J134" s="100" t="s">
        <v>3503</v>
      </c>
      <c r="K134" t="str">
        <f>IFERROR(INDEX('LISTAS DE PARTICIPANTES'!B:B,MATCH(FORMULÁRIO!L134,'LISTAS DE PARTICIPANTES'!C:C,0)),"NÃO ENCONTRADO")</f>
        <v>DIANA TSONIS</v>
      </c>
      <c r="L134" s="109" t="s">
        <v>978</v>
      </c>
    </row>
    <row r="135" spans="1:12" x14ac:dyDescent="0.25">
      <c r="A135" s="116">
        <v>45743.778455092594</v>
      </c>
      <c r="B135" s="101" t="s">
        <v>3767</v>
      </c>
      <c r="C135" s="101">
        <v>0</v>
      </c>
      <c r="D135" s="101" t="s">
        <v>3768</v>
      </c>
      <c r="E135" s="107" t="s">
        <v>3769</v>
      </c>
      <c r="F135" s="101" t="s">
        <v>3770</v>
      </c>
      <c r="G135" s="106">
        <v>51997711113</v>
      </c>
      <c r="H135" s="148" t="s">
        <v>3503</v>
      </c>
      <c r="I135" s="101"/>
      <c r="J135" s="102" t="s">
        <v>3503</v>
      </c>
      <c r="K135" t="str">
        <f>IFERROR(INDEX('LISTAS DE PARTICIPANTES'!B:B,MATCH(FORMULÁRIO!L135,'LISTAS DE PARTICIPANTES'!C:C,0)),"NÃO ENCONTRADO")</f>
        <v>ROBERTA SAVIAN DA ROSA</v>
      </c>
      <c r="L135" s="109" t="s">
        <v>2843</v>
      </c>
    </row>
    <row r="136" spans="1:12" x14ac:dyDescent="0.25">
      <c r="A136" s="115">
        <v>45743.779273287037</v>
      </c>
      <c r="B136" s="99" t="s">
        <v>1366</v>
      </c>
      <c r="C136" s="99">
        <v>0</v>
      </c>
      <c r="D136" s="99" t="s">
        <v>3771</v>
      </c>
      <c r="E136" s="105" t="s">
        <v>3772</v>
      </c>
      <c r="F136" s="99" t="s">
        <v>1366</v>
      </c>
      <c r="G136" s="105" t="s">
        <v>3773</v>
      </c>
      <c r="H136" s="148" t="s">
        <v>3503</v>
      </c>
      <c r="I136" s="99"/>
      <c r="J136" s="100" t="s">
        <v>3503</v>
      </c>
      <c r="K136" t="str">
        <f>IFERROR(INDEX('LISTAS DE PARTICIPANTES'!B:B,MATCH(FORMULÁRIO!L136,'LISTAS DE PARTICIPANTES'!C:C,0)),"NÃO ENCONTRADO")</f>
        <v>GABRIELA CLEMENTE DE OLIVEIRA</v>
      </c>
      <c r="L136" s="109" t="s">
        <v>1365</v>
      </c>
    </row>
    <row r="137" spans="1:12" x14ac:dyDescent="0.25">
      <c r="A137" s="116">
        <v>45743.779442592597</v>
      </c>
      <c r="B137" s="101" t="s">
        <v>1422</v>
      </c>
      <c r="C137" s="101">
        <v>0</v>
      </c>
      <c r="D137" s="101" t="s">
        <v>3774</v>
      </c>
      <c r="E137" s="106">
        <v>31751743888</v>
      </c>
      <c r="F137" s="101" t="s">
        <v>1422</v>
      </c>
      <c r="G137" s="106" t="s">
        <v>3775</v>
      </c>
      <c r="H137" s="148" t="s">
        <v>3503</v>
      </c>
      <c r="I137" s="101"/>
      <c r="J137" s="102" t="s">
        <v>3503</v>
      </c>
      <c r="K137" t="str">
        <f>IFERROR(INDEX('LISTAS DE PARTICIPANTES'!B:B,MATCH(FORMULÁRIO!L137,'LISTAS DE PARTICIPANTES'!C:C,0)),"NÃO ENCONTRADO")</f>
        <v>GIOVANNA CATOSSI CARDIN</v>
      </c>
      <c r="L137" s="109" t="s">
        <v>1421</v>
      </c>
    </row>
    <row r="138" spans="1:12" x14ac:dyDescent="0.25">
      <c r="A138" s="115">
        <v>45743.77961539352</v>
      </c>
      <c r="B138" s="99" t="s">
        <v>3776</v>
      </c>
      <c r="C138" s="99">
        <v>0</v>
      </c>
      <c r="D138" s="99" t="s">
        <v>3777</v>
      </c>
      <c r="E138" s="110" t="s">
        <v>3778</v>
      </c>
      <c r="F138" s="99" t="s">
        <v>2552</v>
      </c>
      <c r="G138" s="105" t="s">
        <v>3779</v>
      </c>
      <c r="H138" s="148" t="s">
        <v>3503</v>
      </c>
      <c r="I138" s="99"/>
      <c r="J138" s="100" t="s">
        <v>3503</v>
      </c>
      <c r="K138" t="str">
        <f>IFERROR(INDEX('LISTAS DE PARTICIPANTES'!B:B,MATCH(FORMULÁRIO!L138,'LISTAS DE PARTICIPANTES'!C:C,0)),"NÃO ENCONTRADO")</f>
        <v>NELSON LATIF FAKHOURI FILHO</v>
      </c>
      <c r="L138" s="109" t="s">
        <v>2551</v>
      </c>
    </row>
    <row r="139" spans="1:12" x14ac:dyDescent="0.25">
      <c r="A139" s="116">
        <v>45743.779845428246</v>
      </c>
      <c r="B139" s="101" t="s">
        <v>3313</v>
      </c>
      <c r="C139" s="101">
        <v>0</v>
      </c>
      <c r="D139" s="101" t="s">
        <v>3780</v>
      </c>
      <c r="E139" s="106" t="s">
        <v>3312</v>
      </c>
      <c r="F139" s="101" t="s">
        <v>3313</v>
      </c>
      <c r="G139" s="106" t="s">
        <v>3781</v>
      </c>
      <c r="H139" s="148" t="s">
        <v>3503</v>
      </c>
      <c r="I139" s="101"/>
      <c r="J139" s="102" t="s">
        <v>3503</v>
      </c>
      <c r="K139" t="str">
        <f>IFERROR(INDEX('LISTAS DE PARTICIPANTES'!B:B,MATCH(FORMULÁRIO!L139,'LISTAS DE PARTICIPANTES'!C:C,0)),"NÃO ENCONTRADO")</f>
        <v>WELLINGTON BARTHOLOMEU SAMPAIO MENDES JUNIOR</v>
      </c>
      <c r="L139" s="109" t="s">
        <v>3312</v>
      </c>
    </row>
    <row r="140" spans="1:12" x14ac:dyDescent="0.25">
      <c r="A140" s="115">
        <v>45743.780321365739</v>
      </c>
      <c r="B140" s="99" t="s">
        <v>2267</v>
      </c>
      <c r="C140" s="99">
        <v>0</v>
      </c>
      <c r="D140" s="99" t="s">
        <v>3782</v>
      </c>
      <c r="E140" s="105">
        <v>36780458805</v>
      </c>
      <c r="F140" s="99" t="s">
        <v>2267</v>
      </c>
      <c r="G140" s="105">
        <v>11985427195</v>
      </c>
      <c r="H140" s="148" t="s">
        <v>3503</v>
      </c>
      <c r="I140" s="99"/>
      <c r="J140" s="100" t="s">
        <v>3503</v>
      </c>
      <c r="K140" t="str">
        <f>IFERROR(INDEX('LISTAS DE PARTICIPANTES'!B:B,MATCH(FORMULÁRIO!L140,'LISTAS DE PARTICIPANTES'!C:C,0)),"NÃO ENCONTRADO")</f>
        <v>MARIA EDUARDA BRITO BEZERRA RODRIGUES</v>
      </c>
      <c r="L140" s="109" t="s">
        <v>2266</v>
      </c>
    </row>
    <row r="141" spans="1:12" x14ac:dyDescent="0.25">
      <c r="A141" s="116">
        <v>45743.780639502314</v>
      </c>
      <c r="B141" s="101" t="s">
        <v>3297</v>
      </c>
      <c r="C141" s="101">
        <v>0</v>
      </c>
      <c r="D141" s="101" t="s">
        <v>3783</v>
      </c>
      <c r="E141" s="106" t="s">
        <v>3784</v>
      </c>
      <c r="F141" s="101" t="s">
        <v>3297</v>
      </c>
      <c r="G141" s="106" t="s">
        <v>3785</v>
      </c>
      <c r="H141" s="148" t="s">
        <v>3503</v>
      </c>
      <c r="I141" s="101"/>
      <c r="J141" s="102" t="s">
        <v>3503</v>
      </c>
      <c r="K141" t="str">
        <f>IFERROR(INDEX('LISTAS DE PARTICIPANTES'!B:B,MATCH(FORMULÁRIO!L141,'LISTAS DE PARTICIPANTES'!C:C,0)),"NÃO ENCONTRADO")</f>
        <v>VIVIEN PATRÍCIA ZANLORENZI</v>
      </c>
      <c r="L141" s="109" t="s">
        <v>3296</v>
      </c>
    </row>
    <row r="142" spans="1:12" x14ac:dyDescent="0.25">
      <c r="A142" s="115">
        <v>45743.780654467591</v>
      </c>
      <c r="B142" s="99" t="s">
        <v>1238</v>
      </c>
      <c r="C142" s="99">
        <v>0</v>
      </c>
      <c r="D142" s="99" t="s">
        <v>3786</v>
      </c>
      <c r="E142" s="105">
        <v>31116312816</v>
      </c>
      <c r="F142" s="99" t="s">
        <v>1238</v>
      </c>
      <c r="G142" s="105">
        <v>11983572512</v>
      </c>
      <c r="H142" s="148" t="s">
        <v>3503</v>
      </c>
      <c r="I142" s="99"/>
      <c r="J142" s="100" t="s">
        <v>3503</v>
      </c>
      <c r="K142" t="str">
        <f>IFERROR(INDEX('LISTAS DE PARTICIPANTES'!B:B,MATCH(FORMULÁRIO!L142,'LISTAS DE PARTICIPANTES'!C:C,0)),"NÃO ENCONTRADO")</f>
        <v>FELIPE GREGÓRIO CASTELO BRANCO ALVES</v>
      </c>
      <c r="L142" s="109" t="s">
        <v>1237</v>
      </c>
    </row>
    <row r="143" spans="1:12" x14ac:dyDescent="0.25">
      <c r="A143" s="116">
        <v>45743.782034768519</v>
      </c>
      <c r="B143" s="101" t="s">
        <v>1714</v>
      </c>
      <c r="C143" s="101">
        <v>0</v>
      </c>
      <c r="D143" s="101" t="s">
        <v>3787</v>
      </c>
      <c r="E143" s="107" t="s">
        <v>3788</v>
      </c>
      <c r="F143" s="101" t="s">
        <v>1714</v>
      </c>
      <c r="G143" s="106">
        <v>85981547622</v>
      </c>
      <c r="H143" s="148" t="s">
        <v>3503</v>
      </c>
      <c r="I143" s="101"/>
      <c r="J143" s="102" t="s">
        <v>3503</v>
      </c>
      <c r="K143" t="str">
        <f>IFERROR(INDEX('LISTAS DE PARTICIPANTES'!B:B,MATCH(FORMULÁRIO!L143,'LISTAS DE PARTICIPANTES'!C:C,0)),"NÃO ENCONTRADO")</f>
        <v>JOSÉ WELLIGTON SOUSA DE CASTRO</v>
      </c>
      <c r="L143" s="109" t="s">
        <v>1713</v>
      </c>
    </row>
    <row r="144" spans="1:12" x14ac:dyDescent="0.25">
      <c r="A144" s="115">
        <v>45743.782245752314</v>
      </c>
      <c r="B144" s="99" t="s">
        <v>3345</v>
      </c>
      <c r="C144" s="99">
        <v>0</v>
      </c>
      <c r="D144" s="99" t="s">
        <v>3789</v>
      </c>
      <c r="E144" s="105">
        <v>15252652708</v>
      </c>
      <c r="F144" s="99" t="s">
        <v>3345</v>
      </c>
      <c r="G144" s="105">
        <v>24998801423</v>
      </c>
      <c r="H144" s="148" t="s">
        <v>3503</v>
      </c>
      <c r="I144" s="99"/>
      <c r="J144" s="100" t="s">
        <v>3503</v>
      </c>
      <c r="K144" t="str">
        <f>IFERROR(INDEX('LISTAS DE PARTICIPANTES'!B:B,MATCH(FORMULÁRIO!L144,'LISTAS DE PARTICIPANTES'!C:C,0)),"NÃO ENCONTRADO")</f>
        <v>YASMIN TRINDADE MACHADO</v>
      </c>
      <c r="L144" s="109" t="s">
        <v>3344</v>
      </c>
    </row>
    <row r="145" spans="1:12" x14ac:dyDescent="0.25">
      <c r="A145" s="116">
        <v>45743.782400497686</v>
      </c>
      <c r="B145" s="101" t="s">
        <v>2993</v>
      </c>
      <c r="C145" s="101">
        <v>0</v>
      </c>
      <c r="D145" s="101" t="s">
        <v>3790</v>
      </c>
      <c r="E145" s="106">
        <v>83406280030</v>
      </c>
      <c r="F145" s="101" t="s">
        <v>2993</v>
      </c>
      <c r="G145" s="106">
        <v>51993319138</v>
      </c>
      <c r="H145" s="148" t="s">
        <v>3503</v>
      </c>
      <c r="I145" s="101"/>
      <c r="J145" s="102" t="s">
        <v>3503</v>
      </c>
      <c r="K145" t="str">
        <f>IFERROR(INDEX('LISTAS DE PARTICIPANTES'!B:B,MATCH(FORMULÁRIO!L145,'LISTAS DE PARTICIPANTES'!C:C,0)),"NÃO ENCONTRADO")</f>
        <v>SIMONE LUZ FERREIRA CONSTANTE</v>
      </c>
      <c r="L145" s="109" t="s">
        <v>2992</v>
      </c>
    </row>
    <row r="146" spans="1:12" x14ac:dyDescent="0.25">
      <c r="A146" s="115">
        <v>45743.782665358798</v>
      </c>
      <c r="B146" s="99" t="s">
        <v>2536</v>
      </c>
      <c r="C146" s="99">
        <v>0</v>
      </c>
      <c r="D146" s="99" t="s">
        <v>3791</v>
      </c>
      <c r="E146" s="105" t="s">
        <v>2535</v>
      </c>
      <c r="F146" s="99" t="s">
        <v>2536</v>
      </c>
      <c r="G146" s="105" t="s">
        <v>3792</v>
      </c>
      <c r="H146" s="148" t="s">
        <v>3503</v>
      </c>
      <c r="I146" s="99"/>
      <c r="J146" s="100" t="s">
        <v>3503</v>
      </c>
      <c r="K146" t="str">
        <f>IFERROR(INDEX('LISTAS DE PARTICIPANTES'!B:B,MATCH(FORMULÁRIO!L146,'LISTAS DE PARTICIPANTES'!C:C,0)),"NÃO ENCONTRADO")</f>
        <v>NATHÁLIA MASSA LOURENÇO ALVES</v>
      </c>
      <c r="L146" s="109" t="s">
        <v>2535</v>
      </c>
    </row>
    <row r="147" spans="1:12" x14ac:dyDescent="0.25">
      <c r="A147" s="116">
        <v>45743.7834046875</v>
      </c>
      <c r="B147" s="101" t="s">
        <v>616</v>
      </c>
      <c r="C147" s="101">
        <v>0</v>
      </c>
      <c r="D147" s="101" t="s">
        <v>3793</v>
      </c>
      <c r="E147" s="106">
        <v>42527350763</v>
      </c>
      <c r="F147" s="101" t="s">
        <v>616</v>
      </c>
      <c r="G147" s="106" t="s">
        <v>3794</v>
      </c>
      <c r="H147" s="148" t="s">
        <v>3503</v>
      </c>
      <c r="I147" s="101"/>
      <c r="J147" s="102" t="s">
        <v>3503</v>
      </c>
      <c r="K147" t="str">
        <f>IFERROR(INDEX('LISTAS DE PARTICIPANTES'!B:B,MATCH(FORMULÁRIO!L147,'LISTAS DE PARTICIPANTES'!C:C,0)),"NÃO ENCONTRADO")</f>
        <v>CARLOS DE VASCONCELLOS DIDIER</v>
      </c>
      <c r="L147" s="109" t="s">
        <v>615</v>
      </c>
    </row>
    <row r="148" spans="1:12" x14ac:dyDescent="0.25">
      <c r="A148" s="115">
        <v>45743.783606689816</v>
      </c>
      <c r="B148" s="99" t="s">
        <v>3795</v>
      </c>
      <c r="C148" s="99">
        <v>0</v>
      </c>
      <c r="D148" s="99" t="s">
        <v>3796</v>
      </c>
      <c r="E148" s="105">
        <v>40698801865</v>
      </c>
      <c r="F148" s="99" t="s">
        <v>2316</v>
      </c>
      <c r="G148" s="105">
        <v>16991716481</v>
      </c>
      <c r="H148" s="148" t="s">
        <v>3503</v>
      </c>
      <c r="I148" s="99"/>
      <c r="J148" s="100" t="s">
        <v>3503</v>
      </c>
      <c r="K148" t="str">
        <f>IFERROR(INDEX('LISTAS DE PARTICIPANTES'!B:B,MATCH(FORMULÁRIO!L148,'LISTAS DE PARTICIPANTES'!C:C,0)),"NÃO ENCONTRADO")</f>
        <v>MARIANA CARAMORE FAVA</v>
      </c>
      <c r="L148" s="109" t="s">
        <v>2315</v>
      </c>
    </row>
    <row r="149" spans="1:12" x14ac:dyDescent="0.25">
      <c r="A149" s="116">
        <v>45743.783817476855</v>
      </c>
      <c r="B149" s="101" t="s">
        <v>3797</v>
      </c>
      <c r="C149" s="101">
        <v>0</v>
      </c>
      <c r="D149" s="101" t="s">
        <v>3798</v>
      </c>
      <c r="E149" s="107" t="s">
        <v>3799</v>
      </c>
      <c r="F149" s="101" t="s">
        <v>1019</v>
      </c>
      <c r="G149" s="106">
        <v>11987464833</v>
      </c>
      <c r="H149" s="148" t="s">
        <v>3503</v>
      </c>
      <c r="I149" s="101"/>
      <c r="J149" s="102" t="s">
        <v>3503</v>
      </c>
      <c r="K149" t="str">
        <f>IFERROR(INDEX('LISTAS DE PARTICIPANTES'!B:B,MATCH(FORMULÁRIO!L149,'LISTAS DE PARTICIPANTES'!C:C,0)),"NÃO ENCONTRADO")</f>
        <v>EDGAR CEZAR BENITES</v>
      </c>
      <c r="L149" s="109" t="s">
        <v>1018</v>
      </c>
    </row>
    <row r="150" spans="1:12" x14ac:dyDescent="0.25">
      <c r="A150" s="115">
        <v>45743.784893796299</v>
      </c>
      <c r="B150" s="99" t="s">
        <v>121</v>
      </c>
      <c r="C150" s="99">
        <v>0</v>
      </c>
      <c r="D150" s="99" t="s">
        <v>3800</v>
      </c>
      <c r="E150" s="105" t="s">
        <v>120</v>
      </c>
      <c r="F150" s="99" t="s">
        <v>121</v>
      </c>
      <c r="G150" s="105" t="s">
        <v>3801</v>
      </c>
      <c r="H150" s="148" t="s">
        <v>3503</v>
      </c>
      <c r="I150" s="99"/>
      <c r="J150" s="100" t="s">
        <v>3503</v>
      </c>
      <c r="K150" t="str">
        <f>IFERROR(INDEX('LISTAS DE PARTICIPANTES'!B:B,MATCH(FORMULÁRIO!L150,'LISTAS DE PARTICIPANTES'!C:C,0)),"NÃO ENCONTRADO")</f>
        <v>ALESSANDRA DA SILVA DOS SANTOS</v>
      </c>
      <c r="L150" s="109" t="s">
        <v>120</v>
      </c>
    </row>
    <row r="151" spans="1:12" x14ac:dyDescent="0.25">
      <c r="A151" s="116">
        <v>45743.785345497687</v>
      </c>
      <c r="B151" s="101" t="s">
        <v>3802</v>
      </c>
      <c r="C151" s="101">
        <v>0</v>
      </c>
      <c r="D151" s="101" t="s">
        <v>3803</v>
      </c>
      <c r="E151" s="107" t="s">
        <v>3804</v>
      </c>
      <c r="F151" s="101" t="s">
        <v>3802</v>
      </c>
      <c r="G151" s="106">
        <v>21987415417</v>
      </c>
      <c r="H151" s="148" t="s">
        <v>3503</v>
      </c>
      <c r="I151" s="101"/>
      <c r="J151" s="102" t="s">
        <v>3503</v>
      </c>
      <c r="K151" t="str">
        <f>IFERROR(INDEX('LISTAS DE PARTICIPANTES'!B:B,MATCH(FORMULÁRIO!L151,'LISTAS DE PARTICIPANTES'!C:C,0)),"NÃO ENCONTRADO")</f>
        <v>MONIQUE BEZERRA DA SILVA</v>
      </c>
      <c r="L151" s="109" t="s">
        <v>2499</v>
      </c>
    </row>
    <row r="152" spans="1:12" x14ac:dyDescent="0.25">
      <c r="A152" s="115">
        <v>45743.785397268519</v>
      </c>
      <c r="B152" s="99" t="s">
        <v>3805</v>
      </c>
      <c r="C152" s="99">
        <v>0</v>
      </c>
      <c r="D152" s="99" t="s">
        <v>3806</v>
      </c>
      <c r="E152" s="110" t="s">
        <v>3807</v>
      </c>
      <c r="F152" s="99" t="s">
        <v>3805</v>
      </c>
      <c r="G152" s="105">
        <v>31994083746</v>
      </c>
      <c r="H152" s="148" t="s">
        <v>3503</v>
      </c>
      <c r="I152" s="99"/>
      <c r="J152" s="100" t="s">
        <v>3503</v>
      </c>
      <c r="K152" t="str">
        <f>IFERROR(INDEX('LISTAS DE PARTICIPANTES'!B:B,MATCH(FORMULÁRIO!L152,'LISTAS DE PARTICIPANTES'!C:C,0)),"NÃO ENCONTRADO")</f>
        <v>CAIO CÉSAR ASSIS DE RESENDE</v>
      </c>
      <c r="L152" s="109" t="s">
        <v>580</v>
      </c>
    </row>
    <row r="153" spans="1:12" x14ac:dyDescent="0.25">
      <c r="A153" s="116">
        <v>45743.785482372681</v>
      </c>
      <c r="B153" s="101" t="s">
        <v>2989</v>
      </c>
      <c r="C153" s="101">
        <v>0</v>
      </c>
      <c r="D153" s="101" t="s">
        <v>3808</v>
      </c>
      <c r="E153" s="106" t="s">
        <v>3809</v>
      </c>
      <c r="F153" s="101" t="s">
        <v>2989</v>
      </c>
      <c r="G153" s="106" t="s">
        <v>3810</v>
      </c>
      <c r="H153" s="148" t="s">
        <v>3503</v>
      </c>
      <c r="I153" s="101"/>
      <c r="J153" s="102" t="s">
        <v>3503</v>
      </c>
      <c r="K153" t="str">
        <f>IFERROR(INDEX('LISTAS DE PARTICIPANTES'!B:B,MATCH(FORMULÁRIO!L153,'LISTAS DE PARTICIPANTES'!C:C,0)),"NÃO ENCONTRADO")</f>
        <v>SIMONE FRIGO</v>
      </c>
      <c r="L153" s="109" t="s">
        <v>2988</v>
      </c>
    </row>
    <row r="154" spans="1:12" x14ac:dyDescent="0.25">
      <c r="A154" s="115">
        <v>45743.78594144676</v>
      </c>
      <c r="B154" s="99" t="s">
        <v>3811</v>
      </c>
      <c r="C154" s="99">
        <v>0</v>
      </c>
      <c r="D154" s="99" t="s">
        <v>3812</v>
      </c>
      <c r="E154" s="105" t="s">
        <v>3072</v>
      </c>
      <c r="F154" s="99" t="s">
        <v>3813</v>
      </c>
      <c r="G154" s="105" t="s">
        <v>3814</v>
      </c>
      <c r="H154" s="148" t="s">
        <v>3503</v>
      </c>
      <c r="I154" s="99"/>
      <c r="J154" s="100" t="s">
        <v>3503</v>
      </c>
      <c r="K154" t="str">
        <f>IFERROR(INDEX('LISTAS DE PARTICIPANTES'!B:B,MATCH(FORMULÁRIO!L154,'LISTAS DE PARTICIPANTES'!C:C,0)),"NÃO ENCONTRADO")</f>
        <v>TARSILA DOS SANTOS TAVARES</v>
      </c>
      <c r="L154" s="109" t="s">
        <v>3072</v>
      </c>
    </row>
    <row r="155" spans="1:12" x14ac:dyDescent="0.25">
      <c r="A155" s="116">
        <v>45743.786041782412</v>
      </c>
      <c r="B155" s="101" t="s">
        <v>1742</v>
      </c>
      <c r="C155" s="101">
        <v>0</v>
      </c>
      <c r="D155" s="101" t="s">
        <v>3815</v>
      </c>
      <c r="E155" s="107" t="s">
        <v>3816</v>
      </c>
      <c r="F155" s="101" t="s">
        <v>1742</v>
      </c>
      <c r="G155" s="106">
        <v>81988631239</v>
      </c>
      <c r="H155" s="148" t="s">
        <v>3503</v>
      </c>
      <c r="I155" s="101"/>
      <c r="J155" s="102" t="s">
        <v>3503</v>
      </c>
      <c r="K155" t="str">
        <f>IFERROR(INDEX('LISTAS DE PARTICIPANTES'!B:B,MATCH(FORMULÁRIO!L155,'LISTAS DE PARTICIPANTES'!C:C,0)),"NÃO ENCONTRADO")</f>
        <v>JÚLIA MORIM DE MELO</v>
      </c>
      <c r="L155" s="109" t="s">
        <v>1741</v>
      </c>
    </row>
    <row r="156" spans="1:12" x14ac:dyDescent="0.25">
      <c r="A156" s="115">
        <v>45743.786098518518</v>
      </c>
      <c r="B156" s="99" t="s">
        <v>3817</v>
      </c>
      <c r="C156" s="99">
        <v>0</v>
      </c>
      <c r="D156" s="99" t="s">
        <v>3818</v>
      </c>
      <c r="E156" s="105">
        <v>58048880130</v>
      </c>
      <c r="F156" s="99" t="s">
        <v>2912</v>
      </c>
      <c r="G156" s="105">
        <v>95991514445</v>
      </c>
      <c r="H156" s="148" t="s">
        <v>3503</v>
      </c>
      <c r="I156" s="99"/>
      <c r="J156" s="100" t="s">
        <v>3503</v>
      </c>
      <c r="K156" t="str">
        <f>IFERROR(INDEX('LISTAS DE PARTICIPANTES'!B:B,MATCH(FORMULÁRIO!L156,'LISTAS DE PARTICIPANTES'!C:C,0)),"NÃO ENCONTRADO")</f>
        <v>ROSIDELMA PEREIRA FRAGA</v>
      </c>
      <c r="L156" s="109" t="s">
        <v>2911</v>
      </c>
    </row>
    <row r="157" spans="1:12" x14ac:dyDescent="0.25">
      <c r="A157" s="116">
        <v>45743.786502268515</v>
      </c>
      <c r="B157" s="101" t="s">
        <v>1662</v>
      </c>
      <c r="C157" s="101">
        <v>0</v>
      </c>
      <c r="D157" s="101" t="s">
        <v>3819</v>
      </c>
      <c r="E157" s="106" t="s">
        <v>1661</v>
      </c>
      <c r="F157" s="101" t="s">
        <v>1662</v>
      </c>
      <c r="G157" s="106" t="s">
        <v>3820</v>
      </c>
      <c r="H157" s="148" t="s">
        <v>3503</v>
      </c>
      <c r="I157" s="101"/>
      <c r="J157" s="102" t="s">
        <v>3503</v>
      </c>
      <c r="K157" t="str">
        <f>IFERROR(INDEX('LISTAS DE PARTICIPANTES'!B:B,MATCH(FORMULÁRIO!L157,'LISTAS DE PARTICIPANTES'!C:C,0)),"NÃO ENCONTRADO")</f>
        <v>JONARA SALETE FABIANE</v>
      </c>
      <c r="L157" s="109" t="s">
        <v>1661</v>
      </c>
    </row>
    <row r="158" spans="1:12" x14ac:dyDescent="0.25">
      <c r="A158" s="115">
        <v>45743.786643865737</v>
      </c>
      <c r="B158" s="99" t="s">
        <v>1904</v>
      </c>
      <c r="C158" s="99">
        <v>0</v>
      </c>
      <c r="D158" s="99" t="s">
        <v>3821</v>
      </c>
      <c r="E158" s="110" t="s">
        <v>3822</v>
      </c>
      <c r="F158" s="99" t="s">
        <v>1904</v>
      </c>
      <c r="G158" s="105" t="s">
        <v>3823</v>
      </c>
      <c r="H158" s="148" t="s">
        <v>3503</v>
      </c>
      <c r="I158" s="99"/>
      <c r="J158" s="100" t="s">
        <v>3503</v>
      </c>
      <c r="K158" t="str">
        <f>IFERROR(INDEX('LISTAS DE PARTICIPANTES'!B:B,MATCH(FORMULÁRIO!L158,'LISTAS DE PARTICIPANTES'!C:C,0)),"NÃO ENCONTRADO")</f>
        <v>LEONARDO CERQUEIRA DE OLIVEIRA</v>
      </c>
      <c r="L158" s="109" t="s">
        <v>1903</v>
      </c>
    </row>
    <row r="159" spans="1:12" x14ac:dyDescent="0.25">
      <c r="A159" s="116">
        <v>45743.787175648147</v>
      </c>
      <c r="B159" s="101" t="s">
        <v>999</v>
      </c>
      <c r="C159" s="101">
        <v>0</v>
      </c>
      <c r="D159" s="101" t="s">
        <v>3824</v>
      </c>
      <c r="E159" s="107" t="s">
        <v>3825</v>
      </c>
      <c r="F159" s="101" t="s">
        <v>999</v>
      </c>
      <c r="G159" s="106">
        <v>51982032833</v>
      </c>
      <c r="H159" s="148" t="s">
        <v>3503</v>
      </c>
      <c r="I159" s="101"/>
      <c r="J159" s="102" t="s">
        <v>3503</v>
      </c>
      <c r="K159" t="str">
        <f>IFERROR(INDEX('LISTAS DE PARTICIPANTES'!B:B,MATCH(FORMULÁRIO!L159,'LISTAS DE PARTICIPANTES'!C:C,0)),"NÃO ENCONTRADO")</f>
        <v>DIONATAN DANIEL DA ROSA</v>
      </c>
      <c r="L159" s="109" t="s">
        <v>998</v>
      </c>
    </row>
    <row r="160" spans="1:12" x14ac:dyDescent="0.25">
      <c r="A160" s="115">
        <v>45743.787515439813</v>
      </c>
      <c r="B160" s="99" t="s">
        <v>263</v>
      </c>
      <c r="C160" s="99">
        <v>0</v>
      </c>
      <c r="D160" s="99" t="s">
        <v>3826</v>
      </c>
      <c r="E160" s="105" t="s">
        <v>3827</v>
      </c>
      <c r="F160" s="99" t="s">
        <v>263</v>
      </c>
      <c r="G160" s="105" t="s">
        <v>3828</v>
      </c>
      <c r="H160" s="148" t="s">
        <v>3503</v>
      </c>
      <c r="I160" s="99"/>
      <c r="J160" s="100" t="s">
        <v>3503</v>
      </c>
      <c r="K160" t="str">
        <f>IFERROR(INDEX('LISTAS DE PARTICIPANTES'!B:B,MATCH(FORMULÁRIO!L160,'LISTAS DE PARTICIPANTES'!C:C,0)),"NÃO ENCONTRADO")</f>
        <v>ANA CARTAXO BANDEIRA DE MELO</v>
      </c>
      <c r="L160" s="109" t="s">
        <v>261</v>
      </c>
    </row>
    <row r="161" spans="1:12" x14ac:dyDescent="0.25">
      <c r="A161" s="116">
        <v>45743.787967314813</v>
      </c>
      <c r="B161" s="101" t="s">
        <v>1864</v>
      </c>
      <c r="C161" s="101">
        <v>0</v>
      </c>
      <c r="D161" s="101" t="s">
        <v>3829</v>
      </c>
      <c r="E161" s="106">
        <v>41624909884</v>
      </c>
      <c r="F161" s="101" t="s">
        <v>1864</v>
      </c>
      <c r="G161" s="106">
        <v>11952644695</v>
      </c>
      <c r="H161" s="148" t="s">
        <v>3503</v>
      </c>
      <c r="I161" s="101"/>
      <c r="J161" s="102" t="s">
        <v>3503</v>
      </c>
      <c r="K161" t="str">
        <f>IFERROR(INDEX('LISTAS DE PARTICIPANTES'!B:B,MATCH(FORMULÁRIO!L161,'LISTAS DE PARTICIPANTES'!C:C,0)),"NÃO ENCONTRADO")</f>
        <v>LARA ALVES RIBEIRO</v>
      </c>
      <c r="L161" s="109" t="s">
        <v>1863</v>
      </c>
    </row>
    <row r="162" spans="1:12" x14ac:dyDescent="0.25">
      <c r="A162" s="115">
        <v>45743.788869490745</v>
      </c>
      <c r="B162" s="99" t="s">
        <v>3217</v>
      </c>
      <c r="C162" s="99">
        <v>0</v>
      </c>
      <c r="D162" s="99" t="s">
        <v>3830</v>
      </c>
      <c r="E162" s="110" t="s">
        <v>3831</v>
      </c>
      <c r="F162" s="99" t="s">
        <v>3217</v>
      </c>
      <c r="G162" s="105">
        <v>21996989323</v>
      </c>
      <c r="H162" s="148" t="s">
        <v>3503</v>
      </c>
      <c r="I162" s="99"/>
      <c r="J162" s="100" t="s">
        <v>3503</v>
      </c>
      <c r="K162" t="str">
        <f>IFERROR(INDEX('LISTAS DE PARTICIPANTES'!B:B,MATCH(FORMULÁRIO!L162,'LISTAS DE PARTICIPANTES'!C:C,0)),"NÃO ENCONTRADO")</f>
        <v>VANÊSSA MARIA ALVARES CANÇADO</v>
      </c>
      <c r="L162" s="109" t="s">
        <v>3216</v>
      </c>
    </row>
    <row r="163" spans="1:12" x14ac:dyDescent="0.25">
      <c r="A163" s="116">
        <v>45743.789363692129</v>
      </c>
      <c r="B163" s="101" t="s">
        <v>392</v>
      </c>
      <c r="C163" s="101">
        <v>0</v>
      </c>
      <c r="D163" s="101" t="s">
        <v>3832</v>
      </c>
      <c r="E163" s="106">
        <v>33132084875</v>
      </c>
      <c r="F163" s="101" t="s">
        <v>392</v>
      </c>
      <c r="G163" s="106">
        <v>11976026930</v>
      </c>
      <c r="H163" s="148" t="s">
        <v>3503</v>
      </c>
      <c r="I163" s="101"/>
      <c r="J163" s="102" t="s">
        <v>3503</v>
      </c>
      <c r="K163" t="str">
        <f>IFERROR(INDEX('LISTAS DE PARTICIPANTES'!B:B,MATCH(FORMULÁRIO!L163,'LISTAS DE PARTICIPANTES'!C:C,0)),"NÃO ENCONTRADO")</f>
        <v>ANDRÉA MARTINS DE CARVALHO</v>
      </c>
      <c r="L163" s="109" t="s">
        <v>391</v>
      </c>
    </row>
    <row r="164" spans="1:12" x14ac:dyDescent="0.25">
      <c r="A164" s="115">
        <v>45743.789413726852</v>
      </c>
      <c r="B164" s="99" t="s">
        <v>2024</v>
      </c>
      <c r="C164" s="99">
        <v>0</v>
      </c>
      <c r="D164" s="99" t="s">
        <v>3833</v>
      </c>
      <c r="E164" s="105">
        <v>22854346858</v>
      </c>
      <c r="F164" s="99" t="s">
        <v>2024</v>
      </c>
      <c r="G164" s="105">
        <v>48999280752</v>
      </c>
      <c r="H164" s="148" t="s">
        <v>3503</v>
      </c>
      <c r="I164" s="99"/>
      <c r="J164" s="100" t="s">
        <v>3503</v>
      </c>
      <c r="K164" t="str">
        <f>IFERROR(INDEX('LISTAS DE PARTICIPANTES'!B:B,MATCH(FORMULÁRIO!L164,'LISTAS DE PARTICIPANTES'!C:C,0)),"NÃO ENCONTRADO")</f>
        <v>LUCAS GARCIA NUNES</v>
      </c>
      <c r="L164" s="109" t="s">
        <v>2023</v>
      </c>
    </row>
    <row r="165" spans="1:12" x14ac:dyDescent="0.25">
      <c r="A165" s="116">
        <v>45743.789785462963</v>
      </c>
      <c r="B165" s="101" t="s">
        <v>3834</v>
      </c>
      <c r="C165" s="101">
        <v>0</v>
      </c>
      <c r="D165" s="101" t="s">
        <v>3835</v>
      </c>
      <c r="E165" s="106" t="s">
        <v>1489</v>
      </c>
      <c r="F165" s="101" t="s">
        <v>1490</v>
      </c>
      <c r="G165" s="106" t="s">
        <v>3836</v>
      </c>
      <c r="H165" s="148" t="s">
        <v>3503</v>
      </c>
      <c r="I165" s="101"/>
      <c r="J165" s="102" t="s">
        <v>3503</v>
      </c>
      <c r="K165" t="str">
        <f>IFERROR(INDEX('LISTAS DE PARTICIPANTES'!B:B,MATCH(FORMULÁRIO!L165,'LISTAS DE PARTICIPANTES'!C:C,0)),"NÃO ENCONTRADO")</f>
        <v>GUSTAVO BATISTA GREGIO</v>
      </c>
      <c r="L165" s="109" t="s">
        <v>1489</v>
      </c>
    </row>
    <row r="166" spans="1:12" x14ac:dyDescent="0.25">
      <c r="A166" s="115">
        <v>45743.790514826389</v>
      </c>
      <c r="B166" s="99" t="s">
        <v>1658</v>
      </c>
      <c r="C166" s="99">
        <v>0</v>
      </c>
      <c r="D166" s="99" t="s">
        <v>1656</v>
      </c>
      <c r="E166" s="110" t="s">
        <v>3837</v>
      </c>
      <c r="F166" s="99" t="s">
        <v>1658</v>
      </c>
      <c r="G166" s="105">
        <v>83988322828</v>
      </c>
      <c r="H166" s="148" t="s">
        <v>3503</v>
      </c>
      <c r="I166" s="99"/>
      <c r="J166" s="100" t="s">
        <v>3503</v>
      </c>
      <c r="K166" t="str">
        <f>IFERROR(INDEX('LISTAS DE PARTICIPANTES'!B:B,MATCH(FORMULÁRIO!L166,'LISTAS DE PARTICIPANTES'!C:C,0)),"NÃO ENCONTRADO")</f>
        <v>JOILSON CUSTÓDIO DA SILVA</v>
      </c>
      <c r="L166" s="109" t="s">
        <v>1657</v>
      </c>
    </row>
    <row r="167" spans="1:12" x14ac:dyDescent="0.25">
      <c r="A167" s="116">
        <v>45743.791012187503</v>
      </c>
      <c r="B167" s="101" t="s">
        <v>3221</v>
      </c>
      <c r="C167" s="101">
        <v>0</v>
      </c>
      <c r="D167" s="101" t="s">
        <v>3838</v>
      </c>
      <c r="E167" s="106">
        <v>98489143234</v>
      </c>
      <c r="F167" s="101" t="s">
        <v>3221</v>
      </c>
      <c r="G167" s="106" t="s">
        <v>3839</v>
      </c>
      <c r="H167" s="148" t="s">
        <v>3503</v>
      </c>
      <c r="I167" s="101"/>
      <c r="J167" s="102" t="s">
        <v>3503</v>
      </c>
      <c r="K167" t="str">
        <f>IFERROR(INDEX('LISTAS DE PARTICIPANTES'!B:B,MATCH(FORMULÁRIO!L167,'LISTAS DE PARTICIPANTES'!C:C,0)),"NÃO ENCONTRADO")</f>
        <v>VANESSA NASCIMENTO OLIVEIRA</v>
      </c>
      <c r="L167" s="109" t="s">
        <v>3220</v>
      </c>
    </row>
    <row r="168" spans="1:12" x14ac:dyDescent="0.25">
      <c r="A168" s="115">
        <v>45743.791782152781</v>
      </c>
      <c r="B168" s="99" t="s">
        <v>987</v>
      </c>
      <c r="C168" s="99">
        <v>0</v>
      </c>
      <c r="D168" s="99" t="s">
        <v>3840</v>
      </c>
      <c r="E168" s="105">
        <v>12353542700</v>
      </c>
      <c r="F168" s="99" t="s">
        <v>987</v>
      </c>
      <c r="G168" s="105">
        <v>2199106460</v>
      </c>
      <c r="H168" s="148" t="s">
        <v>3503</v>
      </c>
      <c r="I168" s="99"/>
      <c r="J168" s="100" t="s">
        <v>3503</v>
      </c>
      <c r="K168" t="str">
        <f>IFERROR(INDEX('LISTAS DE PARTICIPANTES'!B:B,MATCH(FORMULÁRIO!L168,'LISTAS DE PARTICIPANTES'!C:C,0)),"NÃO ENCONTRADO")</f>
        <v>DIEGO DA SILVA TAVARES</v>
      </c>
      <c r="L168" s="109" t="s">
        <v>986</v>
      </c>
    </row>
    <row r="169" spans="1:12" x14ac:dyDescent="0.25">
      <c r="A169" s="116">
        <v>45743.792442662038</v>
      </c>
      <c r="B169" s="101" t="s">
        <v>2239</v>
      </c>
      <c r="C169" s="101">
        <v>0</v>
      </c>
      <c r="D169" s="101" t="s">
        <v>3841</v>
      </c>
      <c r="E169" s="107" t="s">
        <v>3842</v>
      </c>
      <c r="F169" s="101" t="s">
        <v>2239</v>
      </c>
      <c r="G169" s="106">
        <v>31993294022</v>
      </c>
      <c r="H169" s="148" t="s">
        <v>3503</v>
      </c>
      <c r="I169" s="101"/>
      <c r="J169" s="102" t="s">
        <v>3503</v>
      </c>
      <c r="K169" t="str">
        <f>IFERROR(INDEX('LISTAS DE PARTICIPANTES'!B:B,MATCH(FORMULÁRIO!L169,'LISTAS DE PARTICIPANTES'!C:C,0)),"NÃO ENCONTRADO")</f>
        <v>MARCUS VINÍCIUS PEREIRA DAS DORES</v>
      </c>
      <c r="L169" s="109" t="s">
        <v>2238</v>
      </c>
    </row>
    <row r="170" spans="1:12" x14ac:dyDescent="0.25">
      <c r="A170" s="115">
        <v>45743.792664166671</v>
      </c>
      <c r="B170" s="99" t="s">
        <v>1670</v>
      </c>
      <c r="C170" s="99">
        <v>0</v>
      </c>
      <c r="D170" s="99" t="s">
        <v>3843</v>
      </c>
      <c r="E170" s="105">
        <v>11362162353</v>
      </c>
      <c r="F170" s="99" t="s">
        <v>1670</v>
      </c>
      <c r="G170" s="105" t="s">
        <v>3844</v>
      </c>
      <c r="H170" s="148" t="s">
        <v>3503</v>
      </c>
      <c r="I170" s="99"/>
      <c r="J170" s="100" t="s">
        <v>3503</v>
      </c>
      <c r="K170" t="str">
        <f>IFERROR(INDEX('LISTAS DE PARTICIPANTES'!B:B,MATCH(FORMULÁRIO!L170,'LISTAS DE PARTICIPANTES'!C:C,0)),"NÃO ENCONTRADO")</f>
        <v>JORGE ALAN PINHEIRO GUIMARÃES</v>
      </c>
      <c r="L170" s="109" t="s">
        <v>1669</v>
      </c>
    </row>
    <row r="171" spans="1:12" x14ac:dyDescent="0.25">
      <c r="A171" s="116">
        <v>45743.792720208337</v>
      </c>
      <c r="B171" s="101" t="s">
        <v>2436</v>
      </c>
      <c r="C171" s="101">
        <v>0</v>
      </c>
      <c r="D171" s="101" t="s">
        <v>2434</v>
      </c>
      <c r="E171" s="107" t="s">
        <v>3845</v>
      </c>
      <c r="F171" s="101" t="s">
        <v>2436</v>
      </c>
      <c r="G171" s="106" t="s">
        <v>3846</v>
      </c>
      <c r="H171" s="148" t="s">
        <v>3503</v>
      </c>
      <c r="I171" s="101"/>
      <c r="J171" s="102" t="s">
        <v>3503</v>
      </c>
      <c r="K171" t="str">
        <f>IFERROR(INDEX('LISTAS DE PARTICIPANTES'!B:B,MATCH(FORMULÁRIO!L171,'LISTAS DE PARTICIPANTES'!C:C,0)),"NÃO ENCONTRADO")</f>
        <v>MAURO DI DOMENICO LEITE</v>
      </c>
      <c r="L171" s="109" t="s">
        <v>2435</v>
      </c>
    </row>
    <row r="172" spans="1:12" x14ac:dyDescent="0.25">
      <c r="A172" s="115">
        <v>45743.792888877317</v>
      </c>
      <c r="B172" s="99" t="s">
        <v>1606</v>
      </c>
      <c r="C172" s="99">
        <v>0</v>
      </c>
      <c r="D172" s="99" t="s">
        <v>3847</v>
      </c>
      <c r="E172" s="105" t="s">
        <v>3848</v>
      </c>
      <c r="F172" s="99" t="s">
        <v>1606</v>
      </c>
      <c r="G172" s="105" t="s">
        <v>3849</v>
      </c>
      <c r="H172" s="148" t="s">
        <v>3503</v>
      </c>
      <c r="I172" s="99"/>
      <c r="J172" s="100" t="s">
        <v>3503</v>
      </c>
      <c r="K172" t="str">
        <f>IFERROR(INDEX('LISTAS DE PARTICIPANTES'!B:B,MATCH(FORMULÁRIO!L172,'LISTAS DE PARTICIPANTES'!C:C,0)),"NÃO ENCONTRADO")</f>
        <v>JAIME ABRAM LERNER</v>
      </c>
      <c r="L172" s="109" t="s">
        <v>1605</v>
      </c>
    </row>
    <row r="173" spans="1:12" x14ac:dyDescent="0.25">
      <c r="A173" s="116">
        <v>45743.79325234954</v>
      </c>
      <c r="B173" s="101" t="s">
        <v>3129</v>
      </c>
      <c r="C173" s="101">
        <v>0</v>
      </c>
      <c r="D173" s="101" t="s">
        <v>3850</v>
      </c>
      <c r="E173" s="107" t="s">
        <v>3851</v>
      </c>
      <c r="F173" s="101" t="s">
        <v>3129</v>
      </c>
      <c r="G173" s="106">
        <v>21987250271</v>
      </c>
      <c r="H173" s="148" t="s">
        <v>3503</v>
      </c>
      <c r="I173" s="101"/>
      <c r="J173" s="102" t="s">
        <v>3503</v>
      </c>
      <c r="K173" t="str">
        <f>IFERROR(INDEX('LISTAS DE PARTICIPANTES'!B:B,MATCH(FORMULÁRIO!L173,'LISTAS DE PARTICIPANTES'!C:C,0)),"NÃO ENCONTRADO")</f>
        <v>THAISSA AZEVEDO SARAIVA VASCONCELLOS</v>
      </c>
      <c r="L173" s="109" t="s">
        <v>3128</v>
      </c>
    </row>
    <row r="174" spans="1:12" x14ac:dyDescent="0.25">
      <c r="A174" s="115">
        <v>45743.793313634262</v>
      </c>
      <c r="B174" s="99" t="s">
        <v>3852</v>
      </c>
      <c r="C174" s="99">
        <v>0</v>
      </c>
      <c r="D174" s="99" t="s">
        <v>3853</v>
      </c>
      <c r="E174" s="110" t="s">
        <v>3854</v>
      </c>
      <c r="F174" s="99" t="s">
        <v>2704</v>
      </c>
      <c r="G174" s="105">
        <v>31985030456</v>
      </c>
      <c r="H174" s="148" t="s">
        <v>3503</v>
      </c>
      <c r="I174" s="99"/>
      <c r="J174" s="100" t="s">
        <v>3503</v>
      </c>
      <c r="K174" t="str">
        <f>IFERROR(INDEX('LISTAS DE PARTICIPANTES'!B:B,MATCH(FORMULÁRIO!L174,'LISTAS DE PARTICIPANTES'!C:C,0)),"NÃO ENCONTRADO")</f>
        <v>QUEZIA MARA ARGENTINO FERREIRA RAMALHO</v>
      </c>
      <c r="L174" s="109" t="s">
        <v>2703</v>
      </c>
    </row>
    <row r="175" spans="1:12" x14ac:dyDescent="0.25">
      <c r="A175" s="116">
        <v>45743.793385509256</v>
      </c>
      <c r="B175" s="101" t="s">
        <v>2948</v>
      </c>
      <c r="C175" s="101">
        <v>0</v>
      </c>
      <c r="D175" s="101" t="s">
        <v>3855</v>
      </c>
      <c r="E175" s="106">
        <v>70695717634</v>
      </c>
      <c r="F175" s="101" t="s">
        <v>2948</v>
      </c>
      <c r="G175" s="106">
        <v>31997328304</v>
      </c>
      <c r="H175" s="148" t="s">
        <v>3503</v>
      </c>
      <c r="I175" s="101"/>
      <c r="J175" s="102" t="s">
        <v>3503</v>
      </c>
      <c r="K175" t="str">
        <f>IFERROR(INDEX('LISTAS DE PARTICIPANTES'!B:B,MATCH(FORMULÁRIO!L175,'LISTAS DE PARTICIPANTES'!C:C,0)),"NÃO ENCONTRADO")</f>
        <v>SANDRA MARTINS FARIAS</v>
      </c>
      <c r="L175" s="109" t="s">
        <v>2947</v>
      </c>
    </row>
    <row r="176" spans="1:12" x14ac:dyDescent="0.25">
      <c r="A176" s="115">
        <v>45743.794507800922</v>
      </c>
      <c r="B176" s="99" t="s">
        <v>2372</v>
      </c>
      <c r="C176" s="99">
        <v>0</v>
      </c>
      <c r="D176" s="99" t="s">
        <v>2370</v>
      </c>
      <c r="E176" s="105">
        <v>79977359172</v>
      </c>
      <c r="F176" s="99" t="s">
        <v>2372</v>
      </c>
      <c r="G176" s="105">
        <v>61981778109</v>
      </c>
      <c r="H176" s="148" t="s">
        <v>3503</v>
      </c>
      <c r="I176" s="99"/>
      <c r="J176" s="100" t="s">
        <v>3503</v>
      </c>
      <c r="K176" t="str">
        <f>IFERROR(INDEX('LISTAS DE PARTICIPANTES'!B:B,MATCH(FORMULÁRIO!L176,'LISTAS DE PARTICIPANTES'!C:C,0)),"NÃO ENCONTRADO")</f>
        <v>MÁRIO JOSÉ RODRIGUES PALMA</v>
      </c>
      <c r="L176" s="109" t="s">
        <v>2371</v>
      </c>
    </row>
    <row r="177" spans="1:12" x14ac:dyDescent="0.25">
      <c r="A177" s="116">
        <v>45743.796587418983</v>
      </c>
      <c r="B177" s="101" t="s">
        <v>2296</v>
      </c>
      <c r="C177" s="101">
        <v>0</v>
      </c>
      <c r="D177" s="101" t="s">
        <v>3856</v>
      </c>
      <c r="E177" s="106">
        <v>26789612300</v>
      </c>
      <c r="F177" s="101" t="s">
        <v>2296</v>
      </c>
      <c r="G177" s="106" t="s">
        <v>3857</v>
      </c>
      <c r="H177" s="148" t="s">
        <v>3503</v>
      </c>
      <c r="I177" s="101"/>
      <c r="J177" s="102" t="s">
        <v>3503</v>
      </c>
      <c r="K177" t="str">
        <f>IFERROR(INDEX('LISTAS DE PARTICIPANTES'!B:B,MATCH(FORMULÁRIO!L177,'LISTAS DE PARTICIPANTES'!C:C,0)),"NÃO ENCONTRADO")</f>
        <v>MARIA LAUDECY FERREIRA DE CARVALHO</v>
      </c>
      <c r="L177" s="109" t="s">
        <v>2295</v>
      </c>
    </row>
    <row r="178" spans="1:12" x14ac:dyDescent="0.25">
      <c r="A178" s="115">
        <v>45743.796975960649</v>
      </c>
      <c r="B178" s="99" t="s">
        <v>2400</v>
      </c>
      <c r="C178" s="99">
        <v>0</v>
      </c>
      <c r="D178" s="99" t="s">
        <v>3858</v>
      </c>
      <c r="E178" s="105">
        <v>14132079368</v>
      </c>
      <c r="F178" s="99" t="s">
        <v>2400</v>
      </c>
      <c r="G178" s="105" t="s">
        <v>3859</v>
      </c>
      <c r="H178" s="148" t="s">
        <v>3503</v>
      </c>
      <c r="I178" s="99"/>
      <c r="J178" s="100" t="s">
        <v>3503</v>
      </c>
      <c r="K178" t="str">
        <f>IFERROR(INDEX('LISTAS DE PARTICIPANTES'!B:B,MATCH(FORMULÁRIO!L178,'LISTAS DE PARTICIPANTES'!C:C,0)),"NÃO ENCONTRADO")</f>
        <v>MARUÇA RODRIGUES DE LIMA</v>
      </c>
      <c r="L178" s="109" t="s">
        <v>2399</v>
      </c>
    </row>
    <row r="179" spans="1:12" x14ac:dyDescent="0.25">
      <c r="A179" s="116">
        <v>45743.797424398144</v>
      </c>
      <c r="B179" s="101" t="s">
        <v>3257</v>
      </c>
      <c r="C179" s="101">
        <v>0</v>
      </c>
      <c r="D179" s="101" t="s">
        <v>3860</v>
      </c>
      <c r="E179" s="107" t="s">
        <v>3861</v>
      </c>
      <c r="F179" s="101" t="s">
        <v>3257</v>
      </c>
      <c r="G179" s="106" t="s">
        <v>3862</v>
      </c>
      <c r="H179" s="148" t="s">
        <v>3503</v>
      </c>
      <c r="I179" s="101"/>
      <c r="J179" s="102" t="s">
        <v>3503</v>
      </c>
      <c r="K179" t="str">
        <f>IFERROR(INDEX('LISTAS DE PARTICIPANTES'!B:B,MATCH(FORMULÁRIO!L179,'LISTAS DE PARTICIPANTES'!C:C,0)),"NÃO ENCONTRADO")</f>
        <v>VIRGINIA GOMES DE LUCA</v>
      </c>
      <c r="L179" s="109" t="s">
        <v>3256</v>
      </c>
    </row>
    <row r="180" spans="1:12" x14ac:dyDescent="0.25">
      <c r="A180" s="115">
        <v>45743.797971261578</v>
      </c>
      <c r="B180" s="99" t="s">
        <v>3863</v>
      </c>
      <c r="C180" s="99">
        <v>0</v>
      </c>
      <c r="D180" s="99" t="s">
        <v>3864</v>
      </c>
      <c r="E180" s="105" t="s">
        <v>2755</v>
      </c>
      <c r="F180" s="99" t="s">
        <v>2756</v>
      </c>
      <c r="G180" s="105" t="s">
        <v>3865</v>
      </c>
      <c r="H180" s="148" t="s">
        <v>3503</v>
      </c>
      <c r="I180" s="99"/>
      <c r="J180" s="100" t="s">
        <v>3503</v>
      </c>
      <c r="K180" t="str">
        <f>IFERROR(INDEX('LISTAS DE PARTICIPANTES'!B:B,MATCH(FORMULÁRIO!L180,'LISTAS DE PARTICIPANTES'!C:C,0)),"NÃO ENCONTRADO")</f>
        <v>RAQUEL MICAS SOARES</v>
      </c>
      <c r="L180" s="109" t="s">
        <v>2755</v>
      </c>
    </row>
    <row r="181" spans="1:12" x14ac:dyDescent="0.25">
      <c r="A181" s="116">
        <v>45743.798172766205</v>
      </c>
      <c r="B181" s="101" t="s">
        <v>781</v>
      </c>
      <c r="C181" s="101">
        <v>0</v>
      </c>
      <c r="D181" s="101" t="s">
        <v>3866</v>
      </c>
      <c r="E181" s="106" t="s">
        <v>780</v>
      </c>
      <c r="F181" s="101" t="s">
        <v>781</v>
      </c>
      <c r="G181" s="106" t="s">
        <v>3867</v>
      </c>
      <c r="H181" s="148" t="s">
        <v>3503</v>
      </c>
      <c r="I181" s="101"/>
      <c r="J181" s="102" t="s">
        <v>3503</v>
      </c>
      <c r="K181" t="str">
        <f>IFERROR(INDEX('LISTAS DE PARTICIPANTES'!B:B,MATCH(FORMULÁRIO!L181,'LISTAS DE PARTICIPANTES'!C:C,0)),"NÃO ENCONTRADO")</f>
        <v>CRISTIANA GIMENES PARADA DOS SANTOS</v>
      </c>
      <c r="L181" s="109" t="s">
        <v>780</v>
      </c>
    </row>
    <row r="182" spans="1:12" x14ac:dyDescent="0.25">
      <c r="A182" s="115">
        <v>45743.798613206018</v>
      </c>
      <c r="B182" s="99" t="s">
        <v>3197</v>
      </c>
      <c r="C182" s="99">
        <v>0</v>
      </c>
      <c r="D182" s="99" t="s">
        <v>3868</v>
      </c>
      <c r="E182" s="110" t="s">
        <v>3869</v>
      </c>
      <c r="F182" s="99" t="s">
        <v>3197</v>
      </c>
      <c r="G182" s="105">
        <v>67996413108</v>
      </c>
      <c r="H182" s="148" t="s">
        <v>3503</v>
      </c>
      <c r="I182" s="99"/>
      <c r="J182" s="100" t="s">
        <v>3503</v>
      </c>
      <c r="K182" t="str">
        <f>IFERROR(INDEX('LISTAS DE PARTICIPANTES'!B:B,MATCH(FORMULÁRIO!L182,'LISTAS DE PARTICIPANTES'!C:C,0)),"NÃO ENCONTRADO")</f>
        <v>VANDERLEI JOSÉ DOS SANTOS</v>
      </c>
      <c r="L182" s="109" t="s">
        <v>3196</v>
      </c>
    </row>
    <row r="183" spans="1:12" x14ac:dyDescent="0.25">
      <c r="A183" s="116">
        <v>45743.799195011576</v>
      </c>
      <c r="B183" s="101" t="s">
        <v>1498</v>
      </c>
      <c r="C183" s="101">
        <v>0</v>
      </c>
      <c r="D183" s="101" t="s">
        <v>3870</v>
      </c>
      <c r="E183" s="106">
        <v>45536996487</v>
      </c>
      <c r="F183" s="101" t="s">
        <v>1498</v>
      </c>
      <c r="G183" s="106" t="s">
        <v>3871</v>
      </c>
      <c r="H183" s="148" t="s">
        <v>3503</v>
      </c>
      <c r="I183" s="101"/>
      <c r="J183" s="102" t="s">
        <v>3503</v>
      </c>
      <c r="K183" t="str">
        <f>IFERROR(INDEX('LISTAS DE PARTICIPANTES'!B:B,MATCH(FORMULÁRIO!L183,'LISTAS DE PARTICIPANTES'!C:C,0)),"NÃO ENCONTRADO")</f>
        <v>HAROLDO GOMES DA SILVA</v>
      </c>
      <c r="L183" s="109" t="s">
        <v>1497</v>
      </c>
    </row>
    <row r="184" spans="1:12" x14ac:dyDescent="0.25">
      <c r="A184" s="115">
        <v>45743.802397187501</v>
      </c>
      <c r="B184" s="99" t="s">
        <v>3872</v>
      </c>
      <c r="C184" s="99">
        <v>0</v>
      </c>
      <c r="D184" s="99" t="s">
        <v>3873</v>
      </c>
      <c r="E184" s="105" t="s">
        <v>3874</v>
      </c>
      <c r="F184" s="99" t="s">
        <v>1976</v>
      </c>
      <c r="G184" s="105">
        <v>31971748215</v>
      </c>
      <c r="H184" s="148" t="s">
        <v>3503</v>
      </c>
      <c r="I184" s="99"/>
      <c r="J184" s="100" t="s">
        <v>3503</v>
      </c>
      <c r="K184" t="str">
        <f>IFERROR(INDEX('LISTAS DE PARTICIPANTES'!B:B,MATCH(FORMULÁRIO!L184,'LISTAS DE PARTICIPANTES'!C:C,0)),"NÃO ENCONTRADO")</f>
        <v>LILIANE AUGUSTA MOREIRA</v>
      </c>
      <c r="L184" s="109" t="s">
        <v>1975</v>
      </c>
    </row>
    <row r="185" spans="1:12" x14ac:dyDescent="0.25">
      <c r="A185" s="116">
        <v>45743.804069490739</v>
      </c>
      <c r="B185" s="101" t="s">
        <v>700</v>
      </c>
      <c r="C185" s="101">
        <v>0</v>
      </c>
      <c r="D185" s="101" t="s">
        <v>698</v>
      </c>
      <c r="E185" s="106" t="s">
        <v>699</v>
      </c>
      <c r="F185" s="101" t="s">
        <v>700</v>
      </c>
      <c r="G185" s="106" t="s">
        <v>3875</v>
      </c>
      <c r="H185" s="148" t="s">
        <v>3503</v>
      </c>
      <c r="I185" s="101"/>
      <c r="J185" s="102" t="s">
        <v>3503</v>
      </c>
      <c r="K185" t="str">
        <f>IFERROR(INDEX('LISTAS DE PARTICIPANTES'!B:B,MATCH(FORMULÁRIO!L185,'LISTAS DE PARTICIPANTES'!C:C,0)),"NÃO ENCONTRADO")</f>
        <v>CAROLLINA RODRIGUES RAMOS</v>
      </c>
      <c r="L185" s="109" t="s">
        <v>699</v>
      </c>
    </row>
    <row r="186" spans="1:12" x14ac:dyDescent="0.25">
      <c r="A186" s="115">
        <v>45743.804086840275</v>
      </c>
      <c r="B186" s="99" t="s">
        <v>3876</v>
      </c>
      <c r="C186" s="99">
        <v>0</v>
      </c>
      <c r="D186" s="99" t="s">
        <v>3877</v>
      </c>
      <c r="E186" s="105">
        <v>29633333822</v>
      </c>
      <c r="F186" s="99" t="s">
        <v>2973</v>
      </c>
      <c r="G186" s="105">
        <v>11994426650</v>
      </c>
      <c r="H186" s="148" t="s">
        <v>3503</v>
      </c>
      <c r="I186" s="99"/>
      <c r="J186" s="100" t="s">
        <v>3503</v>
      </c>
      <c r="K186" t="str">
        <f>IFERROR(INDEX('LISTAS DE PARTICIPANTES'!B:B,MATCH(FORMULÁRIO!L186,'LISTAS DE PARTICIPANTES'!C:C,0)),"NÃO ENCONTRADO")</f>
        <v>SERGIO RICARDO LESSA ORTIZ</v>
      </c>
      <c r="L186" s="109" t="s">
        <v>2972</v>
      </c>
    </row>
    <row r="187" spans="1:12" x14ac:dyDescent="0.25">
      <c r="A187" s="116">
        <v>45743.807362962965</v>
      </c>
      <c r="B187" s="101" t="s">
        <v>1258</v>
      </c>
      <c r="C187" s="101">
        <v>0</v>
      </c>
      <c r="D187" s="101" t="s">
        <v>3878</v>
      </c>
      <c r="E187" s="106">
        <v>35671988829</v>
      </c>
      <c r="F187" s="101" t="s">
        <v>1258</v>
      </c>
      <c r="G187" s="106">
        <v>11986478097</v>
      </c>
      <c r="H187" s="148" t="s">
        <v>3503</v>
      </c>
      <c r="I187" s="101"/>
      <c r="J187" s="102" t="s">
        <v>3503</v>
      </c>
      <c r="K187" t="str">
        <f>IFERROR(INDEX('LISTAS DE PARTICIPANTES'!B:B,MATCH(FORMULÁRIO!L187,'LISTAS DE PARTICIPANTES'!C:C,0)),"NÃO ENCONTRADO")</f>
        <v>FERNANDA DOS SANTOS SILVA</v>
      </c>
      <c r="L187" s="109" t="s">
        <v>1257</v>
      </c>
    </row>
    <row r="188" spans="1:12" x14ac:dyDescent="0.25">
      <c r="A188" s="115">
        <v>45743.807588634256</v>
      </c>
      <c r="B188" s="99" t="s">
        <v>3879</v>
      </c>
      <c r="C188" s="99">
        <v>0</v>
      </c>
      <c r="D188" s="99" t="s">
        <v>3880</v>
      </c>
      <c r="E188" s="105" t="s">
        <v>2230</v>
      </c>
      <c r="F188" s="99" t="s">
        <v>2231</v>
      </c>
      <c r="G188" s="105" t="s">
        <v>3881</v>
      </c>
      <c r="H188" s="148" t="s">
        <v>3503</v>
      </c>
      <c r="I188" s="99"/>
      <c r="J188" s="100" t="s">
        <v>3503</v>
      </c>
      <c r="K188" t="str">
        <f>IFERROR(INDEX('LISTAS DE PARTICIPANTES'!B:B,MATCH(FORMULÁRIO!L188,'LISTAS DE PARTICIPANTES'!C:C,0)),"NÃO ENCONTRADO")</f>
        <v>MARCUS RAMUSYO DE ALMEIDA BRASIL</v>
      </c>
      <c r="L188" s="109" t="s">
        <v>2230</v>
      </c>
    </row>
    <row r="189" spans="1:12" x14ac:dyDescent="0.25">
      <c r="A189" s="116">
        <v>45743.809104490741</v>
      </c>
      <c r="B189" s="101" t="s">
        <v>1446</v>
      </c>
      <c r="C189" s="101">
        <v>0</v>
      </c>
      <c r="D189" s="101" t="s">
        <v>3882</v>
      </c>
      <c r="E189" s="106">
        <v>89411927300</v>
      </c>
      <c r="F189" s="101" t="s">
        <v>1446</v>
      </c>
      <c r="G189" s="106">
        <v>44998667625</v>
      </c>
      <c r="H189" s="148" t="s">
        <v>3503</v>
      </c>
      <c r="I189" s="101"/>
      <c r="J189" s="102" t="s">
        <v>3503</v>
      </c>
      <c r="K189" t="str">
        <f>IFERROR(INDEX('LISTAS DE PARTICIPANTES'!B:B,MATCH(FORMULÁRIO!L189,'LISTAS DE PARTICIPANTES'!C:C,0)),"NÃO ENCONTRADO")</f>
        <v>GLEIVAN HOLANDA PINHEIRO</v>
      </c>
      <c r="L189" s="109" t="s">
        <v>1445</v>
      </c>
    </row>
    <row r="190" spans="1:12" x14ac:dyDescent="0.25">
      <c r="A190" s="115">
        <v>45743.811490555556</v>
      </c>
      <c r="B190" s="99" t="s">
        <v>2384</v>
      </c>
      <c r="C190" s="99">
        <v>0</v>
      </c>
      <c r="D190" s="99" t="s">
        <v>3883</v>
      </c>
      <c r="E190" s="105">
        <v>49300326791</v>
      </c>
      <c r="F190" s="99" t="s">
        <v>2384</v>
      </c>
      <c r="G190" s="105">
        <v>21996275134</v>
      </c>
      <c r="H190" s="148" t="s">
        <v>3503</v>
      </c>
      <c r="I190" s="99"/>
      <c r="J190" s="100" t="s">
        <v>3503</v>
      </c>
      <c r="K190" t="str">
        <f>IFERROR(INDEX('LISTAS DE PARTICIPANTES'!B:B,MATCH(FORMULÁRIO!L190,'LISTAS DE PARTICIPANTES'!C:C,0)),"NÃO ENCONTRADO")</f>
        <v>MARTA ALARCON CHAMARELLI</v>
      </c>
      <c r="L190" s="109" t="s">
        <v>2383</v>
      </c>
    </row>
    <row r="191" spans="1:12" x14ac:dyDescent="0.25">
      <c r="A191" s="116">
        <v>45743.813227708335</v>
      </c>
      <c r="B191" s="101" t="s">
        <v>3245</v>
      </c>
      <c r="C191" s="101">
        <v>0</v>
      </c>
      <c r="D191" s="101" t="s">
        <v>3884</v>
      </c>
      <c r="E191" s="106">
        <v>14981309767</v>
      </c>
      <c r="F191" s="101" t="s">
        <v>3245</v>
      </c>
      <c r="G191" s="106">
        <v>22992540820</v>
      </c>
      <c r="H191" s="148" t="s">
        <v>3503</v>
      </c>
      <c r="I191" s="101"/>
      <c r="J191" s="102" t="s">
        <v>3503</v>
      </c>
      <c r="K191" t="str">
        <f>IFERROR(INDEX('LISTAS DE PARTICIPANTES'!B:B,MATCH(FORMULÁRIO!L191,'LISTAS DE PARTICIPANTES'!C:C,0)),"NÃO ENCONTRADO")</f>
        <v>VICÊNCIA MARILAC BRAGA NETA</v>
      </c>
      <c r="L191" s="109" t="s">
        <v>3244</v>
      </c>
    </row>
    <row r="192" spans="1:12" x14ac:dyDescent="0.25">
      <c r="A192" s="115">
        <v>45743.81480133102</v>
      </c>
      <c r="B192" s="99" t="s">
        <v>2163</v>
      </c>
      <c r="C192" s="99">
        <v>0</v>
      </c>
      <c r="D192" s="99" t="s">
        <v>3885</v>
      </c>
      <c r="E192" s="105">
        <v>26100287846</v>
      </c>
      <c r="F192" s="99" t="s">
        <v>2163</v>
      </c>
      <c r="G192" s="105" t="s">
        <v>3886</v>
      </c>
      <c r="H192" s="148" t="s">
        <v>3503</v>
      </c>
      <c r="I192" s="99"/>
      <c r="J192" s="100" t="s">
        <v>3503</v>
      </c>
      <c r="K192" t="str">
        <f>IFERROR(INDEX('LISTAS DE PARTICIPANTES'!B:B,MATCH(FORMULÁRIO!L192,'LISTAS DE PARTICIPANTES'!C:C,0)),"NÃO ENCONTRADO")</f>
        <v>MARCELO DE TRÓI</v>
      </c>
      <c r="L192" s="109" t="s">
        <v>2162</v>
      </c>
    </row>
    <row r="193" spans="1:12" x14ac:dyDescent="0.25">
      <c r="A193" s="116">
        <v>45743.815152256946</v>
      </c>
      <c r="B193" s="101" t="s">
        <v>916</v>
      </c>
      <c r="C193" s="101">
        <v>0</v>
      </c>
      <c r="D193" s="101" t="s">
        <v>3887</v>
      </c>
      <c r="E193" s="107" t="s">
        <v>3888</v>
      </c>
      <c r="F193" s="101" t="s">
        <v>916</v>
      </c>
      <c r="G193" s="106">
        <v>71993098096</v>
      </c>
      <c r="H193" s="148" t="s">
        <v>3503</v>
      </c>
      <c r="I193" s="101"/>
      <c r="J193" s="102" t="s">
        <v>3503</v>
      </c>
      <c r="K193" t="str">
        <f>IFERROR(INDEX('LISTAS DE PARTICIPANTES'!B:B,MATCH(FORMULÁRIO!L193,'LISTAS DE PARTICIPANTES'!C:C,0)),"NÃO ENCONTRADO")</f>
        <v>DÉBORA LADISLAU DE MEDEIROS</v>
      </c>
      <c r="L193" s="109" t="s">
        <v>915</v>
      </c>
    </row>
    <row r="194" spans="1:12" x14ac:dyDescent="0.25">
      <c r="A194" s="115">
        <v>45743.815202002312</v>
      </c>
      <c r="B194" s="99" t="s">
        <v>2668</v>
      </c>
      <c r="C194" s="99">
        <v>0</v>
      </c>
      <c r="D194" s="99" t="s">
        <v>3889</v>
      </c>
      <c r="E194" s="110" t="s">
        <v>3890</v>
      </c>
      <c r="F194" s="99" t="s">
        <v>2668</v>
      </c>
      <c r="G194" s="105">
        <v>48991493757</v>
      </c>
      <c r="H194" s="148" t="s">
        <v>3503</v>
      </c>
      <c r="I194" s="99"/>
      <c r="J194" s="100" t="s">
        <v>3503</v>
      </c>
      <c r="K194" t="str">
        <f>IFERROR(INDEX('LISTAS DE PARTICIPANTES'!B:B,MATCH(FORMULÁRIO!L194,'LISTAS DE PARTICIPANTES'!C:C,0)),"NÃO ENCONTRADO")</f>
        <v>PEDRO CESCO LITWIN</v>
      </c>
      <c r="L194" s="109" t="s">
        <v>2667</v>
      </c>
    </row>
    <row r="195" spans="1:12" x14ac:dyDescent="0.25">
      <c r="A195" s="116">
        <v>45743.815422870372</v>
      </c>
      <c r="B195" s="101" t="s">
        <v>1814</v>
      </c>
      <c r="C195" s="101">
        <v>0</v>
      </c>
      <c r="D195" s="101" t="s">
        <v>3891</v>
      </c>
      <c r="E195" s="107" t="s">
        <v>3892</v>
      </c>
      <c r="F195" s="101" t="s">
        <v>1814</v>
      </c>
      <c r="G195" s="106" t="s">
        <v>3893</v>
      </c>
      <c r="H195" s="148" t="s">
        <v>3503</v>
      </c>
      <c r="I195" s="101"/>
      <c r="J195" s="102" t="s">
        <v>3503</v>
      </c>
      <c r="K195" t="str">
        <f>IFERROR(INDEX('LISTAS DE PARTICIPANTES'!B:B,MATCH(FORMULÁRIO!L195,'LISTAS DE PARTICIPANTES'!C:C,0)),"NÃO ENCONTRADO")</f>
        <v>KARLA DANIELLE SANTOS DE OLIVEIRA</v>
      </c>
      <c r="L195" s="109" t="s">
        <v>1813</v>
      </c>
    </row>
    <row r="196" spans="1:12" x14ac:dyDescent="0.25">
      <c r="A196" s="115">
        <v>45743.816239074076</v>
      </c>
      <c r="B196" s="99" t="s">
        <v>3894</v>
      </c>
      <c r="C196" s="99">
        <v>0</v>
      </c>
      <c r="D196" s="99" t="s">
        <v>1592</v>
      </c>
      <c r="E196" s="105">
        <v>34593187249</v>
      </c>
      <c r="F196" s="99" t="s">
        <v>3894</v>
      </c>
      <c r="G196" s="105">
        <v>92996151360</v>
      </c>
      <c r="H196" s="148" t="s">
        <v>3503</v>
      </c>
      <c r="I196" s="99"/>
      <c r="J196" s="100" t="s">
        <v>3503</v>
      </c>
      <c r="K196" t="str">
        <f>IFERROR(INDEX('LISTAS DE PARTICIPANTES'!B:B,MATCH(FORMULÁRIO!L196,'LISTAS DE PARTICIPANTES'!C:C,0)),"NÃO ENCONTRADO")</f>
        <v>IZIS NEGREIROS DE SOUZA</v>
      </c>
      <c r="L196" s="109" t="s">
        <v>1593</v>
      </c>
    </row>
    <row r="197" spans="1:12" x14ac:dyDescent="0.25">
      <c r="A197" s="116">
        <v>45743.818201041664</v>
      </c>
      <c r="B197" s="101" t="s">
        <v>887</v>
      </c>
      <c r="C197" s="101">
        <v>0</v>
      </c>
      <c r="D197" s="101" t="s">
        <v>3895</v>
      </c>
      <c r="E197" s="107" t="s">
        <v>3896</v>
      </c>
      <c r="F197" s="101" t="s">
        <v>887</v>
      </c>
      <c r="G197" s="106">
        <v>21999200990</v>
      </c>
      <c r="H197" s="148" t="s">
        <v>3503</v>
      </c>
      <c r="I197" s="101"/>
      <c r="J197" s="102" t="s">
        <v>3503</v>
      </c>
      <c r="K197" t="str">
        <f>IFERROR(INDEX('LISTAS DE PARTICIPANTES'!B:B,MATCH(FORMULÁRIO!L197,'LISTAS DE PARTICIPANTES'!C:C,0)),"NÃO ENCONTRADO")</f>
        <v>DANIELLE MARTINS DE FARIAS</v>
      </c>
      <c r="L197" s="109" t="s">
        <v>886</v>
      </c>
    </row>
    <row r="198" spans="1:12" x14ac:dyDescent="0.25">
      <c r="A198" s="115">
        <v>45743.820994155089</v>
      </c>
      <c r="B198" s="99" t="s">
        <v>3897</v>
      </c>
      <c r="C198" s="99">
        <v>0</v>
      </c>
      <c r="D198" s="99" t="s">
        <v>3898</v>
      </c>
      <c r="E198" s="105" t="s">
        <v>3340</v>
      </c>
      <c r="F198" s="99" t="s">
        <v>3341</v>
      </c>
      <c r="G198" s="105" t="s">
        <v>3899</v>
      </c>
      <c r="H198" s="148" t="s">
        <v>3503</v>
      </c>
      <c r="I198" s="99"/>
      <c r="J198" s="100" t="s">
        <v>3503</v>
      </c>
      <c r="K198" t="str">
        <f>IFERROR(INDEX('LISTAS DE PARTICIPANTES'!B:B,MATCH(FORMULÁRIO!L198,'LISTAS DE PARTICIPANTES'!C:C,0)),"NÃO ENCONTRADO")</f>
        <v>YARA MARINA BAUNGARTEN BUENO</v>
      </c>
      <c r="L198" s="109" t="s">
        <v>3340</v>
      </c>
    </row>
    <row r="199" spans="1:12" x14ac:dyDescent="0.25">
      <c r="A199" s="116">
        <v>45743.821037256945</v>
      </c>
      <c r="B199" s="101" t="s">
        <v>2243</v>
      </c>
      <c r="C199" s="101">
        <v>0</v>
      </c>
      <c r="D199" s="101" t="s">
        <v>3900</v>
      </c>
      <c r="E199" s="107" t="s">
        <v>3901</v>
      </c>
      <c r="F199" s="101" t="s">
        <v>2243</v>
      </c>
      <c r="G199" s="106">
        <v>81987512336</v>
      </c>
      <c r="H199" s="148" t="s">
        <v>3503</v>
      </c>
      <c r="I199" s="101"/>
      <c r="J199" s="102" t="s">
        <v>3503</v>
      </c>
      <c r="K199" t="str">
        <f>IFERROR(INDEX('LISTAS DE PARTICIPANTES'!B:B,MATCH(FORMULÁRIO!L199,'LISTAS DE PARTICIPANTES'!C:C,0)),"NÃO ENCONTRADO")</f>
        <v>MARGARIDA GOMES DA SILVA</v>
      </c>
      <c r="L199" s="109" t="s">
        <v>2242</v>
      </c>
    </row>
    <row r="200" spans="1:12" x14ac:dyDescent="0.25">
      <c r="A200" s="115">
        <v>45743.821535763884</v>
      </c>
      <c r="B200" s="99" t="s">
        <v>1888</v>
      </c>
      <c r="C200" s="99">
        <v>0</v>
      </c>
      <c r="D200" s="99" t="s">
        <v>3902</v>
      </c>
      <c r="E200" s="110" t="s">
        <v>3903</v>
      </c>
      <c r="F200" s="99" t="s">
        <v>1888</v>
      </c>
      <c r="G200" s="105">
        <v>71996212601</v>
      </c>
      <c r="H200" s="148" t="s">
        <v>3503</v>
      </c>
      <c r="I200" s="99"/>
      <c r="J200" s="100" t="s">
        <v>3503</v>
      </c>
      <c r="K200" t="str">
        <f>IFERROR(INDEX('LISTAS DE PARTICIPANTES'!B:B,MATCH(FORMULÁRIO!L200,'LISTAS DE PARTICIPANTES'!C:C,0)),"NÃO ENCONTRADO")</f>
        <v>LEANDRO AFONSO GUIMARÃES</v>
      </c>
      <c r="L200" s="109" t="s">
        <v>1887</v>
      </c>
    </row>
    <row r="201" spans="1:12" x14ac:dyDescent="0.25">
      <c r="A201" s="116">
        <v>45743.821716956023</v>
      </c>
      <c r="B201" s="101" t="s">
        <v>1590</v>
      </c>
      <c r="C201" s="101">
        <v>0</v>
      </c>
      <c r="D201" s="101" t="s">
        <v>3904</v>
      </c>
      <c r="E201" s="107" t="s">
        <v>3905</v>
      </c>
      <c r="F201" s="101" t="s">
        <v>1590</v>
      </c>
      <c r="G201" s="106" t="s">
        <v>3906</v>
      </c>
      <c r="H201" s="148" t="s">
        <v>3503</v>
      </c>
      <c r="I201" s="101"/>
      <c r="J201" s="102" t="s">
        <v>3503</v>
      </c>
      <c r="K201" t="str">
        <f>IFERROR(INDEX('LISTAS DE PARTICIPANTES'!B:B,MATCH(FORMULÁRIO!L201,'LISTAS DE PARTICIPANTES'!C:C,0)),"NÃO ENCONTRADO")</f>
        <v>ÍTALO CRISTINO CAMARA</v>
      </c>
      <c r="L201" s="109" t="s">
        <v>1589</v>
      </c>
    </row>
    <row r="202" spans="1:12" x14ac:dyDescent="0.25">
      <c r="A202" s="115">
        <v>45743.822700648147</v>
      </c>
      <c r="B202" s="99" t="s">
        <v>2072</v>
      </c>
      <c r="C202" s="99">
        <v>0</v>
      </c>
      <c r="D202" s="99" t="s">
        <v>3907</v>
      </c>
      <c r="E202" s="105">
        <v>88225127153</v>
      </c>
      <c r="F202" s="99" t="s">
        <v>2072</v>
      </c>
      <c r="G202" s="105">
        <v>62981470857</v>
      </c>
      <c r="H202" s="148" t="s">
        <v>3503</v>
      </c>
      <c r="I202" s="99"/>
      <c r="J202" s="100" t="s">
        <v>3503</v>
      </c>
      <c r="K202" t="str">
        <f>IFERROR(INDEX('LISTAS DE PARTICIPANTES'!B:B,MATCH(FORMULÁRIO!L202,'LISTAS DE PARTICIPANTES'!C:C,0)),"NÃO ENCONTRADO")</f>
        <v>LUCINETE APARECIDA DE MORAIS</v>
      </c>
      <c r="L202" s="109" t="s">
        <v>2071</v>
      </c>
    </row>
    <row r="203" spans="1:12" x14ac:dyDescent="0.25">
      <c r="A203" s="116">
        <v>45743.822897638893</v>
      </c>
      <c r="B203" s="101" t="s">
        <v>922</v>
      </c>
      <c r="C203" s="101">
        <v>0</v>
      </c>
      <c r="D203" s="101" t="s">
        <v>3908</v>
      </c>
      <c r="E203" s="106">
        <v>26648546824</v>
      </c>
      <c r="F203" s="101" t="s">
        <v>922</v>
      </c>
      <c r="G203" s="106">
        <v>19981009547</v>
      </c>
      <c r="H203" s="148" t="s">
        <v>3503</v>
      </c>
      <c r="I203" s="101"/>
      <c r="J203" s="102" t="s">
        <v>3503</v>
      </c>
      <c r="K203" t="str">
        <f>IFERROR(INDEX('LISTAS DE PARTICIPANTES'!B:B,MATCH(FORMULÁRIO!L203,'LISTAS DE PARTICIPANTES'!C:C,0)),"NÃO ENCONTRADO")</f>
        <v>DÉBORA REGINA BRUNO</v>
      </c>
      <c r="L203" s="109" t="s">
        <v>921</v>
      </c>
    </row>
    <row r="204" spans="1:12" x14ac:dyDescent="0.25">
      <c r="A204" s="115">
        <v>45743.823179953702</v>
      </c>
      <c r="B204" s="99" t="s">
        <v>2744</v>
      </c>
      <c r="C204" s="99">
        <v>0</v>
      </c>
      <c r="D204" s="99" t="s">
        <v>3909</v>
      </c>
      <c r="E204" s="105" t="s">
        <v>3910</v>
      </c>
      <c r="F204" s="99" t="s">
        <v>2744</v>
      </c>
      <c r="G204" s="105">
        <v>81998225341</v>
      </c>
      <c r="H204" s="148" t="s">
        <v>3503</v>
      </c>
      <c r="I204" s="99"/>
      <c r="J204" s="100" t="s">
        <v>3503</v>
      </c>
      <c r="K204" t="str">
        <f>IFERROR(INDEX('LISTAS DE PARTICIPANTES'!B:B,MATCH(FORMULÁRIO!L204,'LISTAS DE PARTICIPANTES'!C:C,0)),"NÃO ENCONTRADO")</f>
        <v>RANIELE DUARTE DA SILVA</v>
      </c>
      <c r="L204" s="109" t="s">
        <v>2743</v>
      </c>
    </row>
    <row r="205" spans="1:12" x14ac:dyDescent="0.25">
      <c r="A205" s="116">
        <v>45743.82347393519</v>
      </c>
      <c r="B205" s="101" t="s">
        <v>2684</v>
      </c>
      <c r="C205" s="101">
        <v>0</v>
      </c>
      <c r="D205" s="101" t="s">
        <v>3911</v>
      </c>
      <c r="E205" s="106">
        <v>82147043249</v>
      </c>
      <c r="F205" s="101" t="s">
        <v>2684</v>
      </c>
      <c r="G205" s="106">
        <v>91982460880</v>
      </c>
      <c r="H205" s="148" t="s">
        <v>3503</v>
      </c>
      <c r="I205" s="101"/>
      <c r="J205" s="102" t="s">
        <v>3503</v>
      </c>
      <c r="K205" t="str">
        <f>IFERROR(INDEX('LISTAS DE PARTICIPANTES'!B:B,MATCH(FORMULÁRIO!L205,'LISTAS DE PARTICIPANTES'!C:C,0)),"NÃO ENCONTRADO")</f>
        <v>PIERRE DE AGUIAR AZEVEDO</v>
      </c>
      <c r="L205" s="109" t="s">
        <v>2683</v>
      </c>
    </row>
    <row r="206" spans="1:12" x14ac:dyDescent="0.25">
      <c r="A206" s="115">
        <v>45743.824105960652</v>
      </c>
      <c r="B206" s="99" t="s">
        <v>202</v>
      </c>
      <c r="C206" s="99">
        <v>0</v>
      </c>
      <c r="D206" s="99" t="s">
        <v>3912</v>
      </c>
      <c r="E206" s="105">
        <v>22392458839</v>
      </c>
      <c r="F206" s="99" t="s">
        <v>202</v>
      </c>
      <c r="G206" s="105">
        <v>11982711233</v>
      </c>
      <c r="H206" s="148" t="s">
        <v>3503</v>
      </c>
      <c r="I206" s="99"/>
      <c r="J206" s="100" t="s">
        <v>3503</v>
      </c>
      <c r="K206" t="str">
        <f>IFERROR(INDEX('LISTAS DE PARTICIPANTES'!B:B,MATCH(FORMULÁRIO!L206,'LISTAS DE PARTICIPANTES'!C:C,0)),"NÃO ENCONTRADO")</f>
        <v>AMANA SALLES</v>
      </c>
      <c r="L206" s="109" t="s">
        <v>201</v>
      </c>
    </row>
    <row r="207" spans="1:12" x14ac:dyDescent="0.25">
      <c r="A207" s="116">
        <v>45743.824570798606</v>
      </c>
      <c r="B207" s="101" t="s">
        <v>2764</v>
      </c>
      <c r="C207" s="101">
        <v>0</v>
      </c>
      <c r="D207" s="101" t="s">
        <v>2762</v>
      </c>
      <c r="E207" s="106" t="s">
        <v>3913</v>
      </c>
      <c r="F207" s="101" t="s">
        <v>2764</v>
      </c>
      <c r="G207" s="106">
        <v>85987417219</v>
      </c>
      <c r="H207" s="148" t="s">
        <v>3503</v>
      </c>
      <c r="I207" s="101"/>
      <c r="J207" s="102" t="s">
        <v>3503</v>
      </c>
      <c r="K207" t="str">
        <f>IFERROR(INDEX('LISTAS DE PARTICIPANTES'!B:B,MATCH(FORMULÁRIO!L207,'LISTAS DE PARTICIPANTES'!C:C,0)),"NÃO ENCONTRADO")</f>
        <v>RAQUEL SANTOS HONORIO</v>
      </c>
      <c r="L207" s="109" t="s">
        <v>2763</v>
      </c>
    </row>
    <row r="208" spans="1:12" x14ac:dyDescent="0.25">
      <c r="A208" s="115">
        <v>45743.824956354161</v>
      </c>
      <c r="B208" s="99" t="s">
        <v>1087</v>
      </c>
      <c r="C208" s="99">
        <v>0</v>
      </c>
      <c r="D208" s="99" t="s">
        <v>3914</v>
      </c>
      <c r="E208" s="105" t="s">
        <v>1086</v>
      </c>
      <c r="F208" s="99" t="s">
        <v>1087</v>
      </c>
      <c r="G208" s="105" t="s">
        <v>3915</v>
      </c>
      <c r="H208" s="148" t="s">
        <v>3503</v>
      </c>
      <c r="I208" s="99"/>
      <c r="J208" s="100" t="s">
        <v>3503</v>
      </c>
      <c r="K208" t="str">
        <f>IFERROR(INDEX('LISTAS DE PARTICIPANTES'!B:B,MATCH(FORMULÁRIO!L208,'LISTAS DE PARTICIPANTES'!C:C,0)),"NÃO ENCONTRADO")</f>
        <v>ELIENE RODRIGUES DE OLIVEIRA</v>
      </c>
      <c r="L208" s="109" t="s">
        <v>1086</v>
      </c>
    </row>
    <row r="209" spans="1:12" x14ac:dyDescent="0.25">
      <c r="A209" s="116">
        <v>45743.826468923609</v>
      </c>
      <c r="B209" s="101" t="s">
        <v>3916</v>
      </c>
      <c r="C209" s="101">
        <v>0</v>
      </c>
      <c r="D209" s="101" t="s">
        <v>3917</v>
      </c>
      <c r="E209" s="107" t="s">
        <v>3918</v>
      </c>
      <c r="F209" s="101" t="s">
        <v>28</v>
      </c>
      <c r="G209" s="106">
        <v>34998336285</v>
      </c>
      <c r="H209" s="148" t="s">
        <v>3503</v>
      </c>
      <c r="I209" s="101"/>
      <c r="J209" s="102" t="s">
        <v>3503</v>
      </c>
      <c r="K209" t="str">
        <f>IFERROR(INDEX('LISTAS DE PARTICIPANTES'!B:B,MATCH(FORMULÁRIO!L209,'LISTAS DE PARTICIPANTES'!C:C,0)),"NÃO ENCONTRADO")</f>
        <v>ADÃO DE SOUZA LANDIM</v>
      </c>
      <c r="L209" s="109" t="s">
        <v>19</v>
      </c>
    </row>
    <row r="210" spans="1:12" x14ac:dyDescent="0.25">
      <c r="A210" s="115">
        <v>45743.826617824074</v>
      </c>
      <c r="B210" s="99" t="s">
        <v>440</v>
      </c>
      <c r="C210" s="99">
        <v>0</v>
      </c>
      <c r="D210" s="99" t="s">
        <v>3919</v>
      </c>
      <c r="E210" s="105" t="s">
        <v>3920</v>
      </c>
      <c r="F210" s="99" t="s">
        <v>440</v>
      </c>
      <c r="G210" s="105" t="s">
        <v>3921</v>
      </c>
      <c r="H210" s="148" t="s">
        <v>3503</v>
      </c>
      <c r="I210" s="99"/>
      <c r="J210" s="100" t="s">
        <v>3503</v>
      </c>
      <c r="K210" t="str">
        <f>IFERROR(INDEX('LISTAS DE PARTICIPANTES'!B:B,MATCH(FORMULÁRIO!L210,'LISTAS DE PARTICIPANTES'!C:C,0)),"NÃO ENCONTRADO")</f>
        <v>ANNA CAROLINA FARIA LÍRIO</v>
      </c>
      <c r="L210" s="109" t="s">
        <v>439</v>
      </c>
    </row>
    <row r="211" spans="1:12" x14ac:dyDescent="0.25">
      <c r="A211" s="116">
        <v>45743.827583333332</v>
      </c>
      <c r="B211" s="101" t="s">
        <v>3349</v>
      </c>
      <c r="C211" s="101">
        <v>0</v>
      </c>
      <c r="D211" s="101" t="s">
        <v>3922</v>
      </c>
      <c r="E211" s="106">
        <v>41873649860</v>
      </c>
      <c r="F211" s="101" t="s">
        <v>3349</v>
      </c>
      <c r="G211" s="106">
        <v>21965611103</v>
      </c>
      <c r="H211" s="148" t="s">
        <v>3503</v>
      </c>
      <c r="I211" s="101"/>
      <c r="J211" s="102" t="s">
        <v>3503</v>
      </c>
      <c r="K211" t="str">
        <f>IFERROR(INDEX('LISTAS DE PARTICIPANTES'!B:B,MATCH(FORMULÁRIO!L211,'LISTAS DE PARTICIPANTES'!C:C,0)),"NÃO ENCONTRADO")</f>
        <v>YNAÊ CORTEZ DE MORAIS</v>
      </c>
      <c r="L211" s="109" t="s">
        <v>3348</v>
      </c>
    </row>
    <row r="212" spans="1:12" x14ac:dyDescent="0.25">
      <c r="A212" s="115">
        <v>45743.829079664356</v>
      </c>
      <c r="B212" s="99" t="s">
        <v>1586</v>
      </c>
      <c r="C212" s="99">
        <v>0</v>
      </c>
      <c r="D212" s="99" t="s">
        <v>3923</v>
      </c>
      <c r="E212" s="110" t="s">
        <v>3924</v>
      </c>
      <c r="F212" s="99" t="s">
        <v>1586</v>
      </c>
      <c r="G212" s="105">
        <v>41996463700</v>
      </c>
      <c r="H212" s="148" t="s">
        <v>3503</v>
      </c>
      <c r="I212" s="99"/>
      <c r="J212" s="100" t="s">
        <v>3503</v>
      </c>
      <c r="K212" t="str">
        <f>IFERROR(INDEX('LISTAS DE PARTICIPANTES'!B:B,MATCH(FORMULÁRIO!L212,'LISTAS DE PARTICIPANTES'!C:C,0)),"NÃO ENCONTRADO")</f>
        <v>ISADORA RODRIGUES MOREIRA DA SILVA</v>
      </c>
      <c r="L212" s="109" t="s">
        <v>1585</v>
      </c>
    </row>
    <row r="213" spans="1:12" x14ac:dyDescent="0.25">
      <c r="A213" s="116">
        <v>45743.830565949072</v>
      </c>
      <c r="B213" s="101" t="s">
        <v>1135</v>
      </c>
      <c r="C213" s="101">
        <v>0</v>
      </c>
      <c r="D213" s="101" t="s">
        <v>3925</v>
      </c>
      <c r="E213" s="107" t="s">
        <v>3926</v>
      </c>
      <c r="F213" s="101" t="s">
        <v>1135</v>
      </c>
      <c r="G213" s="106">
        <v>96981488878</v>
      </c>
      <c r="H213" s="148" t="s">
        <v>3503</v>
      </c>
      <c r="I213" s="101"/>
      <c r="J213" s="102" t="s">
        <v>3503</v>
      </c>
      <c r="K213" t="str">
        <f>IFERROR(INDEX('LISTAS DE PARTICIPANTES'!B:B,MATCH(FORMULÁRIO!L213,'LISTAS DE PARTICIPANTES'!C:C,0)),"NÃO ENCONTRADO")</f>
        <v>EMERSON DE PAULA SILVA</v>
      </c>
      <c r="L213" s="109" t="s">
        <v>1134</v>
      </c>
    </row>
    <row r="214" spans="1:12" x14ac:dyDescent="0.25">
      <c r="A214" s="115">
        <v>45743.83330165509</v>
      </c>
      <c r="B214" s="99" t="s">
        <v>1043</v>
      </c>
      <c r="C214" s="99">
        <v>0</v>
      </c>
      <c r="D214" s="99" t="s">
        <v>3927</v>
      </c>
      <c r="E214" s="110" t="s">
        <v>3928</v>
      </c>
      <c r="F214" s="99" t="s">
        <v>1043</v>
      </c>
      <c r="G214" s="105">
        <v>21999510904</v>
      </c>
      <c r="H214" s="148" t="s">
        <v>3503</v>
      </c>
      <c r="I214" s="99"/>
      <c r="J214" s="100" t="s">
        <v>3503</v>
      </c>
      <c r="K214" t="str">
        <f>IFERROR(INDEX('LISTAS DE PARTICIPANTES'!B:B,MATCH(FORMULÁRIO!L214,'LISTAS DE PARTICIPANTES'!C:C,0)),"NÃO ENCONTRADO")</f>
        <v>EDUARDO CESCHIN RIECHE</v>
      </c>
      <c r="L214" s="109" t="s">
        <v>1042</v>
      </c>
    </row>
    <row r="215" spans="1:12" x14ac:dyDescent="0.25">
      <c r="A215" s="116">
        <v>45743.834426134257</v>
      </c>
      <c r="B215" s="101" t="s">
        <v>3929</v>
      </c>
      <c r="C215" s="101">
        <v>0</v>
      </c>
      <c r="D215" s="101" t="s">
        <v>3930</v>
      </c>
      <c r="E215" s="106" t="s">
        <v>1233</v>
      </c>
      <c r="F215" s="101" t="s">
        <v>1234</v>
      </c>
      <c r="G215" s="106" t="s">
        <v>3931</v>
      </c>
      <c r="H215" s="148" t="s">
        <v>3503</v>
      </c>
      <c r="I215" s="101"/>
      <c r="J215" s="102" t="s">
        <v>3503</v>
      </c>
      <c r="K215" t="str">
        <f>IFERROR(INDEX('LISTAS DE PARTICIPANTES'!B:B,MATCH(FORMULÁRIO!L215,'LISTAS DE PARTICIPANTES'!C:C,0)),"NÃO ENCONTRADO")</f>
        <v>FELIPE GALHARDI RODRIGUES</v>
      </c>
      <c r="L215" s="109" t="s">
        <v>1233</v>
      </c>
    </row>
    <row r="216" spans="1:12" x14ac:dyDescent="0.25">
      <c r="A216" s="115">
        <v>45743.834672025463</v>
      </c>
      <c r="B216" s="99" t="s">
        <v>2961</v>
      </c>
      <c r="C216" s="99">
        <v>0</v>
      </c>
      <c r="D216" s="99" t="s">
        <v>3932</v>
      </c>
      <c r="E216" s="105" t="s">
        <v>3933</v>
      </c>
      <c r="F216" s="99" t="s">
        <v>2961</v>
      </c>
      <c r="G216" s="105" t="s">
        <v>3934</v>
      </c>
      <c r="H216" s="148" t="s">
        <v>3503</v>
      </c>
      <c r="I216" s="99"/>
      <c r="J216" s="100" t="s">
        <v>3503</v>
      </c>
      <c r="K216" t="str">
        <f>IFERROR(INDEX('LISTAS DE PARTICIPANTES'!B:B,MATCH(FORMULÁRIO!L216,'LISTAS DE PARTICIPANTES'!C:C,0)),"NÃO ENCONTRADO")</f>
        <v>SANDRO LUIZ CARDOSO SANTANA</v>
      </c>
      <c r="L216" s="109" t="s">
        <v>2960</v>
      </c>
    </row>
    <row r="217" spans="1:12" x14ac:dyDescent="0.25">
      <c r="A217" s="116">
        <v>45743.83513146991</v>
      </c>
      <c r="B217" s="101" t="s">
        <v>2636</v>
      </c>
      <c r="C217" s="101">
        <v>0</v>
      </c>
      <c r="D217" s="101" t="s">
        <v>3935</v>
      </c>
      <c r="E217" s="107" t="s">
        <v>3936</v>
      </c>
      <c r="F217" s="101" t="s">
        <v>2636</v>
      </c>
      <c r="G217" s="106">
        <v>71999031990</v>
      </c>
      <c r="H217" s="148" t="s">
        <v>3503</v>
      </c>
      <c r="I217" s="101"/>
      <c r="J217" s="102" t="s">
        <v>3503</v>
      </c>
      <c r="K217" t="str">
        <f>IFERROR(INDEX('LISTAS DE PARTICIPANTES'!B:B,MATCH(FORMULÁRIO!L217,'LISTAS DE PARTICIPANTES'!C:C,0)),"NÃO ENCONTRADO")</f>
        <v>PAULA PFLUGER ZANARDI</v>
      </c>
      <c r="L217" s="109" t="s">
        <v>2635</v>
      </c>
    </row>
    <row r="218" spans="1:12" x14ac:dyDescent="0.25">
      <c r="A218" s="115">
        <v>45743.835223009257</v>
      </c>
      <c r="B218" s="99" t="s">
        <v>364</v>
      </c>
      <c r="C218" s="99">
        <v>0</v>
      </c>
      <c r="D218" s="99" t="s">
        <v>3937</v>
      </c>
      <c r="E218" s="110" t="s">
        <v>3938</v>
      </c>
      <c r="F218" s="99" t="s">
        <v>364</v>
      </c>
      <c r="G218" s="105">
        <v>11986575001</v>
      </c>
      <c r="H218" s="148" t="s">
        <v>3503</v>
      </c>
      <c r="I218" s="99"/>
      <c r="J218" s="100" t="s">
        <v>3503</v>
      </c>
      <c r="K218" t="str">
        <f>IFERROR(INDEX('LISTAS DE PARTICIPANTES'!B:B,MATCH(FORMULÁRIO!L218,'LISTAS DE PARTICIPANTES'!C:C,0)),"NÃO ENCONTRADO")</f>
        <v>ANDRÉ COMBER SALES</v>
      </c>
      <c r="L218" s="109" t="s">
        <v>363</v>
      </c>
    </row>
    <row r="219" spans="1:12" x14ac:dyDescent="0.25">
      <c r="A219" s="116">
        <v>45743.835328113426</v>
      </c>
      <c r="B219" s="101" t="s">
        <v>1482</v>
      </c>
      <c r="C219" s="101">
        <v>0</v>
      </c>
      <c r="D219" s="101" t="s">
        <v>3939</v>
      </c>
      <c r="E219" s="106">
        <v>83612742434</v>
      </c>
      <c r="F219" s="101" t="s">
        <v>1482</v>
      </c>
      <c r="G219" s="106">
        <v>81991978678</v>
      </c>
      <c r="H219" s="148" t="s">
        <v>3503</v>
      </c>
      <c r="I219" s="101"/>
      <c r="J219" s="102" t="s">
        <v>3503</v>
      </c>
      <c r="K219" t="str">
        <f>IFERROR(INDEX('LISTAS DE PARTICIPANTES'!B:B,MATCH(FORMULÁRIO!L219,'LISTAS DE PARTICIPANTES'!C:C,0)),"NÃO ENCONTRADO")</f>
        <v>GUILHERME LAUREANO COELHO DE MOURA</v>
      </c>
      <c r="L219" s="109" t="s">
        <v>1481</v>
      </c>
    </row>
    <row r="220" spans="1:12" x14ac:dyDescent="0.25">
      <c r="A220" s="115">
        <v>45743.835660428245</v>
      </c>
      <c r="B220" s="99" t="s">
        <v>3940</v>
      </c>
      <c r="C220" s="99">
        <v>0</v>
      </c>
      <c r="D220" s="99" t="s">
        <v>3941</v>
      </c>
      <c r="E220" s="110" t="s">
        <v>3942</v>
      </c>
      <c r="F220" s="99" t="s">
        <v>2468</v>
      </c>
      <c r="G220" s="105">
        <v>48988395775</v>
      </c>
      <c r="H220" s="148" t="s">
        <v>3503</v>
      </c>
      <c r="I220" s="99"/>
      <c r="J220" s="100" t="s">
        <v>3503</v>
      </c>
      <c r="K220" t="str">
        <f>IFERROR(INDEX('LISTAS DE PARTICIPANTES'!B:B,MATCH(FORMULÁRIO!L220,'LISTAS DE PARTICIPANTES'!C:C,0)),"NÃO ENCONTRADO")</f>
        <v>MICHELE BETE PETRY</v>
      </c>
      <c r="L220" s="109" t="s">
        <v>2467</v>
      </c>
    </row>
    <row r="221" spans="1:12" x14ac:dyDescent="0.25">
      <c r="A221" s="116">
        <v>45743.835715416666</v>
      </c>
      <c r="B221" s="101" t="s">
        <v>860</v>
      </c>
      <c r="C221" s="101">
        <v>0</v>
      </c>
      <c r="D221" s="101" t="s">
        <v>3943</v>
      </c>
      <c r="E221" s="106">
        <v>38023891820</v>
      </c>
      <c r="F221" s="101" t="s">
        <v>860</v>
      </c>
      <c r="G221" s="106">
        <v>11986729726</v>
      </c>
      <c r="H221" s="148" t="s">
        <v>3503</v>
      </c>
      <c r="I221" s="101"/>
      <c r="J221" s="102" t="s">
        <v>3503</v>
      </c>
      <c r="K221" t="str">
        <f>IFERROR(INDEX('LISTAS DE PARTICIPANTES'!B:B,MATCH(FORMULÁRIO!L221,'LISTAS DE PARTICIPANTES'!C:C,0)),"NÃO ENCONTRADO")</f>
        <v>DANIEL VICENTE SANTIAGO</v>
      </c>
      <c r="L221" s="109" t="s">
        <v>859</v>
      </c>
    </row>
    <row r="222" spans="1:12" x14ac:dyDescent="0.25">
      <c r="A222" s="115">
        <v>45743.837800092588</v>
      </c>
      <c r="B222" s="99" t="s">
        <v>3944</v>
      </c>
      <c r="C222" s="99">
        <v>0</v>
      </c>
      <c r="D222" s="99" t="s">
        <v>3945</v>
      </c>
      <c r="E222" s="105" t="s">
        <v>2899</v>
      </c>
      <c r="F222" s="99" t="s">
        <v>3946</v>
      </c>
      <c r="G222" s="105" t="s">
        <v>3947</v>
      </c>
      <c r="H222" s="148" t="s">
        <v>3503</v>
      </c>
      <c r="I222" s="99"/>
      <c r="J222" s="100" t="s">
        <v>3503</v>
      </c>
      <c r="K222" t="str">
        <f>IFERROR(INDEX('LISTAS DE PARTICIPANTES'!B:B,MATCH(FORMULÁRIO!L222,'LISTAS DE PARTICIPANTES'!C:C,0)),"NÃO ENCONTRADO")</f>
        <v>RONALDO PINHEIRO DUARTE</v>
      </c>
      <c r="L222" s="109" t="s">
        <v>2899</v>
      </c>
    </row>
    <row r="223" spans="1:12" x14ac:dyDescent="0.25">
      <c r="A223" s="116">
        <v>45743.840735810183</v>
      </c>
      <c r="B223" s="101" t="s">
        <v>1386</v>
      </c>
      <c r="C223" s="101">
        <v>0</v>
      </c>
      <c r="D223" s="101" t="s">
        <v>3948</v>
      </c>
      <c r="E223" s="106">
        <v>19686470824</v>
      </c>
      <c r="F223" s="101" t="s">
        <v>1386</v>
      </c>
      <c r="G223" s="106" t="s">
        <v>3949</v>
      </c>
      <c r="H223" s="148" t="s">
        <v>3503</v>
      </c>
      <c r="I223" s="101" t="s">
        <v>3950</v>
      </c>
      <c r="J223" s="102" t="s">
        <v>3503</v>
      </c>
      <c r="K223" t="str">
        <f>IFERROR(INDEX('LISTAS DE PARTICIPANTES'!B:B,MATCH(FORMULÁRIO!L223,'LISTAS DE PARTICIPANTES'!C:C,0)),"NÃO ENCONTRADO")</f>
        <v>GABRIELA VIRGÍNIA CHERUBIM CAMARGO BUSO</v>
      </c>
      <c r="L223" s="109" t="s">
        <v>1385</v>
      </c>
    </row>
    <row r="224" spans="1:12" x14ac:dyDescent="0.25">
      <c r="A224" s="115">
        <v>45743.841366550929</v>
      </c>
      <c r="B224" s="99" t="s">
        <v>2124</v>
      </c>
      <c r="C224" s="99">
        <v>0</v>
      </c>
      <c r="D224" s="99" t="s">
        <v>3951</v>
      </c>
      <c r="E224" s="105" t="s">
        <v>3952</v>
      </c>
      <c r="F224" s="99" t="s">
        <v>2124</v>
      </c>
      <c r="G224" s="105" t="s">
        <v>3953</v>
      </c>
      <c r="H224" s="148" t="s">
        <v>3503</v>
      </c>
      <c r="I224" s="99"/>
      <c r="J224" s="100" t="s">
        <v>3503</v>
      </c>
      <c r="K224" t="str">
        <f>IFERROR(INDEX('LISTAS DE PARTICIPANTES'!B:B,MATCH(FORMULÁRIO!L224,'LISTAS DE PARTICIPANTES'!C:C,0)),"NÃO ENCONTRADO")</f>
        <v>MAGDALENA MARIA DE ALMEIDA</v>
      </c>
      <c r="L224" s="109" t="s">
        <v>2123</v>
      </c>
    </row>
    <row r="225" spans="1:12" x14ac:dyDescent="0.25">
      <c r="A225" s="116">
        <v>45743.844303831022</v>
      </c>
      <c r="B225" s="101" t="s">
        <v>3009</v>
      </c>
      <c r="C225" s="101">
        <v>0</v>
      </c>
      <c r="D225" s="101" t="s">
        <v>3954</v>
      </c>
      <c r="E225" s="106">
        <v>40152021809</v>
      </c>
      <c r="F225" s="101" t="s">
        <v>3009</v>
      </c>
      <c r="G225" s="106">
        <v>11945886457</v>
      </c>
      <c r="H225" s="148" t="s">
        <v>3503</v>
      </c>
      <c r="I225" s="101"/>
      <c r="J225" s="102" t="s">
        <v>3503</v>
      </c>
      <c r="K225" t="str">
        <f>IFERROR(INDEX('LISTAS DE PARTICIPANTES'!B:B,MATCH(FORMULÁRIO!L225,'LISTAS DE PARTICIPANTES'!C:C,0)),"NÃO ENCONTRADO")</f>
        <v>SOFIA FINGUERMANN E FERNANDES</v>
      </c>
      <c r="L225" s="109" t="s">
        <v>3008</v>
      </c>
    </row>
    <row r="226" spans="1:12" x14ac:dyDescent="0.25">
      <c r="A226" s="115">
        <v>45743.844372604166</v>
      </c>
      <c r="B226" s="99" t="s">
        <v>3955</v>
      </c>
      <c r="C226" s="99">
        <v>0</v>
      </c>
      <c r="D226" s="99" t="s">
        <v>3956</v>
      </c>
      <c r="E226" s="110" t="s">
        <v>3957</v>
      </c>
      <c r="F226" s="99" t="s">
        <v>3955</v>
      </c>
      <c r="G226" s="105">
        <v>988939355</v>
      </c>
      <c r="H226" s="148" t="s">
        <v>3503</v>
      </c>
      <c r="I226" s="99"/>
      <c r="J226" s="100" t="s">
        <v>3503</v>
      </c>
      <c r="K226" t="str">
        <f>IFERROR(INDEX('LISTAS DE PARTICIPANTES'!B:B,MATCH(FORMULÁRIO!L226,'LISTAS DE PARTICIPANTES'!C:C,0)),"NÃO ENCONTRADO")</f>
        <v>RITA DE CÁSSIA PAULA PEREIRA</v>
      </c>
      <c r="L226" s="109" t="s">
        <v>2835</v>
      </c>
    </row>
    <row r="227" spans="1:12" x14ac:dyDescent="0.25">
      <c r="A227" s="116">
        <v>45743.845454490744</v>
      </c>
      <c r="B227" s="101" t="s">
        <v>585</v>
      </c>
      <c r="C227" s="101">
        <v>0</v>
      </c>
      <c r="D227" s="101" t="s">
        <v>3958</v>
      </c>
      <c r="E227" s="107" t="s">
        <v>3959</v>
      </c>
      <c r="F227" s="101" t="s">
        <v>585</v>
      </c>
      <c r="G227" s="106" t="s">
        <v>3960</v>
      </c>
      <c r="H227" s="148" t="s">
        <v>3503</v>
      </c>
      <c r="I227" s="101"/>
      <c r="J227" s="102" t="s">
        <v>3503</v>
      </c>
      <c r="K227" t="str">
        <f>IFERROR(INDEX('LISTAS DE PARTICIPANTES'!B:B,MATCH(FORMULÁRIO!L227,'LISTAS DE PARTICIPANTES'!C:C,0)),"NÃO ENCONTRADO")</f>
        <v>CAIO CSERMAK</v>
      </c>
      <c r="L227" s="109" t="s">
        <v>584</v>
      </c>
    </row>
    <row r="228" spans="1:12" x14ac:dyDescent="0.25">
      <c r="A228" s="115">
        <v>45743.850084722224</v>
      </c>
      <c r="B228" s="99" t="s">
        <v>1916</v>
      </c>
      <c r="C228" s="99">
        <v>0</v>
      </c>
      <c r="D228" s="99" t="s">
        <v>3961</v>
      </c>
      <c r="E228" s="110" t="s">
        <v>3962</v>
      </c>
      <c r="F228" s="99" t="s">
        <v>1916</v>
      </c>
      <c r="G228" s="105">
        <v>21981035512</v>
      </c>
      <c r="H228" s="148" t="s">
        <v>3503</v>
      </c>
      <c r="I228" s="99"/>
      <c r="J228" s="100" t="s">
        <v>3503</v>
      </c>
      <c r="K228" t="str">
        <f>IFERROR(INDEX('LISTAS DE PARTICIPANTES'!B:B,MATCH(FORMULÁRIO!L228,'LISTAS DE PARTICIPANTES'!C:C,0)),"NÃO ENCONTRADO")</f>
        <v>LEONARDO SAMARINO LAGES</v>
      </c>
      <c r="L228" s="109" t="s">
        <v>1915</v>
      </c>
    </row>
    <row r="229" spans="1:12" x14ac:dyDescent="0.25">
      <c r="A229" s="116">
        <v>45743.852246342591</v>
      </c>
      <c r="B229" s="101" t="s">
        <v>813</v>
      </c>
      <c r="C229" s="101">
        <v>0</v>
      </c>
      <c r="D229" s="101" t="s">
        <v>3963</v>
      </c>
      <c r="E229" s="106" t="s">
        <v>3964</v>
      </c>
      <c r="F229" s="101" t="s">
        <v>813</v>
      </c>
      <c r="G229" s="106" t="s">
        <v>3965</v>
      </c>
      <c r="H229" s="148" t="s">
        <v>3503</v>
      </c>
      <c r="I229" s="101"/>
      <c r="J229" s="102" t="s">
        <v>3503</v>
      </c>
      <c r="K229" t="str">
        <f>IFERROR(INDEX('LISTAS DE PARTICIPANTES'!B:B,MATCH(FORMULÁRIO!L229,'LISTAS DE PARTICIPANTES'!C:C,0)),"NÃO ENCONTRADO")</f>
        <v>DAIANE SILVA SANTOS</v>
      </c>
      <c r="L229" s="109" t="s">
        <v>812</v>
      </c>
    </row>
    <row r="230" spans="1:12" x14ac:dyDescent="0.25">
      <c r="A230" s="115">
        <v>45743.852743599535</v>
      </c>
      <c r="B230" s="99" t="s">
        <v>2712</v>
      </c>
      <c r="C230" s="99">
        <v>0</v>
      </c>
      <c r="D230" s="99" t="s">
        <v>3966</v>
      </c>
      <c r="E230" s="110" t="s">
        <v>3967</v>
      </c>
      <c r="F230" s="99" t="s">
        <v>2712</v>
      </c>
      <c r="G230" s="105" t="s">
        <v>3968</v>
      </c>
      <c r="H230" s="148" t="s">
        <v>3503</v>
      </c>
      <c r="I230" s="99"/>
      <c r="J230" s="100" t="s">
        <v>3503</v>
      </c>
      <c r="K230" t="str">
        <f>IFERROR(INDEX('LISTAS DE PARTICIPANTES'!B:B,MATCH(FORMULÁRIO!L230,'LISTAS DE PARTICIPANTES'!C:C,0)),"NÃO ENCONTRADO")</f>
        <v>RAFAEL BORGES DEMINICIS</v>
      </c>
      <c r="L230" s="109" t="s">
        <v>2711</v>
      </c>
    </row>
    <row r="231" spans="1:12" x14ac:dyDescent="0.25">
      <c r="A231" s="116">
        <v>45743.85592130787</v>
      </c>
      <c r="B231" s="101" t="s">
        <v>3969</v>
      </c>
      <c r="C231" s="101">
        <v>0</v>
      </c>
      <c r="D231" s="101" t="s">
        <v>3970</v>
      </c>
      <c r="E231" s="106" t="s">
        <v>1353</v>
      </c>
      <c r="F231" s="101" t="s">
        <v>1354</v>
      </c>
      <c r="G231" s="106" t="s">
        <v>3971</v>
      </c>
      <c r="H231" s="148" t="s">
        <v>3503</v>
      </c>
      <c r="I231" s="101"/>
      <c r="J231" s="102" t="s">
        <v>3503</v>
      </c>
      <c r="K231" t="str">
        <f>IFERROR(INDEX('LISTAS DE PARTICIPANTES'!B:B,MATCH(FORMULÁRIO!L231,'LISTAS DE PARTICIPANTES'!C:C,0)),"NÃO ENCONTRADO")</f>
        <v>FREDERICO AUGUSTO VIANNA DE ASSIS PESSOA</v>
      </c>
      <c r="L231" s="109" t="s">
        <v>1353</v>
      </c>
    </row>
    <row r="232" spans="1:12" x14ac:dyDescent="0.25">
      <c r="A232" s="115">
        <v>45743.85723037037</v>
      </c>
      <c r="B232" s="99" t="s">
        <v>2856</v>
      </c>
      <c r="C232" s="99">
        <v>0</v>
      </c>
      <c r="D232" s="99" t="s">
        <v>3972</v>
      </c>
      <c r="E232" s="105">
        <v>19479324890</v>
      </c>
      <c r="F232" s="99" t="s">
        <v>2856</v>
      </c>
      <c r="G232" s="105" t="s">
        <v>3973</v>
      </c>
      <c r="H232" s="148" t="s">
        <v>3503</v>
      </c>
      <c r="I232" s="99"/>
      <c r="J232" s="100" t="s">
        <v>3503</v>
      </c>
      <c r="K232" t="str">
        <f>IFERROR(INDEX('LISTAS DE PARTICIPANTES'!B:B,MATCH(FORMULÁRIO!L232,'LISTAS DE PARTICIPANTES'!C:C,0)),"NÃO ENCONTRADO")</f>
        <v>ROBSON ALFIERI</v>
      </c>
      <c r="L232" s="109" t="s">
        <v>2855</v>
      </c>
    </row>
    <row r="233" spans="1:12" x14ac:dyDescent="0.25">
      <c r="A233" s="116">
        <v>45743.857288761574</v>
      </c>
      <c r="B233" s="101" t="s">
        <v>3974</v>
      </c>
      <c r="C233" s="101">
        <v>0</v>
      </c>
      <c r="D233" s="101" t="s">
        <v>3975</v>
      </c>
      <c r="E233" s="106">
        <v>26658694893</v>
      </c>
      <c r="F233" s="101" t="s">
        <v>2928</v>
      </c>
      <c r="G233" s="106">
        <v>19981975275</v>
      </c>
      <c r="H233" s="148" t="s">
        <v>3503</v>
      </c>
      <c r="I233" s="101"/>
      <c r="J233" s="102" t="s">
        <v>3503</v>
      </c>
      <c r="K233" t="str">
        <f>IFERROR(INDEX('LISTAS DE PARTICIPANTES'!B:B,MATCH(FORMULÁRIO!L233,'LISTAS DE PARTICIPANTES'!C:C,0)),"NÃO ENCONTRADO")</f>
        <v>RUTZKAYA QUEIROZ DOS REIS</v>
      </c>
      <c r="L233" s="109" t="s">
        <v>2927</v>
      </c>
    </row>
    <row r="234" spans="1:12" x14ac:dyDescent="0.25">
      <c r="A234" s="115">
        <v>45743.85921333333</v>
      </c>
      <c r="B234" s="99" t="s">
        <v>3976</v>
      </c>
      <c r="C234" s="99">
        <v>0</v>
      </c>
      <c r="D234" s="99" t="s">
        <v>3977</v>
      </c>
      <c r="E234" s="105" t="s">
        <v>2823</v>
      </c>
      <c r="F234" s="99" t="s">
        <v>3976</v>
      </c>
      <c r="G234" s="105" t="s">
        <v>3978</v>
      </c>
      <c r="H234" s="148" t="s">
        <v>3503</v>
      </c>
      <c r="I234" s="99"/>
      <c r="J234" s="100" t="s">
        <v>3503</v>
      </c>
      <c r="K234" t="str">
        <f>IFERROR(INDEX('LISTAS DE PARTICIPANTES'!B:B,MATCH(FORMULÁRIO!L234,'LISTAS DE PARTICIPANTES'!C:C,0)),"NÃO ENCONTRADO")</f>
        <v>RICARDO JOSÉ PERES</v>
      </c>
      <c r="L234" s="109" t="s">
        <v>2823</v>
      </c>
    </row>
    <row r="235" spans="1:12" x14ac:dyDescent="0.25">
      <c r="A235" s="116">
        <v>45743.859236550925</v>
      </c>
      <c r="B235" s="101" t="s">
        <v>2516</v>
      </c>
      <c r="C235" s="101">
        <v>0</v>
      </c>
      <c r="D235" s="101" t="s">
        <v>3979</v>
      </c>
      <c r="E235" s="106">
        <v>36208261880</v>
      </c>
      <c r="F235" s="101" t="s">
        <v>2516</v>
      </c>
      <c r="G235" s="106">
        <v>71999142740</v>
      </c>
      <c r="H235" s="148" t="s">
        <v>3503</v>
      </c>
      <c r="I235" s="101"/>
      <c r="J235" s="102" t="s">
        <v>3503</v>
      </c>
      <c r="K235" t="str">
        <f>IFERROR(INDEX('LISTAS DE PARTICIPANTES'!B:B,MATCH(FORMULÁRIO!L235,'LISTAS DE PARTICIPANTES'!C:C,0)),"NÃO ENCONTRADO")</f>
        <v>MURILLO PEREIRA DE JESUS</v>
      </c>
      <c r="L235" s="109" t="s">
        <v>2515</v>
      </c>
    </row>
    <row r="236" spans="1:12" x14ac:dyDescent="0.25">
      <c r="A236" s="115">
        <v>45743.862195995374</v>
      </c>
      <c r="B236" s="99" t="s">
        <v>2896</v>
      </c>
      <c r="C236" s="99">
        <v>0</v>
      </c>
      <c r="D236" s="99" t="s">
        <v>3980</v>
      </c>
      <c r="E236" s="105">
        <v>13482641790</v>
      </c>
      <c r="F236" s="99" t="s">
        <v>2896</v>
      </c>
      <c r="G236" s="105">
        <v>21964588371</v>
      </c>
      <c r="H236" s="148" t="s">
        <v>3503</v>
      </c>
      <c r="I236" s="99"/>
      <c r="J236" s="100" t="s">
        <v>3503</v>
      </c>
      <c r="K236" t="str">
        <f>IFERROR(INDEX('LISTAS DE PARTICIPANTES'!B:B,MATCH(FORMULÁRIO!L236,'LISTAS DE PARTICIPANTES'!C:C,0)),"NÃO ENCONTRADO")</f>
        <v>ROMULO DOS SANTOS MORGADO</v>
      </c>
      <c r="L236" s="109" t="s">
        <v>2895</v>
      </c>
    </row>
    <row r="237" spans="1:12" x14ac:dyDescent="0.25">
      <c r="A237" s="116">
        <v>45743.862270891201</v>
      </c>
      <c r="B237" s="101" t="s">
        <v>448</v>
      </c>
      <c r="C237" s="101">
        <v>0</v>
      </c>
      <c r="D237" s="101" t="s">
        <v>3981</v>
      </c>
      <c r="E237" s="106" t="s">
        <v>447</v>
      </c>
      <c r="F237" s="101" t="s">
        <v>448</v>
      </c>
      <c r="G237" s="106" t="s">
        <v>3982</v>
      </c>
      <c r="H237" s="148" t="s">
        <v>3503</v>
      </c>
      <c r="I237" s="101"/>
      <c r="J237" s="102" t="s">
        <v>3503</v>
      </c>
      <c r="K237" t="str">
        <f>IFERROR(INDEX('LISTAS DE PARTICIPANTES'!B:B,MATCH(FORMULÁRIO!L237,'LISTAS DE PARTICIPANTES'!C:C,0)),"NÃO ENCONTRADO")</f>
        <v>ANNA CAROLINA LONGANO</v>
      </c>
      <c r="L237" s="109" t="s">
        <v>447</v>
      </c>
    </row>
    <row r="238" spans="1:12" x14ac:dyDescent="0.25">
      <c r="A238" s="115">
        <v>45743.865866145832</v>
      </c>
      <c r="B238" s="99" t="s">
        <v>3983</v>
      </c>
      <c r="C238" s="99">
        <v>0</v>
      </c>
      <c r="D238" s="99" t="s">
        <v>3984</v>
      </c>
      <c r="E238" s="105" t="s">
        <v>343</v>
      </c>
      <c r="F238" s="99" t="s">
        <v>344</v>
      </c>
      <c r="G238" s="105" t="s">
        <v>3985</v>
      </c>
      <c r="H238" s="148" t="s">
        <v>3503</v>
      </c>
      <c r="I238" s="99"/>
      <c r="J238" s="100" t="s">
        <v>3503</v>
      </c>
      <c r="K238" t="str">
        <f>IFERROR(INDEX('LISTAS DE PARTICIPANTES'!B:B,MATCH(FORMULÁRIO!L238,'LISTAS DE PARTICIPANTES'!C:C,0)),"NÃO ENCONTRADO")</f>
        <v>ANDERSON FERREIRA FLORIANO</v>
      </c>
      <c r="L238" s="109" t="s">
        <v>343</v>
      </c>
    </row>
    <row r="239" spans="1:12" x14ac:dyDescent="0.25">
      <c r="A239" s="116">
        <v>45743.865927349536</v>
      </c>
      <c r="B239" s="101" t="s">
        <v>3986</v>
      </c>
      <c r="C239" s="101">
        <v>0</v>
      </c>
      <c r="D239" s="101" t="s">
        <v>3987</v>
      </c>
      <c r="E239" s="106">
        <v>18025629740</v>
      </c>
      <c r="F239" s="101" t="s">
        <v>2271</v>
      </c>
      <c r="G239" s="106">
        <v>21996216491</v>
      </c>
      <c r="H239" s="148" t="s">
        <v>3503</v>
      </c>
      <c r="I239" s="101"/>
      <c r="J239" s="102" t="s">
        <v>3503</v>
      </c>
      <c r="K239" t="str">
        <f>IFERROR(INDEX('LISTAS DE PARTICIPANTES'!B:B,MATCH(FORMULÁRIO!L239,'LISTAS DE PARTICIPANTES'!C:C,0)),"NÃO ENCONTRADO")</f>
        <v>MARIA EDUARDA VIEIRA WENDHAUSEN</v>
      </c>
      <c r="L239" s="109" t="s">
        <v>2270</v>
      </c>
    </row>
    <row r="240" spans="1:12" x14ac:dyDescent="0.25">
      <c r="A240" s="115">
        <v>45743.868577199071</v>
      </c>
      <c r="B240" s="99" t="s">
        <v>866</v>
      </c>
      <c r="C240" s="99">
        <v>0</v>
      </c>
      <c r="D240" s="99" t="s">
        <v>3988</v>
      </c>
      <c r="E240" s="110" t="s">
        <v>3989</v>
      </c>
      <c r="F240" s="99" t="s">
        <v>866</v>
      </c>
      <c r="G240" s="105">
        <v>31992706846</v>
      </c>
      <c r="H240" s="148" t="s">
        <v>3503</v>
      </c>
      <c r="I240" s="99"/>
      <c r="J240" s="100" t="s">
        <v>3503</v>
      </c>
      <c r="K240" t="str">
        <f>IFERROR(INDEX('LISTAS DE PARTICIPANTES'!B:B,MATCH(FORMULÁRIO!L240,'LISTAS DE PARTICIPANTES'!C:C,0)),"NÃO ENCONTRADO")</f>
        <v>DANIELA CORRÊA BRAGA</v>
      </c>
      <c r="L240" s="109" t="s">
        <v>865</v>
      </c>
    </row>
    <row r="241" spans="1:12" x14ac:dyDescent="0.25">
      <c r="A241" s="116">
        <v>45743.870324328702</v>
      </c>
      <c r="B241" s="101" t="s">
        <v>3249</v>
      </c>
      <c r="C241" s="101">
        <v>0</v>
      </c>
      <c r="D241" s="101" t="s">
        <v>3990</v>
      </c>
      <c r="E241" s="106" t="s">
        <v>3248</v>
      </c>
      <c r="F241" s="101" t="s">
        <v>3249</v>
      </c>
      <c r="G241" s="106" t="s">
        <v>3991</v>
      </c>
      <c r="H241" s="148" t="s">
        <v>3503</v>
      </c>
      <c r="I241" s="101"/>
      <c r="J241" s="102" t="s">
        <v>3503</v>
      </c>
      <c r="K241" t="str">
        <f>IFERROR(INDEX('LISTAS DE PARTICIPANTES'!B:B,MATCH(FORMULÁRIO!L241,'LISTAS DE PARTICIPANTES'!C:C,0)),"NÃO ENCONTRADO")</f>
        <v>VICTOR LUIZ CASAGRANDE MALEZON</v>
      </c>
      <c r="L241" s="109" t="s">
        <v>3248</v>
      </c>
    </row>
    <row r="242" spans="1:12" x14ac:dyDescent="0.25">
      <c r="A242" s="115">
        <v>45743.871458668982</v>
      </c>
      <c r="B242" s="99" t="s">
        <v>3992</v>
      </c>
      <c r="C242" s="99">
        <v>0</v>
      </c>
      <c r="D242" s="99" t="s">
        <v>3993</v>
      </c>
      <c r="E242" s="105">
        <v>31976461855</v>
      </c>
      <c r="F242" s="99" t="s">
        <v>1047</v>
      </c>
      <c r="G242" s="105">
        <v>11930566750</v>
      </c>
      <c r="H242" s="148" t="s">
        <v>3503</v>
      </c>
      <c r="I242" s="99"/>
      <c r="J242" s="100" t="s">
        <v>3503</v>
      </c>
      <c r="K242" t="str">
        <f>IFERROR(INDEX('LISTAS DE PARTICIPANTES'!B:B,MATCH(FORMULÁRIO!L242,'LISTAS DE PARTICIPANTES'!C:C,0)),"NÃO ENCONTRADO")</f>
        <v>EDUARDO CRUZ LEAL</v>
      </c>
      <c r="L242" s="109" t="s">
        <v>1046</v>
      </c>
    </row>
    <row r="243" spans="1:12" x14ac:dyDescent="0.25">
      <c r="A243" s="116">
        <v>45743.871589756949</v>
      </c>
      <c r="B243" s="101" t="s">
        <v>1107</v>
      </c>
      <c r="C243" s="101">
        <v>0</v>
      </c>
      <c r="D243" s="101" t="s">
        <v>3994</v>
      </c>
      <c r="E243" s="106">
        <v>92295568153</v>
      </c>
      <c r="F243" s="101" t="s">
        <v>1107</v>
      </c>
      <c r="G243" s="106">
        <v>63981467480</v>
      </c>
      <c r="H243" s="148" t="s">
        <v>3503</v>
      </c>
      <c r="I243" s="101"/>
      <c r="J243" s="102" t="s">
        <v>3503</v>
      </c>
      <c r="K243" t="str">
        <f>IFERROR(INDEX('LISTAS DE PARTICIPANTES'!B:B,MATCH(FORMULÁRIO!L243,'LISTAS DE PARTICIPANTES'!C:C,0)),"NÃO ENCONTRADO")</f>
        <v>ELISÂNGELA DE OLIVEIRA DANTAS</v>
      </c>
      <c r="L243" s="109" t="s">
        <v>1106</v>
      </c>
    </row>
    <row r="244" spans="1:12" x14ac:dyDescent="0.25">
      <c r="A244" s="115">
        <v>45743.871651030087</v>
      </c>
      <c r="B244" s="99" t="s">
        <v>948</v>
      </c>
      <c r="C244" s="99">
        <v>0</v>
      </c>
      <c r="D244" s="99" t="s">
        <v>3995</v>
      </c>
      <c r="E244" s="110" t="s">
        <v>3996</v>
      </c>
      <c r="F244" s="99" t="s">
        <v>948</v>
      </c>
      <c r="G244" s="105">
        <v>16981113600</v>
      </c>
      <c r="H244" s="148" t="s">
        <v>3503</v>
      </c>
      <c r="I244" s="99"/>
      <c r="J244" s="100" t="s">
        <v>3503</v>
      </c>
      <c r="K244" t="str">
        <f>IFERROR(INDEX('LISTAS DE PARTICIPANTES'!B:B,MATCH(FORMULÁRIO!L244,'LISTAS DE PARTICIPANTES'!C:C,0)),"NÃO ENCONTRADO")</f>
        <v>DENISE ESCHER</v>
      </c>
      <c r="L244" s="109" t="s">
        <v>947</v>
      </c>
    </row>
    <row r="245" spans="1:12" x14ac:dyDescent="0.25">
      <c r="A245" s="116">
        <v>45743.872581250005</v>
      </c>
      <c r="B245" s="101" t="s">
        <v>356</v>
      </c>
      <c r="C245" s="101">
        <v>0</v>
      </c>
      <c r="D245" s="101" t="s">
        <v>3997</v>
      </c>
      <c r="E245" s="107" t="s">
        <v>3998</v>
      </c>
      <c r="F245" s="101" t="s">
        <v>356</v>
      </c>
      <c r="G245" s="106" t="s">
        <v>3999</v>
      </c>
      <c r="H245" s="148" t="s">
        <v>3503</v>
      </c>
      <c r="I245" s="101"/>
      <c r="J245" s="102" t="s">
        <v>3503</v>
      </c>
      <c r="K245" t="str">
        <f>IFERROR(INDEX('LISTAS DE PARTICIPANTES'!B:B,MATCH(FORMULÁRIO!L245,'LISTAS DE PARTICIPANTES'!C:C,0)),"NÃO ENCONTRADO")</f>
        <v>ANDERSON ROBERTO ZABROCKI ROSA</v>
      </c>
      <c r="L245" s="109" t="s">
        <v>355</v>
      </c>
    </row>
    <row r="246" spans="1:12" x14ac:dyDescent="0.25">
      <c r="A246" s="115">
        <v>45743.873183587959</v>
      </c>
      <c r="B246" s="99" t="s">
        <v>2660</v>
      </c>
      <c r="C246" s="99">
        <v>0</v>
      </c>
      <c r="D246" s="99" t="s">
        <v>4000</v>
      </c>
      <c r="E246" s="105" t="s">
        <v>2659</v>
      </c>
      <c r="F246" s="99" t="s">
        <v>2660</v>
      </c>
      <c r="G246" s="105" t="s">
        <v>4001</v>
      </c>
      <c r="H246" s="148" t="s">
        <v>3503</v>
      </c>
      <c r="I246" s="99"/>
      <c r="J246" s="100" t="s">
        <v>3503</v>
      </c>
      <c r="K246" t="str">
        <f>IFERROR(INDEX('LISTAS DE PARTICIPANTES'!B:B,MATCH(FORMULÁRIO!L246,'LISTAS DE PARTICIPANTES'!C:C,0)),"NÃO ENCONTRADO")</f>
        <v>PAULO VINICIUS BIO TOLEDO</v>
      </c>
      <c r="L246" s="109" t="s">
        <v>2659</v>
      </c>
    </row>
    <row r="247" spans="1:12" x14ac:dyDescent="0.25">
      <c r="A247" s="116">
        <v>45743.874355486114</v>
      </c>
      <c r="B247" s="101" t="s">
        <v>4002</v>
      </c>
      <c r="C247" s="101">
        <v>0</v>
      </c>
      <c r="D247" s="101" t="s">
        <v>4003</v>
      </c>
      <c r="E247" s="107" t="s">
        <v>4004</v>
      </c>
      <c r="F247" s="101" t="s">
        <v>2940</v>
      </c>
      <c r="G247" s="106" t="s">
        <v>4005</v>
      </c>
      <c r="H247" s="148" t="s">
        <v>3503</v>
      </c>
      <c r="I247" s="101"/>
      <c r="J247" s="102" t="s">
        <v>3503</v>
      </c>
      <c r="K247" t="str">
        <f>IFERROR(INDEX('LISTAS DE PARTICIPANTES'!B:B,MATCH(FORMULÁRIO!L247,'LISTAS DE PARTICIPANTES'!C:C,0)),"NÃO ENCONTRADO")</f>
        <v>SAMARA TAIANA DE LIMA SILVA</v>
      </c>
      <c r="L247" s="109" t="s">
        <v>2939</v>
      </c>
    </row>
    <row r="248" spans="1:12" x14ac:dyDescent="0.25">
      <c r="A248" s="115">
        <v>45743.875449178246</v>
      </c>
      <c r="B248" s="99" t="s">
        <v>1818</v>
      </c>
      <c r="C248" s="99">
        <v>0</v>
      </c>
      <c r="D248" s="99" t="s">
        <v>4006</v>
      </c>
      <c r="E248" s="110" t="s">
        <v>4007</v>
      </c>
      <c r="F248" s="99" t="s">
        <v>1818</v>
      </c>
      <c r="G248" s="105">
        <v>83999060921</v>
      </c>
      <c r="H248" s="148" t="s">
        <v>3503</v>
      </c>
      <c r="I248" s="99"/>
      <c r="J248" s="100" t="s">
        <v>3503</v>
      </c>
      <c r="K248" t="str">
        <f>IFERROR(INDEX('LISTAS DE PARTICIPANTES'!B:B,MATCH(FORMULÁRIO!L248,'LISTAS DE PARTICIPANTES'!C:C,0)),"NÃO ENCONTRADO")</f>
        <v>KARLA ROSSANA FRANCELINO RIBEIRO NORONHA</v>
      </c>
      <c r="L248" s="109" t="s">
        <v>1817</v>
      </c>
    </row>
    <row r="249" spans="1:12" x14ac:dyDescent="0.25">
      <c r="A249" s="116">
        <v>45743.877873449077</v>
      </c>
      <c r="B249" s="101" t="s">
        <v>3269</v>
      </c>
      <c r="C249" s="101">
        <v>0</v>
      </c>
      <c r="D249" s="101" t="s">
        <v>4008</v>
      </c>
      <c r="E249" s="106" t="s">
        <v>3268</v>
      </c>
      <c r="F249" s="101" t="s">
        <v>3269</v>
      </c>
      <c r="G249" s="106" t="s">
        <v>4009</v>
      </c>
      <c r="H249" s="148" t="s">
        <v>3503</v>
      </c>
      <c r="I249" s="101"/>
      <c r="J249" s="102" t="s">
        <v>3503</v>
      </c>
      <c r="K249" t="str">
        <f>IFERROR(INDEX('LISTAS DE PARTICIPANTES'!B:B,MATCH(FORMULÁRIO!L249,'LISTAS DE PARTICIPANTES'!C:C,0)),"NÃO ENCONTRADO")</f>
        <v>VÍTOR SILVA FREIRE</v>
      </c>
      <c r="L249" s="109" t="s">
        <v>3268</v>
      </c>
    </row>
    <row r="250" spans="1:12" x14ac:dyDescent="0.25">
      <c r="A250" s="115">
        <v>45743.878461921297</v>
      </c>
      <c r="B250" s="99" t="s">
        <v>1988</v>
      </c>
      <c r="C250" s="99">
        <v>0</v>
      </c>
      <c r="D250" s="99" t="s">
        <v>4010</v>
      </c>
      <c r="E250" s="105" t="s">
        <v>4011</v>
      </c>
      <c r="F250" s="99" t="s">
        <v>1988</v>
      </c>
      <c r="G250" s="105">
        <v>21981192937</v>
      </c>
      <c r="H250" s="148" t="s">
        <v>3503</v>
      </c>
      <c r="I250" s="99"/>
      <c r="J250" s="100" t="s">
        <v>3503</v>
      </c>
      <c r="K250" t="str">
        <f>IFERROR(INDEX('LISTAS DE PARTICIPANTES'!B:B,MATCH(FORMULÁRIO!L250,'LISTAS DE PARTICIPANTES'!C:C,0)),"NÃO ENCONTRADO")</f>
        <v>LOANE MALHEIROS NUNES SILVA</v>
      </c>
      <c r="L250" s="109" t="s">
        <v>1987</v>
      </c>
    </row>
    <row r="251" spans="1:12" x14ac:dyDescent="0.25">
      <c r="A251" s="116">
        <v>45743.878751469907</v>
      </c>
      <c r="B251" s="101" t="s">
        <v>1666</v>
      </c>
      <c r="C251" s="101">
        <v>0</v>
      </c>
      <c r="D251" s="101" t="s">
        <v>4012</v>
      </c>
      <c r="E251" s="107" t="s">
        <v>4013</v>
      </c>
      <c r="F251" s="101" t="s">
        <v>1666</v>
      </c>
      <c r="G251" s="106">
        <v>51992252247</v>
      </c>
      <c r="H251" s="148" t="s">
        <v>3503</v>
      </c>
      <c r="I251" s="101"/>
      <c r="J251" s="102" t="s">
        <v>3503</v>
      </c>
      <c r="K251" t="str">
        <f>IFERROR(INDEX('LISTAS DE PARTICIPANTES'!B:B,MATCH(FORMULÁRIO!L251,'LISTAS DE PARTICIPANTES'!C:C,0)),"NÃO ENCONTRADO")</f>
        <v>JORDAN MAIA DA SILVA PADILHA</v>
      </c>
      <c r="L251" s="109" t="s">
        <v>1665</v>
      </c>
    </row>
    <row r="252" spans="1:12" x14ac:dyDescent="0.25">
      <c r="A252" s="115">
        <v>45743.880408668978</v>
      </c>
      <c r="B252" s="99" t="s">
        <v>1502</v>
      </c>
      <c r="C252" s="99">
        <v>0</v>
      </c>
      <c r="D252" s="99" t="s">
        <v>4014</v>
      </c>
      <c r="E252" s="105" t="s">
        <v>4015</v>
      </c>
      <c r="F252" s="99" t="s">
        <v>1502</v>
      </c>
      <c r="G252" s="105" t="s">
        <v>4016</v>
      </c>
      <c r="H252" s="148" t="s">
        <v>3503</v>
      </c>
      <c r="I252" s="99"/>
      <c r="J252" s="100" t="s">
        <v>3503</v>
      </c>
      <c r="K252" t="str">
        <f>IFERROR(INDEX('LISTAS DE PARTICIPANTES'!B:B,MATCH(FORMULÁRIO!L252,'LISTAS DE PARTICIPANTES'!C:C,0)),"NÃO ENCONTRADO")</f>
        <v>HEGLAE MALHEIROS MAIA</v>
      </c>
      <c r="L252" s="109" t="s">
        <v>1501</v>
      </c>
    </row>
    <row r="253" spans="1:12" x14ac:dyDescent="0.25">
      <c r="A253" s="116">
        <v>45743.8844269213</v>
      </c>
      <c r="B253" s="101" t="s">
        <v>4017</v>
      </c>
      <c r="C253" s="101">
        <v>0</v>
      </c>
      <c r="D253" s="101" t="s">
        <v>4018</v>
      </c>
      <c r="E253" s="106">
        <v>12529274878</v>
      </c>
      <c r="F253" s="101" t="s">
        <v>400</v>
      </c>
      <c r="G253" s="106">
        <v>11986296065</v>
      </c>
      <c r="H253" s="148" t="s">
        <v>3503</v>
      </c>
      <c r="I253" s="101"/>
      <c r="J253" s="102" t="s">
        <v>3503</v>
      </c>
      <c r="K253" t="str">
        <f>IFERROR(INDEX('LISTAS DE PARTICIPANTES'!B:B,MATCH(FORMULÁRIO!L253,'LISTAS DE PARTICIPANTES'!C:C,0)),"NÃO ENCONTRADO")</f>
        <v>ANDREIA DE ALMEIDA</v>
      </c>
      <c r="L253" s="109" t="s">
        <v>399</v>
      </c>
    </row>
    <row r="254" spans="1:12" x14ac:dyDescent="0.25">
      <c r="A254" s="115">
        <v>45743.884883831022</v>
      </c>
      <c r="B254" s="99" t="s">
        <v>1566</v>
      </c>
      <c r="C254" s="99">
        <v>0</v>
      </c>
      <c r="D254" s="99" t="s">
        <v>4019</v>
      </c>
      <c r="E254" s="105">
        <v>33987366885</v>
      </c>
      <c r="F254" s="99" t="s">
        <v>1566</v>
      </c>
      <c r="G254" s="105">
        <v>24988072456</v>
      </c>
      <c r="H254" s="148" t="s">
        <v>3503</v>
      </c>
      <c r="I254" s="99"/>
      <c r="J254" s="100" t="s">
        <v>3503</v>
      </c>
      <c r="K254" t="str">
        <f>IFERROR(INDEX('LISTAS DE PARTICIPANTES'!B:B,MATCH(FORMULÁRIO!L254,'LISTAS DE PARTICIPANTES'!C:C,0)),"NÃO ENCONTRADO")</f>
        <v>INDIARA BELO CASTANHEIRA</v>
      </c>
      <c r="L254" s="109" t="s">
        <v>1565</v>
      </c>
    </row>
    <row r="255" spans="1:12" x14ac:dyDescent="0.25">
      <c r="A255" s="116">
        <v>45743.887205671301</v>
      </c>
      <c r="B255" s="101" t="s">
        <v>1856</v>
      </c>
      <c r="C255" s="101">
        <v>0</v>
      </c>
      <c r="D255" s="101" t="s">
        <v>4020</v>
      </c>
      <c r="E255" s="107" t="s">
        <v>4021</v>
      </c>
      <c r="F255" s="101" t="s">
        <v>1856</v>
      </c>
      <c r="G255" s="106">
        <v>71987602080</v>
      </c>
      <c r="H255" s="148" t="s">
        <v>3503</v>
      </c>
      <c r="I255" s="101"/>
      <c r="J255" s="102" t="s">
        <v>3503</v>
      </c>
      <c r="K255" t="str">
        <f>IFERROR(INDEX('LISTAS DE PARTICIPANTES'!B:B,MATCH(FORMULÁRIO!L255,'LISTAS DE PARTICIPANTES'!C:C,0)),"NÃO ENCONTRADO")</f>
        <v>LAÍSE MARIA SILVA SAMPAIO DE CASTRO</v>
      </c>
      <c r="L255" s="109" t="s">
        <v>1855</v>
      </c>
    </row>
    <row r="256" spans="1:12" x14ac:dyDescent="0.25">
      <c r="A256" s="115">
        <v>45743.888863460648</v>
      </c>
      <c r="B256" s="99" t="s">
        <v>2700</v>
      </c>
      <c r="C256" s="99">
        <v>0</v>
      </c>
      <c r="D256" s="99" t="s">
        <v>4022</v>
      </c>
      <c r="E256" s="105">
        <v>30679180885</v>
      </c>
      <c r="F256" s="99" t="s">
        <v>2700</v>
      </c>
      <c r="G256" s="105">
        <v>11963314004</v>
      </c>
      <c r="H256" s="148" t="s">
        <v>3503</v>
      </c>
      <c r="I256" s="99"/>
      <c r="J256" s="100" t="s">
        <v>3503</v>
      </c>
      <c r="K256" t="str">
        <f>IFERROR(INDEX('LISTAS DE PARTICIPANTES'!B:B,MATCH(FORMULÁRIO!L256,'LISTAS DE PARTICIPANTES'!C:C,0)),"NÃO ENCONTRADO")</f>
        <v>PRISCILLA CARBONE</v>
      </c>
      <c r="L256" s="109" t="s">
        <v>2699</v>
      </c>
    </row>
    <row r="257" spans="1:12" x14ac:dyDescent="0.25">
      <c r="A257" s="116">
        <v>45743.889664131944</v>
      </c>
      <c r="B257" s="101" t="s">
        <v>1290</v>
      </c>
      <c r="C257" s="101">
        <v>0</v>
      </c>
      <c r="D257" s="101" t="s">
        <v>4023</v>
      </c>
      <c r="E257" s="107" t="s">
        <v>4024</v>
      </c>
      <c r="F257" s="101" t="s">
        <v>1290</v>
      </c>
      <c r="G257" s="106">
        <v>21994883637</v>
      </c>
      <c r="H257" s="148" t="s">
        <v>3503</v>
      </c>
      <c r="I257" s="101"/>
      <c r="J257" s="102" t="s">
        <v>3503</v>
      </c>
      <c r="K257" t="str">
        <f>IFERROR(INDEX('LISTAS DE PARTICIPANTES'!B:B,MATCH(FORMULÁRIO!L257,'LISTAS DE PARTICIPANTES'!C:C,0)),"NÃO ENCONTRADO")</f>
        <v>FIDELIS FRAGA DA COSTA</v>
      </c>
      <c r="L257" s="109" t="s">
        <v>1289</v>
      </c>
    </row>
    <row r="258" spans="1:12" x14ac:dyDescent="0.25">
      <c r="A258" s="115">
        <v>45743.890930856476</v>
      </c>
      <c r="B258" s="99" t="s">
        <v>101</v>
      </c>
      <c r="C258" s="99">
        <v>0</v>
      </c>
      <c r="D258" s="99" t="s">
        <v>4025</v>
      </c>
      <c r="E258" s="105">
        <v>36877291840</v>
      </c>
      <c r="F258" s="99" t="s">
        <v>101</v>
      </c>
      <c r="G258" s="105">
        <v>11981292862</v>
      </c>
      <c r="H258" s="148" t="s">
        <v>3503</v>
      </c>
      <c r="I258" s="99"/>
      <c r="J258" s="100" t="s">
        <v>3503</v>
      </c>
      <c r="K258" t="str">
        <f>IFERROR(INDEX('LISTAS DE PARTICIPANTES'!B:B,MATCH(FORMULÁRIO!L258,'LISTAS DE PARTICIPANTES'!C:C,0)),"NÃO ENCONTRADO")</f>
        <v>ALANA TEIXEIRA MENK</v>
      </c>
      <c r="L258" s="109" t="s">
        <v>100</v>
      </c>
    </row>
    <row r="259" spans="1:12" x14ac:dyDescent="0.25">
      <c r="A259" s="116">
        <v>45743.893394236111</v>
      </c>
      <c r="B259" s="101" t="s">
        <v>3321</v>
      </c>
      <c r="C259" s="101">
        <v>0</v>
      </c>
      <c r="D259" s="101" t="s">
        <v>4026</v>
      </c>
      <c r="E259" s="106" t="s">
        <v>3320</v>
      </c>
      <c r="F259" s="101" t="s">
        <v>3321</v>
      </c>
      <c r="G259" s="106">
        <v>85996696224</v>
      </c>
      <c r="H259" s="148" t="s">
        <v>3503</v>
      </c>
      <c r="I259" s="101"/>
      <c r="J259" s="102" t="s">
        <v>3503</v>
      </c>
      <c r="K259" t="str">
        <f>IFERROR(INDEX('LISTAS DE PARTICIPANTES'!B:B,MATCH(FORMULÁRIO!L259,'LISTAS DE PARTICIPANTES'!C:C,0)),"NÃO ENCONTRADO")</f>
        <v>WILLIAN APARECIDO CIRIACO DA SILVA</v>
      </c>
      <c r="L259" s="109" t="s">
        <v>3320</v>
      </c>
    </row>
    <row r="260" spans="1:12" x14ac:dyDescent="0.25">
      <c r="A260" s="115">
        <v>45743.896498402777</v>
      </c>
      <c r="B260" s="99" t="s">
        <v>936</v>
      </c>
      <c r="C260" s="99">
        <v>0</v>
      </c>
      <c r="D260" s="99" t="s">
        <v>934</v>
      </c>
      <c r="E260" s="105" t="s">
        <v>935</v>
      </c>
      <c r="F260" s="99" t="s">
        <v>936</v>
      </c>
      <c r="G260" s="105" t="s">
        <v>4027</v>
      </c>
      <c r="H260" s="148" t="s">
        <v>3503</v>
      </c>
      <c r="I260" s="99"/>
      <c r="J260" s="100" t="s">
        <v>3503</v>
      </c>
      <c r="K260" t="str">
        <f>IFERROR(INDEX('LISTAS DE PARTICIPANTES'!B:B,MATCH(FORMULÁRIO!L260,'LISTAS DE PARTICIPANTES'!C:C,0)),"NÃO ENCONTRADO")</f>
        <v>DENISE ADRIANA ARGENTA</v>
      </c>
      <c r="L260" s="109" t="s">
        <v>935</v>
      </c>
    </row>
    <row r="261" spans="1:12" x14ac:dyDescent="0.25">
      <c r="A261" s="116">
        <v>45743.89659506944</v>
      </c>
      <c r="B261" s="101" t="s">
        <v>3081</v>
      </c>
      <c r="C261" s="101">
        <v>0</v>
      </c>
      <c r="D261" s="101" t="s">
        <v>4028</v>
      </c>
      <c r="E261" s="106">
        <v>90024710415</v>
      </c>
      <c r="F261" s="101" t="s">
        <v>3081</v>
      </c>
      <c r="G261" s="106">
        <v>81998585149</v>
      </c>
      <c r="H261" s="148" t="s">
        <v>3503</v>
      </c>
      <c r="I261" s="101"/>
      <c r="J261" s="102" t="s">
        <v>3503</v>
      </c>
      <c r="K261" t="str">
        <f>IFERROR(INDEX('LISTAS DE PARTICIPANTES'!B:B,MATCH(FORMULÁRIO!L261,'LISTAS DE PARTICIPANTES'!C:C,0)),"NÃO ENCONTRADO")</f>
        <v>TATHIANNE CARLA ALMEIDA QUESADO</v>
      </c>
      <c r="L261" s="109" t="s">
        <v>3080</v>
      </c>
    </row>
    <row r="262" spans="1:12" x14ac:dyDescent="0.25">
      <c r="A262" s="115">
        <v>45743.910485775465</v>
      </c>
      <c r="B262" s="99" t="s">
        <v>2408</v>
      </c>
      <c r="C262" s="99">
        <v>0</v>
      </c>
      <c r="D262" s="99" t="s">
        <v>4029</v>
      </c>
      <c r="E262" s="105">
        <v>14659886883</v>
      </c>
      <c r="F262" s="99" t="s">
        <v>2408</v>
      </c>
      <c r="G262" s="105">
        <v>11976407996</v>
      </c>
      <c r="H262" s="148" t="s">
        <v>3503</v>
      </c>
      <c r="I262" s="99"/>
      <c r="J262" s="100" t="s">
        <v>3503</v>
      </c>
      <c r="K262" t="str">
        <f>IFERROR(INDEX('LISTAS DE PARTICIPANTES'!B:B,MATCH(FORMULÁRIO!L262,'LISTAS DE PARTICIPANTES'!C:C,0)),"NÃO ENCONTRADO")</f>
        <v>MATIAS LANCETTI</v>
      </c>
      <c r="L262" s="109" t="s">
        <v>2407</v>
      </c>
    </row>
    <row r="263" spans="1:12" x14ac:dyDescent="0.25">
      <c r="A263" s="116">
        <v>45743.91310701389</v>
      </c>
      <c r="B263" s="101" t="s">
        <v>4030</v>
      </c>
      <c r="C263" s="101">
        <v>0</v>
      </c>
      <c r="D263" s="101" t="s">
        <v>4031</v>
      </c>
      <c r="E263" s="106" t="s">
        <v>1749</v>
      </c>
      <c r="F263" s="101" t="s">
        <v>1750</v>
      </c>
      <c r="G263" s="106">
        <v>13981249323</v>
      </c>
      <c r="H263" s="148" t="s">
        <v>3503</v>
      </c>
      <c r="I263" s="101"/>
      <c r="J263" s="102" t="s">
        <v>3503</v>
      </c>
      <c r="K263" t="str">
        <f>IFERROR(INDEX('LISTAS DE PARTICIPANTES'!B:B,MATCH(FORMULÁRIO!L263,'LISTAS DE PARTICIPANTES'!C:C,0)),"NÃO ENCONTRADO")</f>
        <v>JULIANA CLABUNDE DOS SANTOS</v>
      </c>
      <c r="L263" s="109" t="s">
        <v>1749</v>
      </c>
    </row>
    <row r="264" spans="1:12" x14ac:dyDescent="0.25">
      <c r="A264" s="115">
        <v>45743.915786076388</v>
      </c>
      <c r="B264" s="99" t="s">
        <v>608</v>
      </c>
      <c r="C264" s="99">
        <v>0</v>
      </c>
      <c r="D264" s="99" t="s">
        <v>4032</v>
      </c>
      <c r="E264" s="105" t="s">
        <v>607</v>
      </c>
      <c r="F264" s="99" t="s">
        <v>608</v>
      </c>
      <c r="G264" s="105" t="s">
        <v>4033</v>
      </c>
      <c r="H264" s="148" t="s">
        <v>3503</v>
      </c>
      <c r="I264" s="99"/>
      <c r="J264" s="100" t="s">
        <v>3503</v>
      </c>
      <c r="K264" t="str">
        <f>IFERROR(INDEX('LISTAS DE PARTICIPANTES'!B:B,MATCH(FORMULÁRIO!L264,'LISTAS DE PARTICIPANTES'!C:C,0)),"NÃO ENCONTRADO")</f>
        <v>CARLOS CÉSAR DA COSTA BELÉM</v>
      </c>
      <c r="L264" s="109" t="s">
        <v>607</v>
      </c>
    </row>
    <row r="265" spans="1:12" x14ac:dyDescent="0.25">
      <c r="A265" s="116">
        <v>45743.920321377314</v>
      </c>
      <c r="B265" s="101" t="s">
        <v>1202</v>
      </c>
      <c r="C265" s="101">
        <v>0</v>
      </c>
      <c r="D265" s="101" t="s">
        <v>4034</v>
      </c>
      <c r="E265" s="107" t="s">
        <v>4035</v>
      </c>
      <c r="F265" s="101" t="s">
        <v>1202</v>
      </c>
      <c r="G265" s="106">
        <v>71992774868</v>
      </c>
      <c r="H265" s="148" t="s">
        <v>3503</v>
      </c>
      <c r="I265" s="101"/>
      <c r="J265" s="102" t="s">
        <v>3503</v>
      </c>
      <c r="K265" t="str">
        <f>IFERROR(INDEX('LISTAS DE PARTICIPANTES'!B:B,MATCH(FORMULÁRIO!L265,'LISTAS DE PARTICIPANTES'!C:C,0)),"NÃO ENCONTRADO")</f>
        <v>FABIO SANTOS SILVA</v>
      </c>
      <c r="L265" s="109" t="s">
        <v>1201</v>
      </c>
    </row>
    <row r="266" spans="1:12" x14ac:dyDescent="0.25">
      <c r="A266" s="115">
        <v>45743.922232002311</v>
      </c>
      <c r="B266" s="99" t="s">
        <v>3185</v>
      </c>
      <c r="C266" s="99">
        <v>0</v>
      </c>
      <c r="D266" s="99" t="s">
        <v>4036</v>
      </c>
      <c r="E266" s="105">
        <v>93832613900</v>
      </c>
      <c r="F266" s="99" t="s">
        <v>3185</v>
      </c>
      <c r="G266" s="105" t="s">
        <v>4037</v>
      </c>
      <c r="H266" s="148" t="s">
        <v>3503</v>
      </c>
      <c r="I266" s="99"/>
      <c r="J266" s="100" t="s">
        <v>3503</v>
      </c>
      <c r="K266" t="str">
        <f>IFERROR(INDEX('LISTAS DE PARTICIPANTES'!B:B,MATCH(FORMULÁRIO!L266,'LISTAS DE PARTICIPANTES'!C:C,0)),"NÃO ENCONTRADO")</f>
        <v>VALDEMIR KLAMT</v>
      </c>
      <c r="L266" s="109" t="s">
        <v>3184</v>
      </c>
    </row>
    <row r="267" spans="1:12" x14ac:dyDescent="0.25">
      <c r="A267" s="116">
        <v>45743.923042997689</v>
      </c>
      <c r="B267" s="101" t="s">
        <v>1282</v>
      </c>
      <c r="C267" s="101">
        <v>0</v>
      </c>
      <c r="D267" s="101" t="s">
        <v>4038</v>
      </c>
      <c r="E267" s="106" t="s">
        <v>4039</v>
      </c>
      <c r="F267" s="101" t="s">
        <v>1282</v>
      </c>
      <c r="G267" s="106">
        <v>11973747843</v>
      </c>
      <c r="H267" s="148" t="s">
        <v>3503</v>
      </c>
      <c r="I267" s="101"/>
      <c r="J267" s="102" t="s">
        <v>3503</v>
      </c>
      <c r="K267" t="str">
        <f>IFERROR(INDEX('LISTAS DE PARTICIPANTES'!B:B,MATCH(FORMULÁRIO!L267,'LISTAS DE PARTICIPANTES'!C:C,0)),"NÃO ENCONTRADO")</f>
        <v>FERNANDO CÉSAR KINAS</v>
      </c>
      <c r="L267" s="109" t="s">
        <v>1281</v>
      </c>
    </row>
    <row r="268" spans="1:12" x14ac:dyDescent="0.25">
      <c r="A268" s="115">
        <v>45743.925850127314</v>
      </c>
      <c r="B268" s="99" t="s">
        <v>4040</v>
      </c>
      <c r="C268" s="99">
        <v>0</v>
      </c>
      <c r="D268" s="99" t="s">
        <v>4041</v>
      </c>
      <c r="E268" s="105">
        <v>32117148808</v>
      </c>
      <c r="F268" s="99" t="s">
        <v>2020</v>
      </c>
      <c r="G268" s="105">
        <v>11948821354</v>
      </c>
      <c r="H268" s="148" t="s">
        <v>3503</v>
      </c>
      <c r="I268" s="99"/>
      <c r="J268" s="100" t="s">
        <v>3503</v>
      </c>
      <c r="K268" t="str">
        <f>IFERROR(INDEX('LISTAS DE PARTICIPANTES'!B:B,MATCH(FORMULÁRIO!L268,'LISTAS DE PARTICIPANTES'!C:C,0)),"NÃO ENCONTRADO")</f>
        <v>LUCAS DINIZ DE MELO VIEIRA</v>
      </c>
      <c r="L268" s="109" t="s">
        <v>2019</v>
      </c>
    </row>
    <row r="269" spans="1:12" x14ac:dyDescent="0.25">
      <c r="A269" s="116">
        <v>45743.928680613426</v>
      </c>
      <c r="B269" s="101" t="s">
        <v>1826</v>
      </c>
      <c r="C269" s="101">
        <v>0</v>
      </c>
      <c r="D269" s="101" t="s">
        <v>4042</v>
      </c>
      <c r="E269" s="106" t="s">
        <v>4043</v>
      </c>
      <c r="F269" s="101" t="s">
        <v>1826</v>
      </c>
      <c r="G269" s="106" t="s">
        <v>4044</v>
      </c>
      <c r="H269" s="148" t="s">
        <v>3503</v>
      </c>
      <c r="I269" s="101"/>
      <c r="J269" s="102" t="s">
        <v>3503</v>
      </c>
      <c r="K269" t="str">
        <f>IFERROR(INDEX('LISTAS DE PARTICIPANTES'!B:B,MATCH(FORMULÁRIO!L269,'LISTAS DE PARTICIPANTES'!C:C,0)),"NÃO ENCONTRADO")</f>
        <v>KELLY CRISTINA DE SOUZA DOS SANTOS</v>
      </c>
      <c r="L269" s="109" t="s">
        <v>1825</v>
      </c>
    </row>
    <row r="270" spans="1:12" x14ac:dyDescent="0.25">
      <c r="A270" s="115">
        <v>45743.938815162037</v>
      </c>
      <c r="B270" s="99" t="s">
        <v>4045</v>
      </c>
      <c r="C270" s="99">
        <v>0</v>
      </c>
      <c r="D270" s="99" t="s">
        <v>4046</v>
      </c>
      <c r="E270" s="110" t="s">
        <v>4047</v>
      </c>
      <c r="F270" s="99" t="s">
        <v>2388</v>
      </c>
      <c r="G270" s="105">
        <v>11949265110</v>
      </c>
      <c r="H270" s="148" t="s">
        <v>3503</v>
      </c>
      <c r="I270" s="99"/>
      <c r="J270" s="100" t="s">
        <v>3503</v>
      </c>
      <c r="K270" t="str">
        <f>IFERROR(INDEX('LISTAS DE PARTICIPANTES'!B:B,MATCH(FORMULÁRIO!L270,'LISTAS DE PARTICIPANTES'!C:C,0)),"NÃO ENCONTRADO")</f>
        <v>MARTA CESAR</v>
      </c>
      <c r="L270" s="109" t="s">
        <v>2387</v>
      </c>
    </row>
    <row r="271" spans="1:12" x14ac:dyDescent="0.25">
      <c r="A271" s="116">
        <v>45743.942595694447</v>
      </c>
      <c r="B271" s="101" t="s">
        <v>4048</v>
      </c>
      <c r="C271" s="101">
        <v>0</v>
      </c>
      <c r="D271" s="101" t="s">
        <v>4049</v>
      </c>
      <c r="E271" s="107" t="s">
        <v>4050</v>
      </c>
      <c r="F271" s="101" t="s">
        <v>1186</v>
      </c>
      <c r="G271" s="106">
        <v>73991361776</v>
      </c>
      <c r="H271" s="148" t="s">
        <v>3503</v>
      </c>
      <c r="I271" s="101"/>
      <c r="J271" s="102" t="s">
        <v>3503</v>
      </c>
      <c r="K271" t="str">
        <f>IFERROR(INDEX('LISTAS DE PARTICIPANTES'!B:B,MATCH(FORMULÁRIO!L271,'LISTAS DE PARTICIPANTES'!C:C,0)),"NÃO ENCONTRADO")</f>
        <v>FÁBIO MENDES DA SILVA</v>
      </c>
      <c r="L271" s="109" t="s">
        <v>1185</v>
      </c>
    </row>
    <row r="272" spans="1:12" x14ac:dyDescent="0.25">
      <c r="A272" s="115">
        <v>45743.946408275464</v>
      </c>
      <c r="B272" s="99" t="s">
        <v>2207</v>
      </c>
      <c r="C272" s="99">
        <v>0</v>
      </c>
      <c r="D272" s="99" t="s">
        <v>4051</v>
      </c>
      <c r="E272" s="110" t="s">
        <v>4052</v>
      </c>
      <c r="F272" s="99" t="s">
        <v>2207</v>
      </c>
      <c r="G272" s="105">
        <v>71991579833</v>
      </c>
      <c r="H272" s="148" t="s">
        <v>3503</v>
      </c>
      <c r="I272" s="99"/>
      <c r="J272" s="100" t="s">
        <v>3503</v>
      </c>
      <c r="K272" t="str">
        <f>IFERROR(INDEX('LISTAS DE PARTICIPANTES'!B:B,MATCH(FORMULÁRIO!L272,'LISTAS DE PARTICIPANTES'!C:C,0)),"NÃO ENCONTRADO")</f>
        <v>MARCOS ANTÔNIO DOS SANTOS FERNANDES</v>
      </c>
      <c r="L272" s="109" t="s">
        <v>2206</v>
      </c>
    </row>
    <row r="273" spans="1:12" x14ac:dyDescent="0.25">
      <c r="A273" s="116">
        <v>45743.954547453701</v>
      </c>
      <c r="B273" s="101" t="s">
        <v>4053</v>
      </c>
      <c r="C273" s="101">
        <v>0</v>
      </c>
      <c r="D273" s="101" t="s">
        <v>4054</v>
      </c>
      <c r="E273" s="106" t="s">
        <v>4055</v>
      </c>
      <c r="F273" s="101" t="s">
        <v>4056</v>
      </c>
      <c r="G273" s="106">
        <v>11954001010</v>
      </c>
      <c r="H273" s="148" t="s">
        <v>3503</v>
      </c>
      <c r="I273" s="101"/>
      <c r="J273" s="102" t="s">
        <v>3503</v>
      </c>
      <c r="K273" t="str">
        <f>IFERROR(INDEX('LISTAS DE PARTICIPANTES'!B:B,MATCH(FORMULÁRIO!L273,'LISTAS DE PARTICIPANTES'!C:C,0)),"NÃO ENCONTRADO")</f>
        <v>WLLYSSYS WOLFGANG REIS DIAS ARAUJO</v>
      </c>
      <c r="L273" s="109" t="s">
        <v>3336</v>
      </c>
    </row>
    <row r="274" spans="1:12" x14ac:dyDescent="0.25">
      <c r="A274" s="115">
        <v>45743.963777523153</v>
      </c>
      <c r="B274" s="99" t="s">
        <v>928</v>
      </c>
      <c r="C274" s="99">
        <v>0</v>
      </c>
      <c r="D274" s="99" t="s">
        <v>4057</v>
      </c>
      <c r="E274" s="110" t="s">
        <v>4058</v>
      </c>
      <c r="F274" s="99" t="s">
        <v>928</v>
      </c>
      <c r="G274" s="105">
        <v>16981121200</v>
      </c>
      <c r="H274" s="148" t="s">
        <v>3503</v>
      </c>
      <c r="I274" s="99"/>
      <c r="J274" s="100" t="s">
        <v>3503</v>
      </c>
      <c r="K274" t="str">
        <f>IFERROR(INDEX('LISTAS DE PARTICIPANTES'!B:B,MATCH(FORMULÁRIO!L274,'LISTAS DE PARTICIPANTES'!C:C,0)),"NÃO ENCONTRADO")</f>
        <v>DELCIO BELLINI JUNIOR</v>
      </c>
      <c r="L274" s="109" t="s">
        <v>927</v>
      </c>
    </row>
    <row r="275" spans="1:12" x14ac:dyDescent="0.25">
      <c r="A275" s="116">
        <v>45743.967717685184</v>
      </c>
      <c r="B275" s="101" t="s">
        <v>2908</v>
      </c>
      <c r="C275" s="101">
        <v>0</v>
      </c>
      <c r="D275" s="101" t="s">
        <v>4059</v>
      </c>
      <c r="E275" s="107" t="s">
        <v>4060</v>
      </c>
      <c r="F275" s="101" t="s">
        <v>2908</v>
      </c>
      <c r="G275" s="106" t="s">
        <v>4061</v>
      </c>
      <c r="H275" s="148" t="s">
        <v>3503</v>
      </c>
      <c r="I275" s="101"/>
      <c r="J275" s="102" t="s">
        <v>3503</v>
      </c>
      <c r="K275" t="str">
        <f>IFERROR(INDEX('LISTAS DE PARTICIPANTES'!B:B,MATCH(FORMULÁRIO!L275,'LISTAS DE PARTICIPANTES'!C:C,0)),"NÃO ENCONTRADO")</f>
        <v>ROSANA ANTUNES</v>
      </c>
      <c r="L275" s="109" t="s">
        <v>2907</v>
      </c>
    </row>
    <row r="276" spans="1:12" x14ac:dyDescent="0.25">
      <c r="A276" s="115">
        <v>45743.97036388889</v>
      </c>
      <c r="B276" s="99" t="s">
        <v>3077</v>
      </c>
      <c r="C276" s="99">
        <v>0</v>
      </c>
      <c r="D276" s="99" t="s">
        <v>4062</v>
      </c>
      <c r="E276" s="105" t="s">
        <v>4063</v>
      </c>
      <c r="F276" s="99" t="s">
        <v>3077</v>
      </c>
      <c r="G276" s="105" t="s">
        <v>4064</v>
      </c>
      <c r="H276" s="148" t="s">
        <v>3503</v>
      </c>
      <c r="I276" s="99"/>
      <c r="J276" s="100" t="s">
        <v>3503</v>
      </c>
      <c r="K276" t="str">
        <f>IFERROR(INDEX('LISTAS DE PARTICIPANTES'!B:B,MATCH(FORMULÁRIO!L276,'LISTAS DE PARTICIPANTES'!C:C,0)),"NÃO ENCONTRADO")</f>
        <v>TARSILA GUEDES RAPASSI</v>
      </c>
      <c r="L276" s="109" t="s">
        <v>3076</v>
      </c>
    </row>
    <row r="277" spans="1:12" x14ac:dyDescent="0.25">
      <c r="A277" s="116">
        <v>45743.975409733801</v>
      </c>
      <c r="B277" s="101" t="s">
        <v>4065</v>
      </c>
      <c r="C277" s="101">
        <v>0</v>
      </c>
      <c r="D277" s="101" t="s">
        <v>4066</v>
      </c>
      <c r="E277" s="107" t="s">
        <v>4067</v>
      </c>
      <c r="F277" s="101" t="s">
        <v>4065</v>
      </c>
      <c r="G277" s="106">
        <v>62999890911</v>
      </c>
      <c r="H277" s="148" t="s">
        <v>3503</v>
      </c>
      <c r="I277" s="101"/>
      <c r="J277" s="102" t="s">
        <v>3503</v>
      </c>
      <c r="K277" t="str">
        <f>IFERROR(INDEX('LISTAS DE PARTICIPANTES'!B:B,MATCH(FORMULÁRIO!L277,'LISTAS DE PARTICIPANTES'!C:C,0)),"NÃO ENCONTRADO")</f>
        <v>SONIA MARTA RODRIGUES RAYMUNDO</v>
      </c>
      <c r="L277" s="109" t="s">
        <v>3016</v>
      </c>
    </row>
    <row r="278" spans="1:12" x14ac:dyDescent="0.25">
      <c r="A278" s="115">
        <v>45743.978613645835</v>
      </c>
      <c r="B278" s="99" t="s">
        <v>376</v>
      </c>
      <c r="C278" s="99">
        <v>0</v>
      </c>
      <c r="D278" s="99" t="s">
        <v>4068</v>
      </c>
      <c r="E278" s="105">
        <v>45350930591</v>
      </c>
      <c r="F278" s="99" t="s">
        <v>376</v>
      </c>
      <c r="G278" s="105">
        <v>75998073330</v>
      </c>
      <c r="H278" s="148" t="s">
        <v>3503</v>
      </c>
      <c r="I278" s="99"/>
      <c r="J278" s="100" t="s">
        <v>3503</v>
      </c>
      <c r="K278" t="str">
        <f>IFERROR(INDEX('LISTAS DE PARTICIPANTES'!B:B,MATCH(FORMULÁRIO!L278,'LISTAS DE PARTICIPANTES'!C:C,0)),"NÃO ENCONTRADO")</f>
        <v>ANDRÉ LUÍS ROCHA SANTOS</v>
      </c>
      <c r="L278" s="109" t="s">
        <v>375</v>
      </c>
    </row>
    <row r="279" spans="1:12" x14ac:dyDescent="0.25">
      <c r="A279" s="116">
        <v>45743.980249039349</v>
      </c>
      <c r="B279" s="101" t="s">
        <v>1322</v>
      </c>
      <c r="C279" s="101">
        <v>0</v>
      </c>
      <c r="D279" s="101" t="s">
        <v>4069</v>
      </c>
      <c r="E279" s="107" t="s">
        <v>4070</v>
      </c>
      <c r="F279" s="101" t="s">
        <v>1322</v>
      </c>
      <c r="G279" s="106">
        <v>64996178119</v>
      </c>
      <c r="H279" s="148" t="s">
        <v>3503</v>
      </c>
      <c r="I279" s="101"/>
      <c r="J279" s="102" t="s">
        <v>3503</v>
      </c>
      <c r="K279" t="str">
        <f>IFERROR(INDEX('LISTAS DE PARTICIPANTES'!B:B,MATCH(FORMULÁRIO!L279,'LISTAS DE PARTICIPANTES'!C:C,0)),"NÃO ENCONTRADO")</f>
        <v>FLÁVIO FERREIRA</v>
      </c>
      <c r="L279" s="109" t="s">
        <v>1321</v>
      </c>
    </row>
    <row r="280" spans="1:12" x14ac:dyDescent="0.25">
      <c r="A280" s="115">
        <v>45743.985968530091</v>
      </c>
      <c r="B280" s="99" t="s">
        <v>1654</v>
      </c>
      <c r="C280" s="99">
        <v>0</v>
      </c>
      <c r="D280" s="99" t="s">
        <v>4071</v>
      </c>
      <c r="E280" s="110" t="s">
        <v>4072</v>
      </c>
      <c r="F280" s="99" t="s">
        <v>1654</v>
      </c>
      <c r="G280" s="105" t="s">
        <v>4073</v>
      </c>
      <c r="H280" s="148" t="s">
        <v>3503</v>
      </c>
      <c r="I280" s="99"/>
      <c r="J280" s="100" t="s">
        <v>3503</v>
      </c>
      <c r="K280" t="str">
        <f>IFERROR(INDEX('LISTAS DE PARTICIPANTES'!B:B,MATCH(FORMULÁRIO!L280,'LISTAS DE PARTICIPANTES'!C:C,0)),"NÃO ENCONTRADO")</f>
        <v>JOÃO PEDRO DE SOUSA CORDEIRO</v>
      </c>
      <c r="L280" s="109" t="s">
        <v>1653</v>
      </c>
    </row>
    <row r="281" spans="1:12" x14ac:dyDescent="0.25">
      <c r="A281" s="116">
        <v>45743.986818576392</v>
      </c>
      <c r="B281" s="101" t="s">
        <v>1690</v>
      </c>
      <c r="C281" s="101">
        <v>0</v>
      </c>
      <c r="D281" s="101" t="s">
        <v>4074</v>
      </c>
      <c r="E281" s="106" t="s">
        <v>1689</v>
      </c>
      <c r="F281" s="101" t="s">
        <v>1690</v>
      </c>
      <c r="G281" s="106" t="s">
        <v>4075</v>
      </c>
      <c r="H281" s="148" t="s">
        <v>3503</v>
      </c>
      <c r="I281" s="101"/>
      <c r="J281" s="102" t="s">
        <v>3503</v>
      </c>
      <c r="K281" t="str">
        <f>IFERROR(INDEX('LISTAS DE PARTICIPANTES'!B:B,MATCH(FORMULÁRIO!L281,'LISTAS DE PARTICIPANTES'!C:C,0)),"NÃO ENCONTRADO")</f>
        <v>JOSÉ EDUARDO PARAÍSO RAZUK</v>
      </c>
      <c r="L281" s="109" t="s">
        <v>1689</v>
      </c>
    </row>
    <row r="282" spans="1:12" x14ac:dyDescent="0.25">
      <c r="A282" s="115">
        <v>45743.988389687496</v>
      </c>
      <c r="B282" s="99" t="s">
        <v>404</v>
      </c>
      <c r="C282" s="99">
        <v>0</v>
      </c>
      <c r="D282" s="99" t="s">
        <v>4076</v>
      </c>
      <c r="E282" s="105" t="s">
        <v>403</v>
      </c>
      <c r="F282" s="99" t="s">
        <v>404</v>
      </c>
      <c r="G282" s="105">
        <v>71987039331</v>
      </c>
      <c r="H282" s="148" t="s">
        <v>3503</v>
      </c>
      <c r="I282" s="99"/>
      <c r="J282" s="100" t="s">
        <v>3503</v>
      </c>
      <c r="K282" t="str">
        <f>IFERROR(INDEX('LISTAS DE PARTICIPANTES'!B:B,MATCH(FORMULÁRIO!L282,'LISTAS DE PARTICIPANTES'!C:C,0)),"NÃO ENCONTRADO")</f>
        <v>ANDRÉIA OLIVEIRA ARAÚJO DA SILVA</v>
      </c>
      <c r="L282" s="109" t="s">
        <v>403</v>
      </c>
    </row>
    <row r="283" spans="1:12" x14ac:dyDescent="0.25">
      <c r="A283" s="116">
        <v>45743.993461481485</v>
      </c>
      <c r="B283" s="101" t="s">
        <v>93</v>
      </c>
      <c r="C283" s="101">
        <v>0</v>
      </c>
      <c r="D283" s="101" t="s">
        <v>4077</v>
      </c>
      <c r="E283" s="107" t="s">
        <v>4078</v>
      </c>
      <c r="F283" s="101" t="s">
        <v>93</v>
      </c>
      <c r="G283" s="106">
        <v>42920007682</v>
      </c>
      <c r="H283" s="148" t="s">
        <v>3503</v>
      </c>
      <c r="I283" s="101"/>
      <c r="J283" s="102" t="s">
        <v>3503</v>
      </c>
      <c r="K283" t="str">
        <f>IFERROR(INDEX('LISTAS DE PARTICIPANTES'!B:B,MATCH(FORMULÁRIO!L283,'LISTAS DE PARTICIPANTES'!C:C,0)),"NÃO ENCONTRADO")</f>
        <v>AFONSO NILSON BARBOSA DE SOUZA</v>
      </c>
      <c r="L283" s="109" t="s">
        <v>92</v>
      </c>
    </row>
    <row r="284" spans="1:12" x14ac:dyDescent="0.25">
      <c r="A284" s="115">
        <v>45743.997483819447</v>
      </c>
      <c r="B284" s="99" t="s">
        <v>4079</v>
      </c>
      <c r="C284" s="99">
        <v>0</v>
      </c>
      <c r="D284" s="99" t="s">
        <v>4080</v>
      </c>
      <c r="E284" s="105">
        <v>73991104849</v>
      </c>
      <c r="F284" s="99" t="s">
        <v>4081</v>
      </c>
      <c r="G284" s="105" t="s">
        <v>4082</v>
      </c>
      <c r="H284" s="148" t="s">
        <v>3503</v>
      </c>
      <c r="I284" s="99"/>
      <c r="J284" s="100" t="s">
        <v>3503</v>
      </c>
      <c r="K284" t="str">
        <f>IFERROR(INDEX('LISTAS DE PARTICIPANTES'!B:B,MATCH(FORMULÁRIO!L284,'LISTAS DE PARTICIPANTES'!C:C,0)),"NÃO ENCONTRADO")</f>
        <v>ALBERTO CAPUCCI FILHO</v>
      </c>
      <c r="L284" s="109" t="s">
        <v>105</v>
      </c>
    </row>
    <row r="285" spans="1:12" x14ac:dyDescent="0.25">
      <c r="A285" s="116">
        <v>45743.997670983794</v>
      </c>
      <c r="B285" s="101" t="s">
        <v>1338</v>
      </c>
      <c r="C285" s="101">
        <v>0</v>
      </c>
      <c r="D285" s="101" t="s">
        <v>4083</v>
      </c>
      <c r="E285" s="106" t="s">
        <v>1337</v>
      </c>
      <c r="F285" s="101" t="s">
        <v>1338</v>
      </c>
      <c r="G285" s="106" t="s">
        <v>4084</v>
      </c>
      <c r="H285" s="148" t="s">
        <v>3503</v>
      </c>
      <c r="I285" s="101"/>
      <c r="J285" s="102" t="s">
        <v>3503</v>
      </c>
      <c r="K285" t="str">
        <f>IFERROR(INDEX('LISTAS DE PARTICIPANTES'!B:B,MATCH(FORMULÁRIO!L285,'LISTAS DE PARTICIPANTES'!C:C,0)),"NÃO ENCONTRADO")</f>
        <v>FRANCISCO ALVES DE SOUZA</v>
      </c>
      <c r="L285" s="109" t="s">
        <v>1337</v>
      </c>
    </row>
    <row r="286" spans="1:12" x14ac:dyDescent="0.25">
      <c r="A286" s="115">
        <v>45744.006379768514</v>
      </c>
      <c r="B286" s="99" t="s">
        <v>2028</v>
      </c>
      <c r="C286" s="99">
        <v>0</v>
      </c>
      <c r="D286" s="99" t="s">
        <v>4085</v>
      </c>
      <c r="E286" s="105" t="s">
        <v>2027</v>
      </c>
      <c r="F286" s="99" t="s">
        <v>2028</v>
      </c>
      <c r="G286" s="105" t="s">
        <v>4086</v>
      </c>
      <c r="H286" s="148" t="s">
        <v>3503</v>
      </c>
      <c r="I286" s="99"/>
      <c r="J286" s="100" t="s">
        <v>3503</v>
      </c>
      <c r="K286" t="str">
        <f>IFERROR(INDEX('LISTAS DE PARTICIPANTES'!B:B,MATCH(FORMULÁRIO!L286,'LISTAS DE PARTICIPANTES'!C:C,0)),"NÃO ENCONTRADO")</f>
        <v>LUCAS MARTINS NÉIA</v>
      </c>
      <c r="L286" s="109" t="s">
        <v>2027</v>
      </c>
    </row>
    <row r="287" spans="1:12" x14ac:dyDescent="0.25">
      <c r="A287" s="116">
        <v>45744.008705092594</v>
      </c>
      <c r="B287" s="101" t="s">
        <v>1226</v>
      </c>
      <c r="C287" s="101">
        <v>0</v>
      </c>
      <c r="D287" s="101" t="s">
        <v>1224</v>
      </c>
      <c r="E287" s="106">
        <v>22167188749</v>
      </c>
      <c r="F287" s="101" t="s">
        <v>1226</v>
      </c>
      <c r="G287" s="106" t="s">
        <v>4087</v>
      </c>
      <c r="H287" s="148" t="s">
        <v>3503</v>
      </c>
      <c r="I287" s="101"/>
      <c r="J287" s="102" t="s">
        <v>3503</v>
      </c>
      <c r="K287" t="str">
        <f>IFERROR(INDEX('LISTAS DE PARTICIPANTES'!B:B,MATCH(FORMULÁRIO!L287,'LISTAS DE PARTICIPANTES'!C:C,0)),"NÃO ENCONTRADO")</f>
        <v>FATIMA PAES COSTA</v>
      </c>
      <c r="L287" s="109" t="s">
        <v>1225</v>
      </c>
    </row>
    <row r="288" spans="1:12" x14ac:dyDescent="0.25">
      <c r="A288" s="115">
        <v>45744.010076180552</v>
      </c>
      <c r="B288" s="99" t="s">
        <v>3213</v>
      </c>
      <c r="C288" s="99">
        <v>0</v>
      </c>
      <c r="D288" s="99" t="s">
        <v>4088</v>
      </c>
      <c r="E288" s="105" t="s">
        <v>4089</v>
      </c>
      <c r="F288" s="99" t="s">
        <v>3213</v>
      </c>
      <c r="G288" s="105">
        <v>11976187310</v>
      </c>
      <c r="H288" s="148" t="s">
        <v>3503</v>
      </c>
      <c r="I288" s="99"/>
      <c r="J288" s="100" t="s">
        <v>3503</v>
      </c>
      <c r="K288" t="str">
        <f>IFERROR(INDEX('LISTAS DE PARTICIPANTES'!B:B,MATCH(FORMULÁRIO!L288,'LISTAS DE PARTICIPANTES'!C:C,0)),"NÃO ENCONTRADO")</f>
        <v>VANESSA LOPES</v>
      </c>
      <c r="L288" s="109" t="s">
        <v>3212</v>
      </c>
    </row>
    <row r="289" spans="1:12" x14ac:dyDescent="0.25">
      <c r="A289" s="116">
        <v>45744.010931319441</v>
      </c>
      <c r="B289" s="101" t="s">
        <v>3273</v>
      </c>
      <c r="C289" s="101">
        <v>0</v>
      </c>
      <c r="D289" s="101" t="s">
        <v>4090</v>
      </c>
      <c r="E289" s="107" t="s">
        <v>4091</v>
      </c>
      <c r="F289" s="101" t="s">
        <v>3273</v>
      </c>
      <c r="G289" s="106">
        <v>31989892422</v>
      </c>
      <c r="H289" s="148" t="s">
        <v>3503</v>
      </c>
      <c r="I289" s="101"/>
      <c r="J289" s="102" t="s">
        <v>3503</v>
      </c>
      <c r="K289" t="str">
        <f>IFERROR(INDEX('LISTAS DE PARTICIPANTES'!B:B,MATCH(FORMULÁRIO!L289,'LISTAS DE PARTICIPANTES'!C:C,0)),"NÃO ENCONTRADO")</f>
        <v>VÍVIAN ROCHA SILVA ANDRADE RIBEIRO</v>
      </c>
      <c r="L289" s="109" t="s">
        <v>3272</v>
      </c>
    </row>
    <row r="290" spans="1:12" x14ac:dyDescent="0.25">
      <c r="A290" s="115">
        <v>45744.011687129634</v>
      </c>
      <c r="B290" s="99" t="s">
        <v>1852</v>
      </c>
      <c r="C290" s="99">
        <v>0</v>
      </c>
      <c r="D290" s="99" t="s">
        <v>4092</v>
      </c>
      <c r="E290" s="105">
        <v>11259877663</v>
      </c>
      <c r="F290" s="99" t="s">
        <v>1852</v>
      </c>
      <c r="G290" s="105">
        <v>31987841685</v>
      </c>
      <c r="H290" s="148" t="s">
        <v>3503</v>
      </c>
      <c r="I290" s="99"/>
      <c r="J290" s="100" t="s">
        <v>3503</v>
      </c>
      <c r="K290" t="str">
        <f>IFERROR(INDEX('LISTAS DE PARTICIPANTES'!B:B,MATCH(FORMULÁRIO!L290,'LISTAS DE PARTICIPANTES'!C:C,0)),"NÃO ENCONTRADO")</f>
        <v>LAÍS VILLELA PENNA</v>
      </c>
      <c r="L290" s="109" t="s">
        <v>1851</v>
      </c>
    </row>
    <row r="291" spans="1:12" x14ac:dyDescent="0.25">
      <c r="A291" s="116">
        <v>45744.012218240736</v>
      </c>
      <c r="B291" s="101" t="s">
        <v>3093</v>
      </c>
      <c r="C291" s="101">
        <v>0</v>
      </c>
      <c r="D291" s="101" t="s">
        <v>4093</v>
      </c>
      <c r="E291" s="107" t="s">
        <v>4094</v>
      </c>
      <c r="F291" s="101" t="s">
        <v>3093</v>
      </c>
      <c r="G291" s="106">
        <v>65981602504</v>
      </c>
      <c r="H291" s="148" t="s">
        <v>3503</v>
      </c>
      <c r="I291" s="101"/>
      <c r="J291" s="102" t="s">
        <v>3503</v>
      </c>
      <c r="K291" t="str">
        <f>IFERROR(INDEX('LISTAS DE PARTICIPANTES'!B:B,MATCH(FORMULÁRIO!L291,'LISTAS DE PARTICIPANTES'!C:C,0)),"NÃO ENCONTRADO")</f>
        <v>TATIANA MENDES HOREVICHT</v>
      </c>
      <c r="L291" s="109" t="s">
        <v>3092</v>
      </c>
    </row>
    <row r="292" spans="1:12" x14ac:dyDescent="0.25">
      <c r="A292" s="115">
        <v>45744.012403668981</v>
      </c>
      <c r="B292" s="99" t="s">
        <v>1746</v>
      </c>
      <c r="C292" s="99">
        <v>0</v>
      </c>
      <c r="D292" s="99" t="s">
        <v>4095</v>
      </c>
      <c r="E292" s="105">
        <v>65166515153</v>
      </c>
      <c r="F292" s="99" t="s">
        <v>1746</v>
      </c>
      <c r="G292" s="105">
        <v>65981112597</v>
      </c>
      <c r="H292" s="148" t="s">
        <v>3503</v>
      </c>
      <c r="I292" s="99"/>
      <c r="J292" s="100" t="s">
        <v>3503</v>
      </c>
      <c r="K292" t="str">
        <f>IFERROR(INDEX('LISTAS DE PARTICIPANTES'!B:B,MATCH(FORMULÁRIO!L292,'LISTAS DE PARTICIPANTES'!C:C,0)),"NÃO ENCONTRADO")</f>
        <v>JULIANA CAPILÉ RIVERA</v>
      </c>
      <c r="L292" s="109" t="s">
        <v>1745</v>
      </c>
    </row>
    <row r="293" spans="1:12" x14ac:dyDescent="0.25">
      <c r="A293" s="116">
        <v>45744.012692824079</v>
      </c>
      <c r="B293" s="101" t="s">
        <v>4096</v>
      </c>
      <c r="C293" s="101">
        <v>0</v>
      </c>
      <c r="D293" s="101" t="s">
        <v>4097</v>
      </c>
      <c r="E293" s="107" t="s">
        <v>4098</v>
      </c>
      <c r="F293" s="101" t="s">
        <v>895</v>
      </c>
      <c r="G293" s="106">
        <v>53991407717</v>
      </c>
      <c r="H293" s="148" t="s">
        <v>3503</v>
      </c>
      <c r="I293" s="101"/>
      <c r="J293" s="102" t="s">
        <v>3503</v>
      </c>
      <c r="K293" t="str">
        <f>IFERROR(INDEX('LISTAS DE PARTICIPANTES'!B:B,MATCH(FORMULÁRIO!L293,'LISTAS DE PARTICIPANTES'!C:C,0)),"NÃO ENCONTRADO")</f>
        <v>DANILO KUHN DA SILVA</v>
      </c>
      <c r="L293" s="109" t="s">
        <v>894</v>
      </c>
    </row>
    <row r="294" spans="1:12" x14ac:dyDescent="0.25">
      <c r="A294" s="115">
        <v>45744.022795833334</v>
      </c>
      <c r="B294" s="99" t="s">
        <v>4099</v>
      </c>
      <c r="C294" s="99">
        <v>0</v>
      </c>
      <c r="D294" s="99" t="s">
        <v>4100</v>
      </c>
      <c r="E294" s="105" t="s">
        <v>496</v>
      </c>
      <c r="F294" s="99" t="s">
        <v>497</v>
      </c>
      <c r="G294" s="105" t="s">
        <v>4101</v>
      </c>
      <c r="H294" s="148" t="s">
        <v>3503</v>
      </c>
      <c r="I294" s="99"/>
      <c r="J294" s="100" t="s">
        <v>3503</v>
      </c>
      <c r="K294" t="str">
        <f>IFERROR(INDEX('LISTAS DE PARTICIPANTES'!B:B,MATCH(FORMULÁRIO!L294,'LISTAS DE PARTICIPANTES'!C:C,0)),"NÃO ENCONTRADO")</f>
        <v>ARMANDO FERNANDES NETO</v>
      </c>
      <c r="L294" s="109" t="s">
        <v>496</v>
      </c>
    </row>
    <row r="295" spans="1:12" x14ac:dyDescent="0.25">
      <c r="A295" s="116">
        <v>45744.045588773151</v>
      </c>
      <c r="B295" s="101" t="s">
        <v>1430</v>
      </c>
      <c r="C295" s="101">
        <v>0</v>
      </c>
      <c r="D295" s="101" t="s">
        <v>4102</v>
      </c>
      <c r="E295" s="106">
        <v>93338341091</v>
      </c>
      <c r="F295" s="101" t="s">
        <v>1430</v>
      </c>
      <c r="G295" s="106">
        <v>51995869896</v>
      </c>
      <c r="H295" s="148" t="s">
        <v>3503</v>
      </c>
      <c r="I295" s="101"/>
      <c r="J295" s="102" t="s">
        <v>3503</v>
      </c>
      <c r="K295" t="str">
        <f>IFERROR(INDEX('LISTAS DE PARTICIPANTES'!B:B,MATCH(FORMULÁRIO!L295,'LISTAS DE PARTICIPANTES'!C:C,0)),"NÃO ENCONTRADO")</f>
        <v>GISELE ANDRÉIA DILLY DE SÁ MAGRISSO</v>
      </c>
      <c r="L295" s="109" t="s">
        <v>1429</v>
      </c>
    </row>
    <row r="296" spans="1:12" x14ac:dyDescent="0.25">
      <c r="A296" s="115">
        <v>45744.048900208334</v>
      </c>
      <c r="B296" s="99" t="s">
        <v>1968</v>
      </c>
      <c r="C296" s="99">
        <v>0</v>
      </c>
      <c r="D296" s="99" t="s">
        <v>4103</v>
      </c>
      <c r="E296" s="110" t="s">
        <v>4104</v>
      </c>
      <c r="F296" s="99" t="s">
        <v>1968</v>
      </c>
      <c r="G296" s="105">
        <v>31993987588</v>
      </c>
      <c r="H296" s="148" t="s">
        <v>3503</v>
      </c>
      <c r="I296" s="99" t="s">
        <v>4105</v>
      </c>
      <c r="J296" s="100" t="s">
        <v>3503</v>
      </c>
      <c r="K296" t="str">
        <f>IFERROR(INDEX('LISTAS DE PARTICIPANTES'!B:B,MATCH(FORMULÁRIO!L296,'LISTAS DE PARTICIPANTES'!C:C,0)),"NÃO ENCONTRADO")</f>
        <v>LÍLIAN MARA DE SOUZA OLIVEIRA</v>
      </c>
      <c r="L296" s="109" t="s">
        <v>1967</v>
      </c>
    </row>
    <row r="297" spans="1:12" x14ac:dyDescent="0.25">
      <c r="A297" s="116">
        <v>45744.074354780096</v>
      </c>
      <c r="B297" s="101" t="s">
        <v>4106</v>
      </c>
      <c r="C297" s="101">
        <v>0</v>
      </c>
      <c r="D297" s="101" t="s">
        <v>4107</v>
      </c>
      <c r="E297" s="106">
        <v>10578720752</v>
      </c>
      <c r="F297" s="101" t="s">
        <v>485</v>
      </c>
      <c r="G297" s="106">
        <v>21983029726</v>
      </c>
      <c r="H297" s="148" t="s">
        <v>3503</v>
      </c>
      <c r="I297" s="101"/>
      <c r="J297" s="102" t="s">
        <v>3503</v>
      </c>
      <c r="K297" t="str">
        <f>IFERROR(INDEX('LISTAS DE PARTICIPANTES'!B:B,MATCH(FORMULÁRIO!L297,'LISTAS DE PARTICIPANTES'!C:C,0)),"NÃO ENCONTRADO")</f>
        <v>ARESSA EGLY RIOS DA SILVEIRA</v>
      </c>
      <c r="L297" s="109" t="s">
        <v>484</v>
      </c>
    </row>
    <row r="298" spans="1:12" x14ac:dyDescent="0.25">
      <c r="A298" s="115">
        <v>45744.075238854166</v>
      </c>
      <c r="B298" s="99" t="s">
        <v>2716</v>
      </c>
      <c r="C298" s="99">
        <v>0</v>
      </c>
      <c r="D298" s="99" t="s">
        <v>4108</v>
      </c>
      <c r="E298" s="105" t="s">
        <v>2715</v>
      </c>
      <c r="F298" s="99" t="s">
        <v>2716</v>
      </c>
      <c r="G298" s="105" t="s">
        <v>4109</v>
      </c>
      <c r="H298" s="148" t="s">
        <v>3503</v>
      </c>
      <c r="I298" s="99"/>
      <c r="J298" s="100" t="s">
        <v>3503</v>
      </c>
      <c r="K298" t="str">
        <f>IFERROR(INDEX('LISTAS DE PARTICIPANTES'!B:B,MATCH(FORMULÁRIO!L298,'LISTAS DE PARTICIPANTES'!C:C,0)),"NÃO ENCONTRADO")</f>
        <v>RAFAEL CARLOS SANTOS BEZERRA</v>
      </c>
      <c r="L298" s="109" t="s">
        <v>2715</v>
      </c>
    </row>
    <row r="299" spans="1:12" x14ac:dyDescent="0.25">
      <c r="A299" s="116">
        <v>45744.103753391202</v>
      </c>
      <c r="B299" s="101" t="s">
        <v>4110</v>
      </c>
      <c r="C299" s="101">
        <v>0</v>
      </c>
      <c r="D299" s="101" t="s">
        <v>4111</v>
      </c>
      <c r="E299" s="106" t="s">
        <v>4112</v>
      </c>
      <c r="F299" s="101" t="s">
        <v>1438</v>
      </c>
      <c r="G299" s="106">
        <v>21980274240</v>
      </c>
      <c r="H299" s="148" t="s">
        <v>3503</v>
      </c>
      <c r="I299" s="101"/>
      <c r="J299" s="102" t="s">
        <v>3503</v>
      </c>
      <c r="K299" t="str">
        <f>IFERROR(INDEX('LISTAS DE PARTICIPANTES'!B:B,MATCH(FORMULÁRIO!L299,'LISTAS DE PARTICIPANTES'!C:C,0)),"NÃO ENCONTRADO")</f>
        <v>GIZELA MASCARENHAS DE CARVALHO</v>
      </c>
      <c r="L299" s="109" t="s">
        <v>1437</v>
      </c>
    </row>
    <row r="300" spans="1:12" x14ac:dyDescent="0.25">
      <c r="A300" s="115">
        <v>45744.180077534722</v>
      </c>
      <c r="B300" s="99" t="s">
        <v>600</v>
      </c>
      <c r="C300" s="99">
        <v>0</v>
      </c>
      <c r="D300" s="99" t="s">
        <v>4113</v>
      </c>
      <c r="E300" s="105" t="s">
        <v>4114</v>
      </c>
      <c r="F300" s="99" t="s">
        <v>600</v>
      </c>
      <c r="G300" s="105" t="s">
        <v>4115</v>
      </c>
      <c r="H300" s="148" t="s">
        <v>3503</v>
      </c>
      <c r="I300" s="99"/>
      <c r="J300" s="100" t="s">
        <v>3503</v>
      </c>
      <c r="K300" t="str">
        <f>IFERROR(INDEX('LISTAS DE PARTICIPANTES'!B:B,MATCH(FORMULÁRIO!L300,'LISTAS DE PARTICIPANTES'!C:C,0)),"NÃO ENCONTRADO")</f>
        <v xml:space="preserve">CANDIDA SASTRE </v>
      </c>
      <c r="L300" s="109" t="s">
        <v>599</v>
      </c>
    </row>
    <row r="301" spans="1:12" x14ac:dyDescent="0.25">
      <c r="A301" s="116">
        <v>45744.212598298611</v>
      </c>
      <c r="B301" s="101" t="s">
        <v>2648</v>
      </c>
      <c r="C301" s="101">
        <v>0</v>
      </c>
      <c r="D301" s="101" t="s">
        <v>4116</v>
      </c>
      <c r="E301" s="106">
        <v>35181189865</v>
      </c>
      <c r="F301" s="101" t="s">
        <v>2648</v>
      </c>
      <c r="G301" s="106">
        <v>19981108181</v>
      </c>
      <c r="H301" s="148" t="s">
        <v>3503</v>
      </c>
      <c r="I301" s="101"/>
      <c r="J301" s="102" t="s">
        <v>3503</v>
      </c>
      <c r="K301" t="str">
        <f>IFERROR(INDEX('LISTAS DE PARTICIPANTES'!B:B,MATCH(FORMULÁRIO!L301,'LISTAS DE PARTICIPANTES'!C:C,0)),"NÃO ENCONTRADO")</f>
        <v>PAULO AUGUSTO BAZANI</v>
      </c>
      <c r="L301" s="109" t="s">
        <v>2647</v>
      </c>
    </row>
    <row r="302" spans="1:12" x14ac:dyDescent="0.25">
      <c r="A302" s="115">
        <v>45744.214723437501</v>
      </c>
      <c r="B302" s="99" t="s">
        <v>2588</v>
      </c>
      <c r="C302" s="99">
        <v>0</v>
      </c>
      <c r="D302" s="99" t="s">
        <v>4117</v>
      </c>
      <c r="E302" s="110" t="s">
        <v>4118</v>
      </c>
      <c r="F302" s="99" t="s">
        <v>2588</v>
      </c>
      <c r="G302" s="105">
        <v>31999538323</v>
      </c>
      <c r="H302" s="148" t="s">
        <v>3503</v>
      </c>
      <c r="I302" s="99"/>
      <c r="J302" s="100" t="s">
        <v>3503</v>
      </c>
      <c r="K302" t="str">
        <f>IFERROR(INDEX('LISTAS DE PARTICIPANTES'!B:B,MATCH(FORMULÁRIO!L302,'LISTAS DE PARTICIPANTES'!C:C,0)),"NÃO ENCONTRADO")</f>
        <v>PAOLA ANDREZZA BESSA CUNHA</v>
      </c>
      <c r="L302" s="109" t="s">
        <v>2587</v>
      </c>
    </row>
    <row r="303" spans="1:12" x14ac:dyDescent="0.25">
      <c r="A303" s="116">
        <v>45744.270053518514</v>
      </c>
      <c r="B303" s="101" t="s">
        <v>648</v>
      </c>
      <c r="C303" s="101">
        <v>0</v>
      </c>
      <c r="D303" s="101" t="s">
        <v>4119</v>
      </c>
      <c r="E303" s="106">
        <v>99314134849</v>
      </c>
      <c r="F303" s="101" t="s">
        <v>648</v>
      </c>
      <c r="G303" s="106" t="s">
        <v>4120</v>
      </c>
      <c r="H303" s="148" t="s">
        <v>3503</v>
      </c>
      <c r="I303" s="101"/>
      <c r="J303" s="102" t="s">
        <v>3503</v>
      </c>
      <c r="K303" t="str">
        <f>IFERROR(INDEX('LISTAS DE PARTICIPANTES'!B:B,MATCH(FORMULÁRIO!L303,'LISTAS DE PARTICIPANTES'!C:C,0)),"NÃO ENCONTRADO")</f>
        <v>CARMEN BRIGIDA NEGRÃO</v>
      </c>
      <c r="L303" s="109" t="s">
        <v>647</v>
      </c>
    </row>
    <row r="304" spans="1:12" x14ac:dyDescent="0.25">
      <c r="A304" s="115">
        <v>45744.284579733794</v>
      </c>
      <c r="B304" s="99" t="s">
        <v>4121</v>
      </c>
      <c r="C304" s="99">
        <v>0</v>
      </c>
      <c r="D304" s="99" t="s">
        <v>4122</v>
      </c>
      <c r="E304" s="110" t="s">
        <v>4123</v>
      </c>
      <c r="F304" s="99" t="s">
        <v>2644</v>
      </c>
      <c r="G304" s="105">
        <v>21979337654</v>
      </c>
      <c r="H304" s="148" t="s">
        <v>3503</v>
      </c>
      <c r="I304" s="99"/>
      <c r="J304" s="100" t="s">
        <v>3503</v>
      </c>
      <c r="K304" t="str">
        <f>IFERROR(INDEX('LISTAS DE PARTICIPANTES'!B:B,MATCH(FORMULÁRIO!L304,'LISTAS DE PARTICIPANTES'!C:C,0)),"NÃO ENCONTRADO")</f>
        <v>PAULA VALENTE FRAGA</v>
      </c>
      <c r="L304" s="109" t="s">
        <v>2643</v>
      </c>
    </row>
    <row r="305" spans="1:12" x14ac:dyDescent="0.25">
      <c r="A305" s="116">
        <v>45744.294034537037</v>
      </c>
      <c r="B305" s="101" t="s">
        <v>791</v>
      </c>
      <c r="C305" s="101">
        <v>0</v>
      </c>
      <c r="D305" s="101" t="s">
        <v>4124</v>
      </c>
      <c r="E305" s="106">
        <v>30224433822</v>
      </c>
      <c r="F305" s="101" t="s">
        <v>791</v>
      </c>
      <c r="G305" s="106" t="s">
        <v>4125</v>
      </c>
      <c r="H305" s="148" t="s">
        <v>3503</v>
      </c>
      <c r="I305" s="101"/>
      <c r="J305" s="102" t="s">
        <v>3503</v>
      </c>
      <c r="K305" t="str">
        <f>IFERROR(INDEX('LISTAS DE PARTICIPANTES'!B:B,MATCH(FORMULÁRIO!L305,'LISTAS DE PARTICIPANTES'!C:C,0)),"NÃO ENCONTRADO")</f>
        <v>CRISTIANE MARQUES DE OLIVEIRA</v>
      </c>
      <c r="L305" s="109" t="s">
        <v>790</v>
      </c>
    </row>
    <row r="306" spans="1:12" x14ac:dyDescent="0.25">
      <c r="A306" s="115">
        <v>45744.30860178241</v>
      </c>
      <c r="B306" s="99" t="s">
        <v>656</v>
      </c>
      <c r="C306" s="99">
        <v>0</v>
      </c>
      <c r="D306" s="99" t="s">
        <v>4126</v>
      </c>
      <c r="E306" s="105">
        <v>35527870034</v>
      </c>
      <c r="F306" s="99" t="s">
        <v>656</v>
      </c>
      <c r="G306" s="105" t="s">
        <v>4127</v>
      </c>
      <c r="H306" s="148" t="s">
        <v>3503</v>
      </c>
      <c r="I306" s="99"/>
      <c r="J306" s="100" t="s">
        <v>3503</v>
      </c>
      <c r="K306" t="str">
        <f>IFERROR(INDEX('LISTAS DE PARTICIPANTES'!B:B,MATCH(FORMULÁRIO!L306,'LISTAS DE PARTICIPANTES'!C:C,0)),"NÃO ENCONTRADO")</f>
        <v>CARMEN SILVIA LANGARO</v>
      </c>
      <c r="L306" s="109" t="s">
        <v>655</v>
      </c>
    </row>
    <row r="307" spans="1:12" x14ac:dyDescent="0.25">
      <c r="A307" s="116">
        <v>45744.310836203702</v>
      </c>
      <c r="B307" s="101" t="s">
        <v>3057</v>
      </c>
      <c r="C307" s="101">
        <v>0</v>
      </c>
      <c r="D307" s="101" t="s">
        <v>4128</v>
      </c>
      <c r="E307" s="106">
        <v>49568442553</v>
      </c>
      <c r="F307" s="101" t="s">
        <v>4129</v>
      </c>
      <c r="G307" s="106">
        <v>79999473412</v>
      </c>
      <c r="H307" s="148" t="s">
        <v>3503</v>
      </c>
      <c r="I307" s="101"/>
      <c r="J307" s="102" t="s">
        <v>3503</v>
      </c>
      <c r="K307" t="str">
        <f>IFERROR(INDEX('LISTAS DE PARTICIPANTES'!B:B,MATCH(FORMULÁRIO!L307,'LISTAS DE PARTICIPANTES'!C:C,0)),"NÃO ENCONTRADO")</f>
        <v>TANCREDO WANDERLEY DE CARVALHO FILHO</v>
      </c>
      <c r="L307" s="109" t="s">
        <v>3056</v>
      </c>
    </row>
    <row r="308" spans="1:12" x14ac:dyDescent="0.25">
      <c r="A308" s="115">
        <v>45744.31112982639</v>
      </c>
      <c r="B308" s="99" t="s">
        <v>560</v>
      </c>
      <c r="C308" s="99">
        <v>0</v>
      </c>
      <c r="D308" s="99" t="s">
        <v>4130</v>
      </c>
      <c r="E308" s="105">
        <v>39395355832</v>
      </c>
      <c r="F308" s="99" t="s">
        <v>560</v>
      </c>
      <c r="G308" s="105" t="s">
        <v>4131</v>
      </c>
      <c r="H308" s="148" t="s">
        <v>3503</v>
      </c>
      <c r="I308" s="99"/>
      <c r="J308" s="100" t="s">
        <v>3503</v>
      </c>
      <c r="K308" t="str">
        <f>IFERROR(INDEX('LISTAS DE PARTICIPANTES'!B:B,MATCH(FORMULÁRIO!L308,'LISTAS DE PARTICIPANTES'!C:C,0)),"NÃO ENCONTRADO")</f>
        <v>BRUNO CÉSAR ALVES MARCELINO</v>
      </c>
      <c r="L308" s="109" t="s">
        <v>559</v>
      </c>
    </row>
    <row r="309" spans="1:12" x14ac:dyDescent="0.25">
      <c r="A309" s="116">
        <v>45744.312442766204</v>
      </c>
      <c r="B309" s="101" t="s">
        <v>4132</v>
      </c>
      <c r="C309" s="101">
        <v>0</v>
      </c>
      <c r="D309" s="101" t="s">
        <v>4133</v>
      </c>
      <c r="E309" s="106">
        <v>75614383891</v>
      </c>
      <c r="F309" s="101" t="s">
        <v>4134</v>
      </c>
      <c r="G309" s="106">
        <v>11982644774</v>
      </c>
      <c r="H309" s="148" t="s">
        <v>3503</v>
      </c>
      <c r="I309" s="101"/>
      <c r="J309" s="102" t="s">
        <v>3503</v>
      </c>
      <c r="K309" t="str">
        <f>IFERROR(INDEX('LISTAS DE PARTICIPANTES'!B:B,MATCH(FORMULÁRIO!L309,'LISTAS DE PARTICIPANTES'!C:C,0)),"NÃO ENCONTRADO")</f>
        <v>DULCE ELIANE RIBEIRO MALTEZ</v>
      </c>
      <c r="L309" s="109" t="s">
        <v>1010</v>
      </c>
    </row>
    <row r="310" spans="1:12" x14ac:dyDescent="0.25">
      <c r="A310" s="115">
        <v>45744.326058391205</v>
      </c>
      <c r="B310" s="99" t="s">
        <v>2128</v>
      </c>
      <c r="C310" s="99">
        <v>0</v>
      </c>
      <c r="D310" s="99" t="s">
        <v>4135</v>
      </c>
      <c r="E310" s="105">
        <v>80609732072</v>
      </c>
      <c r="F310" s="99" t="s">
        <v>2128</v>
      </c>
      <c r="G310" s="105" t="s">
        <v>4136</v>
      </c>
      <c r="H310" s="148" t="s">
        <v>3503</v>
      </c>
      <c r="I310" s="99"/>
      <c r="J310" s="100" t="s">
        <v>3503</v>
      </c>
      <c r="K310" t="str">
        <f>IFERROR(INDEX('LISTAS DE PARTICIPANTES'!B:B,MATCH(FORMULÁRIO!L310,'LISTAS DE PARTICIPANTES'!C:C,0)),"NÃO ENCONTRADO")</f>
        <v>MAIRA CIBELE LIMA</v>
      </c>
      <c r="L310" s="109" t="s">
        <v>2127</v>
      </c>
    </row>
    <row r="311" spans="1:12" x14ac:dyDescent="0.25">
      <c r="A311" s="116">
        <v>45744.330643761576</v>
      </c>
      <c r="B311" s="101" t="s">
        <v>2084</v>
      </c>
      <c r="C311" s="101">
        <v>0</v>
      </c>
      <c r="D311" s="101" t="s">
        <v>4137</v>
      </c>
      <c r="E311" s="106">
        <v>12732728705</v>
      </c>
      <c r="F311" s="101" t="s">
        <v>2084</v>
      </c>
      <c r="G311" s="107" t="s">
        <v>4138</v>
      </c>
      <c r="H311" s="148" t="s">
        <v>3503</v>
      </c>
      <c r="I311" s="101"/>
      <c r="J311" s="102" t="s">
        <v>3503</v>
      </c>
      <c r="K311" t="str">
        <f>IFERROR(INDEX('LISTAS DE PARTICIPANTES'!B:B,MATCH(FORMULÁRIO!L311,'LISTAS DE PARTICIPANTES'!C:C,0)),"NÃO ENCONTRADO")</f>
        <v>LUIZ FERNANDO PEREIRA PINTO</v>
      </c>
      <c r="L311" s="109" t="s">
        <v>2083</v>
      </c>
    </row>
    <row r="312" spans="1:12" x14ac:dyDescent="0.25">
      <c r="A312" s="115">
        <v>45744.336810057866</v>
      </c>
      <c r="B312" s="99" t="s">
        <v>2352</v>
      </c>
      <c r="C312" s="99">
        <v>0</v>
      </c>
      <c r="D312" s="99" t="s">
        <v>4139</v>
      </c>
      <c r="E312" s="110" t="s">
        <v>4140</v>
      </c>
      <c r="F312" s="99" t="s">
        <v>2352</v>
      </c>
      <c r="G312" s="105">
        <v>32999452295</v>
      </c>
      <c r="H312" s="148" t="s">
        <v>3503</v>
      </c>
      <c r="I312" s="99"/>
      <c r="J312" s="100" t="s">
        <v>3503</v>
      </c>
      <c r="K312" t="str">
        <f>IFERROR(INDEX('LISTAS DE PARTICIPANTES'!B:B,MATCH(FORMULÁRIO!L312,'LISTAS DE PARTICIPANTES'!C:C,0)),"NÃO ENCONTRADO")</f>
        <v>MARÍLIA XAVIER DE LIMA</v>
      </c>
      <c r="L312" s="109" t="s">
        <v>2351</v>
      </c>
    </row>
    <row r="313" spans="1:12" x14ac:dyDescent="0.25">
      <c r="A313" s="116">
        <v>45744.338230173613</v>
      </c>
      <c r="B313" s="101" t="s">
        <v>2804</v>
      </c>
      <c r="C313" s="101">
        <v>0</v>
      </c>
      <c r="D313" s="101" t="s">
        <v>2802</v>
      </c>
      <c r="E313" s="106">
        <v>14189851710</v>
      </c>
      <c r="F313" s="101" t="s">
        <v>2804</v>
      </c>
      <c r="G313" s="106">
        <v>2196989827</v>
      </c>
      <c r="H313" s="148" t="s">
        <v>3503</v>
      </c>
      <c r="I313" s="101"/>
      <c r="J313" s="102" t="s">
        <v>3503</v>
      </c>
      <c r="K313" t="str">
        <f>IFERROR(INDEX('LISTAS DE PARTICIPANTES'!B:B,MATCH(FORMULÁRIO!L313,'LISTAS DE PARTICIPANTES'!C:C,0)),"NÃO ENCONTRADO")</f>
        <v>RENATO VIEIRA DE LIMA</v>
      </c>
      <c r="L313" s="109" t="s">
        <v>2803</v>
      </c>
    </row>
    <row r="314" spans="1:12" x14ac:dyDescent="0.25">
      <c r="A314" s="115">
        <v>45744.338944814815</v>
      </c>
      <c r="B314" s="99" t="s">
        <v>537</v>
      </c>
      <c r="C314" s="99">
        <v>0</v>
      </c>
      <c r="D314" s="99" t="s">
        <v>4141</v>
      </c>
      <c r="E314" s="105">
        <v>87891620482</v>
      </c>
      <c r="F314" s="99" t="s">
        <v>4142</v>
      </c>
      <c r="G314" s="105">
        <v>81986884500</v>
      </c>
      <c r="H314" s="148" t="s">
        <v>3503</v>
      </c>
      <c r="I314" s="99"/>
      <c r="J314" s="100" t="s">
        <v>3503</v>
      </c>
      <c r="K314" t="str">
        <f>IFERROR(INDEX('LISTAS DE PARTICIPANTES'!B:B,MATCH(FORMULÁRIO!L314,'LISTAS DE PARTICIPANTES'!C:C,0)),"NÃO ENCONTRADO")</f>
        <v>BETANIA GONÇALVES DA SILVA</v>
      </c>
      <c r="L314" s="109" t="s">
        <v>536</v>
      </c>
    </row>
    <row r="315" spans="1:12" x14ac:dyDescent="0.25">
      <c r="A315" s="116">
        <v>45744.342585914354</v>
      </c>
      <c r="B315" s="101" t="s">
        <v>632</v>
      </c>
      <c r="C315" s="101">
        <v>0</v>
      </c>
      <c r="D315" s="101" t="s">
        <v>4143</v>
      </c>
      <c r="E315" s="106">
        <v>71820841715</v>
      </c>
      <c r="F315" s="101" t="s">
        <v>632</v>
      </c>
      <c r="G315" s="106" t="s">
        <v>4144</v>
      </c>
      <c r="H315" s="148" t="s">
        <v>3503</v>
      </c>
      <c r="I315" s="101"/>
      <c r="J315" s="102" t="s">
        <v>3503</v>
      </c>
      <c r="K315" t="str">
        <f>IFERROR(INDEX('LISTAS DE PARTICIPANTES'!B:B,MATCH(FORMULÁRIO!L315,'LISTAS DE PARTICIPANTES'!C:C,0)),"NÃO ENCONTRADO")</f>
        <v>CARLOS HENRIQUE PIMENTEL LUIZ</v>
      </c>
      <c r="L315" s="109" t="s">
        <v>631</v>
      </c>
    </row>
    <row r="316" spans="1:12" x14ac:dyDescent="0.25">
      <c r="A316" s="115">
        <v>45744.342799363425</v>
      </c>
      <c r="B316" s="99" t="s">
        <v>2324</v>
      </c>
      <c r="C316" s="99">
        <v>0</v>
      </c>
      <c r="D316" s="99" t="s">
        <v>4145</v>
      </c>
      <c r="E316" s="110" t="s">
        <v>4146</v>
      </c>
      <c r="F316" s="99" t="s">
        <v>2324</v>
      </c>
      <c r="G316" s="105">
        <v>21992526568</v>
      </c>
      <c r="H316" s="148" t="s">
        <v>3503</v>
      </c>
      <c r="I316" s="99"/>
      <c r="J316" s="100" t="s">
        <v>3503</v>
      </c>
      <c r="K316" t="str">
        <f>IFERROR(INDEX('LISTAS DE PARTICIPANTES'!B:B,MATCH(FORMULÁRIO!L316,'LISTAS DE PARTICIPANTES'!C:C,0)),"NÃO ENCONTRADO")</f>
        <v>MARIANA PINHEIRO E MOREIRA</v>
      </c>
      <c r="L316" s="109" t="s">
        <v>2323</v>
      </c>
    </row>
    <row r="317" spans="1:12" x14ac:dyDescent="0.25">
      <c r="A317" s="116">
        <v>45744.344486828704</v>
      </c>
      <c r="B317" s="101" t="s">
        <v>2920</v>
      </c>
      <c r="C317" s="101">
        <v>0</v>
      </c>
      <c r="D317" s="101" t="s">
        <v>2918</v>
      </c>
      <c r="E317" s="106">
        <v>23595000072</v>
      </c>
      <c r="F317" s="101" t="s">
        <v>2920</v>
      </c>
      <c r="G317" s="106">
        <v>54996114356</v>
      </c>
      <c r="H317" s="148" t="s">
        <v>3503</v>
      </c>
      <c r="I317" s="101"/>
      <c r="J317" s="102" t="s">
        <v>3503</v>
      </c>
      <c r="K317" t="str">
        <f>IFERROR(INDEX('LISTAS DE PARTICIPANTES'!B:B,MATCH(FORMULÁRIO!L317,'LISTAS DE PARTICIPANTES'!C:C,0)),"NÃO ENCONTRADO")</f>
        <v>RUBIA ANA MOSSI FRIZZO</v>
      </c>
      <c r="L317" s="109" t="s">
        <v>2919</v>
      </c>
    </row>
    <row r="318" spans="1:12" x14ac:dyDescent="0.25">
      <c r="A318" s="115">
        <v>45744.346120925926</v>
      </c>
      <c r="B318" s="99" t="s">
        <v>1550</v>
      </c>
      <c r="C318" s="99">
        <v>0</v>
      </c>
      <c r="D318" s="99" t="s">
        <v>4147</v>
      </c>
      <c r="E318" s="110" t="s">
        <v>4148</v>
      </c>
      <c r="F318" s="99" t="s">
        <v>1550</v>
      </c>
      <c r="G318" s="105">
        <v>11934822749</v>
      </c>
      <c r="H318" s="148" t="s">
        <v>3503</v>
      </c>
      <c r="I318" s="99"/>
      <c r="J318" s="100" t="s">
        <v>3503</v>
      </c>
      <c r="K318" t="str">
        <f>IFERROR(INDEX('LISTAS DE PARTICIPANTES'!B:B,MATCH(FORMULÁRIO!L318,'LISTAS DE PARTICIPANTES'!C:C,0)),"NÃO ENCONTRADO")</f>
        <v>ICARO FERRAZ VIDAL JUNIOR</v>
      </c>
      <c r="L318" s="109" t="s">
        <v>1549</v>
      </c>
    </row>
    <row r="319" spans="1:12" x14ac:dyDescent="0.25">
      <c r="A319" s="116">
        <v>45744.346668240745</v>
      </c>
      <c r="B319" s="101" t="s">
        <v>733</v>
      </c>
      <c r="C319" s="101">
        <v>0</v>
      </c>
      <c r="D319" s="101" t="s">
        <v>4149</v>
      </c>
      <c r="E319" s="107" t="s">
        <v>4150</v>
      </c>
      <c r="F319" s="101" t="s">
        <v>733</v>
      </c>
      <c r="G319" s="106">
        <v>31983044334</v>
      </c>
      <c r="H319" s="148" t="s">
        <v>3503</v>
      </c>
      <c r="I319" s="101"/>
      <c r="J319" s="102" t="s">
        <v>3503</v>
      </c>
      <c r="K319" t="str">
        <f>IFERROR(INDEX('LISTAS DE PARTICIPANTES'!B:B,MATCH(FORMULÁRIO!L319,'LISTAS DE PARTICIPANTES'!C:C,0)),"NÃO ENCONTRADO")</f>
        <v>CLARA ANTUNES DE FARIA</v>
      </c>
      <c r="L319" s="109" t="s">
        <v>732</v>
      </c>
    </row>
    <row r="320" spans="1:12" x14ac:dyDescent="0.25">
      <c r="A320" s="115">
        <v>45744.354555208338</v>
      </c>
      <c r="B320" s="99" t="s">
        <v>4151</v>
      </c>
      <c r="C320" s="99">
        <v>0</v>
      </c>
      <c r="D320" s="99" t="s">
        <v>4152</v>
      </c>
      <c r="E320" s="110" t="s">
        <v>4153</v>
      </c>
      <c r="F320" s="99" t="s">
        <v>4154</v>
      </c>
      <c r="G320" s="105">
        <v>21994243707</v>
      </c>
      <c r="H320" s="148" t="s">
        <v>3503</v>
      </c>
      <c r="I320" s="99"/>
      <c r="J320" s="100" t="s">
        <v>3503</v>
      </c>
      <c r="K320" t="str">
        <f>IFERROR(INDEX('LISTAS DE PARTICIPANTES'!B:B,MATCH(FORMULÁRIO!L320,'LISTAS DE PARTICIPANTES'!C:C,0)),"NÃO ENCONTRADO")</f>
        <v>LANUZZA GONÇALVES DE LIMA</v>
      </c>
      <c r="L320" s="109" t="s">
        <v>1859</v>
      </c>
    </row>
    <row r="321" spans="1:12" x14ac:dyDescent="0.25">
      <c r="A321" s="116">
        <v>45744.356215567124</v>
      </c>
      <c r="B321" s="101" t="s">
        <v>384</v>
      </c>
      <c r="C321" s="101">
        <v>0</v>
      </c>
      <c r="D321" s="101" t="s">
        <v>4155</v>
      </c>
      <c r="E321" s="106">
        <v>75710790982</v>
      </c>
      <c r="F321" s="101" t="s">
        <v>384</v>
      </c>
      <c r="G321" s="106" t="s">
        <v>4156</v>
      </c>
      <c r="H321" s="148" t="s">
        <v>3503</v>
      </c>
      <c r="I321" s="101"/>
      <c r="J321" s="102" t="s">
        <v>3503</v>
      </c>
      <c r="K321" t="str">
        <f>IFERROR(INDEX('LISTAS DE PARTICIPANTES'!B:B,MATCH(FORMULÁRIO!L321,'LISTAS DE PARTICIPANTES'!C:C,0)),"NÃO ENCONTRADO")</f>
        <v>ANDREA CARINA MENGARDA</v>
      </c>
      <c r="L321" s="109" t="s">
        <v>383</v>
      </c>
    </row>
    <row r="322" spans="1:12" x14ac:dyDescent="0.25">
      <c r="A322" s="115">
        <v>45744.35875748843</v>
      </c>
      <c r="B322" s="99" t="s">
        <v>1622</v>
      </c>
      <c r="C322" s="99">
        <v>0</v>
      </c>
      <c r="D322" s="99" t="s">
        <v>4157</v>
      </c>
      <c r="E322" s="105" t="s">
        <v>4158</v>
      </c>
      <c r="F322" s="99" t="s">
        <v>1622</v>
      </c>
      <c r="G322" s="105" t="s">
        <v>4159</v>
      </c>
      <c r="H322" s="148" t="s">
        <v>3503</v>
      </c>
      <c r="I322" s="99"/>
      <c r="J322" s="100" t="s">
        <v>3503</v>
      </c>
      <c r="K322" t="str">
        <f>IFERROR(INDEX('LISTAS DE PARTICIPANTES'!B:B,MATCH(FORMULÁRIO!L322,'LISTAS DE PARTICIPANTES'!C:C,0)),"NÃO ENCONTRADO")</f>
        <v>JANAÍNA LACERDA FURTADO</v>
      </c>
      <c r="L322" s="109" t="s">
        <v>1621</v>
      </c>
    </row>
    <row r="323" spans="1:12" x14ac:dyDescent="0.25">
      <c r="A323" s="116">
        <v>45744.36057715278</v>
      </c>
      <c r="B323" s="101" t="s">
        <v>2396</v>
      </c>
      <c r="C323" s="101">
        <v>0</v>
      </c>
      <c r="D323" s="101" t="s">
        <v>4160</v>
      </c>
      <c r="E323" s="107" t="s">
        <v>4161</v>
      </c>
      <c r="F323" s="101" t="s">
        <v>2396</v>
      </c>
      <c r="G323" s="106" t="s">
        <v>4162</v>
      </c>
      <c r="H323" s="148" t="s">
        <v>3503</v>
      </c>
      <c r="I323" s="101"/>
      <c r="J323" s="102" t="s">
        <v>3503</v>
      </c>
      <c r="K323" t="str">
        <f>IFERROR(INDEX('LISTAS DE PARTICIPANTES'!B:B,MATCH(FORMULÁRIO!L323,'LISTAS DE PARTICIPANTES'!C:C,0)),"NÃO ENCONTRADO")</f>
        <v>MARTA HAAS</v>
      </c>
      <c r="L323" s="109" t="s">
        <v>2395</v>
      </c>
    </row>
    <row r="324" spans="1:12" x14ac:dyDescent="0.25">
      <c r="A324" s="115">
        <v>45744.370420844905</v>
      </c>
      <c r="B324" s="99" t="s">
        <v>2464</v>
      </c>
      <c r="C324" s="99">
        <v>0</v>
      </c>
      <c r="D324" s="99" t="s">
        <v>4163</v>
      </c>
      <c r="E324" s="105" t="s">
        <v>2463</v>
      </c>
      <c r="F324" s="99" t="s">
        <v>2464</v>
      </c>
      <c r="G324" s="105" t="s">
        <v>4164</v>
      </c>
      <c r="H324" s="148" t="s">
        <v>3503</v>
      </c>
      <c r="I324" s="99"/>
      <c r="J324" s="100" t="s">
        <v>3503</v>
      </c>
      <c r="K324" t="str">
        <f>IFERROR(INDEX('LISTAS DE PARTICIPANTES'!B:B,MATCH(FORMULÁRIO!L324,'LISTAS DE PARTICIPANTES'!C:C,0)),"NÃO ENCONTRADO")</f>
        <v>MICHEL MACHADO FLORES</v>
      </c>
      <c r="L324" s="109" t="s">
        <v>2463</v>
      </c>
    </row>
    <row r="325" spans="1:12" x14ac:dyDescent="0.25">
      <c r="A325" s="116">
        <v>45744.372779108795</v>
      </c>
      <c r="B325" s="101" t="s">
        <v>1462</v>
      </c>
      <c r="C325" s="101">
        <v>0</v>
      </c>
      <c r="D325" s="101" t="s">
        <v>4165</v>
      </c>
      <c r="E325" s="106">
        <v>88983404191</v>
      </c>
      <c r="F325" s="101" t="s">
        <v>1462</v>
      </c>
      <c r="G325" s="106">
        <v>62984682592</v>
      </c>
      <c r="H325" s="148" t="s">
        <v>3503</v>
      </c>
      <c r="I325" s="101"/>
      <c r="J325" s="102" t="s">
        <v>3503</v>
      </c>
      <c r="K325" t="str">
        <f>IFERROR(INDEX('LISTAS DE PARTICIPANTES'!B:B,MATCH(FORMULÁRIO!L325,'LISTAS DE PARTICIPANTES'!C:C,0)),"NÃO ENCONTRADO")</f>
        <v>GRAZIENE DA SILVA MOREIRA</v>
      </c>
      <c r="L325" s="109" t="s">
        <v>1461</v>
      </c>
    </row>
    <row r="326" spans="1:12" x14ac:dyDescent="0.25">
      <c r="A326" s="115">
        <v>45744.374207650464</v>
      </c>
      <c r="B326" s="99" t="s">
        <v>2608</v>
      </c>
      <c r="C326" s="99">
        <v>0</v>
      </c>
      <c r="D326" s="99" t="s">
        <v>4166</v>
      </c>
      <c r="E326" s="110" t="s">
        <v>4167</v>
      </c>
      <c r="F326" s="99" t="s">
        <v>2608</v>
      </c>
      <c r="G326" s="105">
        <v>21982210807</v>
      </c>
      <c r="H326" s="148" t="s">
        <v>3503</v>
      </c>
      <c r="I326" s="99"/>
      <c r="J326" s="100" t="s">
        <v>3503</v>
      </c>
      <c r="K326" t="str">
        <f>IFERROR(INDEX('LISTAS DE PARTICIPANTES'!B:B,MATCH(FORMULÁRIO!L326,'LISTAS DE PARTICIPANTES'!C:C,0)),"NÃO ENCONTRADO")</f>
        <v>PATRÍCIA PIZZIGATTI KLEIN</v>
      </c>
      <c r="L326" s="109" t="s">
        <v>2607</v>
      </c>
    </row>
    <row r="327" spans="1:12" x14ac:dyDescent="0.25">
      <c r="A327" s="116">
        <v>45744.375542222224</v>
      </c>
      <c r="B327" s="101" t="s">
        <v>1602</v>
      </c>
      <c r="C327" s="101">
        <v>0</v>
      </c>
      <c r="D327" s="101" t="s">
        <v>4168</v>
      </c>
      <c r="E327" s="106">
        <v>42856698034</v>
      </c>
      <c r="F327" s="101" t="s">
        <v>1602</v>
      </c>
      <c r="G327" s="106" t="s">
        <v>4169</v>
      </c>
      <c r="H327" s="148" t="s">
        <v>3503</v>
      </c>
      <c r="I327" s="101"/>
      <c r="J327" s="102" t="s">
        <v>3503</v>
      </c>
      <c r="K327" t="str">
        <f>IFERROR(INDEX('LISTAS DE PARTICIPANTES'!B:B,MATCH(FORMULÁRIO!L327,'LISTAS DE PARTICIPANTES'!C:C,0)),"NÃO ENCONTRADO")</f>
        <v>JACQUELINE CUSTÓDIO</v>
      </c>
      <c r="L327" s="109" t="s">
        <v>1601</v>
      </c>
    </row>
    <row r="328" spans="1:12" x14ac:dyDescent="0.25">
      <c r="A328" s="115">
        <v>45744.37823065972</v>
      </c>
      <c r="B328" s="99" t="s">
        <v>2724</v>
      </c>
      <c r="C328" s="99">
        <v>0</v>
      </c>
      <c r="D328" s="99" t="s">
        <v>4170</v>
      </c>
      <c r="E328" s="110" t="s">
        <v>4171</v>
      </c>
      <c r="F328" s="99" t="s">
        <v>2724</v>
      </c>
      <c r="G328" s="105">
        <v>85996886353</v>
      </c>
      <c r="H328" s="148" t="s">
        <v>3503</v>
      </c>
      <c r="I328" s="99"/>
      <c r="J328" s="100" t="s">
        <v>3503</v>
      </c>
      <c r="K328" t="str">
        <f>IFERROR(INDEX('LISTAS DE PARTICIPANTES'!B:B,MATCH(FORMULÁRIO!L328,'LISTAS DE PARTICIPANTES'!C:C,0)),"NÃO ENCONTRADO")</f>
        <v>RAFAEL SILVEIRA DE AGUIAR</v>
      </c>
      <c r="L328" s="109" t="s">
        <v>2723</v>
      </c>
    </row>
    <row r="329" spans="1:12" x14ac:dyDescent="0.25">
      <c r="A329" s="116">
        <v>45744.381784247686</v>
      </c>
      <c r="B329" s="101" t="s">
        <v>4172</v>
      </c>
      <c r="C329" s="101">
        <v>0</v>
      </c>
      <c r="D329" s="101" t="s">
        <v>14</v>
      </c>
      <c r="E329" s="106">
        <v>31717688870</v>
      </c>
      <c r="F329" s="101" t="s">
        <v>31</v>
      </c>
      <c r="G329" s="106">
        <v>11964635298</v>
      </c>
      <c r="H329" s="148" t="s">
        <v>3503</v>
      </c>
      <c r="I329" s="101"/>
      <c r="J329" s="102" t="s">
        <v>3503</v>
      </c>
      <c r="K329" t="str">
        <f>IFERROR(INDEX('LISTAS DE PARTICIPANTES'!B:B,MATCH(FORMULÁRIO!L329,'LISTAS DE PARTICIPANTES'!C:C,0)),"NÃO ENCONTRADO")</f>
        <v>ADAO DOS SANTOS ALVES SIQUEIRA</v>
      </c>
      <c r="L329" s="109" t="s">
        <v>20</v>
      </c>
    </row>
    <row r="330" spans="1:12" x14ac:dyDescent="0.25">
      <c r="A330" s="115">
        <v>45744.384609270834</v>
      </c>
      <c r="B330" s="99" t="s">
        <v>1071</v>
      </c>
      <c r="C330" s="99">
        <v>0</v>
      </c>
      <c r="D330" s="99" t="s">
        <v>4173</v>
      </c>
      <c r="E330" s="110" t="s">
        <v>4174</v>
      </c>
      <c r="F330" s="99" t="s">
        <v>1071</v>
      </c>
      <c r="G330" s="105">
        <v>51982771411</v>
      </c>
      <c r="H330" s="148" t="s">
        <v>3503</v>
      </c>
      <c r="I330" s="99"/>
      <c r="J330" s="100" t="s">
        <v>3503</v>
      </c>
      <c r="K330" t="str">
        <f>IFERROR(INDEX('LISTAS DE PARTICIPANTES'!B:B,MATCH(FORMULÁRIO!L330,'LISTAS DE PARTICIPANTES'!C:C,0)),"NÃO ENCONTRADO")</f>
        <v>ELAINE REGINA STANKIWICH</v>
      </c>
      <c r="L330" s="109" t="s">
        <v>1070</v>
      </c>
    </row>
    <row r="331" spans="1:12" x14ac:dyDescent="0.25">
      <c r="A331" s="116">
        <v>45744.38503795139</v>
      </c>
      <c r="B331" s="101" t="s">
        <v>1868</v>
      </c>
      <c r="C331" s="101">
        <v>0</v>
      </c>
      <c r="D331" s="101" t="s">
        <v>4175</v>
      </c>
      <c r="E331" s="106" t="s">
        <v>4176</v>
      </c>
      <c r="F331" s="101" t="s">
        <v>1868</v>
      </c>
      <c r="G331" s="106" t="s">
        <v>4177</v>
      </c>
      <c r="H331" s="148" t="s">
        <v>3503</v>
      </c>
      <c r="I331" s="101"/>
      <c r="J331" s="102" t="s">
        <v>3503</v>
      </c>
      <c r="K331" t="str">
        <f>IFERROR(INDEX('LISTAS DE PARTICIPANTES'!B:B,MATCH(FORMULÁRIO!L331,'LISTAS DE PARTICIPANTES'!C:C,0)),"NÃO ENCONTRADO")</f>
        <v>LARISSA DE FREITAS MARQUES EVANGELISTA</v>
      </c>
      <c r="L331" s="109" t="s">
        <v>1867</v>
      </c>
    </row>
    <row r="332" spans="1:12" x14ac:dyDescent="0.25">
      <c r="A332" s="115">
        <v>45744.386386273152</v>
      </c>
      <c r="B332" s="99" t="s">
        <v>844</v>
      </c>
      <c r="C332" s="99">
        <v>0</v>
      </c>
      <c r="D332" s="99" t="s">
        <v>4178</v>
      </c>
      <c r="E332" s="110" t="s">
        <v>4179</v>
      </c>
      <c r="F332" s="99" t="s">
        <v>844</v>
      </c>
      <c r="G332" s="105">
        <v>27998136811</v>
      </c>
      <c r="H332" s="148" t="s">
        <v>3503</v>
      </c>
      <c r="I332" s="99"/>
      <c r="J332" s="100" t="s">
        <v>3503</v>
      </c>
      <c r="K332" t="str">
        <f>IFERROR(INDEX('LISTAS DE PARTICIPANTES'!B:B,MATCH(FORMULÁRIO!L332,'LISTAS DE PARTICIPANTES'!C:C,0)),"NÃO ENCONTRADO")</f>
        <v>DANIEL GONÇALVES MORELO</v>
      </c>
      <c r="L332" s="109" t="s">
        <v>843</v>
      </c>
    </row>
    <row r="333" spans="1:12" x14ac:dyDescent="0.25">
      <c r="A333" s="116">
        <v>45744.388619953708</v>
      </c>
      <c r="B333" s="101" t="s">
        <v>4180</v>
      </c>
      <c r="C333" s="101">
        <v>0</v>
      </c>
      <c r="D333" s="101" t="s">
        <v>4181</v>
      </c>
      <c r="E333" s="106">
        <v>98208640034</v>
      </c>
      <c r="F333" s="101" t="s">
        <v>1262</v>
      </c>
      <c r="G333" s="106" t="s">
        <v>4182</v>
      </c>
      <c r="H333" s="148" t="s">
        <v>3503</v>
      </c>
      <c r="I333" s="101"/>
      <c r="J333" s="102" t="s">
        <v>3503</v>
      </c>
      <c r="K333" t="str">
        <f>IFERROR(INDEX('LISTAS DE PARTICIPANTES'!B:B,MATCH(FORMULÁRIO!L333,'LISTAS DE PARTICIPANTES'!C:C,0)),"NÃO ENCONTRADO")</f>
        <v>FERNANDA GEHRKE</v>
      </c>
      <c r="L333" s="109" t="s">
        <v>1261</v>
      </c>
    </row>
    <row r="334" spans="1:12" x14ac:dyDescent="0.25">
      <c r="A334" s="115">
        <v>45744.390263541667</v>
      </c>
      <c r="B334" s="99" t="s">
        <v>2304</v>
      </c>
      <c r="C334" s="99">
        <v>0</v>
      </c>
      <c r="D334" s="99" t="s">
        <v>4183</v>
      </c>
      <c r="E334" s="105">
        <v>16668614809</v>
      </c>
      <c r="F334" s="99" t="s">
        <v>2304</v>
      </c>
      <c r="G334" s="105">
        <v>11948773594</v>
      </c>
      <c r="H334" s="148" t="s">
        <v>3503</v>
      </c>
      <c r="I334" s="99"/>
      <c r="J334" s="100" t="s">
        <v>3503</v>
      </c>
      <c r="K334" t="str">
        <f>IFERROR(INDEX('LISTAS DE PARTICIPANTES'!B:B,MATCH(FORMULÁRIO!L334,'LISTAS DE PARTICIPANTES'!C:C,0)),"NÃO ENCONTRADO")</f>
        <v>MARIA SILVIA DO NASCIMENTO</v>
      </c>
      <c r="L334" s="109" t="s">
        <v>2303</v>
      </c>
    </row>
    <row r="335" spans="1:12" x14ac:dyDescent="0.25">
      <c r="A335" s="116">
        <v>45744.391508831017</v>
      </c>
      <c r="B335" s="101" t="s">
        <v>4184</v>
      </c>
      <c r="C335" s="101">
        <v>0</v>
      </c>
      <c r="D335" s="101" t="s">
        <v>4185</v>
      </c>
      <c r="E335" s="106" t="s">
        <v>3308</v>
      </c>
      <c r="F335" s="101" t="s">
        <v>3309</v>
      </c>
      <c r="G335" s="106" t="s">
        <v>4186</v>
      </c>
      <c r="H335" s="148" t="s">
        <v>3503</v>
      </c>
      <c r="I335" s="101"/>
      <c r="J335" s="102" t="s">
        <v>3503</v>
      </c>
      <c r="K335" t="str">
        <f>IFERROR(INDEX('LISTAS DE PARTICIPANTES'!B:B,MATCH(FORMULÁRIO!L335,'LISTAS DE PARTICIPANTES'!C:C,0)),"NÃO ENCONTRADO")</f>
        <v>WANESSA PIRES LOTT</v>
      </c>
      <c r="L335" s="109" t="s">
        <v>3308</v>
      </c>
    </row>
    <row r="336" spans="1:12" x14ac:dyDescent="0.25">
      <c r="A336" s="115">
        <v>45744.393082129631</v>
      </c>
      <c r="B336" s="99" t="s">
        <v>3333</v>
      </c>
      <c r="C336" s="99">
        <v>0</v>
      </c>
      <c r="D336" s="99" t="s">
        <v>4187</v>
      </c>
      <c r="E336" s="110" t="s">
        <v>4188</v>
      </c>
      <c r="F336" s="99" t="s">
        <v>3333</v>
      </c>
      <c r="G336" s="105">
        <v>21999332074</v>
      </c>
      <c r="H336" s="148" t="s">
        <v>3503</v>
      </c>
      <c r="I336" s="99"/>
      <c r="J336" s="100" t="s">
        <v>3503</v>
      </c>
      <c r="K336" t="str">
        <f>IFERROR(INDEX('LISTAS DE PARTICIPANTES'!B:B,MATCH(FORMULÁRIO!L336,'LISTAS DE PARTICIPANTES'!C:C,0)),"NÃO ENCONTRADO")</f>
        <v>WLADIMIR AUGUSTO SILVA DE SOUZA</v>
      </c>
      <c r="L336" s="109" t="s">
        <v>3332</v>
      </c>
    </row>
    <row r="337" spans="1:12" x14ac:dyDescent="0.25">
      <c r="A337" s="116">
        <v>45744.395120393514</v>
      </c>
      <c r="B337" s="101" t="s">
        <v>4189</v>
      </c>
      <c r="C337" s="101">
        <v>0</v>
      </c>
      <c r="D337" s="101" t="s">
        <v>4190</v>
      </c>
      <c r="E337" s="106">
        <v>30794189806</v>
      </c>
      <c r="F337" s="101" t="s">
        <v>1880</v>
      </c>
      <c r="G337" s="106" t="s">
        <v>4191</v>
      </c>
      <c r="H337" s="148" t="s">
        <v>3503</v>
      </c>
      <c r="I337" s="101"/>
      <c r="J337" s="102" t="s">
        <v>3503</v>
      </c>
      <c r="K337" t="str">
        <f>IFERROR(INDEX('LISTAS DE PARTICIPANTES'!B:B,MATCH(FORMULÁRIO!L337,'LISTAS DE PARTICIPANTES'!C:C,0)),"NÃO ENCONTRADO")</f>
        <v>LAURA LOPES VICENTE</v>
      </c>
      <c r="L337" s="109" t="s">
        <v>1879</v>
      </c>
    </row>
    <row r="338" spans="1:12" x14ac:dyDescent="0.25">
      <c r="A338" s="115">
        <v>45744.405194594903</v>
      </c>
      <c r="B338" s="99" t="s">
        <v>517</v>
      </c>
      <c r="C338" s="99">
        <v>0</v>
      </c>
      <c r="D338" s="99" t="s">
        <v>4192</v>
      </c>
      <c r="E338" s="110" t="s">
        <v>4193</v>
      </c>
      <c r="F338" s="99" t="s">
        <v>517</v>
      </c>
      <c r="G338" s="105">
        <v>41996789182</v>
      </c>
      <c r="H338" s="148" t="s">
        <v>3503</v>
      </c>
      <c r="I338" s="99"/>
      <c r="J338" s="100" t="s">
        <v>3503</v>
      </c>
      <c r="K338" t="str">
        <f>IFERROR(INDEX('LISTAS DE PARTICIPANTES'!B:B,MATCH(FORMULÁRIO!L338,'LISTAS DE PARTICIPANTES'!C:C,0)),"NÃO ENCONTRADO")</f>
        <v>BÁRBARA LUISA MARTINS WIELER</v>
      </c>
      <c r="L338" s="109" t="s">
        <v>516</v>
      </c>
    </row>
    <row r="339" spans="1:12" x14ac:dyDescent="0.25">
      <c r="A339" s="116">
        <v>45744.405657384261</v>
      </c>
      <c r="B339" s="101" t="s">
        <v>2792</v>
      </c>
      <c r="C339" s="101">
        <v>0</v>
      </c>
      <c r="D339" s="101" t="s">
        <v>4194</v>
      </c>
      <c r="E339" s="106" t="s">
        <v>4195</v>
      </c>
      <c r="F339" s="101" t="s">
        <v>2792</v>
      </c>
      <c r="G339" s="106" t="s">
        <v>4196</v>
      </c>
      <c r="H339" s="148" t="s">
        <v>3503</v>
      </c>
      <c r="I339" s="101"/>
      <c r="J339" s="102" t="s">
        <v>3503</v>
      </c>
      <c r="K339" t="str">
        <f>IFERROR(INDEX('LISTAS DE PARTICIPANTES'!B:B,MATCH(FORMULÁRIO!L339,'LISTAS DE PARTICIPANTES'!C:C,0)),"NÃO ENCONTRADO")</f>
        <v>RENATA FERNANDES FONTANILLAS</v>
      </c>
      <c r="L339" s="109" t="s">
        <v>2791</v>
      </c>
    </row>
    <row r="340" spans="1:12" x14ac:dyDescent="0.25">
      <c r="A340" s="115">
        <v>45744.406378576386</v>
      </c>
      <c r="B340" s="99" t="s">
        <v>2696</v>
      </c>
      <c r="C340" s="99">
        <v>0</v>
      </c>
      <c r="D340" s="99" t="s">
        <v>4197</v>
      </c>
      <c r="E340" s="110" t="s">
        <v>4198</v>
      </c>
      <c r="F340" s="99" t="s">
        <v>2696</v>
      </c>
      <c r="G340" s="105">
        <v>85999046012</v>
      </c>
      <c r="H340" s="148" t="s">
        <v>3503</v>
      </c>
      <c r="I340" s="99"/>
      <c r="J340" s="100" t="s">
        <v>3503</v>
      </c>
      <c r="K340" t="str">
        <f>IFERROR(INDEX('LISTAS DE PARTICIPANTES'!B:B,MATCH(FORMULÁRIO!L340,'LISTAS DE PARTICIPANTES'!C:C,0)),"NÃO ENCONTRADO")</f>
        <v>PRISCILA LIMA DE CASTRO</v>
      </c>
      <c r="L340" s="109" t="s">
        <v>2695</v>
      </c>
    </row>
    <row r="341" spans="1:12" x14ac:dyDescent="0.25">
      <c r="A341" s="116">
        <v>45744.409685474537</v>
      </c>
      <c r="B341" s="101" t="s">
        <v>725</v>
      </c>
      <c r="C341" s="101">
        <v>0</v>
      </c>
      <c r="D341" s="101" t="s">
        <v>4199</v>
      </c>
      <c r="E341" s="106">
        <v>83303820015</v>
      </c>
      <c r="F341" s="101" t="s">
        <v>725</v>
      </c>
      <c r="G341" s="106">
        <v>51984269014</v>
      </c>
      <c r="H341" s="148" t="s">
        <v>3503</v>
      </c>
      <c r="I341" s="101"/>
      <c r="J341" s="102" t="s">
        <v>3503</v>
      </c>
      <c r="K341" t="str">
        <f>IFERROR(INDEX('LISTAS DE PARTICIPANTES'!B:B,MATCH(FORMULÁRIO!L341,'LISTAS DE PARTICIPANTES'!C:C,0)),"NÃO ENCONTRADO")</f>
        <v>CIBELE DONATO DOS REIS</v>
      </c>
      <c r="L341" s="109" t="s">
        <v>724</v>
      </c>
    </row>
    <row r="342" spans="1:12" x14ac:dyDescent="0.25">
      <c r="A342" s="115">
        <v>45744.429177453705</v>
      </c>
      <c r="B342" s="99" t="s">
        <v>4200</v>
      </c>
      <c r="C342" s="99">
        <v>0</v>
      </c>
      <c r="D342" s="99" t="s">
        <v>4201</v>
      </c>
      <c r="E342" s="105" t="s">
        <v>4202</v>
      </c>
      <c r="F342" s="99" t="s">
        <v>181</v>
      </c>
      <c r="G342" s="105">
        <v>48996106042</v>
      </c>
      <c r="H342" s="148" t="s">
        <v>3503</v>
      </c>
      <c r="I342" s="99"/>
      <c r="J342" s="100" t="s">
        <v>3503</v>
      </c>
      <c r="K342" t="str">
        <f>IFERROR(INDEX('LISTAS DE PARTICIPANTES'!B:B,MATCH(FORMULÁRIO!L342,'LISTAS DE PARTICIPANTES'!C:C,0)),"NÃO ENCONTRADO")</f>
        <v>ALINE QUIROGA NEVES</v>
      </c>
      <c r="L342" s="109" t="s">
        <v>180</v>
      </c>
    </row>
    <row r="343" spans="1:12" x14ac:dyDescent="0.25">
      <c r="A343" s="116">
        <v>45744.431517650461</v>
      </c>
      <c r="B343" s="101" t="s">
        <v>3069</v>
      </c>
      <c r="C343" s="101">
        <v>0</v>
      </c>
      <c r="D343" s="101" t="s">
        <v>4203</v>
      </c>
      <c r="E343" s="106">
        <v>43463207087</v>
      </c>
      <c r="F343" s="101" t="s">
        <v>3069</v>
      </c>
      <c r="G343" s="106">
        <v>11917856676</v>
      </c>
      <c r="H343" s="148" t="s">
        <v>3503</v>
      </c>
      <c r="I343" s="101"/>
      <c r="J343" s="102" t="s">
        <v>3503</v>
      </c>
      <c r="K343" t="str">
        <f>IFERROR(INDEX('LISTAS DE PARTICIPANTES'!B:B,MATCH(FORMULÁRIO!L343,'LISTAS DE PARTICIPANTES'!C:C,0)),"NÃO ENCONTRADO")</f>
        <v>TARIK TONNIGES PUGGINA</v>
      </c>
      <c r="L343" s="109" t="s">
        <v>3068</v>
      </c>
    </row>
    <row r="344" spans="1:12" x14ac:dyDescent="0.25">
      <c r="A344" s="115">
        <v>45744.433659745366</v>
      </c>
      <c r="B344" s="99" t="s">
        <v>360</v>
      </c>
      <c r="C344" s="99">
        <v>0</v>
      </c>
      <c r="D344" s="99" t="s">
        <v>4204</v>
      </c>
      <c r="E344" s="105" t="s">
        <v>4205</v>
      </c>
      <c r="F344" s="99" t="s">
        <v>360</v>
      </c>
      <c r="G344" s="105" t="s">
        <v>4206</v>
      </c>
      <c r="H344" s="148" t="s">
        <v>3503</v>
      </c>
      <c r="I344" s="99"/>
      <c r="J344" s="100" t="s">
        <v>3503</v>
      </c>
      <c r="K344" t="str">
        <f>IFERROR(INDEX('LISTAS DE PARTICIPANTES'!B:B,MATCH(FORMULÁRIO!L344,'LISTAS DE PARTICIPANTES'!C:C,0)),"NÃO ENCONTRADO")</f>
        <v>ANDRÉ ALEXANDRE MENDES FREITAS</v>
      </c>
      <c r="L344" s="109" t="s">
        <v>359</v>
      </c>
    </row>
    <row r="345" spans="1:12" x14ac:dyDescent="0.25">
      <c r="A345" s="116">
        <v>45744.438916145838</v>
      </c>
      <c r="B345" s="101" t="s">
        <v>4207</v>
      </c>
      <c r="C345" s="101">
        <v>0</v>
      </c>
      <c r="D345" s="101" t="s">
        <v>4208</v>
      </c>
      <c r="E345" s="106">
        <v>54967848672</v>
      </c>
      <c r="F345" s="101" t="s">
        <v>3201</v>
      </c>
      <c r="G345" s="106">
        <v>31999506651</v>
      </c>
      <c r="H345" s="148" t="s">
        <v>3503</v>
      </c>
      <c r="I345" s="101"/>
      <c r="J345" s="102" t="s">
        <v>3503</v>
      </c>
      <c r="K345" t="str">
        <f>IFERROR(INDEX('LISTAS DE PARTICIPANTES'!B:B,MATCH(FORMULÁRIO!L345,'LISTAS DE PARTICIPANTES'!C:C,0)),"NÃO ENCONTRADO")</f>
        <v>VANELI WALESKA FALCI CARVALHO SILVA</v>
      </c>
      <c r="L345" s="109" t="s">
        <v>3200</v>
      </c>
    </row>
    <row r="346" spans="1:12" x14ac:dyDescent="0.25">
      <c r="A346" s="115">
        <v>45744.440389722222</v>
      </c>
      <c r="B346" s="99" t="s">
        <v>3089</v>
      </c>
      <c r="C346" s="99">
        <v>0</v>
      </c>
      <c r="D346" s="99" t="s">
        <v>3087</v>
      </c>
      <c r="E346" s="110" t="s">
        <v>4209</v>
      </c>
      <c r="F346" s="99" t="s">
        <v>3089</v>
      </c>
      <c r="G346" s="105" t="s">
        <v>4210</v>
      </c>
      <c r="H346" s="148" t="s">
        <v>3503</v>
      </c>
      <c r="I346" s="99"/>
      <c r="J346" s="100" t="s">
        <v>3503</v>
      </c>
      <c r="K346" t="str">
        <f>IFERROR(INDEX('LISTAS DE PARTICIPANTES'!B:B,MATCH(FORMULÁRIO!L346,'LISTAS DE PARTICIPANTES'!C:C,0)),"NÃO ENCONTRADO")</f>
        <v>TATIANA MARTINELLI LOUREIRO</v>
      </c>
      <c r="L346" s="109" t="s">
        <v>3088</v>
      </c>
    </row>
    <row r="347" spans="1:12" x14ac:dyDescent="0.25">
      <c r="A347" s="116">
        <v>45744.442266180558</v>
      </c>
      <c r="B347" s="101" t="s">
        <v>4211</v>
      </c>
      <c r="C347" s="101">
        <v>0</v>
      </c>
      <c r="D347" s="101" t="s">
        <v>4212</v>
      </c>
      <c r="E347" s="107" t="s">
        <v>4213</v>
      </c>
      <c r="F347" s="101" t="s">
        <v>4214</v>
      </c>
      <c r="G347" s="106" t="s">
        <v>4215</v>
      </c>
      <c r="H347" s="148" t="s">
        <v>3503</v>
      </c>
      <c r="I347" s="101"/>
      <c r="J347" s="102" t="s">
        <v>3503</v>
      </c>
      <c r="K347" t="str">
        <f>IFERROR(INDEX('LISTAS DE PARTICIPANTES'!B:B,MATCH(FORMULÁRIO!L347,'LISTAS DE PARTICIPANTES'!C:C,0)),"NÃO ENCONTRADO")</f>
        <v>ANA PAULA GONÇALVES NOGUEIRA</v>
      </c>
      <c r="L347" s="109" t="s">
        <v>307</v>
      </c>
    </row>
    <row r="348" spans="1:12" x14ac:dyDescent="0.25">
      <c r="A348" s="115">
        <v>45744.442673645834</v>
      </c>
      <c r="B348" s="99" t="s">
        <v>4216</v>
      </c>
      <c r="C348" s="99">
        <v>0</v>
      </c>
      <c r="D348" s="99" t="s">
        <v>3235</v>
      </c>
      <c r="E348" s="105">
        <v>73060135487</v>
      </c>
      <c r="F348" s="99" t="s">
        <v>4217</v>
      </c>
      <c r="G348" s="105">
        <v>82999939575</v>
      </c>
      <c r="H348" s="148" t="s">
        <v>3503</v>
      </c>
      <c r="I348" s="99"/>
      <c r="J348" s="100" t="s">
        <v>3503</v>
      </c>
      <c r="K348" t="str">
        <f>IFERROR(INDEX('LISTAS DE PARTICIPANTES'!B:B,MATCH(FORMULÁRIO!L348,'LISTAS DE PARTICIPANTES'!C:C,0)),"NÃO ENCONTRADO")</f>
        <v>VANUSIA AMORIM PEREIRA DOS SANTOS</v>
      </c>
      <c r="L348" s="109" t="s">
        <v>3236</v>
      </c>
    </row>
    <row r="349" spans="1:12" x14ac:dyDescent="0.25">
      <c r="A349" s="116">
        <v>45744.443171932871</v>
      </c>
      <c r="B349" s="101" t="s">
        <v>3133</v>
      </c>
      <c r="C349" s="101">
        <v>0</v>
      </c>
      <c r="D349" s="101" t="s">
        <v>4218</v>
      </c>
      <c r="E349" s="106">
        <v>38175512822</v>
      </c>
      <c r="F349" s="101" t="s">
        <v>3133</v>
      </c>
      <c r="G349" s="106" t="s">
        <v>4219</v>
      </c>
      <c r="H349" s="148" t="s">
        <v>3503</v>
      </c>
      <c r="I349" s="101"/>
      <c r="J349" s="102" t="s">
        <v>3503</v>
      </c>
      <c r="K349" t="str">
        <f>IFERROR(INDEX('LISTAS DE PARTICIPANTES'!B:B,MATCH(FORMULÁRIO!L349,'LISTAS DE PARTICIPANTES'!C:C,0)),"NÃO ENCONTRADO")</f>
        <v>THAYNÁ STEPHANY DE ALMEIDA TORELLA</v>
      </c>
      <c r="L349" s="109" t="s">
        <v>3132</v>
      </c>
    </row>
    <row r="350" spans="1:12" x14ac:dyDescent="0.25">
      <c r="A350" s="115">
        <v>45744.445241597219</v>
      </c>
      <c r="B350" s="99" t="s">
        <v>4220</v>
      </c>
      <c r="C350" s="99">
        <v>0</v>
      </c>
      <c r="D350" s="99" t="s">
        <v>2326</v>
      </c>
      <c r="E350" s="105">
        <v>21839742810</v>
      </c>
      <c r="F350" s="99" t="s">
        <v>4220</v>
      </c>
      <c r="G350" s="105">
        <v>41991781155</v>
      </c>
      <c r="H350" s="148" t="s">
        <v>3503</v>
      </c>
      <c r="I350" s="99"/>
      <c r="J350" s="100" t="s">
        <v>3503</v>
      </c>
      <c r="K350" t="str">
        <f>IFERROR(INDEX('LISTAS DE PARTICIPANTES'!B:B,MATCH(FORMULÁRIO!L350,'LISTAS DE PARTICIPANTES'!C:C,0)),"NÃO ENCONTRADO")</f>
        <v>MARIANA SOUZA BERNAL</v>
      </c>
      <c r="L350" s="109" t="s">
        <v>2327</v>
      </c>
    </row>
    <row r="351" spans="1:12" x14ac:dyDescent="0.25">
      <c r="A351" s="116">
        <v>45744.450536018514</v>
      </c>
      <c r="B351" s="101" t="s">
        <v>4221</v>
      </c>
      <c r="C351" s="101">
        <v>0</v>
      </c>
      <c r="D351" s="101" t="s">
        <v>4222</v>
      </c>
      <c r="E351" s="107" t="s">
        <v>4223</v>
      </c>
      <c r="F351" s="101" t="s">
        <v>4224</v>
      </c>
      <c r="G351" s="106">
        <v>21969753005</v>
      </c>
      <c r="H351" s="148" t="s">
        <v>3503</v>
      </c>
      <c r="I351" s="101"/>
      <c r="J351" s="102" t="s">
        <v>3503</v>
      </c>
      <c r="K351" t="str">
        <f>IFERROR(INDEX('LISTAS DE PARTICIPANTES'!B:B,MATCH(FORMULÁRIO!L351,'LISTAS DE PARTICIPANTES'!C:C,0)),"NÃO ENCONTRADO")</f>
        <v>FABIO LUIZ CARNEIRO MOURILHE SILVA</v>
      </c>
      <c r="L351" s="109" t="s">
        <v>1181</v>
      </c>
    </row>
    <row r="352" spans="1:12" x14ac:dyDescent="0.25">
      <c r="A352" s="115">
        <v>45744.451984513886</v>
      </c>
      <c r="B352" s="99" t="s">
        <v>4225</v>
      </c>
      <c r="C352" s="99">
        <v>0</v>
      </c>
      <c r="D352" s="99" t="s">
        <v>4226</v>
      </c>
      <c r="E352" s="110" t="s">
        <v>4227</v>
      </c>
      <c r="F352" s="99" t="s">
        <v>2032</v>
      </c>
      <c r="G352" s="105">
        <v>48998168900</v>
      </c>
      <c r="H352" s="148" t="s">
        <v>3503</v>
      </c>
      <c r="I352" s="99"/>
      <c r="J352" s="100" t="s">
        <v>3503</v>
      </c>
      <c r="K352" t="str">
        <f>IFERROR(INDEX('LISTAS DE PARTICIPANTES'!B:B,MATCH(FORMULÁRIO!L352,'LISTAS DE PARTICIPANTES'!C:C,0)),"NÃO ENCONTRADO")</f>
        <v>LUCAS SANTOS</v>
      </c>
      <c r="L352" s="109" t="s">
        <v>2031</v>
      </c>
    </row>
    <row r="353" spans="1:12" x14ac:dyDescent="0.25">
      <c r="A353" s="116">
        <v>45744.453018622684</v>
      </c>
      <c r="B353" s="101" t="s">
        <v>3169</v>
      </c>
      <c r="C353" s="101">
        <v>0</v>
      </c>
      <c r="D353" s="101" t="s">
        <v>4228</v>
      </c>
      <c r="E353" s="107" t="s">
        <v>4229</v>
      </c>
      <c r="F353" s="101" t="s">
        <v>3169</v>
      </c>
      <c r="G353" s="106">
        <v>77991256105</v>
      </c>
      <c r="H353" s="148" t="s">
        <v>3503</v>
      </c>
      <c r="I353" s="101"/>
      <c r="J353" s="102" t="s">
        <v>3503</v>
      </c>
      <c r="K353" t="str">
        <f>IFERROR(INDEX('LISTAS DE PARTICIPANTES'!B:B,MATCH(FORMULÁRIO!L353,'LISTAS DE PARTICIPANTES'!C:C,0)),"NÃO ENCONTRADO")</f>
        <v>UELBER BARBOSA SILVA</v>
      </c>
      <c r="L353" s="109" t="s">
        <v>3168</v>
      </c>
    </row>
    <row r="354" spans="1:12" x14ac:dyDescent="0.25">
      <c r="A354" s="115">
        <v>45744.45463177083</v>
      </c>
      <c r="B354" s="99" t="s">
        <v>1558</v>
      </c>
      <c r="C354" s="99">
        <v>0</v>
      </c>
      <c r="D354" s="99" t="s">
        <v>4230</v>
      </c>
      <c r="E354" s="105">
        <v>81280661534</v>
      </c>
      <c r="F354" s="99" t="s">
        <v>1558</v>
      </c>
      <c r="G354" s="105">
        <v>71992284496</v>
      </c>
      <c r="H354" s="148" t="s">
        <v>3503</v>
      </c>
      <c r="I354" s="99"/>
      <c r="J354" s="100" t="s">
        <v>3503</v>
      </c>
      <c r="K354" t="str">
        <f>IFERROR(INDEX('LISTAS DE PARTICIPANTES'!B:B,MATCH(FORMULÁRIO!L354,'LISTAS DE PARTICIPANTES'!C:C,0)),"NÃO ENCONTRADO")</f>
        <v>IGOR ALEXANDER NASCIMENTO DE SOUZA</v>
      </c>
      <c r="L354" s="109" t="s">
        <v>1557</v>
      </c>
    </row>
    <row r="355" spans="1:12" x14ac:dyDescent="0.25">
      <c r="A355" s="116">
        <v>45744.455343124995</v>
      </c>
      <c r="B355" s="101" t="s">
        <v>1035</v>
      </c>
      <c r="C355" s="101">
        <v>0</v>
      </c>
      <c r="D355" s="101" t="s">
        <v>4231</v>
      </c>
      <c r="E355" s="107" t="s">
        <v>4232</v>
      </c>
      <c r="F355" s="101" t="s">
        <v>1035</v>
      </c>
      <c r="G355" s="106">
        <v>71991780965</v>
      </c>
      <c r="H355" s="148" t="s">
        <v>3503</v>
      </c>
      <c r="I355" s="101"/>
      <c r="J355" s="102" t="s">
        <v>3503</v>
      </c>
      <c r="K355" t="str">
        <f>IFERROR(INDEX('LISTAS DE PARTICIPANTES'!B:B,MATCH(FORMULÁRIO!L355,'LISTAS DE PARTICIPANTES'!C:C,0)),"NÃO ENCONTRADO")</f>
        <v>EDSON JOSÉ BASTOS DE OLIVEIRA JÚNIOR</v>
      </c>
      <c r="L355" s="109" t="s">
        <v>1034</v>
      </c>
    </row>
    <row r="356" spans="1:12" x14ac:dyDescent="0.25">
      <c r="A356" s="115">
        <v>45744.456131562503</v>
      </c>
      <c r="B356" s="99" t="s">
        <v>3065</v>
      </c>
      <c r="C356" s="99">
        <v>0</v>
      </c>
      <c r="D356" s="99" t="s">
        <v>4233</v>
      </c>
      <c r="E356" s="105" t="s">
        <v>4234</v>
      </c>
      <c r="F356" s="99" t="s">
        <v>3065</v>
      </c>
      <c r="G356" s="105" t="s">
        <v>4235</v>
      </c>
      <c r="H356" s="148" t="s">
        <v>3503</v>
      </c>
      <c r="I356" s="99" t="s">
        <v>3558</v>
      </c>
      <c r="J356" s="100" t="s">
        <v>3503</v>
      </c>
      <c r="K356" t="str">
        <f>IFERROR(INDEX('LISTAS DE PARTICIPANTES'!B:B,MATCH(FORMULÁRIO!L356,'LISTAS DE PARTICIPANTES'!C:C,0)),"NÃO ENCONTRADO")</f>
        <v>TÂNIA MARIA SEABRA ROCHA DA SILVEIRA</v>
      </c>
      <c r="L356" s="109" t="s">
        <v>3064</v>
      </c>
    </row>
    <row r="357" spans="1:12" x14ac:dyDescent="0.25">
      <c r="A357" s="116">
        <v>45744.456808726856</v>
      </c>
      <c r="B357" s="101" t="s">
        <v>753</v>
      </c>
      <c r="C357" s="101">
        <v>0</v>
      </c>
      <c r="D357" s="101" t="s">
        <v>4236</v>
      </c>
      <c r="E357" s="106" t="s">
        <v>752</v>
      </c>
      <c r="F357" s="101" t="s">
        <v>753</v>
      </c>
      <c r="G357" s="106">
        <v>61996786618</v>
      </c>
      <c r="H357" s="148" t="s">
        <v>3503</v>
      </c>
      <c r="I357" s="101"/>
      <c r="J357" s="102" t="s">
        <v>3503</v>
      </c>
      <c r="K357" t="str">
        <f>IFERROR(INDEX('LISTAS DE PARTICIPANTES'!B:B,MATCH(FORMULÁRIO!L357,'LISTAS DE PARTICIPANTES'!C:C,0)),"NÃO ENCONTRADO")</f>
        <v>CLAUDIA MARIA QUEIROZ DE JESUS</v>
      </c>
      <c r="L357" s="109" t="s">
        <v>752</v>
      </c>
    </row>
    <row r="358" spans="1:12" x14ac:dyDescent="0.25">
      <c r="A358" s="115">
        <v>45744.457341793983</v>
      </c>
      <c r="B358" s="99" t="s">
        <v>1884</v>
      </c>
      <c r="C358" s="99">
        <v>0</v>
      </c>
      <c r="D358" s="99" t="s">
        <v>4237</v>
      </c>
      <c r="E358" s="105">
        <v>86160745115</v>
      </c>
      <c r="F358" s="99" t="s">
        <v>1884</v>
      </c>
      <c r="G358" s="105">
        <v>61992342028</v>
      </c>
      <c r="H358" s="148" t="s">
        <v>3503</v>
      </c>
      <c r="I358" s="99"/>
      <c r="J358" s="100" t="s">
        <v>3503</v>
      </c>
      <c r="K358" t="str">
        <f>IFERROR(INDEX('LISTAS DE PARTICIPANTES'!B:B,MATCH(FORMULÁRIO!L358,'LISTAS DE PARTICIPANTES'!C:C,0)),"NÃO ENCONTRADO")</f>
        <v>LAURO PAIM LORENZONI ROMERA</v>
      </c>
      <c r="L358" s="109" t="s">
        <v>1883</v>
      </c>
    </row>
    <row r="359" spans="1:12" x14ac:dyDescent="0.25">
      <c r="A359" s="116">
        <v>45744.459601770832</v>
      </c>
      <c r="B359" s="101" t="s">
        <v>2340</v>
      </c>
      <c r="C359" s="101">
        <v>0</v>
      </c>
      <c r="D359" s="101" t="s">
        <v>4238</v>
      </c>
      <c r="E359" s="107" t="s">
        <v>4239</v>
      </c>
      <c r="F359" s="101" t="s">
        <v>2340</v>
      </c>
      <c r="G359" s="106" t="s">
        <v>4240</v>
      </c>
      <c r="H359" s="148" t="s">
        <v>3503</v>
      </c>
      <c r="I359" s="101"/>
      <c r="J359" s="102" t="s">
        <v>3503</v>
      </c>
      <c r="K359" t="str">
        <f>IFERROR(INDEX('LISTAS DE PARTICIPANTES'!B:B,MATCH(FORMULÁRIO!L359,'LISTAS DE PARTICIPANTES'!C:C,0)),"NÃO ENCONTRADO")</f>
        <v>MARIANNA DE SOUZA SOARES</v>
      </c>
      <c r="L359" s="109" t="s">
        <v>2339</v>
      </c>
    </row>
    <row r="360" spans="1:12" x14ac:dyDescent="0.25">
      <c r="A360" s="115">
        <v>45744.460409826388</v>
      </c>
      <c r="B360" s="99" t="s">
        <v>3293</v>
      </c>
      <c r="C360" s="99">
        <v>0</v>
      </c>
      <c r="D360" s="99" t="s">
        <v>4241</v>
      </c>
      <c r="E360" s="105">
        <v>30157100871</v>
      </c>
      <c r="F360" s="99" t="s">
        <v>3293</v>
      </c>
      <c r="G360" s="105" t="s">
        <v>4242</v>
      </c>
      <c r="H360" s="148" t="s">
        <v>3503</v>
      </c>
      <c r="I360" s="99"/>
      <c r="J360" s="100" t="s">
        <v>3503</v>
      </c>
      <c r="K360" t="str">
        <f>IFERROR(INDEX('LISTAS DE PARTICIPANTES'!B:B,MATCH(FORMULÁRIO!L360,'LISTAS DE PARTICIPANTES'!C:C,0)),"NÃO ENCONTRADO")</f>
        <v>VIVIANE SAMBINELLI MORI</v>
      </c>
      <c r="L360" s="109" t="s">
        <v>3292</v>
      </c>
    </row>
    <row r="361" spans="1:12" x14ac:dyDescent="0.25">
      <c r="A361" s="116">
        <v>45744.460524085647</v>
      </c>
      <c r="B361" s="101" t="s">
        <v>1758</v>
      </c>
      <c r="C361" s="101">
        <v>0</v>
      </c>
      <c r="D361" s="101" t="s">
        <v>4243</v>
      </c>
      <c r="E361" s="107" t="s">
        <v>4244</v>
      </c>
      <c r="F361" s="101" t="s">
        <v>1758</v>
      </c>
      <c r="G361" s="106">
        <v>31997621191</v>
      </c>
      <c r="H361" s="148" t="s">
        <v>3503</v>
      </c>
      <c r="I361" s="101"/>
      <c r="J361" s="102" t="s">
        <v>3503</v>
      </c>
      <c r="K361" t="str">
        <f>IFERROR(INDEX('LISTAS DE PARTICIPANTES'!B:B,MATCH(FORMULÁRIO!L361,'LISTAS DE PARTICIPANTES'!C:C,0)),"NÃO ENCONTRADO")</f>
        <v>JULIANA DE SOUSA MARTINS PEREIRA</v>
      </c>
      <c r="L361" s="109" t="s">
        <v>1757</v>
      </c>
    </row>
    <row r="362" spans="1:12" x14ac:dyDescent="0.25">
      <c r="A362" s="115">
        <v>45744.460799918983</v>
      </c>
      <c r="B362" s="99" t="s">
        <v>2120</v>
      </c>
      <c r="C362" s="99">
        <v>0</v>
      </c>
      <c r="D362" s="99" t="s">
        <v>4245</v>
      </c>
      <c r="E362" s="105" t="s">
        <v>2119</v>
      </c>
      <c r="F362" s="99" t="s">
        <v>2120</v>
      </c>
      <c r="G362" s="105" t="s">
        <v>4246</v>
      </c>
      <c r="H362" s="148" t="s">
        <v>3503</v>
      </c>
      <c r="I362" s="99" t="s">
        <v>4247</v>
      </c>
      <c r="J362" s="100" t="s">
        <v>3503</v>
      </c>
      <c r="K362" t="str">
        <f>IFERROR(INDEX('LISTAS DE PARTICIPANTES'!B:B,MATCH(FORMULÁRIO!L362,'LISTAS DE PARTICIPANTES'!C:C,0)),"NÃO ENCONTRADO")</f>
        <v>MACIEL TORQUATO TAVARES</v>
      </c>
      <c r="L362" s="109" t="s">
        <v>2119</v>
      </c>
    </row>
    <row r="363" spans="1:12" x14ac:dyDescent="0.25">
      <c r="A363" s="116">
        <v>45744.463948263889</v>
      </c>
      <c r="B363" s="101" t="s">
        <v>4248</v>
      </c>
      <c r="C363" s="101">
        <v>0</v>
      </c>
      <c r="D363" s="101" t="s">
        <v>4249</v>
      </c>
      <c r="E363" s="106">
        <v>64600360478</v>
      </c>
      <c r="F363" s="101" t="s">
        <v>3173</v>
      </c>
      <c r="G363" s="106">
        <v>61981266445</v>
      </c>
      <c r="H363" s="148" t="s">
        <v>3503</v>
      </c>
      <c r="I363" s="101"/>
      <c r="J363" s="102" t="s">
        <v>3503</v>
      </c>
      <c r="K363" t="str">
        <f>IFERROR(INDEX('LISTAS DE PARTICIPANTES'!B:B,MATCH(FORMULÁRIO!L363,'LISTAS DE PARTICIPANTES'!C:C,0)),"NÃO ENCONTRADO")</f>
        <v>ULISSES DE FREITAS XAVIER</v>
      </c>
      <c r="L363" s="109" t="s">
        <v>3172</v>
      </c>
    </row>
    <row r="364" spans="1:12" x14ac:dyDescent="0.25">
      <c r="A364" s="115">
        <v>45744.46539474537</v>
      </c>
      <c r="B364" s="99" t="s">
        <v>489</v>
      </c>
      <c r="C364" s="99">
        <v>0</v>
      </c>
      <c r="D364" s="99" t="s">
        <v>4250</v>
      </c>
      <c r="E364" s="105" t="s">
        <v>488</v>
      </c>
      <c r="F364" s="99" t="s">
        <v>489</v>
      </c>
      <c r="G364" s="105" t="s">
        <v>4251</v>
      </c>
      <c r="H364" s="148" t="s">
        <v>3503</v>
      </c>
      <c r="I364" s="99" t="s">
        <v>4247</v>
      </c>
      <c r="J364" s="100" t="s">
        <v>3503</v>
      </c>
      <c r="K364" t="str">
        <f>IFERROR(INDEX('LISTAS DE PARTICIPANTES'!B:B,MATCH(FORMULÁRIO!L364,'LISTAS DE PARTICIPANTES'!C:C,0)),"NÃO ENCONTRADO")</f>
        <v>ARI JORGE DE FREITAS</v>
      </c>
      <c r="L364" s="109" t="s">
        <v>488</v>
      </c>
    </row>
    <row r="365" spans="1:12" x14ac:dyDescent="0.25">
      <c r="A365" s="116">
        <v>45744.465808749999</v>
      </c>
      <c r="B365" s="101" t="s">
        <v>2092</v>
      </c>
      <c r="C365" s="101">
        <v>0</v>
      </c>
      <c r="D365" s="101" t="s">
        <v>4252</v>
      </c>
      <c r="E365" s="107" t="s">
        <v>4253</v>
      </c>
      <c r="F365" s="101" t="s">
        <v>2092</v>
      </c>
      <c r="G365" s="106" t="s">
        <v>4254</v>
      </c>
      <c r="H365" s="148" t="s">
        <v>3503</v>
      </c>
      <c r="I365" s="101"/>
      <c r="J365" s="102" t="s">
        <v>3503</v>
      </c>
      <c r="K365" t="str">
        <f>IFERROR(INDEX('LISTAS DE PARTICIPANTES'!B:B,MATCH(FORMULÁRIO!L365,'LISTAS DE PARTICIPANTES'!C:C,0)),"NÃO ENCONTRADO")</f>
        <v>LUIZ GUSTAVO BIEBERBACH ENGROFF</v>
      </c>
      <c r="L365" s="109" t="s">
        <v>2091</v>
      </c>
    </row>
    <row r="366" spans="1:12" x14ac:dyDescent="0.25">
      <c r="A366" s="115">
        <v>45744.469268090281</v>
      </c>
      <c r="B366" s="99" t="s">
        <v>113</v>
      </c>
      <c r="C366" s="99">
        <v>0</v>
      </c>
      <c r="D366" s="99" t="s">
        <v>4255</v>
      </c>
      <c r="E366" s="105">
        <v>61505544653</v>
      </c>
      <c r="F366" s="99" t="s">
        <v>113</v>
      </c>
      <c r="G366" s="105">
        <v>31997337725</v>
      </c>
      <c r="H366" s="148" t="s">
        <v>3503</v>
      </c>
      <c r="I366" s="99"/>
      <c r="J366" s="100" t="s">
        <v>3503</v>
      </c>
      <c r="K366" t="str">
        <f>IFERROR(INDEX('LISTAS DE PARTICIPANTES'!B:B,MATCH(FORMULÁRIO!L366,'LISTAS DE PARTICIPANTES'!C:C,0)),"NÃO ENCONTRADO")</f>
        <v>ALCIDÉIA MARGARETH ROCHA TRANCOSO</v>
      </c>
      <c r="L366" s="109" t="s">
        <v>112</v>
      </c>
    </row>
    <row r="367" spans="1:12" x14ac:dyDescent="0.25">
      <c r="A367" s="116">
        <v>45744.46990517361</v>
      </c>
      <c r="B367" s="101" t="s">
        <v>2292</v>
      </c>
      <c r="C367" s="101">
        <v>0</v>
      </c>
      <c r="D367" s="101" t="s">
        <v>4256</v>
      </c>
      <c r="E367" s="106">
        <v>61190241749</v>
      </c>
      <c r="F367" s="101" t="s">
        <v>2292</v>
      </c>
      <c r="G367" s="106" t="s">
        <v>4257</v>
      </c>
      <c r="H367" s="148" t="s">
        <v>3503</v>
      </c>
      <c r="I367" s="101"/>
      <c r="J367" s="102" t="s">
        <v>3503</v>
      </c>
      <c r="K367" t="str">
        <f>IFERROR(INDEX('LISTAS DE PARTICIPANTES'!B:B,MATCH(FORMULÁRIO!L367,'LISTAS DE PARTICIPANTES'!C:C,0)),"NÃO ENCONTRADO")</f>
        <v>MARIA JOSÉ MOTTA GOUVÊA</v>
      </c>
      <c r="L367" s="109" t="s">
        <v>2291</v>
      </c>
    </row>
    <row r="368" spans="1:12" x14ac:dyDescent="0.25">
      <c r="A368" s="115">
        <v>45744.471031122681</v>
      </c>
      <c r="B368" s="99" t="s">
        <v>1610</v>
      </c>
      <c r="C368" s="99">
        <v>0</v>
      </c>
      <c r="D368" s="99" t="s">
        <v>4258</v>
      </c>
      <c r="E368" s="105">
        <v>22821085826</v>
      </c>
      <c r="F368" s="99" t="s">
        <v>1610</v>
      </c>
      <c r="G368" s="105">
        <v>11963020506</v>
      </c>
      <c r="H368" s="148" t="s">
        <v>3503</v>
      </c>
      <c r="I368" s="99"/>
      <c r="J368" s="100" t="s">
        <v>3503</v>
      </c>
      <c r="K368" t="str">
        <f>IFERROR(INDEX('LISTAS DE PARTICIPANTES'!B:B,MATCH(FORMULÁRIO!L368,'LISTAS DE PARTICIPANTES'!C:C,0)),"NÃO ENCONTRADO")</f>
        <v>JANAÍNA CRISTINA MOREIRA DO AMARAL</v>
      </c>
      <c r="L368" s="109" t="s">
        <v>1609</v>
      </c>
    </row>
    <row r="369" spans="1:12" x14ac:dyDescent="0.25">
      <c r="A369" s="116">
        <v>45744.473954340283</v>
      </c>
      <c r="B369" s="101" t="s">
        <v>2776</v>
      </c>
      <c r="C369" s="101">
        <v>0</v>
      </c>
      <c r="D369" s="101" t="s">
        <v>2774</v>
      </c>
      <c r="E369" s="106" t="s">
        <v>4259</v>
      </c>
      <c r="F369" s="101" t="s">
        <v>2776</v>
      </c>
      <c r="G369" s="106">
        <v>11965183582</v>
      </c>
      <c r="H369" s="148" t="s">
        <v>3503</v>
      </c>
      <c r="I369" s="101"/>
      <c r="J369" s="102" t="s">
        <v>3503</v>
      </c>
      <c r="K369" t="str">
        <f>IFERROR(INDEX('LISTAS DE PARTICIPANTES'!B:B,MATCH(FORMULÁRIO!L369,'LISTAS DE PARTICIPANTES'!C:C,0)),"NÃO ENCONTRADO")</f>
        <v>REBECA DEBORA FINGUERMANN</v>
      </c>
      <c r="L369" s="109" t="s">
        <v>2775</v>
      </c>
    </row>
    <row r="370" spans="1:12" x14ac:dyDescent="0.25">
      <c r="A370" s="115">
        <v>45744.474387523151</v>
      </c>
      <c r="B370" s="99" t="s">
        <v>4260</v>
      </c>
      <c r="C370" s="99">
        <v>0</v>
      </c>
      <c r="D370" s="99" t="s">
        <v>3159</v>
      </c>
      <c r="E370" s="105" t="s">
        <v>3160</v>
      </c>
      <c r="F370" s="99" t="s">
        <v>4260</v>
      </c>
      <c r="G370" s="105">
        <v>85996749302</v>
      </c>
      <c r="H370" s="148" t="s">
        <v>3503</v>
      </c>
      <c r="I370" s="99"/>
      <c r="J370" s="100" t="s">
        <v>3503</v>
      </c>
      <c r="K370" t="str">
        <f>IFERROR(INDEX('LISTAS DE PARTICIPANTES'!B:B,MATCH(FORMULÁRIO!L370,'LISTAS DE PARTICIPANTES'!C:C,0)),"NÃO ENCONTRADO")</f>
        <v>TICIANNE MARQUES FIUSA LIMA</v>
      </c>
      <c r="L370" s="109" t="s">
        <v>3160</v>
      </c>
    </row>
    <row r="371" spans="1:12" x14ac:dyDescent="0.25">
      <c r="A371" s="116">
        <v>45744.477299606486</v>
      </c>
      <c r="B371" s="101" t="s">
        <v>1786</v>
      </c>
      <c r="C371" s="101">
        <v>0</v>
      </c>
      <c r="D371" s="101" t="s">
        <v>1784</v>
      </c>
      <c r="E371" s="106">
        <v>58704230663</v>
      </c>
      <c r="F371" s="101" t="s">
        <v>1786</v>
      </c>
      <c r="G371" s="106">
        <v>34999000511</v>
      </c>
      <c r="H371" s="148" t="s">
        <v>3503</v>
      </c>
      <c r="I371" s="101"/>
      <c r="J371" s="102" t="s">
        <v>3503</v>
      </c>
      <c r="K371" t="str">
        <f>IFERROR(INDEX('LISTAS DE PARTICIPANTES'!B:B,MATCH(FORMULÁRIO!L371,'LISTAS DE PARTICIPANTES'!C:C,0)),"NÃO ENCONTRADO")</f>
        <v>JUSCELINA MARIA DIAS TORRES</v>
      </c>
      <c r="L371" s="109" t="s">
        <v>1785</v>
      </c>
    </row>
    <row r="372" spans="1:12" x14ac:dyDescent="0.25">
      <c r="A372" s="115">
        <v>45744.478499444449</v>
      </c>
      <c r="B372" s="99" t="s">
        <v>2812</v>
      </c>
      <c r="C372" s="99">
        <v>0</v>
      </c>
      <c r="D372" s="99" t="s">
        <v>4261</v>
      </c>
      <c r="E372" s="105">
        <v>99622297153</v>
      </c>
      <c r="F372" s="99" t="s">
        <v>2812</v>
      </c>
      <c r="G372" s="105">
        <v>62999726041</v>
      </c>
      <c r="H372" s="148" t="s">
        <v>3503</v>
      </c>
      <c r="J372" s="100" t="s">
        <v>3503</v>
      </c>
      <c r="K372" t="str">
        <f>IFERROR(INDEX('LISTAS DE PARTICIPANTES'!B:B,MATCH(FORMULÁRIO!L372,'LISTAS DE PARTICIPANTES'!C:C,0)),"NÃO ENCONTRADO")</f>
        <v>RICARDO BRAUDES COELHO</v>
      </c>
      <c r="L372" s="109" t="s">
        <v>2811</v>
      </c>
    </row>
    <row r="373" spans="1:12" x14ac:dyDescent="0.25">
      <c r="A373" s="116">
        <v>45744.480872291664</v>
      </c>
      <c r="B373" s="101" t="s">
        <v>2100</v>
      </c>
      <c r="C373" s="101">
        <v>0</v>
      </c>
      <c r="D373" s="101" t="s">
        <v>4262</v>
      </c>
      <c r="E373" s="107" t="s">
        <v>4263</v>
      </c>
      <c r="F373" s="101" t="s">
        <v>2100</v>
      </c>
      <c r="G373" s="106">
        <v>84999795268</v>
      </c>
      <c r="H373" s="148" t="s">
        <v>3503</v>
      </c>
      <c r="J373" s="102" t="s">
        <v>3503</v>
      </c>
      <c r="K373" t="str">
        <f>IFERROR(INDEX('LISTAS DE PARTICIPANTES'!B:B,MATCH(FORMULÁRIO!L373,'LISTAS DE PARTICIPANTES'!C:C,0)),"NÃO ENCONTRADO")</f>
        <v>LUIZ HENRIQUE GEHLEN</v>
      </c>
      <c r="L373" s="109" t="s">
        <v>2099</v>
      </c>
    </row>
    <row r="374" spans="1:12" x14ac:dyDescent="0.25">
      <c r="A374" s="115">
        <v>45744.483561250003</v>
      </c>
      <c r="B374" s="99" t="s">
        <v>1143</v>
      </c>
      <c r="C374" s="99">
        <v>0</v>
      </c>
      <c r="D374" s="99" t="s">
        <v>4264</v>
      </c>
      <c r="E374" s="105" t="s">
        <v>1142</v>
      </c>
      <c r="F374" s="99" t="s">
        <v>1143</v>
      </c>
      <c r="G374" s="105" t="s">
        <v>4265</v>
      </c>
      <c r="H374" s="148" t="s">
        <v>3503</v>
      </c>
      <c r="J374" s="100" t="s">
        <v>3503</v>
      </c>
      <c r="K374" t="str">
        <f>IFERROR(INDEX('LISTAS DE PARTICIPANTES'!B:B,MATCH(FORMULÁRIO!L374,'LISTAS DE PARTICIPANTES'!C:C,0)),"NÃO ENCONTRADO")</f>
        <v>ERIK DUANE FONSECA HEWITT</v>
      </c>
      <c r="L374" s="109" t="s">
        <v>1142</v>
      </c>
    </row>
    <row r="375" spans="1:12" x14ac:dyDescent="0.25">
      <c r="A375" s="116">
        <v>45744.485759143514</v>
      </c>
      <c r="B375" s="101" t="s">
        <v>1634</v>
      </c>
      <c r="C375" s="101">
        <v>0</v>
      </c>
      <c r="D375" s="101" t="s">
        <v>4266</v>
      </c>
      <c r="E375" s="106" t="s">
        <v>1633</v>
      </c>
      <c r="F375" s="101" t="s">
        <v>1634</v>
      </c>
      <c r="G375" s="106" t="s">
        <v>4267</v>
      </c>
      <c r="H375" s="148" t="s">
        <v>3503</v>
      </c>
      <c r="J375" s="102" t="s">
        <v>3503</v>
      </c>
      <c r="K375" t="str">
        <f>IFERROR(INDEX('LISTAS DE PARTICIPANTES'!B:B,MATCH(FORMULÁRIO!L375,'LISTAS DE PARTICIPANTES'!C:C,0)),"NÃO ENCONTRADO")</f>
        <v>JÉSSICA CRUZ FERREIRA</v>
      </c>
      <c r="L375" s="109" t="s">
        <v>1633</v>
      </c>
    </row>
    <row r="376" spans="1:12" x14ac:dyDescent="0.25">
      <c r="A376" s="115">
        <v>45744.485968680558</v>
      </c>
      <c r="B376" s="99" t="s">
        <v>4268</v>
      </c>
      <c r="C376" s="99">
        <v>0</v>
      </c>
      <c r="D376" s="99" t="s">
        <v>1835</v>
      </c>
      <c r="E376" s="105">
        <v>33913006800</v>
      </c>
      <c r="F376" s="99" t="s">
        <v>4268</v>
      </c>
      <c r="G376" s="105" t="s">
        <v>4269</v>
      </c>
      <c r="H376" s="148" t="s">
        <v>3503</v>
      </c>
      <c r="J376" s="100" t="s">
        <v>3503</v>
      </c>
      <c r="K376" t="str">
        <f>IFERROR(INDEX('LISTAS DE PARTICIPANTES'!B:B,MATCH(FORMULÁRIO!L376,'LISTAS DE PARTICIPANTES'!C:C,0)),"NÃO ENCONTRADO")</f>
        <v>KORAIÇA PRINCE TESSARI DE LIMA</v>
      </c>
      <c r="L376" s="109" t="s">
        <v>1836</v>
      </c>
    </row>
    <row r="377" spans="1:12" x14ac:dyDescent="0.25">
      <c r="A377" s="116">
        <v>45744.486398807872</v>
      </c>
      <c r="B377" s="101" t="s">
        <v>1802</v>
      </c>
      <c r="C377" s="101">
        <v>0</v>
      </c>
      <c r="D377" s="101" t="s">
        <v>4270</v>
      </c>
      <c r="E377" s="107" t="s">
        <v>4271</v>
      </c>
      <c r="F377" s="101" t="s">
        <v>1802</v>
      </c>
      <c r="G377" s="106">
        <v>41999144496</v>
      </c>
      <c r="H377" s="148" t="s">
        <v>3503</v>
      </c>
      <c r="J377" s="102" t="s">
        <v>3503</v>
      </c>
      <c r="K377" t="str">
        <f>IFERROR(INDEX('LISTAS DE PARTICIPANTES'!B:B,MATCH(FORMULÁRIO!L377,'LISTAS DE PARTICIPANTES'!C:C,0)),"NÃO ENCONTRADO")</f>
        <v>KARINA PEREIRA DE FIGUEIREDO SOUZA PETRACCA</v>
      </c>
      <c r="L377" s="109" t="s">
        <v>1801</v>
      </c>
    </row>
    <row r="378" spans="1:12" x14ac:dyDescent="0.25">
      <c r="A378" s="115">
        <v>45744.486622523153</v>
      </c>
      <c r="B378" s="99" t="s">
        <v>218</v>
      </c>
      <c r="C378" s="99">
        <v>0</v>
      </c>
      <c r="D378" s="99" t="s">
        <v>4272</v>
      </c>
      <c r="E378" s="105" t="s">
        <v>217</v>
      </c>
      <c r="F378" s="99" t="s">
        <v>218</v>
      </c>
      <c r="G378" s="105">
        <v>81981230663</v>
      </c>
      <c r="H378" s="148" t="s">
        <v>3503</v>
      </c>
      <c r="J378" s="100" t="s">
        <v>3503</v>
      </c>
      <c r="K378" t="str">
        <f>IFERROR(INDEX('LISTAS DE PARTICIPANTES'!B:B,MATCH(FORMULÁRIO!L378,'LISTAS DE PARTICIPANTES'!C:C,0)),"NÃO ENCONTRADO")</f>
        <v>AMANDINE DENISE JOSÉMI GOISBAULT</v>
      </c>
      <c r="L378" s="109" t="s">
        <v>217</v>
      </c>
    </row>
    <row r="379" spans="1:12" x14ac:dyDescent="0.25">
      <c r="A379" s="116">
        <v>45744.491669328709</v>
      </c>
      <c r="B379" s="101" t="s">
        <v>4273</v>
      </c>
      <c r="C379" s="101">
        <v>0</v>
      </c>
      <c r="D379" s="101" t="s">
        <v>2546</v>
      </c>
      <c r="E379" s="106">
        <v>52733602691</v>
      </c>
      <c r="F379" s="101" t="s">
        <v>2548</v>
      </c>
      <c r="G379" s="106">
        <v>35998023449</v>
      </c>
      <c r="H379" s="148" t="s">
        <v>3503</v>
      </c>
      <c r="J379" s="102" t="s">
        <v>3503</v>
      </c>
      <c r="K379" t="str">
        <f>IFERROR(INDEX('LISTAS DE PARTICIPANTES'!B:B,MATCH(FORMULÁRIO!L379,'LISTAS DE PARTICIPANTES'!C:C,0)),"NÃO ENCONTRADO")</f>
        <v>NEIDE ZANETTI DOS REIS E SILVA</v>
      </c>
      <c r="L379" s="109" t="s">
        <v>2547</v>
      </c>
    </row>
    <row r="380" spans="1:12" x14ac:dyDescent="0.25">
      <c r="A380" s="115">
        <v>45744.493200300931</v>
      </c>
      <c r="B380" s="99" t="s">
        <v>1618</v>
      </c>
      <c r="C380" s="99">
        <v>0</v>
      </c>
      <c r="D380" s="99" t="s">
        <v>4274</v>
      </c>
      <c r="E380" s="110" t="s">
        <v>4275</v>
      </c>
      <c r="F380" s="99" t="s">
        <v>1618</v>
      </c>
      <c r="G380" s="105">
        <v>81998661181</v>
      </c>
      <c r="H380" s="148" t="s">
        <v>3503</v>
      </c>
      <c r="J380" s="100" t="s">
        <v>3503</v>
      </c>
      <c r="K380" t="str">
        <f>IFERROR(INDEX('LISTAS DE PARTICIPANTES'!B:B,MATCH(FORMULÁRIO!L380,'LISTAS DE PARTICIPANTES'!C:C,0)),"NÃO ENCONTRADO")</f>
        <v>JANAÍNA GUEDES MONTEIRO EVANGELISTA</v>
      </c>
      <c r="L380" s="109" t="s">
        <v>1617</v>
      </c>
    </row>
    <row r="381" spans="1:12" x14ac:dyDescent="0.25">
      <c r="A381" s="116">
        <v>45744.506642986111</v>
      </c>
      <c r="B381" s="101" t="s">
        <v>4276</v>
      </c>
      <c r="C381" s="101">
        <v>0</v>
      </c>
      <c r="D381" s="101" t="s">
        <v>4277</v>
      </c>
      <c r="E381" s="106">
        <v>59623691734</v>
      </c>
      <c r="F381" s="101" t="s">
        <v>2279</v>
      </c>
      <c r="G381" s="106" t="s">
        <v>4278</v>
      </c>
      <c r="H381" s="148" t="s">
        <v>3503</v>
      </c>
      <c r="J381" s="102" t="s">
        <v>3503</v>
      </c>
      <c r="K381" t="str">
        <f>IFERROR(INDEX('LISTAS DE PARTICIPANTES'!B:B,MATCH(FORMULÁRIO!L381,'LISTAS DE PARTICIPANTES'!C:C,0)),"NÃO ENCONTRADO")</f>
        <v>MARIA ENEIDA AMARAL</v>
      </c>
      <c r="L381" s="109" t="s">
        <v>2278</v>
      </c>
    </row>
    <row r="382" spans="1:12" x14ac:dyDescent="0.25">
      <c r="A382" s="115">
        <v>45744.507581655096</v>
      </c>
      <c r="B382" s="99" t="s">
        <v>1538</v>
      </c>
      <c r="C382" s="99">
        <v>0</v>
      </c>
      <c r="D382" s="99" t="s">
        <v>4279</v>
      </c>
      <c r="E382" s="105" t="s">
        <v>1537</v>
      </c>
      <c r="F382" s="99" t="s">
        <v>1538</v>
      </c>
      <c r="G382" s="105" t="s">
        <v>4280</v>
      </c>
      <c r="H382" s="148" t="s">
        <v>3503</v>
      </c>
      <c r="J382" s="100" t="s">
        <v>3503</v>
      </c>
      <c r="K382" t="str">
        <f>IFERROR(INDEX('LISTAS DE PARTICIPANTES'!B:B,MATCH(FORMULÁRIO!L382,'LISTAS DE PARTICIPANTES'!C:C,0)),"NÃO ENCONTRADO")</f>
        <v>IAGO VEIGA CONFORT LORENA</v>
      </c>
      <c r="L382" s="109" t="s">
        <v>1537</v>
      </c>
    </row>
    <row r="383" spans="1:12" x14ac:dyDescent="0.25">
      <c r="A383" s="116">
        <v>45744.510226840277</v>
      </c>
      <c r="B383" s="101" t="s">
        <v>2884</v>
      </c>
      <c r="C383" s="101">
        <v>0</v>
      </c>
      <c r="D383" s="101" t="s">
        <v>4281</v>
      </c>
      <c r="E383" s="106" t="s">
        <v>4282</v>
      </c>
      <c r="F383" s="101" t="s">
        <v>2884</v>
      </c>
      <c r="G383" s="106">
        <v>51992367919</v>
      </c>
      <c r="H383" s="148" t="s">
        <v>3503</v>
      </c>
      <c r="J383" s="102" t="s">
        <v>3503</v>
      </c>
      <c r="K383" t="str">
        <f>IFERROR(INDEX('LISTAS DE PARTICIPANTES'!B:B,MATCH(FORMULÁRIO!L383,'LISTAS DE PARTICIPANTES'!C:C,0)),"NÃO ENCONTRADO")</f>
        <v>RODRIGO NOLTE MARTINS</v>
      </c>
      <c r="L383" s="109" t="s">
        <v>2883</v>
      </c>
    </row>
    <row r="384" spans="1:12" x14ac:dyDescent="0.25">
      <c r="A384" s="115">
        <v>45744.522483842593</v>
      </c>
      <c r="B384" s="99" t="s">
        <v>2604</v>
      </c>
      <c r="C384" s="99">
        <v>0</v>
      </c>
      <c r="D384" s="99" t="s">
        <v>4283</v>
      </c>
      <c r="E384" s="105" t="s">
        <v>4284</v>
      </c>
      <c r="F384" s="99" t="s">
        <v>2604</v>
      </c>
      <c r="G384" s="105" t="s">
        <v>4285</v>
      </c>
      <c r="H384" s="148" t="s">
        <v>3503</v>
      </c>
      <c r="J384" s="100" t="s">
        <v>3503</v>
      </c>
      <c r="K384" t="str">
        <f>IFERROR(INDEX('LISTAS DE PARTICIPANTES'!B:B,MATCH(FORMULÁRIO!L384,'LISTAS DE PARTICIPANTES'!C:C,0)),"NÃO ENCONTRADO")</f>
        <v>PATRÍCIA PAULA LIMA</v>
      </c>
      <c r="L384" s="109" t="s">
        <v>2603</v>
      </c>
    </row>
    <row r="385" spans="1:12" x14ac:dyDescent="0.25">
      <c r="A385" s="116">
        <v>45744.540178668976</v>
      </c>
      <c r="B385" s="101" t="s">
        <v>2848</v>
      </c>
      <c r="C385" s="101">
        <v>0</v>
      </c>
      <c r="D385" s="101" t="s">
        <v>4286</v>
      </c>
      <c r="E385" s="106">
        <v>10768282802</v>
      </c>
      <c r="F385" s="101" t="s">
        <v>2848</v>
      </c>
      <c r="G385" s="106" t="s">
        <v>4287</v>
      </c>
      <c r="H385" s="148" t="s">
        <v>3503</v>
      </c>
      <c r="J385" s="102" t="s">
        <v>3503</v>
      </c>
      <c r="K385" t="str">
        <f>IFERROR(INDEX('LISTAS DE PARTICIPANTES'!B:B,MATCH(FORMULÁRIO!L385,'LISTAS DE PARTICIPANTES'!C:C,0)),"NÃO ENCONTRADO")</f>
        <v>ROBERTO CARLOS MORETTO</v>
      </c>
      <c r="L385" s="109" t="s">
        <v>2847</v>
      </c>
    </row>
    <row r="386" spans="1:12" x14ac:dyDescent="0.25">
      <c r="A386" s="115">
        <v>45744.552054016203</v>
      </c>
      <c r="B386" s="99" t="s">
        <v>4288</v>
      </c>
      <c r="C386" s="99">
        <v>0</v>
      </c>
      <c r="D386" s="99" t="s">
        <v>4289</v>
      </c>
      <c r="E386" s="105" t="s">
        <v>116</v>
      </c>
      <c r="F386" s="99" t="s">
        <v>117</v>
      </c>
      <c r="G386" s="105" t="s">
        <v>4290</v>
      </c>
      <c r="H386" s="148" t="s">
        <v>3503</v>
      </c>
      <c r="J386" s="100" t="s">
        <v>3503</v>
      </c>
      <c r="K386" t="str">
        <f>IFERROR(INDEX('LISTAS DE PARTICIPANTES'!B:B,MATCH(FORMULÁRIO!L386,'LISTAS DE PARTICIPANTES'!C:C,0)),"NÃO ENCONTRADO")</f>
        <v>ALDRIN VIANNA DE SANTANA</v>
      </c>
      <c r="L386" s="109" t="s">
        <v>116</v>
      </c>
    </row>
    <row r="387" spans="1:12" x14ac:dyDescent="0.25">
      <c r="A387" s="116">
        <v>45744.554988912038</v>
      </c>
      <c r="B387" s="101" t="s">
        <v>194</v>
      </c>
      <c r="C387" s="101">
        <v>0</v>
      </c>
      <c r="D387" s="101" t="s">
        <v>4291</v>
      </c>
      <c r="E387" s="106">
        <v>12968592742</v>
      </c>
      <c r="F387" s="101" t="s">
        <v>194</v>
      </c>
      <c r="G387" s="106">
        <v>31997143588</v>
      </c>
      <c r="H387" s="148" t="s">
        <v>3503</v>
      </c>
      <c r="J387" s="102" t="s">
        <v>3503</v>
      </c>
      <c r="K387" t="str">
        <f>IFERROR(INDEX('LISTAS DE PARTICIPANTES'!B:B,MATCH(FORMULÁRIO!L387,'LISTAS DE PARTICIPANTES'!C:C,0)),"NÃO ENCONTRADO")</f>
        <v>ALLAN MOSCON ZAMPERINI</v>
      </c>
      <c r="L387" s="109" t="s">
        <v>193</v>
      </c>
    </row>
    <row r="388" spans="1:12" x14ac:dyDescent="0.25">
      <c r="A388" s="115">
        <v>45744.555381192127</v>
      </c>
      <c r="B388" s="99" t="s">
        <v>3225</v>
      </c>
      <c r="C388" s="99">
        <v>0</v>
      </c>
      <c r="D388" s="99" t="s">
        <v>4292</v>
      </c>
      <c r="E388" s="105" t="s">
        <v>4293</v>
      </c>
      <c r="F388" s="99" t="s">
        <v>4294</v>
      </c>
      <c r="G388" s="105" t="s">
        <v>4295</v>
      </c>
      <c r="H388" s="148" t="s">
        <v>3503</v>
      </c>
      <c r="J388" s="100" t="s">
        <v>3503</v>
      </c>
      <c r="K388" t="str">
        <f>IFERROR(INDEX('LISTAS DE PARTICIPANTES'!B:B,MATCH(FORMULÁRIO!L388,'LISTAS DE PARTICIPANTES'!C:C,0)),"NÃO ENCONTRADO")</f>
        <v>VANESSA PORTUGAL MARTINS</v>
      </c>
      <c r="L388" s="109" t="s">
        <v>3224</v>
      </c>
    </row>
    <row r="389" spans="1:12" x14ac:dyDescent="0.25">
      <c r="A389" s="116">
        <v>45744.559493854162</v>
      </c>
      <c r="B389" s="101" t="s">
        <v>4296</v>
      </c>
      <c r="C389" s="101">
        <v>0</v>
      </c>
      <c r="D389" s="101" t="s">
        <v>4297</v>
      </c>
      <c r="E389" s="107" t="s">
        <v>4298</v>
      </c>
      <c r="F389" s="101" t="s">
        <v>1027</v>
      </c>
      <c r="G389" s="106">
        <v>11980534326</v>
      </c>
      <c r="H389" s="148" t="s">
        <v>3503</v>
      </c>
      <c r="J389" s="102" t="s">
        <v>3503</v>
      </c>
      <c r="K389" t="str">
        <f>IFERROR(INDEX('LISTAS DE PARTICIPANTES'!B:B,MATCH(FORMULÁRIO!L389,'LISTAS DE PARTICIPANTES'!C:C,0)),"NÃO ENCONTRADO")</f>
        <v>EDILSON WALNEY MARTINS</v>
      </c>
      <c r="L389" s="109" t="s">
        <v>1026</v>
      </c>
    </row>
    <row r="390" spans="1:12" x14ac:dyDescent="0.25">
      <c r="A390" s="115">
        <v>45744.563513715279</v>
      </c>
      <c r="B390" s="99" t="s">
        <v>4299</v>
      </c>
      <c r="C390" s="99">
        <v>0</v>
      </c>
      <c r="D390" s="99" t="s">
        <v>4300</v>
      </c>
      <c r="E390" s="110" t="s">
        <v>4301</v>
      </c>
      <c r="F390" s="99" t="s">
        <v>1810</v>
      </c>
      <c r="G390" s="105">
        <v>11967168497</v>
      </c>
      <c r="H390" s="148" t="s">
        <v>3503</v>
      </c>
      <c r="J390" s="100" t="s">
        <v>3503</v>
      </c>
      <c r="K390" t="str">
        <f>IFERROR(INDEX('LISTAS DE PARTICIPANTES'!B:B,MATCH(FORMULÁRIO!L390,'LISTAS DE PARTICIPANTES'!C:C,0)),"NÃO ENCONTRADO")</f>
        <v>KARINE LEGRAND</v>
      </c>
      <c r="L390" s="109" t="s">
        <v>1809</v>
      </c>
    </row>
    <row r="391" spans="1:12" x14ac:dyDescent="0.25">
      <c r="A391" s="116">
        <v>45744.563786030092</v>
      </c>
      <c r="B391" s="101" t="s">
        <v>4302</v>
      </c>
      <c r="C391" s="101">
        <v>0</v>
      </c>
      <c r="D391" s="101" t="s">
        <v>4303</v>
      </c>
      <c r="E391" s="106" t="s">
        <v>4304</v>
      </c>
      <c r="F391" s="101" t="s">
        <v>552</v>
      </c>
      <c r="G391" s="106">
        <v>71999981909</v>
      </c>
      <c r="H391" s="148" t="s">
        <v>3503</v>
      </c>
      <c r="J391" s="102" t="s">
        <v>3503</v>
      </c>
      <c r="K391" t="str">
        <f>IFERROR(INDEX('LISTAS DE PARTICIPANTES'!B:B,MATCH(FORMULÁRIO!L391,'LISTAS DE PARTICIPANTES'!C:C,0)),"NÃO ENCONTRADO")</f>
        <v>BRUNA PEREIRA MAGALHÃES</v>
      </c>
      <c r="L391" s="109" t="s">
        <v>551</v>
      </c>
    </row>
    <row r="392" spans="1:12" x14ac:dyDescent="0.25">
      <c r="A392" s="115">
        <v>45744.565762731479</v>
      </c>
      <c r="B392" s="99" t="s">
        <v>1266</v>
      </c>
      <c r="C392" s="99">
        <v>0</v>
      </c>
      <c r="D392" s="99" t="s">
        <v>4305</v>
      </c>
      <c r="E392" s="110" t="s">
        <v>4306</v>
      </c>
      <c r="F392" s="99" t="s">
        <v>1266</v>
      </c>
      <c r="G392" s="105">
        <v>71981080946</v>
      </c>
      <c r="H392" s="148" t="s">
        <v>3503</v>
      </c>
      <c r="J392" s="100" t="s">
        <v>3503</v>
      </c>
      <c r="K392" t="str">
        <f>IFERROR(INDEX('LISTAS DE PARTICIPANTES'!B:B,MATCH(FORMULÁRIO!L392,'LISTAS DE PARTICIPANTES'!C:C,0)),"NÃO ENCONTRADO")</f>
        <v>FERNANDA PIMENTA VASCONCELOS</v>
      </c>
      <c r="L392" s="109" t="s">
        <v>1265</v>
      </c>
    </row>
    <row r="393" spans="1:12" x14ac:dyDescent="0.25">
      <c r="A393" s="116">
        <v>45744.573052187501</v>
      </c>
      <c r="B393" s="101" t="s">
        <v>266</v>
      </c>
      <c r="C393" s="101">
        <v>0</v>
      </c>
      <c r="D393" s="101" t="s">
        <v>4307</v>
      </c>
      <c r="E393" s="106" t="s">
        <v>265</v>
      </c>
      <c r="F393" s="101" t="s">
        <v>266</v>
      </c>
      <c r="G393" s="106">
        <v>24988181070</v>
      </c>
      <c r="H393" s="148" t="s">
        <v>3503</v>
      </c>
      <c r="J393" s="102" t="s">
        <v>3503</v>
      </c>
      <c r="K393" t="str">
        <f>IFERROR(INDEX('LISTAS DE PARTICIPANTES'!B:B,MATCH(FORMULÁRIO!L393,'LISTAS DE PARTICIPANTES'!C:C,0)),"NÃO ENCONTRADO")</f>
        <v>ANA CECÍLIA REIS DE AZEVEDO</v>
      </c>
      <c r="L393" s="109" t="s">
        <v>265</v>
      </c>
    </row>
    <row r="394" spans="1:12" x14ac:dyDescent="0.25">
      <c r="A394" s="115">
        <v>45744.574844074072</v>
      </c>
      <c r="B394" s="99" t="s">
        <v>97</v>
      </c>
      <c r="C394" s="99">
        <v>0</v>
      </c>
      <c r="D394" s="99" t="s">
        <v>95</v>
      </c>
      <c r="E394" s="110" t="s">
        <v>4308</v>
      </c>
      <c r="F394" s="99" t="s">
        <v>97</v>
      </c>
      <c r="G394" s="105">
        <v>94992802281</v>
      </c>
      <c r="H394" s="148" t="s">
        <v>3503</v>
      </c>
      <c r="J394" s="100" t="s">
        <v>3503</v>
      </c>
      <c r="K394" t="str">
        <f>IFERROR(INDEX('LISTAS DE PARTICIPANTES'!B:B,MATCH(FORMULÁRIO!L394,'LISTAS DE PARTICIPANTES'!C:C,0)),"NÃO ENCONTRADO")</f>
        <v>ALAN RIBEIRO DA SILVA</v>
      </c>
      <c r="L394" s="109" t="s">
        <v>96</v>
      </c>
    </row>
    <row r="395" spans="1:12" x14ac:dyDescent="0.25">
      <c r="A395" s="116">
        <v>45744.575778356477</v>
      </c>
      <c r="B395" s="101" t="s">
        <v>3141</v>
      </c>
      <c r="C395" s="101">
        <v>0</v>
      </c>
      <c r="D395" s="101" t="s">
        <v>4309</v>
      </c>
      <c r="E395" s="107" t="s">
        <v>4310</v>
      </c>
      <c r="F395" s="101" t="s">
        <v>3141</v>
      </c>
      <c r="G395" s="106">
        <v>31992219400</v>
      </c>
      <c r="H395" s="148" t="s">
        <v>3503</v>
      </c>
      <c r="J395" s="102" t="s">
        <v>3503</v>
      </c>
      <c r="K395" t="str">
        <f>IFERROR(INDEX('LISTAS DE PARTICIPANTES'!B:B,MATCH(FORMULÁRIO!L395,'LISTAS DE PARTICIPANTES'!C:C,0)),"NÃO ENCONTRADO")</f>
        <v>THEO COSTA DUARTE</v>
      </c>
      <c r="L395" s="109" t="s">
        <v>3140</v>
      </c>
    </row>
    <row r="396" spans="1:12" x14ac:dyDescent="0.25">
      <c r="A396" s="115">
        <v>45744.594817592588</v>
      </c>
      <c r="B396" s="99" t="s">
        <v>2275</v>
      </c>
      <c r="C396" s="99">
        <v>0</v>
      </c>
      <c r="D396" s="99" t="s">
        <v>4311</v>
      </c>
      <c r="E396" s="105">
        <v>34794540892</v>
      </c>
      <c r="F396" s="99" t="s">
        <v>2275</v>
      </c>
      <c r="G396" s="105">
        <v>11993201194</v>
      </c>
      <c r="H396" s="148" t="s">
        <v>3503</v>
      </c>
      <c r="J396" s="100" t="s">
        <v>3503</v>
      </c>
      <c r="K396" t="str">
        <f>IFERROR(INDEX('LISTAS DE PARTICIPANTES'!B:B,MATCH(FORMULÁRIO!L396,'LISTAS DE PARTICIPANTES'!C:C,0)),"NÃO ENCONTRADO")</f>
        <v>MARIA EMILIA FAGANELLO</v>
      </c>
      <c r="L396" s="109" t="s">
        <v>2274</v>
      </c>
    </row>
    <row r="397" spans="1:12" x14ac:dyDescent="0.25">
      <c r="A397" s="116">
        <v>45744.611367916666</v>
      </c>
      <c r="B397" s="101" t="s">
        <v>2956</v>
      </c>
      <c r="C397" s="101">
        <v>0</v>
      </c>
      <c r="D397" s="101" t="s">
        <v>2954</v>
      </c>
      <c r="E397" s="107" t="s">
        <v>4312</v>
      </c>
      <c r="F397" s="101" t="s">
        <v>4313</v>
      </c>
      <c r="G397" s="106">
        <v>27992925511</v>
      </c>
      <c r="H397" s="148" t="s">
        <v>3503</v>
      </c>
      <c r="J397" s="102" t="s">
        <v>3503</v>
      </c>
      <c r="K397" t="str">
        <f>IFERROR(INDEX('LISTAS DE PARTICIPANTES'!B:B,MATCH(FORMULÁRIO!L397,'LISTAS DE PARTICIPANTES'!C:C,0)),"NÃO ENCONTRADO")</f>
        <v>SANDRO JULIATI</v>
      </c>
      <c r="L397" s="109" t="s">
        <v>2955</v>
      </c>
    </row>
    <row r="398" spans="1:12" x14ac:dyDescent="0.25">
      <c r="A398" s="115">
        <v>45744.619668252315</v>
      </c>
      <c r="B398" s="99" t="s">
        <v>4314</v>
      </c>
      <c r="C398" s="99">
        <v>0</v>
      </c>
      <c r="D398" s="99" t="s">
        <v>2942</v>
      </c>
      <c r="E398" s="105">
        <v>66584990710</v>
      </c>
      <c r="F398" s="99" t="s">
        <v>2944</v>
      </c>
      <c r="G398" s="105">
        <v>21996799698</v>
      </c>
      <c r="H398" s="148" t="s">
        <v>3503</v>
      </c>
      <c r="J398" s="100" t="s">
        <v>3503</v>
      </c>
      <c r="K398" t="str">
        <f>IFERROR(INDEX('LISTAS DE PARTICIPANTES'!B:B,MATCH(FORMULÁRIO!L398,'LISTAS DE PARTICIPANTES'!C:C,0)),"NÃO ENCONTRADO")</f>
        <v>SANDRA HELENA GONZAGA PEDROSO</v>
      </c>
      <c r="L398" s="109" t="s">
        <v>2943</v>
      </c>
    </row>
    <row r="399" spans="1:12" x14ac:dyDescent="0.25">
      <c r="A399" s="116">
        <v>45744.626187187503</v>
      </c>
      <c r="B399" s="101" t="s">
        <v>1174</v>
      </c>
      <c r="C399" s="101">
        <v>0</v>
      </c>
      <c r="D399" s="101" t="s">
        <v>4315</v>
      </c>
      <c r="E399" s="107" t="s">
        <v>4316</v>
      </c>
      <c r="F399" s="101" t="s">
        <v>1174</v>
      </c>
      <c r="G399" s="106">
        <v>21981520168</v>
      </c>
      <c r="H399" s="148" t="s">
        <v>3503</v>
      </c>
      <c r="J399" s="102" t="s">
        <v>3503</v>
      </c>
      <c r="K399" t="str">
        <f>IFERROR(INDEX('LISTAS DE PARTICIPANTES'!B:B,MATCH(FORMULÁRIO!L399,'LISTAS DE PARTICIPANTES'!C:C,0)),"NÃO ENCONTRADO")</f>
        <v>FABIANA NOGUEIRA GUZMAN</v>
      </c>
      <c r="L399" s="109" t="s">
        <v>1173</v>
      </c>
    </row>
    <row r="400" spans="1:12" x14ac:dyDescent="0.25">
      <c r="A400" s="115">
        <v>45744.630228495371</v>
      </c>
      <c r="B400" s="99" t="s">
        <v>1370</v>
      </c>
      <c r="C400" s="99">
        <v>0</v>
      </c>
      <c r="D400" s="99" t="s">
        <v>4317</v>
      </c>
      <c r="E400" s="105" t="s">
        <v>1369</v>
      </c>
      <c r="F400" s="99" t="s">
        <v>1370</v>
      </c>
      <c r="G400" s="105" t="s">
        <v>4318</v>
      </c>
      <c r="H400" s="148" t="s">
        <v>3503</v>
      </c>
      <c r="J400" s="100" t="s">
        <v>3503</v>
      </c>
      <c r="K400" t="str">
        <f>IFERROR(INDEX('LISTAS DE PARTICIPANTES'!B:B,MATCH(FORMULÁRIO!L400,'LISTAS DE PARTICIPANTES'!C:C,0)),"NÃO ENCONTRADO")</f>
        <v>GABRIELA DE ANDRADE RODRIGUES</v>
      </c>
      <c r="L400" s="109" t="s">
        <v>1369</v>
      </c>
    </row>
    <row r="401" spans="1:12" x14ac:dyDescent="0.25">
      <c r="A401" s="116">
        <v>45744.640065428241</v>
      </c>
      <c r="B401" s="101" t="s">
        <v>1912</v>
      </c>
      <c r="C401" s="101">
        <v>0</v>
      </c>
      <c r="D401" s="101" t="s">
        <v>4319</v>
      </c>
      <c r="E401" s="106">
        <v>77813081315</v>
      </c>
      <c r="F401" s="101" t="s">
        <v>1912</v>
      </c>
      <c r="G401" s="106">
        <v>85999912626</v>
      </c>
      <c r="H401" s="148" t="s">
        <v>3503</v>
      </c>
      <c r="J401" s="102" t="s">
        <v>3503</v>
      </c>
      <c r="K401" t="str">
        <f>IFERROR(INDEX('LISTAS DE PARTICIPANTES'!B:B,MATCH(FORMULÁRIO!L401,'LISTAS DE PARTICIPANTES'!C:C,0)),"NÃO ENCONTRADO")</f>
        <v>LEONARDO MOURA ROCHA</v>
      </c>
      <c r="L401" s="109" t="s">
        <v>1911</v>
      </c>
    </row>
    <row r="402" spans="1:12" x14ac:dyDescent="0.25">
      <c r="A402" s="115">
        <v>45744.642100497687</v>
      </c>
      <c r="B402" s="99" t="s">
        <v>2788</v>
      </c>
      <c r="C402" s="99">
        <v>0</v>
      </c>
      <c r="D402" s="99" t="s">
        <v>4320</v>
      </c>
      <c r="E402" s="105">
        <v>33666463819</v>
      </c>
      <c r="F402" s="99" t="s">
        <v>2788</v>
      </c>
      <c r="G402" s="105" t="s">
        <v>4321</v>
      </c>
      <c r="H402" s="148" t="s">
        <v>3503</v>
      </c>
      <c r="J402" s="100" t="s">
        <v>3503</v>
      </c>
      <c r="K402" t="str">
        <f>IFERROR(INDEX('LISTAS DE PARTICIPANTES'!B:B,MATCH(FORMULÁRIO!L402,'LISTAS DE PARTICIPANTES'!C:C,0)),"NÃO ENCONTRADO")</f>
        <v>RENATA DAMIANO MAGRIN</v>
      </c>
      <c r="L402" s="109" t="s">
        <v>2787</v>
      </c>
    </row>
    <row r="403" spans="1:12" x14ac:dyDescent="0.25">
      <c r="A403" s="116">
        <v>45744.643114930557</v>
      </c>
      <c r="B403" s="101" t="s">
        <v>521</v>
      </c>
      <c r="C403" s="101">
        <v>0</v>
      </c>
      <c r="D403" s="101" t="s">
        <v>4322</v>
      </c>
      <c r="E403" s="106" t="s">
        <v>520</v>
      </c>
      <c r="F403" s="101" t="s">
        <v>521</v>
      </c>
      <c r="G403" s="106">
        <v>81986456822</v>
      </c>
      <c r="H403" s="148" t="s">
        <v>3503</v>
      </c>
      <c r="J403" s="102" t="s">
        <v>3503</v>
      </c>
      <c r="K403" t="str">
        <f>IFERROR(INDEX('LISTAS DE PARTICIPANTES'!B:B,MATCH(FORMULÁRIO!L403,'LISTAS DE PARTICIPANTES'!C:C,0)),"NÃO ENCONTRADO")</f>
        <v>BÁRBARA LUNA DE ARAÚJO</v>
      </c>
      <c r="L403" s="109" t="s">
        <v>520</v>
      </c>
    </row>
    <row r="404" spans="1:12" x14ac:dyDescent="0.25">
      <c r="A404" s="115">
        <v>45744.643934814812</v>
      </c>
      <c r="B404" s="99" t="s">
        <v>1406</v>
      </c>
      <c r="C404" s="99">
        <v>0</v>
      </c>
      <c r="D404" s="99" t="s">
        <v>4323</v>
      </c>
      <c r="E404" s="105">
        <v>54098424991</v>
      </c>
      <c r="F404" s="99" t="s">
        <v>1406</v>
      </c>
      <c r="G404" s="105">
        <v>991161474</v>
      </c>
      <c r="H404" s="148" t="s">
        <v>3503</v>
      </c>
      <c r="J404" s="100" t="s">
        <v>3503</v>
      </c>
      <c r="K404" t="str">
        <f>IFERROR(INDEX('LISTAS DE PARTICIPANTES'!B:B,MATCH(FORMULÁRIO!L404,'LISTAS DE PARTICIPANTES'!C:C,0)),"NÃO ENCONTRADO")</f>
        <v>GIANE ELENICE FISCHER</v>
      </c>
      <c r="L404" s="109" t="s">
        <v>1405</v>
      </c>
    </row>
    <row r="405" spans="1:12" x14ac:dyDescent="0.25">
      <c r="A405" s="116">
        <v>45744.648973518517</v>
      </c>
      <c r="B405" s="101" t="s">
        <v>4324</v>
      </c>
      <c r="C405" s="101">
        <v>0</v>
      </c>
      <c r="D405" s="101" t="s">
        <v>4325</v>
      </c>
      <c r="E405" s="106">
        <v>24742678672</v>
      </c>
      <c r="F405" s="101" t="s">
        <v>1318</v>
      </c>
      <c r="G405" s="106">
        <v>21999265244</v>
      </c>
      <c r="H405" s="148" t="s">
        <v>3503</v>
      </c>
      <c r="J405" s="102" t="s">
        <v>3503</v>
      </c>
      <c r="K405" t="str">
        <f>IFERROR(INDEX('LISTAS DE PARTICIPANTES'!B:B,MATCH(FORMULÁRIO!L405,'LISTAS DE PARTICIPANTES'!C:C,0)),"NÃO ENCONTRADO")</f>
        <v>FLÁVIO CÂNDIDO DA SILVA</v>
      </c>
      <c r="L405" s="109" t="s">
        <v>1317</v>
      </c>
    </row>
    <row r="406" spans="1:12" x14ac:dyDescent="0.25">
      <c r="A406" s="115">
        <v>45744.651181354166</v>
      </c>
      <c r="B406" s="99" t="s">
        <v>4326</v>
      </c>
      <c r="C406" s="99">
        <v>0</v>
      </c>
      <c r="D406" s="99" t="s">
        <v>4327</v>
      </c>
      <c r="E406" s="105">
        <v>10231130406</v>
      </c>
      <c r="F406" s="99" t="s">
        <v>4328</v>
      </c>
      <c r="G406" s="105">
        <v>87988228581</v>
      </c>
      <c r="H406" s="148" t="s">
        <v>3503</v>
      </c>
      <c r="I406" s="99" t="s">
        <v>4329</v>
      </c>
      <c r="J406" s="100" t="s">
        <v>3503</v>
      </c>
      <c r="K406" t="str">
        <f>IFERROR(INDEX('LISTAS DE PARTICIPANTES'!B:B,MATCH(FORMULÁRIO!L406,'LISTAS DE PARTICIPANTES'!C:C,0)),"NÃO ENCONTRADO")</f>
        <v>PAULO HENRIQUE DIAS DOS SANTOS</v>
      </c>
      <c r="L406" s="109" t="s">
        <v>2655</v>
      </c>
    </row>
    <row r="407" spans="1:12" x14ac:dyDescent="0.25">
      <c r="A407" s="116">
        <v>45744.658760370367</v>
      </c>
      <c r="B407" s="101" t="s">
        <v>1350</v>
      </c>
      <c r="C407" s="101">
        <v>0</v>
      </c>
      <c r="D407" s="101" t="s">
        <v>4330</v>
      </c>
      <c r="E407" s="107" t="s">
        <v>4331</v>
      </c>
      <c r="F407" s="101" t="s">
        <v>1350</v>
      </c>
      <c r="G407" s="106">
        <v>11998152590</v>
      </c>
      <c r="H407" s="148" t="s">
        <v>3503</v>
      </c>
      <c r="J407" s="102" t="s">
        <v>3503</v>
      </c>
      <c r="K407" t="str">
        <f>IFERROR(INDEX('LISTAS DE PARTICIPANTES'!B:B,MATCH(FORMULÁRIO!L407,'LISTAS DE PARTICIPANTES'!C:C,0)),"NÃO ENCONTRADO")</f>
        <v>FRANK ANDREI GONÇALVES MORA</v>
      </c>
      <c r="L407" s="109" t="s">
        <v>1349</v>
      </c>
    </row>
    <row r="408" spans="1:12" x14ac:dyDescent="0.25">
      <c r="A408" s="115">
        <v>45744.661919120372</v>
      </c>
      <c r="B408" s="99" t="s">
        <v>1294</v>
      </c>
      <c r="C408" s="99">
        <v>0</v>
      </c>
      <c r="D408" s="99" t="s">
        <v>4332</v>
      </c>
      <c r="E408" s="105" t="s">
        <v>1293</v>
      </c>
      <c r="F408" s="99" t="s">
        <v>1294</v>
      </c>
      <c r="G408" s="105" t="s">
        <v>4333</v>
      </c>
      <c r="H408" s="148" t="s">
        <v>3503</v>
      </c>
      <c r="J408" s="100" t="s">
        <v>3503</v>
      </c>
      <c r="K408" t="str">
        <f>IFERROR(INDEX('LISTAS DE PARTICIPANTES'!B:B,MATCH(FORMULÁRIO!L408,'LISTAS DE PARTICIPANTES'!C:C,0)),"NÃO ENCONTRADO")</f>
        <v>FLÁVIA APARECIDA DA SILVA RABACHIM</v>
      </c>
      <c r="L408" s="109" t="s">
        <v>1293</v>
      </c>
    </row>
    <row r="409" spans="1:12" x14ac:dyDescent="0.25">
      <c r="A409" s="116">
        <v>45744.668571342598</v>
      </c>
      <c r="B409" s="101" t="s">
        <v>1900</v>
      </c>
      <c r="C409" s="101">
        <v>0</v>
      </c>
      <c r="D409" s="101" t="s">
        <v>4334</v>
      </c>
      <c r="E409" s="107" t="s">
        <v>4335</v>
      </c>
      <c r="F409" s="101" t="s">
        <v>1900</v>
      </c>
      <c r="G409" s="106">
        <v>88996896828</v>
      </c>
      <c r="H409" s="148" t="s">
        <v>3503</v>
      </c>
      <c r="J409" s="102" t="s">
        <v>3503</v>
      </c>
      <c r="K409" t="str">
        <f>IFERROR(INDEX('LISTAS DE PARTICIPANTES'!B:B,MATCH(FORMULÁRIO!L409,'LISTAS DE PARTICIPANTES'!C:C,0)),"NÃO ENCONTRADO")</f>
        <v>LENNON MARTINS SOUSA</v>
      </c>
      <c r="L409" s="109" t="s">
        <v>1899</v>
      </c>
    </row>
    <row r="410" spans="1:12" x14ac:dyDescent="0.25">
      <c r="A410" s="115">
        <v>45744.676991655091</v>
      </c>
      <c r="B410" s="99" t="s">
        <v>3205</v>
      </c>
      <c r="C410" s="99">
        <v>0</v>
      </c>
      <c r="D410" s="99" t="s">
        <v>4336</v>
      </c>
      <c r="E410" s="105">
        <v>31384543805</v>
      </c>
      <c r="F410" s="99" t="s">
        <v>3205</v>
      </c>
      <c r="G410" s="105">
        <v>11973039243</v>
      </c>
      <c r="H410" s="148" t="s">
        <v>3503</v>
      </c>
      <c r="J410" s="100" t="s">
        <v>3503</v>
      </c>
      <c r="K410" t="str">
        <f>IFERROR(INDEX('LISTAS DE PARTICIPANTES'!B:B,MATCH(FORMULÁRIO!L410,'LISTAS DE PARTICIPANTES'!C:C,0)),"NÃO ENCONTRADO")</f>
        <v>VANESSA FREITAS DOS REIS</v>
      </c>
      <c r="L410" s="109" t="s">
        <v>3204</v>
      </c>
    </row>
    <row r="411" spans="1:12" x14ac:dyDescent="0.25">
      <c r="A411" s="116">
        <v>45744.685833657408</v>
      </c>
      <c r="B411" s="101" t="s">
        <v>2356</v>
      </c>
      <c r="C411" s="101">
        <v>0</v>
      </c>
      <c r="D411" s="101" t="s">
        <v>4337</v>
      </c>
      <c r="E411" s="106">
        <v>10011088761</v>
      </c>
      <c r="F411" s="101" t="s">
        <v>2356</v>
      </c>
      <c r="G411" s="106" t="s">
        <v>4338</v>
      </c>
      <c r="H411" s="148" t="s">
        <v>3503</v>
      </c>
      <c r="J411" s="102" t="s">
        <v>3503</v>
      </c>
      <c r="K411" t="str">
        <f>IFERROR(INDEX('LISTAS DE PARTICIPANTES'!B:B,MATCH(FORMULÁRIO!L411,'LISTAS DE PARTICIPANTES'!C:C,0)),"NÃO ENCONTRADO")</f>
        <v>MARINA MARIA DE LIRA ROCHA</v>
      </c>
      <c r="L411" s="109" t="s">
        <v>2355</v>
      </c>
    </row>
    <row r="412" spans="1:12" x14ac:dyDescent="0.25">
      <c r="A412" s="115">
        <v>45744.68835744213</v>
      </c>
      <c r="B412" s="99" t="s">
        <v>4339</v>
      </c>
      <c r="C412" s="99">
        <v>0</v>
      </c>
      <c r="D412" s="99" t="s">
        <v>4340</v>
      </c>
      <c r="E412" s="110" t="s">
        <v>4341</v>
      </c>
      <c r="F412" s="99" t="s">
        <v>242</v>
      </c>
      <c r="G412" s="105">
        <v>43996044916</v>
      </c>
      <c r="H412" s="148" t="s">
        <v>3503</v>
      </c>
      <c r="J412" s="100" t="s">
        <v>3503</v>
      </c>
      <c r="K412" t="str">
        <f>IFERROR(INDEX('LISTAS DE PARTICIPANTES'!B:B,MATCH(FORMULÁRIO!L412,'LISTAS DE PARTICIPANTES'!C:C,0)),"NÃO ENCONTRADO")</f>
        <v>ANA CAROLINA ALVES DA SILVA</v>
      </c>
      <c r="L412" s="109" t="s">
        <v>241</v>
      </c>
    </row>
    <row r="413" spans="1:12" x14ac:dyDescent="0.25">
      <c r="A413" s="116">
        <v>45744.690951643519</v>
      </c>
      <c r="B413" s="101" t="s">
        <v>46</v>
      </c>
      <c r="C413" s="101">
        <v>0</v>
      </c>
      <c r="D413" s="101" t="s">
        <v>4342</v>
      </c>
      <c r="E413" s="106">
        <v>11495108708</v>
      </c>
      <c r="F413" s="101" t="s">
        <v>46</v>
      </c>
      <c r="G413" s="106" t="s">
        <v>4343</v>
      </c>
      <c r="H413" s="148" t="s">
        <v>3503</v>
      </c>
      <c r="J413" s="102" t="s">
        <v>3503</v>
      </c>
      <c r="K413" t="str">
        <f>IFERROR(INDEX('LISTAS DE PARTICIPANTES'!B:B,MATCH(FORMULÁRIO!L413,'LISTAS DE PARTICIPANTES'!C:C,0)),"NÃO ENCONTRADO")</f>
        <v>ADRIANA CARNEIRO DE SOUZA</v>
      </c>
      <c r="L413" s="109" t="s">
        <v>45</v>
      </c>
    </row>
    <row r="414" spans="1:12" x14ac:dyDescent="0.25">
      <c r="A414" s="115">
        <v>45744.716640844912</v>
      </c>
      <c r="B414" s="99" t="s">
        <v>4344</v>
      </c>
      <c r="C414" s="99">
        <v>0</v>
      </c>
      <c r="D414" s="99" t="s">
        <v>4345</v>
      </c>
      <c r="E414" s="105" t="s">
        <v>1685</v>
      </c>
      <c r="F414" s="99" t="s">
        <v>1686</v>
      </c>
      <c r="G414" s="105" t="s">
        <v>4346</v>
      </c>
      <c r="H414" s="148" t="s">
        <v>3503</v>
      </c>
      <c r="J414" s="100" t="s">
        <v>3503</v>
      </c>
      <c r="K414" t="str">
        <f>IFERROR(INDEX('LISTAS DE PARTICIPANTES'!B:B,MATCH(FORMULÁRIO!L414,'LISTAS DE PARTICIPANTES'!C:C,0)),"NÃO ENCONTRADO")</f>
        <v>JOSÉ CLÁUDIO MARCONCINE</v>
      </c>
      <c r="L414" s="109" t="s">
        <v>1685</v>
      </c>
    </row>
    <row r="415" spans="1:12" x14ac:dyDescent="0.25">
      <c r="A415" s="116">
        <v>45744.72049655093</v>
      </c>
      <c r="B415" s="101" t="s">
        <v>4347</v>
      </c>
      <c r="C415" s="101">
        <v>0</v>
      </c>
      <c r="D415" s="101" t="s">
        <v>4348</v>
      </c>
      <c r="E415" s="107" t="s">
        <v>4349</v>
      </c>
      <c r="F415" s="101" t="s">
        <v>4347</v>
      </c>
      <c r="G415" s="106">
        <v>21985039000</v>
      </c>
      <c r="H415" s="148" t="s">
        <v>3503</v>
      </c>
      <c r="J415" s="102" t="s">
        <v>3503</v>
      </c>
      <c r="K415" t="str">
        <f>IFERROR(INDEX('LISTAS DE PARTICIPANTES'!B:B,MATCH(FORMULÁRIO!L415,'LISTAS DE PARTICIPANTES'!C:C,0)),"NÃO ENCONTRADO")</f>
        <v>ELISABETE THOMASELLI NOGUEIRA</v>
      </c>
      <c r="L415" s="109" t="s">
        <v>1102</v>
      </c>
    </row>
    <row r="416" spans="1:12" x14ac:dyDescent="0.25">
      <c r="A416" s="115">
        <v>45744.734059178241</v>
      </c>
      <c r="B416" s="99" t="s">
        <v>4350</v>
      </c>
      <c r="C416" s="99">
        <v>0</v>
      </c>
      <c r="D416" s="99" t="s">
        <v>4351</v>
      </c>
      <c r="E416" s="110" t="s">
        <v>4352</v>
      </c>
      <c r="F416" s="99" t="s">
        <v>4350</v>
      </c>
      <c r="G416" s="105">
        <v>21984448443</v>
      </c>
      <c r="H416" s="148" t="s">
        <v>3503</v>
      </c>
      <c r="J416" s="100" t="s">
        <v>3503</v>
      </c>
      <c r="K416" t="str">
        <f>IFERROR(INDEX('LISTAS DE PARTICIPANTES'!B:B,MATCH(FORMULÁRIO!L416,'LISTAS DE PARTICIPANTES'!C:C,0)),"NÃO ENCONTRADO")</f>
        <v>ANTONIO TOSTES BAÊTA VIEIRA</v>
      </c>
      <c r="L416" s="109" t="s">
        <v>480</v>
      </c>
    </row>
    <row r="417" spans="1:12" x14ac:dyDescent="0.25">
      <c r="A417" s="116">
        <v>45744.760088946758</v>
      </c>
      <c r="B417" s="101" t="s">
        <v>4353</v>
      </c>
      <c r="C417" s="101">
        <v>0</v>
      </c>
      <c r="D417" s="101" t="s">
        <v>4354</v>
      </c>
      <c r="E417" s="107" t="s">
        <v>4355</v>
      </c>
      <c r="F417" s="101" t="s">
        <v>4353</v>
      </c>
      <c r="G417" s="106" t="s">
        <v>4356</v>
      </c>
      <c r="H417" s="148" t="s">
        <v>3503</v>
      </c>
      <c r="J417" s="102" t="s">
        <v>3503</v>
      </c>
      <c r="K417" t="str">
        <f>IFERROR(INDEX('LISTAS DE PARTICIPANTES'!B:B,MATCH(FORMULÁRIO!L417,'LISTAS DE PARTICIPANTES'!C:C,0)),"NÃO ENCONTRADO")</f>
        <v>CLEILSON QUEIROZ LOPES</v>
      </c>
      <c r="L417" s="109" t="s">
        <v>772</v>
      </c>
    </row>
    <row r="418" spans="1:12" x14ac:dyDescent="0.25">
      <c r="A418" s="115">
        <v>45744.769355601849</v>
      </c>
      <c r="B418" s="99" t="s">
        <v>408</v>
      </c>
      <c r="C418" s="99">
        <v>0</v>
      </c>
      <c r="D418" s="99" t="s">
        <v>4357</v>
      </c>
      <c r="E418" s="105">
        <v>70399162151</v>
      </c>
      <c r="F418" s="99" t="s">
        <v>408</v>
      </c>
      <c r="G418" s="105">
        <v>31993031961</v>
      </c>
      <c r="H418" s="148" t="s">
        <v>3503</v>
      </c>
      <c r="J418" s="100" t="s">
        <v>3503</v>
      </c>
      <c r="K418" t="str">
        <f>IFERROR(INDEX('LISTAS DE PARTICIPANTES'!B:B,MATCH(FORMULÁRIO!L418,'LISTAS DE PARTICIPANTES'!C:C,0)),"NÃO ENCONTRADO")</f>
        <v>ANDREIA SOFIA DIAS MARQUES</v>
      </c>
      <c r="L418" s="109" t="s">
        <v>407</v>
      </c>
    </row>
    <row r="419" spans="1:12" x14ac:dyDescent="0.25">
      <c r="A419" s="116">
        <v>45744.770205300927</v>
      </c>
      <c r="B419" s="101" t="s">
        <v>4358</v>
      </c>
      <c r="C419" s="101">
        <v>0</v>
      </c>
      <c r="D419" s="101" t="s">
        <v>2378</v>
      </c>
      <c r="E419" s="106">
        <v>23342218487</v>
      </c>
      <c r="F419" s="101" t="s">
        <v>2380</v>
      </c>
      <c r="G419" s="106" t="s">
        <v>4359</v>
      </c>
      <c r="H419" s="148" t="s">
        <v>3503</v>
      </c>
      <c r="J419" s="102" t="s">
        <v>3503</v>
      </c>
      <c r="K419" t="str">
        <f>IFERROR(INDEX('LISTAS DE PARTICIPANTES'!B:B,MATCH(FORMULÁRIO!L419,'LISTAS DE PARTICIPANTES'!C:C,0)),"NÃO ENCONTRADO")</f>
        <v>MARLOVA LENZ DORNELLES</v>
      </c>
      <c r="L419" s="109" t="s">
        <v>2379</v>
      </c>
    </row>
    <row r="420" spans="1:12" x14ac:dyDescent="0.25">
      <c r="A420" s="115">
        <v>45744.779158159727</v>
      </c>
      <c r="B420" s="99" t="s">
        <v>55</v>
      </c>
      <c r="C420" s="99">
        <v>0</v>
      </c>
      <c r="D420" s="99" t="s">
        <v>4360</v>
      </c>
      <c r="E420" s="105" t="s">
        <v>54</v>
      </c>
      <c r="F420" s="99" t="s">
        <v>55</v>
      </c>
      <c r="G420" s="105" t="s">
        <v>4361</v>
      </c>
      <c r="H420" s="148" t="s">
        <v>3503</v>
      </c>
      <c r="J420" s="100" t="s">
        <v>3503</v>
      </c>
      <c r="K420" t="str">
        <f>IFERROR(INDEX('LISTAS DE PARTICIPANTES'!B:B,MATCH(FORMULÁRIO!L420,'LISTAS DE PARTICIPANTES'!C:C,0)),"NÃO ENCONTRADO")</f>
        <v>ADRIANA HIRSCH DE SANT ANNA</v>
      </c>
      <c r="L420" s="109" t="s">
        <v>54</v>
      </c>
    </row>
    <row r="421" spans="1:12" x14ac:dyDescent="0.25">
      <c r="A421" s="116">
        <v>45744.781066342592</v>
      </c>
      <c r="B421" s="101" t="s">
        <v>2211</v>
      </c>
      <c r="C421" s="101">
        <v>0</v>
      </c>
      <c r="D421" s="101" t="s">
        <v>4362</v>
      </c>
      <c r="E421" s="107" t="s">
        <v>4363</v>
      </c>
      <c r="F421" s="101" t="s">
        <v>2211</v>
      </c>
      <c r="G421" s="106">
        <v>11975891001</v>
      </c>
      <c r="H421" s="148" t="s">
        <v>3503</v>
      </c>
      <c r="J421" s="102" t="s">
        <v>3503</v>
      </c>
      <c r="K421" t="str">
        <f>IFERROR(INDEX('LISTAS DE PARTICIPANTES'!B:B,MATCH(FORMULÁRIO!L421,'LISTAS DE PARTICIPANTES'!C:C,0)),"NÃO ENCONTRADO")</f>
        <v>MARCOS CEZAR PACHI</v>
      </c>
      <c r="L421" s="109" t="s">
        <v>2210</v>
      </c>
    </row>
    <row r="422" spans="1:12" x14ac:dyDescent="0.25">
      <c r="A422" s="115">
        <v>45744.783728842594</v>
      </c>
      <c r="B422" s="99" t="s">
        <v>4364</v>
      </c>
      <c r="C422" s="99">
        <v>0</v>
      </c>
      <c r="D422" s="99" t="s">
        <v>4365</v>
      </c>
      <c r="E422" s="105">
        <v>91551420953</v>
      </c>
      <c r="F422" s="99" t="s">
        <v>1466</v>
      </c>
      <c r="G422" s="105">
        <v>71991688665</v>
      </c>
      <c r="H422" s="148" t="s">
        <v>3503</v>
      </c>
      <c r="J422" s="100" t="s">
        <v>3503</v>
      </c>
      <c r="K422" t="str">
        <f>IFERROR(INDEX('LISTAS DE PARTICIPANTES'!B:B,MATCH(FORMULÁRIO!L422,'LISTAS DE PARTICIPANTES'!C:C,0)),"NÃO ENCONTRADO")</f>
        <v>GREICE DANIELA ZAGO</v>
      </c>
      <c r="L422" s="109" t="s">
        <v>1465</v>
      </c>
    </row>
    <row r="423" spans="1:12" x14ac:dyDescent="0.25">
      <c r="A423" s="116">
        <v>45744.794944895832</v>
      </c>
      <c r="B423" s="101" t="s">
        <v>3265</v>
      </c>
      <c r="C423" s="101">
        <v>0</v>
      </c>
      <c r="D423" s="101" t="s">
        <v>4366</v>
      </c>
      <c r="E423" s="106">
        <v>12557481769</v>
      </c>
      <c r="F423" s="101" t="s">
        <v>3265</v>
      </c>
      <c r="G423" s="106">
        <v>21992399489</v>
      </c>
      <c r="H423" s="148" t="s">
        <v>3503</v>
      </c>
      <c r="J423" s="102" t="s">
        <v>3503</v>
      </c>
      <c r="K423" t="str">
        <f>IFERROR(INDEX('LISTAS DE PARTICIPANTES'!B:B,MATCH(FORMULÁRIO!L423,'LISTAS DE PARTICIPANTES'!C:C,0)),"NÃO ENCONTRADO")</f>
        <v>VITOR HALFEN MOREIRA</v>
      </c>
      <c r="L423" s="109" t="s">
        <v>3264</v>
      </c>
    </row>
    <row r="424" spans="1:12" x14ac:dyDescent="0.25">
      <c r="A424" s="115">
        <v>45744.806632534717</v>
      </c>
      <c r="B424" s="99" t="s">
        <v>2868</v>
      </c>
      <c r="C424" s="99">
        <v>0</v>
      </c>
      <c r="D424" s="99" t="s">
        <v>4367</v>
      </c>
      <c r="E424" s="105">
        <v>10178689726</v>
      </c>
      <c r="F424" s="99" t="s">
        <v>2868</v>
      </c>
      <c r="G424" s="105">
        <v>21993589543</v>
      </c>
      <c r="H424" s="148" t="s">
        <v>3503</v>
      </c>
      <c r="J424" s="100" t="s">
        <v>3503</v>
      </c>
      <c r="K424" t="str">
        <f>IFERROR(INDEX('LISTAS DE PARTICIPANTES'!B:B,MATCH(FORMULÁRIO!L424,'LISTAS DE PARTICIPANTES'!C:C,0)),"NÃO ENCONTRADO")</f>
        <v>RODRIGO FORTES MELLO</v>
      </c>
      <c r="L424" s="109" t="s">
        <v>2867</v>
      </c>
    </row>
    <row r="425" spans="1:12" x14ac:dyDescent="0.25">
      <c r="A425" s="116">
        <v>45744.808021944445</v>
      </c>
      <c r="B425" s="101" t="s">
        <v>548</v>
      </c>
      <c r="C425" s="101">
        <v>0</v>
      </c>
      <c r="D425" s="101" t="s">
        <v>4368</v>
      </c>
      <c r="E425" s="106" t="s">
        <v>547</v>
      </c>
      <c r="F425" s="101" t="s">
        <v>548</v>
      </c>
      <c r="G425" s="106">
        <v>81998995764</v>
      </c>
      <c r="H425" s="148" t="s">
        <v>3503</v>
      </c>
      <c r="J425" s="102" t="s">
        <v>3503</v>
      </c>
      <c r="K425" t="str">
        <f>IFERROR(INDEX('LISTAS DE PARTICIPANTES'!B:B,MATCH(FORMULÁRIO!L425,'LISTAS DE PARTICIPANTES'!C:C,0)),"NÃO ENCONTRADO")</f>
        <v>BRENO NASCIMENTO NUNES GONÇALVES</v>
      </c>
      <c r="L425" s="109" t="s">
        <v>547</v>
      </c>
    </row>
    <row r="426" spans="1:12" x14ac:dyDescent="0.25">
      <c r="A426" s="115">
        <v>45744.819003217592</v>
      </c>
      <c r="B426" s="99" t="s">
        <v>1570</v>
      </c>
      <c r="C426" s="99">
        <v>0</v>
      </c>
      <c r="D426" s="99" t="s">
        <v>4369</v>
      </c>
      <c r="E426" s="105" t="s">
        <v>1569</v>
      </c>
      <c r="F426" s="99" t="s">
        <v>1570</v>
      </c>
      <c r="G426" s="105" t="s">
        <v>4370</v>
      </c>
      <c r="H426" s="148" t="s">
        <v>3503</v>
      </c>
      <c r="J426" s="100" t="s">
        <v>3503</v>
      </c>
      <c r="K426" t="str">
        <f>IFERROR(INDEX('LISTAS DE PARTICIPANTES'!B:B,MATCH(FORMULÁRIO!L426,'LISTAS DE PARTICIPANTES'!C:C,0)),"NÃO ENCONTRADO")</f>
        <v>INÊS QUIROGA COELHO</v>
      </c>
      <c r="L426" s="109" t="s">
        <v>1569</v>
      </c>
    </row>
    <row r="427" spans="1:12" x14ac:dyDescent="0.25">
      <c r="A427" s="116">
        <v>45744.833383784724</v>
      </c>
      <c r="B427" s="101" t="s">
        <v>1834</v>
      </c>
      <c r="C427" s="101">
        <v>0</v>
      </c>
      <c r="D427" s="101" t="s">
        <v>4371</v>
      </c>
      <c r="E427" s="106">
        <v>77319311100</v>
      </c>
      <c r="F427" s="101" t="s">
        <v>1834</v>
      </c>
      <c r="G427" s="106">
        <v>62992864911</v>
      </c>
      <c r="H427" s="148" t="s">
        <v>3503</v>
      </c>
      <c r="J427" s="102" t="s">
        <v>3503</v>
      </c>
      <c r="K427" t="str">
        <f>IFERROR(INDEX('LISTAS DE PARTICIPANTES'!B:B,MATCH(FORMULÁRIO!L427,'LISTAS DE PARTICIPANTES'!C:C,0)),"NÃO ENCONTRADO")</f>
        <v>KLEUBER DIVINO GARCEZ</v>
      </c>
      <c r="L427" s="109" t="s">
        <v>1833</v>
      </c>
    </row>
    <row r="428" spans="1:12" x14ac:dyDescent="0.25">
      <c r="A428" s="115">
        <v>45744.856686041661</v>
      </c>
      <c r="B428" s="99" t="s">
        <v>4372</v>
      </c>
      <c r="C428" s="99">
        <v>0</v>
      </c>
      <c r="D428" s="99" t="s">
        <v>4373</v>
      </c>
      <c r="E428" s="110" t="s">
        <v>4374</v>
      </c>
      <c r="F428" s="99" t="s">
        <v>1015</v>
      </c>
      <c r="G428" s="105">
        <v>73981093351</v>
      </c>
      <c r="H428" s="148" t="s">
        <v>3503</v>
      </c>
      <c r="J428" s="100" t="s">
        <v>3503</v>
      </c>
      <c r="K428" t="str">
        <f>IFERROR(INDEX('LISTAS DE PARTICIPANTES'!B:B,MATCH(FORMULÁRIO!L428,'LISTAS DE PARTICIPANTES'!C:C,0)),"NÃO ENCONTRADO")</f>
        <v>EBILLA DREID SANTOS DE CARVALHO</v>
      </c>
      <c r="L428" s="109" t="s">
        <v>1014</v>
      </c>
    </row>
    <row r="429" spans="1:12" x14ac:dyDescent="0.25">
      <c r="A429" s="116">
        <v>45744.871826261573</v>
      </c>
      <c r="B429" s="101" t="s">
        <v>4375</v>
      </c>
      <c r="C429" s="101">
        <v>0</v>
      </c>
      <c r="D429" s="101" t="s">
        <v>4376</v>
      </c>
      <c r="E429" s="106">
        <v>79200745768</v>
      </c>
      <c r="F429" s="101" t="s">
        <v>3061</v>
      </c>
      <c r="G429" s="106" t="s">
        <v>4377</v>
      </c>
      <c r="H429" s="148" t="s">
        <v>3503</v>
      </c>
      <c r="J429" s="102" t="s">
        <v>3503</v>
      </c>
      <c r="K429" t="str">
        <f>IFERROR(INDEX('LISTAS DE PARTICIPANTES'!B:B,MATCH(FORMULÁRIO!L429,'LISTAS DE PARTICIPANTES'!C:C,0)),"NÃO ENCONTRADO")</f>
        <v>TÂNIA APARECIDA DE SOUZA VICENTE</v>
      </c>
      <c r="L429" s="109" t="s">
        <v>3060</v>
      </c>
    </row>
    <row r="430" spans="1:12" x14ac:dyDescent="0.25">
      <c r="A430" s="115">
        <v>45744.881028784723</v>
      </c>
      <c r="B430" s="99" t="s">
        <v>1650</v>
      </c>
      <c r="C430" s="99">
        <v>0</v>
      </c>
      <c r="D430" s="99" t="s">
        <v>4378</v>
      </c>
      <c r="E430" s="110" t="s">
        <v>4379</v>
      </c>
      <c r="F430" s="99" t="s">
        <v>1650</v>
      </c>
      <c r="G430" s="105">
        <v>31975125200</v>
      </c>
      <c r="H430" s="148" t="s">
        <v>3503</v>
      </c>
      <c r="J430" s="100" t="s">
        <v>3503</v>
      </c>
      <c r="K430" t="str">
        <f>IFERROR(INDEX('LISTAS DE PARTICIPANTES'!B:B,MATCH(FORMULÁRIO!L430,'LISTAS DE PARTICIPANTES'!C:C,0)),"NÃO ENCONTRADO")</f>
        <v>JOÃO PEDRO DE QUEIROZ MORALES</v>
      </c>
      <c r="L430" s="109" t="s">
        <v>1649</v>
      </c>
    </row>
    <row r="431" spans="1:12" x14ac:dyDescent="0.25">
      <c r="A431" s="116">
        <v>45745.03530231482</v>
      </c>
      <c r="B431" s="101" t="s">
        <v>4380</v>
      </c>
      <c r="C431" s="101">
        <v>0</v>
      </c>
      <c r="D431" s="101" t="s">
        <v>4381</v>
      </c>
      <c r="E431" s="106">
        <v>11188852795</v>
      </c>
      <c r="F431" s="101" t="s">
        <v>1390</v>
      </c>
      <c r="G431" s="106">
        <v>21995553967</v>
      </c>
      <c r="H431" s="148" t="s">
        <v>3503</v>
      </c>
      <c r="J431" s="102" t="s">
        <v>3503</v>
      </c>
      <c r="K431" t="str">
        <f>IFERROR(INDEX('LISTAS DE PARTICIPANTES'!B:B,MATCH(FORMULÁRIO!L431,'LISTAS DE PARTICIPANTES'!C:C,0)),"NÃO ENCONTRADO")</f>
        <v>GEORGE FREITAS ROSA DE ARAUJO</v>
      </c>
      <c r="L431" s="109" t="s">
        <v>1389</v>
      </c>
    </row>
    <row r="432" spans="1:12" x14ac:dyDescent="0.25">
      <c r="A432" s="115">
        <v>45745.231609907409</v>
      </c>
      <c r="B432" s="99" t="s">
        <v>1964</v>
      </c>
      <c r="C432" s="99">
        <v>0</v>
      </c>
      <c r="D432" s="99" t="s">
        <v>4382</v>
      </c>
      <c r="E432" s="105">
        <v>70835284700</v>
      </c>
      <c r="F432" s="99" t="s">
        <v>1964</v>
      </c>
      <c r="G432" s="105" t="s">
        <v>4383</v>
      </c>
      <c r="H432" s="148" t="s">
        <v>3503</v>
      </c>
      <c r="J432" s="100" t="s">
        <v>3503</v>
      </c>
      <c r="K432" t="str">
        <f>IFERROR(INDEX('LISTAS DE PARTICIPANTES'!B:B,MATCH(FORMULÁRIO!L432,'LISTAS DE PARTICIPANTES'!C:C,0)),"NÃO ENCONTRADO")</f>
        <v>LILIAN FONTES MOREIRA</v>
      </c>
      <c r="L432" s="109" t="s">
        <v>1963</v>
      </c>
    </row>
    <row r="433" spans="1:12" x14ac:dyDescent="0.25">
      <c r="A433" s="116">
        <v>45745.27507103009</v>
      </c>
      <c r="B433" s="101" t="s">
        <v>274</v>
      </c>
      <c r="C433" s="101">
        <v>0</v>
      </c>
      <c r="D433" s="101" t="s">
        <v>272</v>
      </c>
      <c r="E433" s="106">
        <v>12222262860</v>
      </c>
      <c r="F433" s="101" t="s">
        <v>274</v>
      </c>
      <c r="G433" s="106">
        <v>11981818297</v>
      </c>
      <c r="H433" s="148" t="s">
        <v>3503</v>
      </c>
      <c r="J433" s="102" t="s">
        <v>3503</v>
      </c>
      <c r="K433" t="str">
        <f>IFERROR(INDEX('LISTAS DE PARTICIPANTES'!B:B,MATCH(FORMULÁRIO!L433,'LISTAS DE PARTICIPANTES'!C:C,0)),"NÃO ENCONTRADO")</f>
        <v>ANA DANIELA DE SOUZA GILLONE</v>
      </c>
      <c r="L433" s="109" t="s">
        <v>273</v>
      </c>
    </row>
    <row r="434" spans="1:12" x14ac:dyDescent="0.25">
      <c r="A434" s="115">
        <v>45745.343389745365</v>
      </c>
      <c r="B434" s="99" t="s">
        <v>4384</v>
      </c>
      <c r="C434" s="99">
        <v>0</v>
      </c>
      <c r="D434" s="99" t="s">
        <v>4385</v>
      </c>
      <c r="E434" s="105">
        <v>73883310778</v>
      </c>
      <c r="F434" s="99" t="s">
        <v>2508</v>
      </c>
      <c r="G434" s="105">
        <v>21979219498</v>
      </c>
      <c r="H434" s="148" t="s">
        <v>3503</v>
      </c>
      <c r="J434" s="100" t="s">
        <v>3503</v>
      </c>
      <c r="K434" t="str">
        <f>IFERROR(INDEX('LISTAS DE PARTICIPANTES'!B:B,MATCH(FORMULÁRIO!L434,'LISTAS DE PARTICIPANTES'!C:C,0)),"NÃO ENCONTRADO")</f>
        <v>MORGANA MARIA PESSOA SOARES</v>
      </c>
      <c r="L434" s="109" t="s">
        <v>2507</v>
      </c>
    </row>
    <row r="435" spans="1:12" x14ac:dyDescent="0.25">
      <c r="A435" s="116">
        <v>45745.347487997686</v>
      </c>
      <c r="B435" s="101" t="s">
        <v>2981</v>
      </c>
      <c r="C435" s="101">
        <v>0</v>
      </c>
      <c r="D435" s="101" t="s">
        <v>4386</v>
      </c>
      <c r="E435" s="106">
        <v>10075100568</v>
      </c>
      <c r="F435" s="101" t="s">
        <v>2981</v>
      </c>
      <c r="G435" s="106" t="s">
        <v>4387</v>
      </c>
      <c r="H435" s="148" t="s">
        <v>3503</v>
      </c>
      <c r="J435" s="102" t="s">
        <v>3503</v>
      </c>
      <c r="K435" t="str">
        <f>IFERROR(INDEX('LISTAS DE PARTICIPANTES'!B:B,MATCH(FORMULÁRIO!L435,'LISTAS DE PARTICIPANTES'!C:C,0)),"NÃO ENCONTRADO")</f>
        <v>SILVIO ROBERTO SILVA PORTUGAL</v>
      </c>
      <c r="L435" s="109" t="s">
        <v>2980</v>
      </c>
    </row>
    <row r="436" spans="1:12" x14ac:dyDescent="0.25">
      <c r="A436" s="115">
        <v>45745.356450243053</v>
      </c>
      <c r="B436" s="99" t="s">
        <v>4388</v>
      </c>
      <c r="C436" s="99">
        <v>0</v>
      </c>
      <c r="D436" s="99" t="s">
        <v>2286</v>
      </c>
      <c r="E436" s="105">
        <v>51163209872</v>
      </c>
      <c r="F436" s="99" t="s">
        <v>4388</v>
      </c>
      <c r="G436" s="105" t="s">
        <v>4389</v>
      </c>
      <c r="H436" s="148" t="s">
        <v>3503</v>
      </c>
      <c r="J436" s="100" t="s">
        <v>3503</v>
      </c>
      <c r="K436" t="str">
        <f>IFERROR(INDEX('LISTAS DE PARTICIPANTES'!B:B,MATCH(FORMULÁRIO!L436,'LISTAS DE PARTICIPANTES'!C:C,0)),"NÃO ENCONTRADO")</f>
        <v>MARIA INÊS TEIXEIRA PINTO SABA</v>
      </c>
      <c r="L436" s="109" t="s">
        <v>2287</v>
      </c>
    </row>
    <row r="437" spans="1:12" x14ac:dyDescent="0.25">
      <c r="A437" s="116">
        <v>45745.398145081017</v>
      </c>
      <c r="B437" s="101" t="s">
        <v>2612</v>
      </c>
      <c r="C437" s="101">
        <v>0</v>
      </c>
      <c r="D437" s="101" t="s">
        <v>4390</v>
      </c>
      <c r="E437" s="106">
        <v>33156991864</v>
      </c>
      <c r="F437" s="101" t="s">
        <v>2612</v>
      </c>
      <c r="G437" s="106" t="s">
        <v>4391</v>
      </c>
      <c r="H437" s="148" t="s">
        <v>3503</v>
      </c>
      <c r="J437" s="102" t="s">
        <v>3503</v>
      </c>
      <c r="K437" t="str">
        <f>IFERROR(INDEX('LISTAS DE PARTICIPANTES'!B:B,MATCH(FORMULÁRIO!L437,'LISTAS DE PARTICIPANTES'!C:C,0)),"NÃO ENCONTRADO")</f>
        <v>PAULA ALVES NETTO</v>
      </c>
      <c r="L437" s="109" t="s">
        <v>2611</v>
      </c>
    </row>
    <row r="438" spans="1:12" x14ac:dyDescent="0.25">
      <c r="A438" s="115">
        <v>45745.412343495365</v>
      </c>
      <c r="B438" s="99" t="s">
        <v>1190</v>
      </c>
      <c r="C438" s="99">
        <v>0</v>
      </c>
      <c r="D438" s="99" t="s">
        <v>4392</v>
      </c>
      <c r="E438" s="110" t="s">
        <v>4393</v>
      </c>
      <c r="F438" s="99" t="s">
        <v>1190</v>
      </c>
      <c r="G438" s="105">
        <v>21997954689</v>
      </c>
      <c r="H438" s="148" t="s">
        <v>3503</v>
      </c>
      <c r="J438" s="100" t="s">
        <v>3503</v>
      </c>
      <c r="K438" t="str">
        <f>IFERROR(INDEX('LISTAS DE PARTICIPANTES'!B:B,MATCH(FORMULÁRIO!L438,'LISTAS DE PARTICIPANTES'!C:C,0)),"NÃO ENCONTRADO")</f>
        <v>FABIO MENDONÇA PEDROSA</v>
      </c>
      <c r="L438" s="109" t="s">
        <v>1189</v>
      </c>
    </row>
    <row r="439" spans="1:12" x14ac:dyDescent="0.25">
      <c r="A439" s="116">
        <v>45745.468700185185</v>
      </c>
      <c r="B439" s="101" t="s">
        <v>316</v>
      </c>
      <c r="C439" s="101">
        <v>0</v>
      </c>
      <c r="D439" s="101" t="s">
        <v>4394</v>
      </c>
      <c r="E439" s="106">
        <v>34774915807</v>
      </c>
      <c r="F439" s="101" t="s">
        <v>316</v>
      </c>
      <c r="G439" s="106" t="s">
        <v>4395</v>
      </c>
      <c r="H439" s="148" t="s">
        <v>3503</v>
      </c>
      <c r="J439" s="102" t="s">
        <v>3503</v>
      </c>
      <c r="K439" t="str">
        <f>IFERROR(INDEX('LISTAS DE PARTICIPANTES'!B:B,MATCH(FORMULÁRIO!L439,'LISTAS DE PARTICIPANTES'!C:C,0)),"NÃO ENCONTRADO")</f>
        <v>ANA PAULA MACIEL SOUKEF MENDES</v>
      </c>
      <c r="L439" s="109" t="s">
        <v>315</v>
      </c>
    </row>
    <row r="440" spans="1:12" x14ac:dyDescent="0.25">
      <c r="A440" s="115">
        <v>45745.48134554398</v>
      </c>
      <c r="B440" s="99" t="s">
        <v>2784</v>
      </c>
      <c r="C440" s="99">
        <v>0</v>
      </c>
      <c r="D440" s="99" t="s">
        <v>4396</v>
      </c>
      <c r="E440" s="105" t="s">
        <v>2783</v>
      </c>
      <c r="F440" s="99" t="s">
        <v>2784</v>
      </c>
      <c r="G440" s="105" t="s">
        <v>4397</v>
      </c>
      <c r="H440" s="148" t="s">
        <v>3503</v>
      </c>
      <c r="J440" s="100" t="s">
        <v>3503</v>
      </c>
      <c r="K440" t="str">
        <f>IFERROR(INDEX('LISTAS DE PARTICIPANTES'!B:B,MATCH(FORMULÁRIO!L440,'LISTAS DE PARTICIPANTES'!C:C,0)),"NÃO ENCONTRADO")</f>
        <v>RENATA ALEXANDRINA LOURENÇO</v>
      </c>
      <c r="L440" s="109" t="s">
        <v>2783</v>
      </c>
    </row>
    <row r="441" spans="1:12" x14ac:dyDescent="0.25">
      <c r="A441" s="116">
        <v>45745.513685914353</v>
      </c>
      <c r="B441" s="101" t="s">
        <v>4398</v>
      </c>
      <c r="C441" s="101">
        <v>0</v>
      </c>
      <c r="D441" s="101" t="s">
        <v>4399</v>
      </c>
      <c r="E441" s="106" t="s">
        <v>3164</v>
      </c>
      <c r="F441" s="101" t="s">
        <v>3165</v>
      </c>
      <c r="G441" s="106">
        <v>92981814538</v>
      </c>
      <c r="H441" s="148" t="s">
        <v>3503</v>
      </c>
      <c r="J441" s="102" t="s">
        <v>3503</v>
      </c>
      <c r="K441" t="str">
        <f>IFERROR(INDEX('LISTAS DE PARTICIPANTES'!B:B,MATCH(FORMULÁRIO!L441,'LISTAS DE PARTICIPANTES'!C:C,0)),"NÃO ENCONTRADO")</f>
        <v>TIZIANE ASSUNÇÃO VIRGÍLIO</v>
      </c>
      <c r="L441" s="109" t="s">
        <v>3164</v>
      </c>
    </row>
    <row r="442" spans="1:12" x14ac:dyDescent="0.25">
      <c r="A442" s="115">
        <v>45745.555132222224</v>
      </c>
      <c r="B442" s="99" t="s">
        <v>2652</v>
      </c>
      <c r="C442" s="99">
        <v>0</v>
      </c>
      <c r="D442" s="99" t="s">
        <v>4400</v>
      </c>
      <c r="E442" s="105">
        <v>26548666704</v>
      </c>
      <c r="F442" s="99" t="s">
        <v>2652</v>
      </c>
      <c r="G442" s="105">
        <v>21999473920</v>
      </c>
      <c r="H442" s="148" t="s">
        <v>3503</v>
      </c>
      <c r="J442" s="100" t="s">
        <v>3503</v>
      </c>
      <c r="K442" t="str">
        <f>IFERROR(INDEX('LISTAS DE PARTICIPANTES'!B:B,MATCH(FORMULÁRIO!L442,'LISTAS DE PARTICIPANTES'!C:C,0)),"NÃO ENCONTRADO")</f>
        <v>PAULO DE AZEREDO FORTES</v>
      </c>
      <c r="L442" s="109" t="s">
        <v>2651</v>
      </c>
    </row>
    <row r="443" spans="1:12" x14ac:dyDescent="0.25">
      <c r="A443" s="116">
        <v>45745.577097280096</v>
      </c>
      <c r="B443" s="101" t="s">
        <v>3121</v>
      </c>
      <c r="C443" s="101">
        <v>0</v>
      </c>
      <c r="D443" s="101" t="s">
        <v>4401</v>
      </c>
      <c r="E443" s="106" t="s">
        <v>3120</v>
      </c>
      <c r="F443" s="101" t="s">
        <v>3121</v>
      </c>
      <c r="G443" s="106" t="s">
        <v>4402</v>
      </c>
      <c r="H443" s="148" t="s">
        <v>3503</v>
      </c>
      <c r="J443" s="102" t="s">
        <v>3503</v>
      </c>
      <c r="K443" t="str">
        <f>IFERROR(INDEX('LISTAS DE PARTICIPANTES'!B:B,MATCH(FORMULÁRIO!L443,'LISTAS DE PARTICIPANTES'!C:C,0)),"NÃO ENCONTRADO")</f>
        <v>THAÍS FERREIRA DE SALES</v>
      </c>
      <c r="L443" s="109" t="s">
        <v>3120</v>
      </c>
    </row>
    <row r="444" spans="1:12" x14ac:dyDescent="0.25">
      <c r="A444" s="115">
        <v>45745.607868425926</v>
      </c>
      <c r="B444" s="99" t="s">
        <v>1334</v>
      </c>
      <c r="C444" s="99">
        <v>0</v>
      </c>
      <c r="D444" s="99" t="s">
        <v>4403</v>
      </c>
      <c r="E444" s="105" t="s">
        <v>1333</v>
      </c>
      <c r="F444" s="99" t="s">
        <v>1334</v>
      </c>
      <c r="G444" s="105" t="s">
        <v>4404</v>
      </c>
      <c r="H444" s="148" t="s">
        <v>3503</v>
      </c>
      <c r="J444" s="100" t="s">
        <v>3503</v>
      </c>
      <c r="K444" t="str">
        <f>IFERROR(INDEX('LISTAS DE PARTICIPANTES'!B:B,MATCH(FORMULÁRIO!L444,'LISTAS DE PARTICIPANTES'!C:C,0)),"NÃO ENCONTRADO")</f>
        <v>FRANCIELE MACHADO DE AGUIAR</v>
      </c>
      <c r="L444" s="109" t="s">
        <v>1333</v>
      </c>
    </row>
    <row r="445" spans="1:12" x14ac:dyDescent="0.25">
      <c r="A445" s="116">
        <v>45745.675193159725</v>
      </c>
      <c r="B445" s="101" t="s">
        <v>3157</v>
      </c>
      <c r="C445" s="101">
        <v>0</v>
      </c>
      <c r="D445" s="101" t="s">
        <v>4405</v>
      </c>
      <c r="E445" s="106">
        <v>35899472847</v>
      </c>
      <c r="F445" s="101" t="s">
        <v>3157</v>
      </c>
      <c r="G445" s="106">
        <v>17996226900</v>
      </c>
      <c r="H445" s="148" t="s">
        <v>3503</v>
      </c>
      <c r="J445" s="102" t="s">
        <v>3503</v>
      </c>
      <c r="K445" t="str">
        <f>IFERROR(INDEX('LISTAS DE PARTICIPANTES'!B:B,MATCH(FORMULÁRIO!L445,'LISTAS DE PARTICIPANTES'!C:C,0)),"NÃO ENCONTRADO")</f>
        <v>TIAGO MISAEL RÓS</v>
      </c>
      <c r="L445" s="109" t="s">
        <v>3156</v>
      </c>
    </row>
    <row r="446" spans="1:12" x14ac:dyDescent="0.25">
      <c r="A446" s="115">
        <v>45745.710083240745</v>
      </c>
      <c r="B446" s="99" t="s">
        <v>143</v>
      </c>
      <c r="C446" s="99">
        <v>0</v>
      </c>
      <c r="D446" s="99" t="s">
        <v>4406</v>
      </c>
      <c r="E446" s="105">
        <v>84792485649</v>
      </c>
      <c r="F446" s="99" t="s">
        <v>143</v>
      </c>
      <c r="G446" s="105" t="s">
        <v>4407</v>
      </c>
      <c r="H446" s="148" t="s">
        <v>3503</v>
      </c>
      <c r="J446" s="100" t="s">
        <v>3503</v>
      </c>
      <c r="K446" t="str">
        <f>IFERROR(INDEX('LISTAS DE PARTICIPANTES'!B:B,MATCH(FORMULÁRIO!L446,'LISTAS DE PARTICIPANTES'!C:C,0)),"NÃO ENCONTRADO")</f>
        <v>ALEXANDER IVAN DE ALMEIDA OLIVEIRA</v>
      </c>
      <c r="L446" s="109" t="s">
        <v>142</v>
      </c>
    </row>
    <row r="447" spans="1:12" x14ac:dyDescent="0.25">
      <c r="A447" s="116">
        <v>45745.711744050925</v>
      </c>
      <c r="B447" s="101" t="s">
        <v>1980</v>
      </c>
      <c r="C447" s="101">
        <v>0</v>
      </c>
      <c r="D447" s="101" t="s">
        <v>4408</v>
      </c>
      <c r="E447" s="107" t="s">
        <v>4409</v>
      </c>
      <c r="F447" s="101" t="s">
        <v>1980</v>
      </c>
      <c r="G447" s="106">
        <v>21991375591</v>
      </c>
      <c r="H447" s="148" t="s">
        <v>3503</v>
      </c>
      <c r="J447" s="102" t="s">
        <v>3503</v>
      </c>
      <c r="K447" t="str">
        <f>IFERROR(INDEX('LISTAS DE PARTICIPANTES'!B:B,MATCH(FORMULÁRIO!L447,'LISTAS DE PARTICIPANTES'!C:C,0)),"NÃO ENCONTRADO")</f>
        <v>LISIANE MUTTI DE BRITO MAGALHÃES</v>
      </c>
      <c r="L447" s="109" t="s">
        <v>1979</v>
      </c>
    </row>
    <row r="448" spans="1:12" x14ac:dyDescent="0.25">
      <c r="A448" s="115">
        <v>45745.712924398147</v>
      </c>
      <c r="B448" s="99" t="s">
        <v>2136</v>
      </c>
      <c r="C448" s="99">
        <v>0</v>
      </c>
      <c r="D448" s="99" t="s">
        <v>2134</v>
      </c>
      <c r="E448" s="110" t="s">
        <v>4410</v>
      </c>
      <c r="F448" s="99" t="s">
        <v>2136</v>
      </c>
      <c r="G448" s="105" t="s">
        <v>4411</v>
      </c>
      <c r="H448" s="148" t="s">
        <v>3503</v>
      </c>
      <c r="J448" s="100" t="s">
        <v>3503</v>
      </c>
      <c r="K448" t="str">
        <f>IFERROR(INDEX('LISTAS DE PARTICIPANTES'!B:B,MATCH(FORMULÁRIO!L448,'LISTAS DE PARTICIPANTES'!C:C,0)),"NÃO ENCONTRADO")</f>
        <v>MARCELA CRISTINA BETTEGA</v>
      </c>
      <c r="L448" s="109" t="s">
        <v>2135</v>
      </c>
    </row>
    <row r="449" spans="1:12" x14ac:dyDescent="0.25">
      <c r="A449" s="116">
        <v>45745.715643969903</v>
      </c>
      <c r="B449" s="101" t="s">
        <v>1638</v>
      </c>
      <c r="C449" s="101">
        <v>0</v>
      </c>
      <c r="D449" s="101" t="s">
        <v>1636</v>
      </c>
      <c r="E449" s="106">
        <v>11977368751</v>
      </c>
      <c r="F449" s="101" t="s">
        <v>1638</v>
      </c>
      <c r="G449" s="106" t="s">
        <v>4412</v>
      </c>
      <c r="H449" s="148" t="s">
        <v>3503</v>
      </c>
      <c r="J449" s="102" t="s">
        <v>3503</v>
      </c>
      <c r="K449" t="str">
        <f>IFERROR(INDEX('LISTAS DE PARTICIPANTES'!B:B,MATCH(FORMULÁRIO!L449,'LISTAS DE PARTICIPANTES'!C:C,0)),"NÃO ENCONTRADO")</f>
        <v>JOANA DOS SANTOS MARTINS</v>
      </c>
      <c r="L449" s="109" t="s">
        <v>1637</v>
      </c>
    </row>
    <row r="450" spans="1:12" x14ac:dyDescent="0.25">
      <c r="A450" s="115">
        <v>45745.720334039353</v>
      </c>
      <c r="B450" s="99" t="s">
        <v>287</v>
      </c>
      <c r="C450" s="99">
        <v>0</v>
      </c>
      <c r="D450" s="99" t="s">
        <v>4413</v>
      </c>
      <c r="E450" s="110" t="s">
        <v>4414</v>
      </c>
      <c r="F450" s="99" t="s">
        <v>287</v>
      </c>
      <c r="G450" s="105">
        <v>11996532818</v>
      </c>
      <c r="H450" s="148" t="s">
        <v>3503</v>
      </c>
      <c r="J450" s="100" t="s">
        <v>3503</v>
      </c>
      <c r="K450" t="str">
        <f>IFERROR(INDEX('LISTAS DE PARTICIPANTES'!B:B,MATCH(FORMULÁRIO!L450,'LISTAS DE PARTICIPANTES'!C:C,0)),"NÃO ENCONTRADO")</f>
        <v>ANA LÚCIA VASCONCELLOS QUEIROZ</v>
      </c>
      <c r="L450" s="109" t="s">
        <v>286</v>
      </c>
    </row>
    <row r="451" spans="1:12" x14ac:dyDescent="0.25">
      <c r="A451" s="116">
        <v>45745.736784212961</v>
      </c>
      <c r="B451" s="101" t="s">
        <v>1598</v>
      </c>
      <c r="C451" s="101">
        <v>0</v>
      </c>
      <c r="D451" s="101" t="s">
        <v>4415</v>
      </c>
      <c r="E451" s="107" t="s">
        <v>4416</v>
      </c>
      <c r="F451" s="101" t="s">
        <v>1598</v>
      </c>
      <c r="G451" s="106">
        <v>79999483049</v>
      </c>
      <c r="H451" s="148" t="s">
        <v>3503</v>
      </c>
      <c r="J451" s="102" t="s">
        <v>3503</v>
      </c>
      <c r="K451" t="str">
        <f>IFERROR(INDEX('LISTAS DE PARTICIPANTES'!B:B,MATCH(FORMULÁRIO!L451,'LISTAS DE PARTICIPANTES'!C:C,0)),"NÃO ENCONTRADO")</f>
        <v>JACKSON SANTOS TRINDADE</v>
      </c>
      <c r="L451" s="109" t="s">
        <v>1597</v>
      </c>
    </row>
    <row r="452" spans="1:12" x14ac:dyDescent="0.25">
      <c r="A452" s="115">
        <v>45745.792472581015</v>
      </c>
      <c r="B452" s="99" t="s">
        <v>254</v>
      </c>
      <c r="C452" s="99">
        <v>0</v>
      </c>
      <c r="D452" s="99" t="s">
        <v>4417</v>
      </c>
      <c r="E452" s="110" t="s">
        <v>4418</v>
      </c>
      <c r="F452" s="99" t="s">
        <v>254</v>
      </c>
      <c r="G452" s="105" t="s">
        <v>4419</v>
      </c>
      <c r="H452" s="148" t="s">
        <v>3503</v>
      </c>
      <c r="J452" s="100" t="s">
        <v>3503</v>
      </c>
      <c r="K452" t="str">
        <f>IFERROR(INDEX('LISTAS DE PARTICIPANTES'!B:B,MATCH(FORMULÁRIO!L452,'LISTAS DE PARTICIPANTES'!C:C,0)),"NÃO ENCONTRADO")</f>
        <v>ANA CAROLINA STRAPAÇÃO GUEDES VIANNA</v>
      </c>
      <c r="L452" s="109" t="s">
        <v>253</v>
      </c>
    </row>
    <row r="453" spans="1:12" x14ac:dyDescent="0.25">
      <c r="A453" s="116">
        <v>45745.847815983798</v>
      </c>
      <c r="B453" s="101" t="s">
        <v>2997</v>
      </c>
      <c r="C453" s="101">
        <v>0</v>
      </c>
      <c r="D453" s="101" t="s">
        <v>4420</v>
      </c>
      <c r="E453" s="107" t="s">
        <v>4421</v>
      </c>
      <c r="F453" s="101" t="s">
        <v>2997</v>
      </c>
      <c r="G453" s="106">
        <v>27999425950</v>
      </c>
      <c r="H453" s="148" t="s">
        <v>3503</v>
      </c>
      <c r="J453" s="102" t="s">
        <v>3503</v>
      </c>
      <c r="K453" t="str">
        <f>IFERROR(INDEX('LISTAS DE PARTICIPANTES'!B:B,MATCH(FORMULÁRIO!L453,'LISTAS DE PARTICIPANTES'!C:C,0)),"NÃO ENCONTRADO")</f>
        <v>SIMONE MARÇAL</v>
      </c>
      <c r="L453" s="109" t="s">
        <v>2996</v>
      </c>
    </row>
    <row r="454" spans="1:12" x14ac:dyDescent="0.25">
      <c r="A454" s="115">
        <v>45745.86705833333</v>
      </c>
      <c r="B454" s="99" t="s">
        <v>1115</v>
      </c>
      <c r="C454" s="99">
        <v>0</v>
      </c>
      <c r="D454" s="99" t="s">
        <v>4422</v>
      </c>
      <c r="E454" s="105" t="s">
        <v>1114</v>
      </c>
      <c r="F454" s="99" t="s">
        <v>1115</v>
      </c>
      <c r="G454" s="105">
        <v>21995178070</v>
      </c>
      <c r="H454" s="148" t="s">
        <v>3503</v>
      </c>
      <c r="J454" s="100" t="s">
        <v>3503</v>
      </c>
      <c r="K454" t="str">
        <f>IFERROR(INDEX('LISTAS DE PARTICIPANTES'!B:B,MATCH(FORMULÁRIO!L454,'LISTAS DE PARTICIPANTES'!C:C,0)),"NÃO ENCONTRADO")</f>
        <v>ELOÁ RIBEIRO DE OLIVEIRA</v>
      </c>
      <c r="L454" s="109" t="s">
        <v>1114</v>
      </c>
    </row>
    <row r="455" spans="1:12" x14ac:dyDescent="0.25">
      <c r="A455" s="116">
        <v>45745.889173425923</v>
      </c>
      <c r="B455" s="101" t="s">
        <v>2492</v>
      </c>
      <c r="C455" s="101">
        <v>0</v>
      </c>
      <c r="D455" s="101" t="s">
        <v>4423</v>
      </c>
      <c r="E455" s="106" t="s">
        <v>2491</v>
      </c>
      <c r="F455" s="101" t="s">
        <v>2492</v>
      </c>
      <c r="G455" s="106" t="s">
        <v>4424</v>
      </c>
      <c r="H455" s="148" t="s">
        <v>3503</v>
      </c>
      <c r="J455" s="102" t="s">
        <v>3503</v>
      </c>
      <c r="K455" t="str">
        <f>IFERROR(INDEX('LISTAS DE PARTICIPANTES'!B:B,MATCH(FORMULÁRIO!L455,'LISTAS DE PARTICIPANTES'!C:C,0)),"NÃO ENCONTRADO")</f>
        <v>MÔNICA MARIA DE FREITAS MARTINS DA VEIGA</v>
      </c>
      <c r="L455" s="109" t="s">
        <v>2491</v>
      </c>
    </row>
    <row r="456" spans="1:12" x14ac:dyDescent="0.25">
      <c r="A456" s="115">
        <v>45745.913779583338</v>
      </c>
      <c r="B456" s="99" t="s">
        <v>2872</v>
      </c>
      <c r="C456" s="99">
        <v>0</v>
      </c>
      <c r="D456" s="99" t="s">
        <v>4425</v>
      </c>
      <c r="E456" s="105" t="s">
        <v>2871</v>
      </c>
      <c r="F456" s="99" t="s">
        <v>2872</v>
      </c>
      <c r="G456" s="105">
        <v>74988220948</v>
      </c>
      <c r="H456" s="148" t="s">
        <v>3503</v>
      </c>
      <c r="J456" s="100" t="s">
        <v>3503</v>
      </c>
      <c r="K456" t="str">
        <f>IFERROR(INDEX('LISTAS DE PARTICIPANTES'!B:B,MATCH(FORMULÁRIO!L456,'LISTAS DE PARTICIPANTES'!C:C,0)),"NÃO ENCONTRADO")</f>
        <v>RODRIGO GOMES WANDERLEY</v>
      </c>
      <c r="L456" s="109" t="s">
        <v>2871</v>
      </c>
    </row>
    <row r="457" spans="1:12" x14ac:dyDescent="0.25">
      <c r="A457" s="116">
        <v>45745.927844398146</v>
      </c>
      <c r="B457" s="101" t="s">
        <v>501</v>
      </c>
      <c r="C457" s="101">
        <v>0</v>
      </c>
      <c r="D457" s="101" t="s">
        <v>4426</v>
      </c>
      <c r="E457" s="106" t="s">
        <v>500</v>
      </c>
      <c r="F457" s="101" t="s">
        <v>501</v>
      </c>
      <c r="G457" s="106" t="s">
        <v>4427</v>
      </c>
      <c r="H457" s="148" t="s">
        <v>3503</v>
      </c>
      <c r="J457" s="102" t="s">
        <v>3503</v>
      </c>
      <c r="K457" t="str">
        <f>IFERROR(INDEX('LISTAS DE PARTICIPANTES'!B:B,MATCH(FORMULÁRIO!L457,'LISTAS DE PARTICIPANTES'!C:C,0)),"NÃO ENCONTRADO")</f>
        <v>ARMANDO MANOEL NETO</v>
      </c>
      <c r="L457" s="109" t="s">
        <v>500</v>
      </c>
    </row>
    <row r="458" spans="1:12" x14ac:dyDescent="0.25">
      <c r="A458" s="115">
        <v>45745.935321469908</v>
      </c>
      <c r="B458" s="99" t="s">
        <v>1302</v>
      </c>
      <c r="C458" s="99">
        <v>0</v>
      </c>
      <c r="D458" s="99" t="s">
        <v>4428</v>
      </c>
      <c r="E458" s="110" t="s">
        <v>4429</v>
      </c>
      <c r="F458" s="99" t="s">
        <v>1302</v>
      </c>
      <c r="G458" s="105">
        <v>41996382229</v>
      </c>
      <c r="H458" s="148" t="s">
        <v>3503</v>
      </c>
      <c r="J458" s="100" t="s">
        <v>3503</v>
      </c>
      <c r="K458" t="str">
        <f>IFERROR(INDEX('LISTAS DE PARTICIPANTES'!B:B,MATCH(FORMULÁRIO!L458,'LISTAS DE PARTICIPANTES'!C:C,0)),"NÃO ENCONTRADO")</f>
        <v>FLAVIA DE PAULA MILBRATZ</v>
      </c>
      <c r="L458" s="109" t="s">
        <v>1301</v>
      </c>
    </row>
    <row r="459" spans="1:12" x14ac:dyDescent="0.25">
      <c r="A459" s="116">
        <v>45745.962808460652</v>
      </c>
      <c r="B459" s="101" t="s">
        <v>4430</v>
      </c>
      <c r="C459" s="101">
        <v>0</v>
      </c>
      <c r="D459" s="101" t="s">
        <v>4431</v>
      </c>
      <c r="E459" s="107" t="s">
        <v>4432</v>
      </c>
      <c r="F459" s="101" t="s">
        <v>4433</v>
      </c>
      <c r="G459" s="106">
        <v>11983572222</v>
      </c>
      <c r="H459" s="148" t="s">
        <v>3503</v>
      </c>
      <c r="J459" s="102" t="s">
        <v>3503</v>
      </c>
      <c r="K459" t="str">
        <f>IFERROR(INDEX('LISTAS DE PARTICIPANTES'!B:B,MATCH(FORMULÁRIO!L459,'LISTAS DE PARTICIPANTES'!C:C,0)),"NÃO ENCONTRADO")</f>
        <v>ANA CLAUDIA CARVALHO DE OLIVEIRA</v>
      </c>
      <c r="L459" s="109" t="s">
        <v>269</v>
      </c>
    </row>
    <row r="460" spans="1:12" x14ac:dyDescent="0.25">
      <c r="A460" s="115">
        <v>45746.464826215277</v>
      </c>
      <c r="B460" s="99" t="s">
        <v>2202</v>
      </c>
      <c r="C460" s="99">
        <v>0</v>
      </c>
      <c r="D460" s="99" t="s">
        <v>4434</v>
      </c>
      <c r="E460" s="105" t="s">
        <v>4435</v>
      </c>
      <c r="F460" s="99" t="s">
        <v>2202</v>
      </c>
      <c r="G460" s="105" t="s">
        <v>4436</v>
      </c>
      <c r="H460" s="148" t="s">
        <v>3503</v>
      </c>
      <c r="J460" s="100" t="s">
        <v>3503</v>
      </c>
      <c r="K460" t="str">
        <f>IFERROR(INDEX('LISTAS DE PARTICIPANTES'!B:B,MATCH(FORMULÁRIO!L460,'LISTAS DE PARTICIPANTES'!C:C,0)),"NÃO ENCONTRADO")</f>
        <v>MARCONE EDSON MELO DOS SANTOS</v>
      </c>
      <c r="L460" s="109" t="s">
        <v>2201</v>
      </c>
    </row>
    <row r="461" spans="1:12" x14ac:dyDescent="0.25">
      <c r="A461" s="116">
        <v>45746.66749655093</v>
      </c>
      <c r="B461" s="101" t="s">
        <v>4437</v>
      </c>
      <c r="C461" s="101">
        <v>0</v>
      </c>
      <c r="D461" s="101" t="s">
        <v>4438</v>
      </c>
      <c r="E461" s="106">
        <v>10139980733</v>
      </c>
      <c r="F461" s="101" t="s">
        <v>533</v>
      </c>
      <c r="G461" s="106">
        <v>41995155470</v>
      </c>
      <c r="H461" s="148" t="s">
        <v>3503</v>
      </c>
      <c r="J461" s="102" t="s">
        <v>3503</v>
      </c>
      <c r="K461" t="str">
        <f>IFERROR(INDEX('LISTAS DE PARTICIPANTES'!B:B,MATCH(FORMULÁRIO!L461,'LISTAS DE PARTICIPANTES'!C:C,0)),"NÃO ENCONTRADO")</f>
        <v>BERNARDO STUMPF RODRIGUES</v>
      </c>
      <c r="L461" s="109" t="s">
        <v>532</v>
      </c>
    </row>
    <row r="462" spans="1:12" x14ac:dyDescent="0.25">
      <c r="A462" s="115">
        <v>45746.702713483799</v>
      </c>
      <c r="B462" s="99" t="s">
        <v>1706</v>
      </c>
      <c r="C462" s="99">
        <v>0</v>
      </c>
      <c r="D462" s="99" t="s">
        <v>4439</v>
      </c>
      <c r="E462" s="105" t="s">
        <v>1705</v>
      </c>
      <c r="F462" s="99" t="s">
        <v>1706</v>
      </c>
      <c r="G462" s="105" t="s">
        <v>4440</v>
      </c>
      <c r="H462" s="148" t="s">
        <v>3503</v>
      </c>
      <c r="J462" s="100" t="s">
        <v>3503</v>
      </c>
      <c r="K462" t="str">
        <f>IFERROR(INDEX('LISTAS DE PARTICIPANTES'!B:B,MATCH(FORMULÁRIO!L462,'LISTAS DE PARTICIPANTES'!C:C,0)),"NÃO ENCONTRADO")</f>
        <v>JOSÉ RICARDO GOULART</v>
      </c>
      <c r="L462" s="109" t="s">
        <v>1705</v>
      </c>
    </row>
    <row r="463" spans="1:12" x14ac:dyDescent="0.25">
      <c r="A463" s="116">
        <v>45746.704441562499</v>
      </c>
      <c r="B463" s="101" t="s">
        <v>1450</v>
      </c>
      <c r="C463" s="101">
        <v>0</v>
      </c>
      <c r="D463" s="101" t="s">
        <v>4441</v>
      </c>
      <c r="E463" s="106">
        <v>2641209800</v>
      </c>
      <c r="F463" s="101" t="s">
        <v>1450</v>
      </c>
      <c r="G463" s="106">
        <v>11989242625</v>
      </c>
      <c r="H463" s="148" t="s">
        <v>3503</v>
      </c>
      <c r="J463" s="102" t="s">
        <v>3503</v>
      </c>
      <c r="K463" t="str">
        <f>IFERROR(INDEX('LISTAS DE PARTICIPANTES'!B:B,MATCH(FORMULÁRIO!L463,'LISTAS DE PARTICIPANTES'!C:C,0)),"NÃO ENCONTRADO")</f>
        <v>GLEIZIANE PINHEIRO DOS SANTOS</v>
      </c>
      <c r="L463" s="109" t="s">
        <v>1449</v>
      </c>
    </row>
    <row r="464" spans="1:12" x14ac:dyDescent="0.25">
      <c r="A464" s="115">
        <v>45746.846796886573</v>
      </c>
      <c r="B464" s="99" t="s">
        <v>1023</v>
      </c>
      <c r="C464" s="99">
        <v>0</v>
      </c>
      <c r="D464" s="99" t="s">
        <v>4442</v>
      </c>
      <c r="E464" s="105">
        <v>37631505870</v>
      </c>
      <c r="F464" s="99" t="s">
        <v>1023</v>
      </c>
      <c r="G464" s="105">
        <v>32991952741</v>
      </c>
      <c r="H464" s="148" t="s">
        <v>3503</v>
      </c>
      <c r="J464" s="100" t="s">
        <v>3503</v>
      </c>
      <c r="K464" t="str">
        <f>IFERROR(INDEX('LISTAS DE PARTICIPANTES'!B:B,MATCH(FORMULÁRIO!L464,'LISTAS DE PARTICIPANTES'!C:C,0)),"NÃO ENCONTRADO")</f>
        <v>EDILEIS FERREIRA NOVAIS</v>
      </c>
      <c r="L464" s="109" t="s">
        <v>1022</v>
      </c>
    </row>
    <row r="465" spans="1:12" x14ac:dyDescent="0.25">
      <c r="A465" s="116">
        <v>45746.849112488431</v>
      </c>
      <c r="B465" s="101" t="s">
        <v>1099</v>
      </c>
      <c r="C465" s="101">
        <v>0</v>
      </c>
      <c r="D465" s="101" t="s">
        <v>3698</v>
      </c>
      <c r="E465" s="106">
        <v>23482334870</v>
      </c>
      <c r="F465" s="101" t="s">
        <v>1099</v>
      </c>
      <c r="G465" s="106">
        <v>11940734555</v>
      </c>
      <c r="H465" s="148" t="s">
        <v>3503</v>
      </c>
      <c r="J465" s="102" t="s">
        <v>3503</v>
      </c>
      <c r="K465" t="str">
        <f>IFERROR(INDEX('LISTAS DE PARTICIPANTES'!B:B,MATCH(FORMULÁRIO!L465,'LISTAS DE PARTICIPANTES'!C:C,0)),"NÃO ENCONTRADO")</f>
        <v>ELISA MARCONDES FERRAZ ALCOCER</v>
      </c>
      <c r="L465" s="109" t="s">
        <v>1098</v>
      </c>
    </row>
    <row r="466" spans="1:12" x14ac:dyDescent="0.25">
      <c r="A466" s="115">
        <v>45746.87091164352</v>
      </c>
      <c r="B466" s="99" t="s">
        <v>4443</v>
      </c>
      <c r="C466" s="99">
        <v>0</v>
      </c>
      <c r="D466" s="99" t="s">
        <v>4444</v>
      </c>
      <c r="E466" s="105">
        <v>10294391762</v>
      </c>
      <c r="F466" s="99" t="s">
        <v>4443</v>
      </c>
      <c r="G466" s="105">
        <v>21967320331</v>
      </c>
      <c r="H466" s="148" t="s">
        <v>3503</v>
      </c>
      <c r="J466" s="100" t="s">
        <v>3503</v>
      </c>
      <c r="K466" t="str">
        <f>IFERROR(INDEX('LISTAS DE PARTICIPANTES'!B:B,MATCH(FORMULÁRIO!L466,'LISTAS DE PARTICIPANTES'!C:C,0)),"NÃO ENCONTRADO")</f>
        <v>MARINA SANTOS DE MIRANDA</v>
      </c>
      <c r="L466" s="109" t="s">
        <v>2359</v>
      </c>
    </row>
    <row r="467" spans="1:12" x14ac:dyDescent="0.25">
      <c r="A467" s="116">
        <v>45746.903966099533</v>
      </c>
      <c r="B467" s="101" t="s">
        <v>912</v>
      </c>
      <c r="C467" s="101">
        <v>0</v>
      </c>
      <c r="D467" s="101" t="s">
        <v>4445</v>
      </c>
      <c r="E467" s="107" t="s">
        <v>4446</v>
      </c>
      <c r="F467" s="101" t="s">
        <v>912</v>
      </c>
      <c r="G467" s="106">
        <v>38988558496</v>
      </c>
      <c r="H467" s="148" t="s">
        <v>3503</v>
      </c>
      <c r="J467" s="102" t="s">
        <v>3503</v>
      </c>
      <c r="K467" t="str">
        <f>IFERROR(INDEX('LISTAS DE PARTICIPANTES'!B:B,MATCH(FORMULÁRIO!L467,'LISTAS DE PARTICIPANTES'!C:C,0)),"NÃO ENCONTRADO")</f>
        <v>DÉBORA GONÇALVES BORBUREMA</v>
      </c>
      <c r="L467" s="109" t="s">
        <v>911</v>
      </c>
    </row>
    <row r="468" spans="1:12" x14ac:dyDescent="0.25">
      <c r="A468" s="115">
        <v>45746.953938923616</v>
      </c>
      <c r="B468" s="99" t="s">
        <v>1574</v>
      </c>
      <c r="C468" s="99">
        <v>0</v>
      </c>
      <c r="D468" s="99" t="s">
        <v>4447</v>
      </c>
      <c r="E468" s="105">
        <v>91803365900</v>
      </c>
      <c r="F468" s="99" t="s">
        <v>1574</v>
      </c>
      <c r="G468" s="105">
        <v>43984062711</v>
      </c>
      <c r="H468" s="148" t="s">
        <v>3503</v>
      </c>
      <c r="J468" s="100" t="s">
        <v>3503</v>
      </c>
      <c r="K468" t="str">
        <f>IFERROR(INDEX('LISTAS DE PARTICIPANTES'!B:B,MATCH(FORMULÁRIO!L468,'LISTAS DE PARTICIPANTES'!C:C,0)),"NÃO ENCONTRADO")</f>
        <v>ISABEL CRISTINA ALVES</v>
      </c>
      <c r="L468" s="109" t="s">
        <v>1573</v>
      </c>
    </row>
    <row r="469" spans="1:12" x14ac:dyDescent="0.25">
      <c r="A469" s="116">
        <v>45747.319750208335</v>
      </c>
      <c r="B469" s="101" t="s">
        <v>1674</v>
      </c>
      <c r="C469" s="101">
        <v>0</v>
      </c>
      <c r="D469" s="101" t="s">
        <v>4448</v>
      </c>
      <c r="E469" s="107" t="s">
        <v>4449</v>
      </c>
      <c r="F469" s="101" t="s">
        <v>1674</v>
      </c>
      <c r="G469" s="106">
        <v>81998503125</v>
      </c>
      <c r="H469" s="148" t="s">
        <v>3503</v>
      </c>
      <c r="J469" s="102" t="s">
        <v>3503</v>
      </c>
      <c r="K469" t="str">
        <f>IFERROR(INDEX('LISTAS DE PARTICIPANTES'!B:B,MATCH(FORMULÁRIO!L469,'LISTAS DE PARTICIPANTES'!C:C,0)),"NÃO ENCONTRADO")</f>
        <v>JORGE AUGUSTO ESTEVÃO FERREIRA</v>
      </c>
      <c r="L469" s="109" t="s">
        <v>1673</v>
      </c>
    </row>
    <row r="470" spans="1:12" x14ac:dyDescent="0.25">
      <c r="A470" s="115">
        <v>45747.352512465281</v>
      </c>
      <c r="B470" s="99" t="s">
        <v>2336</v>
      </c>
      <c r="C470" s="99">
        <v>0</v>
      </c>
      <c r="D470" s="99" t="s">
        <v>4450</v>
      </c>
      <c r="E470" s="105">
        <v>10167551710</v>
      </c>
      <c r="F470" s="99" t="s">
        <v>2336</v>
      </c>
      <c r="G470" s="105">
        <v>11941474818</v>
      </c>
      <c r="H470" s="148" t="s">
        <v>3503</v>
      </c>
      <c r="J470" s="100" t="s">
        <v>3503</v>
      </c>
      <c r="K470" t="str">
        <f>IFERROR(INDEX('LISTAS DE PARTICIPANTES'!B:B,MATCH(FORMULÁRIO!L470,'LISTAS DE PARTICIPANTES'!C:C,0)),"NÃO ENCONTRADO")</f>
        <v>MARIANE MILAN GUTIERREZ</v>
      </c>
      <c r="L470" s="109" t="s">
        <v>2335</v>
      </c>
    </row>
    <row r="471" spans="1:12" x14ac:dyDescent="0.25">
      <c r="A471" s="116">
        <v>45747.369029282403</v>
      </c>
      <c r="B471" s="101" t="s">
        <v>4451</v>
      </c>
      <c r="C471" s="101">
        <v>0</v>
      </c>
      <c r="D471" s="101" t="s">
        <v>4452</v>
      </c>
      <c r="E471" s="106">
        <v>76799557272</v>
      </c>
      <c r="F471" s="101" t="s">
        <v>4451</v>
      </c>
      <c r="G471" s="106">
        <v>11915538413</v>
      </c>
      <c r="H471" s="148" t="s">
        <v>3503</v>
      </c>
      <c r="I471" s="101" t="s">
        <v>3950</v>
      </c>
      <c r="J471" s="102" t="s">
        <v>3503</v>
      </c>
      <c r="K471" t="str">
        <f>IFERROR(INDEX('LISTAS DE PARTICIPANTES'!B:B,MATCH(FORMULÁRIO!L471,'LISTAS DE PARTICIPANTES'!C:C,0)),"NÃO ENCONTRADO")</f>
        <v>ANA CAROLINE DO ESPIRITO SANTO CHAVES</v>
      </c>
      <c r="L471" s="109" t="s">
        <v>257</v>
      </c>
    </row>
    <row r="472" spans="1:12" x14ac:dyDescent="0.25">
      <c r="A472" s="115">
        <v>45747.378628414357</v>
      </c>
      <c r="B472" s="99" t="s">
        <v>2428</v>
      </c>
      <c r="C472" s="99">
        <v>0</v>
      </c>
      <c r="D472" s="99" t="s">
        <v>4453</v>
      </c>
      <c r="E472" s="105" t="s">
        <v>4454</v>
      </c>
      <c r="F472" s="99" t="s">
        <v>2428</v>
      </c>
      <c r="G472" s="105" t="s">
        <v>4455</v>
      </c>
      <c r="H472" s="148" t="s">
        <v>3503</v>
      </c>
      <c r="J472" s="100" t="s">
        <v>3503</v>
      </c>
      <c r="K472" t="str">
        <f>IFERROR(INDEX('LISTAS DE PARTICIPANTES'!B:B,MATCH(FORMULÁRIO!L472,'LISTAS DE PARTICIPANTES'!C:C,0)),"NÃO ENCONTRADO")</f>
        <v>MAURO ARAUJO DOS SANTOS</v>
      </c>
      <c r="L472" s="109" t="s">
        <v>2427</v>
      </c>
    </row>
    <row r="473" spans="1:12" x14ac:dyDescent="0.25">
      <c r="A473" s="116">
        <v>45747.429684224539</v>
      </c>
      <c r="B473" s="101" t="s">
        <v>4456</v>
      </c>
      <c r="C473" s="101">
        <v>0</v>
      </c>
      <c r="D473" s="101" t="s">
        <v>4457</v>
      </c>
      <c r="E473" s="106" t="s">
        <v>2591</v>
      </c>
      <c r="F473" s="101" t="s">
        <v>2592</v>
      </c>
      <c r="G473" s="106">
        <v>21981228101</v>
      </c>
      <c r="H473" s="148" t="s">
        <v>3503</v>
      </c>
      <c r="J473" s="102" t="s">
        <v>3503</v>
      </c>
      <c r="K473" t="str">
        <f>IFERROR(INDEX('LISTAS DE PARTICIPANTES'!B:B,MATCH(FORMULÁRIO!L473,'LISTAS DE PARTICIPANTES'!C:C,0)),"NÃO ENCONTRADO")</f>
        <v>PATRICIA CASTRO FERREIRA</v>
      </c>
      <c r="L473" s="109" t="s">
        <v>2591</v>
      </c>
    </row>
    <row r="474" spans="1:12" x14ac:dyDescent="0.25">
      <c r="A474" s="115">
        <v>45747.440799895834</v>
      </c>
      <c r="B474" s="99" t="s">
        <v>991</v>
      </c>
      <c r="C474" s="99">
        <v>0</v>
      </c>
      <c r="D474" s="99" t="s">
        <v>4458</v>
      </c>
      <c r="E474" s="105" t="s">
        <v>990</v>
      </c>
      <c r="F474" s="99" t="s">
        <v>991</v>
      </c>
      <c r="G474" s="105" t="s">
        <v>4459</v>
      </c>
      <c r="H474" s="148" t="s">
        <v>3503</v>
      </c>
      <c r="J474" s="100" t="s">
        <v>3503</v>
      </c>
      <c r="K474" t="str">
        <f>IFERROR(INDEX('LISTAS DE PARTICIPANTES'!B:B,MATCH(FORMULÁRIO!L474,'LISTAS DE PARTICIPANTES'!C:C,0)),"NÃO ENCONTRADO")</f>
        <v>DIEGO LUIS DA SILVA MOZER</v>
      </c>
      <c r="L474" s="109" t="s">
        <v>990</v>
      </c>
    </row>
    <row r="475" spans="1:12" x14ac:dyDescent="0.25">
      <c r="A475" s="116">
        <v>45747.451356886573</v>
      </c>
      <c r="B475" s="101" t="s">
        <v>2004</v>
      </c>
      <c r="C475" s="101">
        <v>0</v>
      </c>
      <c r="D475" s="101" t="s">
        <v>4460</v>
      </c>
      <c r="E475" s="106">
        <v>60679514015</v>
      </c>
      <c r="F475" s="101" t="s">
        <v>2004</v>
      </c>
      <c r="G475" s="106">
        <v>82999944200</v>
      </c>
      <c r="H475" s="148" t="s">
        <v>3503</v>
      </c>
      <c r="J475" s="102" t="s">
        <v>3503</v>
      </c>
      <c r="K475" t="str">
        <f>IFERROR(INDEX('LISTAS DE PARTICIPANTES'!B:B,MATCH(FORMULÁRIO!L475,'LISTAS DE PARTICIPANTES'!C:C,0)),"NÃO ENCONTRADO")</f>
        <v>LUANA TEIXEIRA</v>
      </c>
      <c r="L475" s="109" t="s">
        <v>2003</v>
      </c>
    </row>
    <row r="476" spans="1:12" x14ac:dyDescent="0.25">
      <c r="A476" s="115">
        <v>45747.456539803243</v>
      </c>
      <c r="B476" s="99" t="s">
        <v>2888</v>
      </c>
      <c r="C476" s="99">
        <v>0</v>
      </c>
      <c r="D476" s="99" t="s">
        <v>4461</v>
      </c>
      <c r="E476" s="110" t="s">
        <v>4462</v>
      </c>
      <c r="F476" s="99" t="s">
        <v>2888</v>
      </c>
      <c r="G476" s="105">
        <v>93992023938</v>
      </c>
      <c r="H476" s="148" t="s">
        <v>3503</v>
      </c>
      <c r="J476" s="100" t="s">
        <v>3503</v>
      </c>
      <c r="K476" t="str">
        <f>IFERROR(INDEX('LISTAS DE PARTICIPANTES'!B:B,MATCH(FORMULÁRIO!L476,'LISTAS DE PARTICIPANTES'!C:C,0)),"NÃO ENCONTRADO")</f>
        <v>RODRIGO VIELLAS RODRIGUES</v>
      </c>
      <c r="L476" s="109" t="s">
        <v>2887</v>
      </c>
    </row>
    <row r="477" spans="1:12" x14ac:dyDescent="0.25">
      <c r="A477" s="116">
        <v>45747.458375208334</v>
      </c>
      <c r="B477" s="101" t="s">
        <v>2576</v>
      </c>
      <c r="C477" s="101">
        <v>0</v>
      </c>
      <c r="D477" s="101" t="s">
        <v>4463</v>
      </c>
      <c r="E477" s="106">
        <v>88386945753</v>
      </c>
      <c r="F477" s="101" t="s">
        <v>2576</v>
      </c>
      <c r="G477" s="106">
        <v>28999395200</v>
      </c>
      <c r="H477" s="148" t="s">
        <v>3503</v>
      </c>
      <c r="J477" s="102" t="s">
        <v>3503</v>
      </c>
      <c r="K477" t="str">
        <f>IFERROR(INDEX('LISTAS DE PARTICIPANTES'!B:B,MATCH(FORMULÁRIO!L477,'LISTAS DE PARTICIPANTES'!C:C,0)),"NÃO ENCONTRADO")</f>
        <v>OTHON DE CASTRO RIBEIRO</v>
      </c>
      <c r="L477" s="109" t="s">
        <v>2575</v>
      </c>
    </row>
    <row r="478" spans="1:12" x14ac:dyDescent="0.25">
      <c r="A478" s="115">
        <v>45747.471396979163</v>
      </c>
      <c r="B478" s="99" t="s">
        <v>891</v>
      </c>
      <c r="C478" s="99">
        <v>0</v>
      </c>
      <c r="D478" s="99" t="s">
        <v>4464</v>
      </c>
      <c r="E478" s="110" t="s">
        <v>4465</v>
      </c>
      <c r="F478" s="99" t="s">
        <v>891</v>
      </c>
      <c r="G478" s="105">
        <v>62981077030</v>
      </c>
      <c r="H478" s="148" t="s">
        <v>3503</v>
      </c>
      <c r="J478" s="100" t="s">
        <v>3503</v>
      </c>
      <c r="K478" t="str">
        <f>IFERROR(INDEX('LISTAS DE PARTICIPANTES'!B:B,MATCH(FORMULÁRIO!L478,'LISTAS DE PARTICIPANTES'!C:C,0)),"NÃO ENCONTRADO")</f>
        <v>DANILO DAHER ALVARENGA</v>
      </c>
      <c r="L478" s="109" t="s">
        <v>890</v>
      </c>
    </row>
    <row r="479" spans="1:12" x14ac:dyDescent="0.25">
      <c r="A479" s="116">
        <v>45747.504582997688</v>
      </c>
      <c r="B479" s="101" t="s">
        <v>4466</v>
      </c>
      <c r="C479" s="101">
        <v>0</v>
      </c>
      <c r="D479" s="101" t="s">
        <v>4467</v>
      </c>
      <c r="E479" s="106" t="s">
        <v>4468</v>
      </c>
      <c r="F479" s="101" t="s">
        <v>2952</v>
      </c>
      <c r="G479" s="106" t="s">
        <v>4469</v>
      </c>
      <c r="H479" s="148" t="s">
        <v>3503</v>
      </c>
      <c r="J479" s="102" t="s">
        <v>3503</v>
      </c>
      <c r="K479" t="str">
        <f>IFERROR(INDEX('LISTAS DE PARTICIPANTES'!B:B,MATCH(FORMULÁRIO!L479,'LISTAS DE PARTICIPANTES'!C:C,0)),"NÃO ENCONTRADO")</f>
        <v>SANDRA REGINA FABIANO DO ROSARIO VIEIRA</v>
      </c>
      <c r="L479" s="109" t="s">
        <v>2951</v>
      </c>
    </row>
    <row r="480" spans="1:12" x14ac:dyDescent="0.25">
      <c r="A480" s="115">
        <v>45747.506666574074</v>
      </c>
      <c r="B480" s="99" t="s">
        <v>803</v>
      </c>
      <c r="C480" s="99">
        <v>0</v>
      </c>
      <c r="D480" s="99" t="s">
        <v>801</v>
      </c>
      <c r="E480" s="105" t="s">
        <v>802</v>
      </c>
      <c r="F480" s="99" t="s">
        <v>803</v>
      </c>
      <c r="G480" s="105" t="s">
        <v>4470</v>
      </c>
      <c r="H480" s="148" t="s">
        <v>3503</v>
      </c>
      <c r="J480" s="100" t="s">
        <v>3503</v>
      </c>
      <c r="K480" t="str">
        <f>IFERROR(INDEX('LISTAS DE PARTICIPANTES'!B:B,MATCH(FORMULÁRIO!L480,'LISTAS DE PARTICIPANTES'!C:C,0)),"NÃO ENCONTRADO")</f>
        <v>CRISTINA PEREIRA NUNES</v>
      </c>
      <c r="L480" s="109" t="s">
        <v>802</v>
      </c>
    </row>
    <row r="481" spans="1:12" x14ac:dyDescent="0.25">
      <c r="A481" s="116">
        <v>45747.518919675931</v>
      </c>
      <c r="B481" s="101" t="s">
        <v>2676</v>
      </c>
      <c r="C481" s="101">
        <v>0</v>
      </c>
      <c r="D481" s="101" t="s">
        <v>4471</v>
      </c>
      <c r="E481" s="106" t="s">
        <v>2675</v>
      </c>
      <c r="F481" s="101" t="s">
        <v>2676</v>
      </c>
      <c r="G481" s="106" t="s">
        <v>4472</v>
      </c>
      <c r="H481" s="148" t="s">
        <v>3503</v>
      </c>
      <c r="J481" s="102" t="s">
        <v>3503</v>
      </c>
      <c r="K481" t="str">
        <f>IFERROR(INDEX('LISTAS DE PARTICIPANTES'!B:B,MATCH(FORMULÁRIO!L481,'LISTAS DE PARTICIPANTES'!C:C,0)),"NÃO ENCONTRADO")</f>
        <v>PEDRO LOPES DA SILVA MACEDO</v>
      </c>
      <c r="L481" s="109" t="s">
        <v>2675</v>
      </c>
    </row>
    <row r="482" spans="1:12" x14ac:dyDescent="0.25">
      <c r="A482" s="115">
        <v>45747.54052949074</v>
      </c>
      <c r="B482" s="99" t="s">
        <v>2227</v>
      </c>
      <c r="C482" s="99">
        <v>0</v>
      </c>
      <c r="D482" s="99" t="s">
        <v>4473</v>
      </c>
      <c r="E482" s="105" t="s">
        <v>2226</v>
      </c>
      <c r="F482" s="99" t="s">
        <v>2227</v>
      </c>
      <c r="G482" s="105" t="s">
        <v>4474</v>
      </c>
      <c r="H482" s="148" t="s">
        <v>3503</v>
      </c>
      <c r="J482" s="100" t="s">
        <v>3503</v>
      </c>
      <c r="K482" t="str">
        <f>IFERROR(INDEX('LISTAS DE PARTICIPANTES'!B:B,MATCH(FORMULÁRIO!L482,'LISTAS DE PARTICIPANTES'!C:C,0)),"NÃO ENCONTRADO")</f>
        <v>MARCOS VINÍCIUS SIQUEIRA FERREIRA</v>
      </c>
      <c r="L482" s="109" t="s">
        <v>2226</v>
      </c>
    </row>
    <row r="483" spans="1:12" x14ac:dyDescent="0.25">
      <c r="A483" s="116">
        <v>45747.543860555554</v>
      </c>
      <c r="B483" s="101" t="s">
        <v>2528</v>
      </c>
      <c r="C483" s="101">
        <v>0</v>
      </c>
      <c r="D483" s="101" t="s">
        <v>4475</v>
      </c>
      <c r="E483" s="106">
        <v>33972665806</v>
      </c>
      <c r="F483" s="101" t="s">
        <v>2528</v>
      </c>
      <c r="G483" s="106" t="s">
        <v>4476</v>
      </c>
      <c r="H483" s="148" t="s">
        <v>3503</v>
      </c>
      <c r="J483" s="102" t="s">
        <v>3503</v>
      </c>
      <c r="K483" t="str">
        <f>IFERROR(INDEX('LISTAS DE PARTICIPANTES'!B:B,MATCH(FORMULÁRIO!L483,'LISTAS DE PARTICIPANTES'!C:C,0)),"NÃO ENCONTRADO")</f>
        <v>NATÁLIA SANTOS DUARTE</v>
      </c>
      <c r="L483" s="109" t="s">
        <v>2527</v>
      </c>
    </row>
    <row r="484" spans="1:12" x14ac:dyDescent="0.25">
      <c r="A484" s="115">
        <v>45747.547486180556</v>
      </c>
      <c r="B484" s="99" t="s">
        <v>210</v>
      </c>
      <c r="C484" s="99">
        <v>0</v>
      </c>
      <c r="D484" s="99" t="s">
        <v>4477</v>
      </c>
      <c r="E484" s="105">
        <v>28869509800</v>
      </c>
      <c r="F484" s="99" t="s">
        <v>210</v>
      </c>
      <c r="G484" s="105" t="s">
        <v>4478</v>
      </c>
      <c r="H484" s="148" t="s">
        <v>3503</v>
      </c>
      <c r="J484" s="100" t="s">
        <v>3503</v>
      </c>
      <c r="K484" t="str">
        <f>IFERROR(INDEX('LISTAS DE PARTICIPANTES'!B:B,MATCH(FORMULÁRIO!L484,'LISTAS DE PARTICIPANTES'!C:C,0)),"NÃO ENCONTRADO")</f>
        <v>AMANDA LEAL DE OLIVEIRA</v>
      </c>
      <c r="L484" s="109" t="s">
        <v>209</v>
      </c>
    </row>
    <row r="485" spans="1:12" x14ac:dyDescent="0.25">
      <c r="A485" s="116">
        <v>45747.563296562497</v>
      </c>
      <c r="B485" s="101" t="s">
        <v>1434</v>
      </c>
      <c r="C485" s="101">
        <v>0</v>
      </c>
      <c r="D485" s="101" t="s">
        <v>4479</v>
      </c>
      <c r="E485" s="106" t="s">
        <v>1433</v>
      </c>
      <c r="F485" s="101" t="s">
        <v>1434</v>
      </c>
      <c r="G485" s="106" t="s">
        <v>4480</v>
      </c>
      <c r="H485" s="148" t="s">
        <v>3503</v>
      </c>
      <c r="J485" s="102" t="s">
        <v>3503</v>
      </c>
      <c r="K485" t="str">
        <f>IFERROR(INDEX('LISTAS DE PARTICIPANTES'!B:B,MATCH(FORMULÁRIO!L485,'LISTAS DE PARTICIPANTES'!C:C,0)),"NÃO ENCONTRADO")</f>
        <v>GISELE MINATO DE MIRANDA</v>
      </c>
      <c r="L485" s="109" t="s">
        <v>1433</v>
      </c>
    </row>
    <row r="486" spans="1:12" x14ac:dyDescent="0.25">
      <c r="A486" s="115">
        <v>45747.580065972223</v>
      </c>
      <c r="B486" s="99" t="s">
        <v>1522</v>
      </c>
      <c r="C486" s="99">
        <v>0</v>
      </c>
      <c r="D486" s="99" t="s">
        <v>4485</v>
      </c>
      <c r="E486" s="105">
        <v>36861605875</v>
      </c>
      <c r="F486" s="99" t="s">
        <v>1522</v>
      </c>
      <c r="G486" s="105">
        <v>11998877594</v>
      </c>
      <c r="H486" s="148" t="s">
        <v>3503</v>
      </c>
      <c r="J486" s="100" t="s">
        <v>3503</v>
      </c>
      <c r="K486" t="str">
        <f>IFERROR(INDEX('LISTAS DE PARTICIPANTES'!B:B,MATCH(FORMULÁRIO!L486,'LISTAS DE PARTICIPANTES'!C:C,0)),"NÃO ENCONTRADO")</f>
        <v>HENRIQUE ROCHELLE MENEGHINI</v>
      </c>
      <c r="L486" s="109" t="s">
        <v>1521</v>
      </c>
    </row>
    <row r="487" spans="1:12" x14ac:dyDescent="0.25">
      <c r="A487" s="116">
        <v>45747.591337986116</v>
      </c>
      <c r="B487" s="101" t="s">
        <v>3029</v>
      </c>
      <c r="C487" s="101">
        <v>0</v>
      </c>
      <c r="D487" s="101" t="s">
        <v>3027</v>
      </c>
      <c r="E487" s="106" t="s">
        <v>3028</v>
      </c>
      <c r="F487" s="101" t="s">
        <v>3029</v>
      </c>
      <c r="G487" s="106" t="s">
        <v>4486</v>
      </c>
      <c r="H487" s="148" t="s">
        <v>3503</v>
      </c>
      <c r="J487" s="102" t="s">
        <v>3503</v>
      </c>
      <c r="K487" t="str">
        <f>IFERROR(INDEX('LISTAS DE PARTICIPANTES'!B:B,MATCH(FORMULÁRIO!L487,'LISTAS DE PARTICIPANTES'!C:C,0)),"NÃO ENCONTRADO")</f>
        <v>SUELLEN DE SOUZA LEAL</v>
      </c>
      <c r="L487" s="109" t="s">
        <v>3028</v>
      </c>
    </row>
    <row r="488" spans="1:12" x14ac:dyDescent="0.25">
      <c r="A488" s="115">
        <v>45747.60152196759</v>
      </c>
      <c r="B488" s="99" t="s">
        <v>3193</v>
      </c>
      <c r="C488" s="99">
        <v>0</v>
      </c>
      <c r="D488" s="99" t="s">
        <v>4487</v>
      </c>
      <c r="E488" s="105">
        <v>12348161800</v>
      </c>
      <c r="F488" s="99" t="s">
        <v>3193</v>
      </c>
      <c r="G488" s="105">
        <v>14981036389</v>
      </c>
      <c r="H488" s="148" t="s">
        <v>3503</v>
      </c>
      <c r="J488" s="100" t="s">
        <v>3503</v>
      </c>
      <c r="K488" t="str">
        <f>IFERROR(INDEX('LISTAS DE PARTICIPANTES'!B:B,MATCH(FORMULÁRIO!L488,'LISTAS DE PARTICIPANTES'!C:C,0)),"NÃO ENCONTRADO")</f>
        <v>VALSINEIRE BUENO DE CASTRO</v>
      </c>
      <c r="L488" s="109" t="s">
        <v>3192</v>
      </c>
    </row>
    <row r="489" spans="1:12" x14ac:dyDescent="0.25">
      <c r="A489" s="116">
        <v>45747.601996898149</v>
      </c>
      <c r="B489" s="101" t="s">
        <v>1031</v>
      </c>
      <c r="C489" s="101">
        <v>0</v>
      </c>
      <c r="D489" s="101" t="s">
        <v>4488</v>
      </c>
      <c r="E489" s="107" t="s">
        <v>4489</v>
      </c>
      <c r="F489" s="101" t="s">
        <v>1031</v>
      </c>
      <c r="G489" s="106">
        <v>82988080066</v>
      </c>
      <c r="H489" s="148" t="s">
        <v>3503</v>
      </c>
      <c r="J489" s="102" t="s">
        <v>3503</v>
      </c>
      <c r="K489" t="str">
        <f>IFERROR(INDEX('LISTAS DE PARTICIPANTES'!B:B,MATCH(FORMULÁRIO!L489,'LISTAS DE PARTICIPANTES'!C:C,0)),"NÃO ENCONTRADO")</f>
        <v>EDSAMY DANTAS DA SILVA</v>
      </c>
      <c r="L489" s="109" t="s">
        <v>1030</v>
      </c>
    </row>
    <row r="490" spans="1:12" x14ac:dyDescent="0.25">
      <c r="A490" s="115">
        <v>45747.605046400466</v>
      </c>
      <c r="B490" s="99" t="s">
        <v>1770</v>
      </c>
      <c r="C490" s="99">
        <v>0</v>
      </c>
      <c r="D490" s="99" t="s">
        <v>4490</v>
      </c>
      <c r="E490" s="105">
        <v>89680090663</v>
      </c>
      <c r="F490" s="99" t="s">
        <v>1770</v>
      </c>
      <c r="G490" s="105">
        <v>31971542975</v>
      </c>
      <c r="H490" s="148" t="s">
        <v>3503</v>
      </c>
      <c r="J490" s="100" t="s">
        <v>3503</v>
      </c>
      <c r="K490" t="str">
        <f>IFERROR(INDEX('LISTAS DE PARTICIPANTES'!B:B,MATCH(FORMULÁRIO!L490,'LISTAS DE PARTICIPANTES'!C:C,0)),"NÃO ENCONTRADO")</f>
        <v>JULIANA SOARES ROCHA</v>
      </c>
      <c r="L490" s="109" t="s">
        <v>1769</v>
      </c>
    </row>
    <row r="491" spans="1:12" x14ac:dyDescent="0.25">
      <c r="A491" s="116">
        <v>45747.614508472223</v>
      </c>
      <c r="B491" s="101" t="s">
        <v>3049</v>
      </c>
      <c r="C491" s="101">
        <v>0</v>
      </c>
      <c r="D491" s="101" t="s">
        <v>4491</v>
      </c>
      <c r="E491" s="106" t="s">
        <v>4492</v>
      </c>
      <c r="F491" s="101" t="s">
        <v>3049</v>
      </c>
      <c r="G491" s="106">
        <v>11977200717</v>
      </c>
      <c r="H491" s="148" t="s">
        <v>3503</v>
      </c>
      <c r="J491" s="102" t="s">
        <v>3503</v>
      </c>
      <c r="K491" t="str">
        <f>IFERROR(INDEX('LISTAS DE PARTICIPANTES'!B:B,MATCH(FORMULÁRIO!L491,'LISTAS DE PARTICIPANTES'!C:C,0)),"NÃO ENCONTRADO")</f>
        <v>TALITA LIMA DE ARAUJO</v>
      </c>
      <c r="L491" s="109" t="s">
        <v>3048</v>
      </c>
    </row>
    <row r="492" spans="1:12" x14ac:dyDescent="0.25">
      <c r="A492" s="115">
        <v>45747.626565891202</v>
      </c>
      <c r="B492" s="99" t="s">
        <v>4493</v>
      </c>
      <c r="C492" s="99">
        <v>0</v>
      </c>
      <c r="D492" s="99" t="s">
        <v>4494</v>
      </c>
      <c r="E492" s="110" t="s">
        <v>4495</v>
      </c>
      <c r="F492" s="99" t="s">
        <v>4493</v>
      </c>
      <c r="G492" s="105">
        <v>31991588350</v>
      </c>
      <c r="H492" s="148" t="s">
        <v>3503</v>
      </c>
      <c r="J492" s="100" t="s">
        <v>3503</v>
      </c>
      <c r="K492" t="str">
        <f>IFERROR(INDEX('LISTAS DE PARTICIPANTES'!B:B,MATCH(FORMULÁRIO!L492,'LISTAS DE PARTICIPANTES'!C:C,0)),"NÃO ENCONTRADO")</f>
        <v>ANA PAULA GUIMARÃES VALOIS</v>
      </c>
      <c r="L492" s="109" t="s">
        <v>311</v>
      </c>
    </row>
    <row r="493" spans="1:12" x14ac:dyDescent="0.25">
      <c r="A493" s="116">
        <v>45747.631297314816</v>
      </c>
      <c r="B493" s="101" t="s">
        <v>3025</v>
      </c>
      <c r="C493" s="101">
        <v>0</v>
      </c>
      <c r="D493" s="101" t="s">
        <v>3023</v>
      </c>
      <c r="E493" s="106">
        <v>81642270725</v>
      </c>
      <c r="F493" s="101" t="s">
        <v>3025</v>
      </c>
      <c r="G493" s="106" t="s">
        <v>4496</v>
      </c>
      <c r="H493" s="148" t="s">
        <v>3503</v>
      </c>
      <c r="J493" s="102" t="s">
        <v>3503</v>
      </c>
      <c r="K493" t="str">
        <f>IFERROR(INDEX('LISTAS DE PARTICIPANTES'!B:B,MATCH(FORMULÁRIO!L493,'LISTAS DE PARTICIPANTES'!C:C,0)),"NÃO ENCONTRADO")</f>
        <v>STELA MARIA LIMA DA COSTA</v>
      </c>
      <c r="L493" s="109" t="s">
        <v>3024</v>
      </c>
    </row>
    <row r="494" spans="1:12" x14ac:dyDescent="0.25">
      <c r="A494" s="115">
        <v>45747.6443134375</v>
      </c>
      <c r="B494" s="99" t="s">
        <v>2628</v>
      </c>
      <c r="C494" s="99">
        <v>0</v>
      </c>
      <c r="D494" s="99" t="s">
        <v>4497</v>
      </c>
      <c r="E494" s="105" t="s">
        <v>2627</v>
      </c>
      <c r="F494" s="99" t="s">
        <v>2628</v>
      </c>
      <c r="G494" s="105" t="s">
        <v>4498</v>
      </c>
      <c r="H494" s="148" t="s">
        <v>3503</v>
      </c>
      <c r="J494" s="100" t="s">
        <v>3503</v>
      </c>
      <c r="K494" t="str">
        <f>IFERROR(INDEX('LISTAS DE PARTICIPANTES'!B:B,MATCH(FORMULÁRIO!L494,'LISTAS DE PARTICIPANTES'!C:C,0)),"NÃO ENCONTRADO")</f>
        <v>PAULA GOTELIP DE SOUZA CORRÊA</v>
      </c>
      <c r="L494" s="109" t="s">
        <v>2627</v>
      </c>
    </row>
    <row r="495" spans="1:12" x14ac:dyDescent="0.25">
      <c r="A495" s="116">
        <v>45747.658384525464</v>
      </c>
      <c r="B495" s="101" t="s">
        <v>2852</v>
      </c>
      <c r="C495" s="101">
        <v>0</v>
      </c>
      <c r="D495" s="101" t="s">
        <v>4499</v>
      </c>
      <c r="E495" s="106">
        <v>98410849704</v>
      </c>
      <c r="F495" s="101" t="s">
        <v>2852</v>
      </c>
      <c r="G495" s="106">
        <v>85994042134</v>
      </c>
      <c r="H495" s="148" t="s">
        <v>3503</v>
      </c>
      <c r="J495" s="102" t="s">
        <v>3503</v>
      </c>
      <c r="K495" t="str">
        <f>IFERROR(INDEX('LISTAS DE PARTICIPANTES'!B:B,MATCH(FORMULÁRIO!L495,'LISTAS DE PARTICIPANTES'!C:C,0)),"NÃO ENCONTRADO")</f>
        <v>ROBERTO JERÔNIMO DA SILVA</v>
      </c>
      <c r="L495" s="109" t="s">
        <v>2851</v>
      </c>
    </row>
    <row r="496" spans="1:12" x14ac:dyDescent="0.25">
      <c r="A496" s="115">
        <v>45747.660075949076</v>
      </c>
      <c r="B496" s="99" t="s">
        <v>2672</v>
      </c>
      <c r="C496" s="99">
        <v>0</v>
      </c>
      <c r="D496" s="99" t="s">
        <v>4500</v>
      </c>
      <c r="E496" s="110" t="s">
        <v>4501</v>
      </c>
      <c r="F496" s="99" t="s">
        <v>2672</v>
      </c>
      <c r="G496" s="105" t="s">
        <v>4502</v>
      </c>
      <c r="H496" s="148" t="s">
        <v>3503</v>
      </c>
      <c r="J496" s="100" t="s">
        <v>3503</v>
      </c>
      <c r="K496" t="str">
        <f>IFERROR(INDEX('LISTAS DE PARTICIPANTES'!B:B,MATCH(FORMULÁRIO!L496,'LISTAS DE PARTICIPANTES'!C:C,0)),"NÃO ENCONTRADO")</f>
        <v>PEDRO GUINDANI LOPES DE ALMEIDA</v>
      </c>
      <c r="L496" s="109" t="s">
        <v>2671</v>
      </c>
    </row>
    <row r="497" spans="1:12" x14ac:dyDescent="0.25">
      <c r="A497" s="116">
        <v>45747.669731504633</v>
      </c>
      <c r="B497" s="101" t="s">
        <v>1996</v>
      </c>
      <c r="C497" s="101">
        <v>0</v>
      </c>
      <c r="D497" s="101" t="s">
        <v>4503</v>
      </c>
      <c r="E497" s="106">
        <v>89168720149</v>
      </c>
      <c r="F497" s="101" t="s">
        <v>1996</v>
      </c>
      <c r="G497" s="106">
        <v>62985005151</v>
      </c>
      <c r="H497" s="148" t="s">
        <v>3503</v>
      </c>
      <c r="J497" s="102" t="s">
        <v>3503</v>
      </c>
      <c r="K497" t="str">
        <f>IFERROR(INDEX('LISTAS DE PARTICIPANTES'!B:B,MATCH(FORMULÁRIO!L497,'LISTAS DE PARTICIPANTES'!C:C,0)),"NÃO ENCONTRADO")</f>
        <v>LUANA DE FARIA MARQUES OTTO</v>
      </c>
      <c r="L497" s="109" t="s">
        <v>1995</v>
      </c>
    </row>
    <row r="498" spans="1:12" x14ac:dyDescent="0.25">
      <c r="A498" s="115">
        <v>45747.713023703705</v>
      </c>
      <c r="B498" s="99" t="s">
        <v>4504</v>
      </c>
      <c r="C498" s="99">
        <v>0</v>
      </c>
      <c r="D498" s="99" t="s">
        <v>4505</v>
      </c>
      <c r="E498" s="105" t="s">
        <v>1737</v>
      </c>
      <c r="F498" s="99" t="s">
        <v>1738</v>
      </c>
      <c r="G498" s="105" t="s">
        <v>4506</v>
      </c>
      <c r="H498" s="148" t="s">
        <v>3503</v>
      </c>
      <c r="J498" s="100" t="s">
        <v>3503</v>
      </c>
      <c r="K498" t="str">
        <f>IFERROR(INDEX('LISTAS DE PARTICIPANTES'!B:B,MATCH(FORMULÁRIO!L498,'LISTAS DE PARTICIPANTES'!C:C,0)),"NÃO ENCONTRADO")</f>
        <v>JULIA INOUE ISHIDA</v>
      </c>
      <c r="L498" s="109" t="s">
        <v>1737</v>
      </c>
    </row>
    <row r="499" spans="1:12" x14ac:dyDescent="0.25">
      <c r="A499" s="116">
        <v>45747.725046053238</v>
      </c>
      <c r="B499" s="101" t="s">
        <v>1374</v>
      </c>
      <c r="C499" s="101">
        <v>0</v>
      </c>
      <c r="D499" s="101" t="s">
        <v>4507</v>
      </c>
      <c r="E499" s="106" t="s">
        <v>1373</v>
      </c>
      <c r="F499" s="101" t="s">
        <v>1374</v>
      </c>
      <c r="G499" s="106">
        <v>49999316274</v>
      </c>
      <c r="H499" s="148" t="s">
        <v>3503</v>
      </c>
      <c r="J499" s="102" t="s">
        <v>3503</v>
      </c>
      <c r="K499" t="str">
        <f>IFERROR(INDEX('LISTAS DE PARTICIPANTES'!B:B,MATCH(FORMULÁRIO!L499,'LISTAS DE PARTICIPANTES'!C:C,0)),"NÃO ENCONTRADO")</f>
        <v>GABRIELA FERREIRA SANTOS</v>
      </c>
      <c r="L499" s="109" t="s">
        <v>1373</v>
      </c>
    </row>
    <row r="500" spans="1:12" x14ac:dyDescent="0.25">
      <c r="A500" s="115">
        <v>45747.740962233795</v>
      </c>
      <c r="B500" s="99" t="s">
        <v>1960</v>
      </c>
      <c r="C500" s="99">
        <v>0</v>
      </c>
      <c r="D500" s="99" t="s">
        <v>4508</v>
      </c>
      <c r="E500" s="110" t="s">
        <v>4509</v>
      </c>
      <c r="F500" s="99" t="s">
        <v>1960</v>
      </c>
      <c r="G500" s="105" t="s">
        <v>4510</v>
      </c>
      <c r="H500" s="148" t="s">
        <v>3503</v>
      </c>
      <c r="J500" s="100" t="s">
        <v>3503</v>
      </c>
      <c r="K500" t="str">
        <f>IFERROR(INDEX('LISTAS DE PARTICIPANTES'!B:B,MATCH(FORMULÁRIO!L500,'LISTAS DE PARTICIPANTES'!C:C,0)),"NÃO ENCONTRADO")</f>
        <v>LILIAN BRITO ALVES DE OLIVEIRA</v>
      </c>
      <c r="L500" s="109" t="s">
        <v>1959</v>
      </c>
    </row>
    <row r="501" spans="1:12" x14ac:dyDescent="0.25">
      <c r="A501" s="116">
        <v>45747.748729143517</v>
      </c>
      <c r="B501" s="101" t="s">
        <v>1534</v>
      </c>
      <c r="C501" s="101">
        <v>0</v>
      </c>
      <c r="D501" s="101" t="s">
        <v>4511</v>
      </c>
      <c r="E501" s="106" t="s">
        <v>4512</v>
      </c>
      <c r="F501" s="101" t="s">
        <v>1534</v>
      </c>
      <c r="G501" s="106" t="s">
        <v>4513</v>
      </c>
      <c r="H501" s="148" t="s">
        <v>3503</v>
      </c>
      <c r="J501" s="102" t="s">
        <v>3503</v>
      </c>
      <c r="K501" t="str">
        <f>IFERROR(INDEX('LISTAS DE PARTICIPANTES'!B:B,MATCH(FORMULÁRIO!L501,'LISTAS DE PARTICIPANTES'!C:C,0)),"NÃO ENCONTRADO")</f>
        <v>HULI DE PAULA BALÁSZ</v>
      </c>
      <c r="L501" s="109" t="s">
        <v>1533</v>
      </c>
    </row>
    <row r="502" spans="1:12" x14ac:dyDescent="0.25">
      <c r="A502" s="115">
        <v>45747.776088668979</v>
      </c>
      <c r="B502" s="99" t="s">
        <v>198</v>
      </c>
      <c r="C502" s="99">
        <v>0</v>
      </c>
      <c r="D502" s="99" t="s">
        <v>4514</v>
      </c>
      <c r="E502" s="105">
        <v>41295463091</v>
      </c>
      <c r="F502" s="99" t="s">
        <v>198</v>
      </c>
      <c r="G502" s="105">
        <v>51984227202</v>
      </c>
      <c r="H502" s="148" t="s">
        <v>3503</v>
      </c>
      <c r="J502" s="100" t="s">
        <v>3503</v>
      </c>
      <c r="K502" t="str">
        <f>IFERROR(INDEX('LISTAS DE PARTICIPANTES'!B:B,MATCH(FORMULÁRIO!L502,'LISTAS DE PARTICIPANTES'!C:C,0)),"NÃO ENCONTRADO")</f>
        <v>ÁLVARO SANTI</v>
      </c>
      <c r="L502" s="109" t="s">
        <v>197</v>
      </c>
    </row>
    <row r="503" spans="1:12" x14ac:dyDescent="0.25">
      <c r="A503" s="116">
        <v>45747.810123240743</v>
      </c>
      <c r="B503" s="101" t="s">
        <v>4515</v>
      </c>
      <c r="C503" s="101">
        <v>0</v>
      </c>
      <c r="D503" s="101" t="s">
        <v>4516</v>
      </c>
      <c r="E503" s="106" t="s">
        <v>4517</v>
      </c>
      <c r="F503" s="101" t="s">
        <v>4515</v>
      </c>
      <c r="G503" s="106">
        <v>11999402171</v>
      </c>
      <c r="H503" s="148" t="s">
        <v>3503</v>
      </c>
      <c r="J503" s="102" t="s">
        <v>3503</v>
      </c>
      <c r="K503" t="str">
        <f>IFERROR(INDEX('LISTAS DE PARTICIPANTES'!B:B,MATCH(FORMULÁRIO!L503,'LISTAS DE PARTICIPANTES'!C:C,0)),"NÃO ENCONTRADO")</f>
        <v>WANDA MARIA MENDONÇA GOMES</v>
      </c>
      <c r="L503" s="109" t="s">
        <v>3304</v>
      </c>
    </row>
    <row r="504" spans="1:12" x14ac:dyDescent="0.25">
      <c r="A504" s="115">
        <v>45747.849299479167</v>
      </c>
      <c r="B504" s="99" t="s">
        <v>1478</v>
      </c>
      <c r="C504" s="99">
        <v>0</v>
      </c>
      <c r="D504" s="99" t="s">
        <v>4518</v>
      </c>
      <c r="E504" s="105">
        <v>41883007879</v>
      </c>
      <c r="F504" s="99" t="s">
        <v>1478</v>
      </c>
      <c r="G504" s="105">
        <v>11976650134</v>
      </c>
      <c r="H504" s="148" t="s">
        <v>3503</v>
      </c>
      <c r="J504" s="100" t="s">
        <v>3503</v>
      </c>
      <c r="K504" t="str">
        <f>IFERROR(INDEX('LISTAS DE PARTICIPANTES'!B:B,MATCH(FORMULÁRIO!L504,'LISTAS DE PARTICIPANTES'!C:C,0)),"NÃO ENCONTRADO")</f>
        <v>GUILHERME ESCAPACHERRI CANOS</v>
      </c>
      <c r="L504" s="109" t="s">
        <v>1477</v>
      </c>
    </row>
    <row r="505" spans="1:12" x14ac:dyDescent="0.25">
      <c r="A505" s="116">
        <v>45747.922692581022</v>
      </c>
      <c r="B505" s="101" t="s">
        <v>2312</v>
      </c>
      <c r="C505" s="101">
        <v>0</v>
      </c>
      <c r="D505" s="101" t="s">
        <v>4519</v>
      </c>
      <c r="E505" s="107" t="s">
        <v>4520</v>
      </c>
      <c r="F505" s="101" t="s">
        <v>2312</v>
      </c>
      <c r="G505" s="106">
        <v>21982319959</v>
      </c>
      <c r="H505" s="148" t="s">
        <v>3503</v>
      </c>
      <c r="J505" s="102" t="s">
        <v>3503</v>
      </c>
      <c r="K505" t="str">
        <f>IFERROR(INDEX('LISTAS DE PARTICIPANTES'!B:B,MATCH(FORMULÁRIO!L505,'LISTAS DE PARTICIPANTES'!C:C,0)),"NÃO ENCONTRADO")</f>
        <v>MARIANA BARBOSA PIMENTEL</v>
      </c>
      <c r="L505" s="109" t="s">
        <v>2311</v>
      </c>
    </row>
    <row r="506" spans="1:12" x14ac:dyDescent="0.25">
      <c r="A506" s="115">
        <v>45747.923628530094</v>
      </c>
      <c r="B506" s="99" t="s">
        <v>1908</v>
      </c>
      <c r="C506" s="99">
        <v>0</v>
      </c>
      <c r="D506" s="99" t="s">
        <v>4521</v>
      </c>
      <c r="E506" s="110" t="s">
        <v>4522</v>
      </c>
      <c r="F506" s="99" t="s">
        <v>1908</v>
      </c>
      <c r="G506" s="105">
        <v>61984908157</v>
      </c>
      <c r="H506" s="148" t="s">
        <v>3503</v>
      </c>
      <c r="J506" s="100" t="s">
        <v>3503</v>
      </c>
      <c r="K506" t="str">
        <f>IFERROR(INDEX('LISTAS DE PARTICIPANTES'!B:B,MATCH(FORMULÁRIO!L506,'LISTAS DE PARTICIPANTES'!C:C,0)),"NÃO ENCONTRADO")</f>
        <v>LEONARDO COSTA RODRIGUES</v>
      </c>
      <c r="L506" s="109" t="s">
        <v>1907</v>
      </c>
    </row>
    <row r="507" spans="1:12" x14ac:dyDescent="0.25">
      <c r="A507" s="116">
        <v>45747.980360335649</v>
      </c>
      <c r="B507" s="101" t="s">
        <v>4481</v>
      </c>
      <c r="C507" s="101">
        <v>0</v>
      </c>
      <c r="D507" s="101" t="s">
        <v>4482</v>
      </c>
      <c r="E507" s="107" t="s">
        <v>4483</v>
      </c>
      <c r="F507" s="101" t="s">
        <v>155</v>
      </c>
      <c r="G507" s="106" t="s">
        <v>4484</v>
      </c>
      <c r="H507" s="148" t="s">
        <v>3503</v>
      </c>
      <c r="J507" s="102" t="s">
        <v>3503</v>
      </c>
      <c r="K507" t="str">
        <f>IFERROR(INDEX('LISTAS DE PARTICIPANTES'!B:B,MATCH(FORMULÁRIO!L507,'LISTAS DE PARTICIPANTES'!C:C,0)),"NÃO ENCONTRADO")</f>
        <v>ALEXANDRE FERNANDES GUIMARÃES</v>
      </c>
      <c r="L507" s="109" t="s">
        <v>154</v>
      </c>
    </row>
    <row r="508" spans="1:12" x14ac:dyDescent="0.25">
      <c r="A508" s="115">
        <v>45748.329464826384</v>
      </c>
      <c r="B508" s="99" t="s">
        <v>2924</v>
      </c>
      <c r="C508" s="99">
        <v>0</v>
      </c>
      <c r="D508" s="99" t="s">
        <v>4523</v>
      </c>
      <c r="E508" s="105">
        <v>44308191734</v>
      </c>
      <c r="F508" s="99" t="s">
        <v>2924</v>
      </c>
      <c r="G508" s="105">
        <v>21999496962</v>
      </c>
      <c r="H508" s="148" t="s">
        <v>3503</v>
      </c>
      <c r="J508" s="100" t="s">
        <v>3503</v>
      </c>
      <c r="K508" t="str">
        <f>IFERROR(INDEX('LISTAS DE PARTICIPANTES'!B:B,MATCH(FORMULÁRIO!L508,'LISTAS DE PARTICIPANTES'!C:C,0)),"NÃO ENCONTRADO")</f>
        <v>RUTH DOS SANTOS ALMEIDA</v>
      </c>
      <c r="L508" s="109" t="s">
        <v>2923</v>
      </c>
    </row>
    <row r="509" spans="1:12" x14ac:dyDescent="0.25">
      <c r="A509" s="116">
        <v>45748.333819131949</v>
      </c>
      <c r="B509" s="101" t="s">
        <v>1083</v>
      </c>
      <c r="C509" s="101">
        <v>0</v>
      </c>
      <c r="D509" s="101" t="s">
        <v>4524</v>
      </c>
      <c r="E509" s="106" t="s">
        <v>1082</v>
      </c>
      <c r="F509" s="101" t="s">
        <v>1083</v>
      </c>
      <c r="G509" s="106" t="s">
        <v>4525</v>
      </c>
      <c r="H509" s="148" t="s">
        <v>3503</v>
      </c>
      <c r="J509" s="102" t="s">
        <v>3503</v>
      </c>
      <c r="K509" t="str">
        <f>IFERROR(INDEX('LISTAS DE PARTICIPANTES'!B:B,MATCH(FORMULÁRIO!L509,'LISTAS DE PARTICIPANTES'!C:C,0)),"NÃO ENCONTRADO")</f>
        <v>ELIAS GOMES SOARES</v>
      </c>
      <c r="L509" s="109" t="s">
        <v>1082</v>
      </c>
    </row>
    <row r="510" spans="1:12" x14ac:dyDescent="0.25">
      <c r="A510" s="115">
        <v>45748.348638136573</v>
      </c>
      <c r="B510" s="99" t="s">
        <v>167</v>
      </c>
      <c r="C510" s="99">
        <v>0</v>
      </c>
      <c r="D510" s="99" t="s">
        <v>4526</v>
      </c>
      <c r="E510" s="105">
        <v>10355977648</v>
      </c>
      <c r="F510" s="99" t="s">
        <v>167</v>
      </c>
      <c r="G510" s="105">
        <v>31994331416</v>
      </c>
      <c r="H510" s="148" t="s">
        <v>3503</v>
      </c>
      <c r="J510" s="100" t="s">
        <v>3503</v>
      </c>
      <c r="K510" t="str">
        <f>IFERROR(INDEX('LISTAS DE PARTICIPANTES'!B:B,MATCH(FORMULÁRIO!L510,'LISTAS DE PARTICIPANTES'!C:C,0)),"NÃO ENCONTRADO")</f>
        <v>ALINE COSTA VILELA</v>
      </c>
      <c r="L510" s="109" t="s">
        <v>166</v>
      </c>
    </row>
    <row r="511" spans="1:12" x14ac:dyDescent="0.25">
      <c r="A511" s="116">
        <v>45748.361672002313</v>
      </c>
      <c r="B511" s="101" t="s">
        <v>1007</v>
      </c>
      <c r="C511" s="101">
        <v>0</v>
      </c>
      <c r="D511" s="101" t="s">
        <v>4527</v>
      </c>
      <c r="E511" s="106" t="s">
        <v>1006</v>
      </c>
      <c r="F511" s="101" t="s">
        <v>1007</v>
      </c>
      <c r="G511" s="106" t="s">
        <v>4528</v>
      </c>
      <c r="H511" s="148" t="s">
        <v>3503</v>
      </c>
      <c r="J511" s="102" t="s">
        <v>3503</v>
      </c>
      <c r="K511" t="str">
        <f>IFERROR(INDEX('LISTAS DE PARTICIPANTES'!B:B,MATCH(FORMULÁRIO!L511,'LISTAS DE PARTICIPANTES'!C:C,0)),"NÃO ENCONTRADO")</f>
        <v>DNIZE CASTRO</v>
      </c>
      <c r="L511" s="109" t="s">
        <v>1006</v>
      </c>
    </row>
    <row r="512" spans="1:12" x14ac:dyDescent="0.25">
      <c r="A512" s="115">
        <v>45748.371634456023</v>
      </c>
      <c r="B512" s="99" t="s">
        <v>1326</v>
      </c>
      <c r="C512" s="99">
        <v>0</v>
      </c>
      <c r="D512" s="99" t="s">
        <v>4529</v>
      </c>
      <c r="E512" s="110" t="s">
        <v>4530</v>
      </c>
      <c r="F512" s="99" t="s">
        <v>1326</v>
      </c>
      <c r="G512" s="105" t="s">
        <v>4531</v>
      </c>
      <c r="H512" s="148" t="s">
        <v>3503</v>
      </c>
      <c r="J512" s="100" t="s">
        <v>3503</v>
      </c>
      <c r="K512" t="str">
        <f>IFERROR(INDEX('LISTAS DE PARTICIPANTES'!B:B,MATCH(FORMULÁRIO!L512,'LISTAS DE PARTICIPANTES'!C:C,0)),"NÃO ENCONTRADO")</f>
        <v>FLÁVIO ROCHA DE DEUS</v>
      </c>
      <c r="L512" s="109" t="s">
        <v>1325</v>
      </c>
    </row>
    <row r="513" spans="1:12" x14ac:dyDescent="0.25">
      <c r="A513" s="116">
        <v>45748.3939412037</v>
      </c>
      <c r="B513" s="101" t="s">
        <v>4532</v>
      </c>
      <c r="C513" s="101">
        <v>0</v>
      </c>
      <c r="D513" s="101" t="s">
        <v>4533</v>
      </c>
      <c r="E513" s="106">
        <v>32619544858</v>
      </c>
      <c r="F513" s="101" t="s">
        <v>320</v>
      </c>
      <c r="G513" s="106" t="s">
        <v>4534</v>
      </c>
      <c r="H513" s="148" t="s">
        <v>3503</v>
      </c>
      <c r="J513" s="102" t="s">
        <v>3503</v>
      </c>
      <c r="K513" t="str">
        <f>IFERROR(INDEX('LISTAS DE PARTICIPANTES'!B:B,MATCH(FORMULÁRIO!L513,'LISTAS DE PARTICIPANTES'!C:C,0)),"NÃO ENCONTRADO")</f>
        <v>ANA PAULA SBRISSA</v>
      </c>
      <c r="L513" s="109" t="s">
        <v>319</v>
      </c>
    </row>
    <row r="514" spans="1:12" x14ac:dyDescent="0.25">
      <c r="A514" s="115">
        <v>45748.405354988427</v>
      </c>
      <c r="B514" s="99" t="s">
        <v>1876</v>
      </c>
      <c r="C514" s="99">
        <v>0</v>
      </c>
      <c r="D514" s="99" t="s">
        <v>4535</v>
      </c>
      <c r="E514" s="105" t="s">
        <v>1875</v>
      </c>
      <c r="F514" s="99" t="s">
        <v>1876</v>
      </c>
      <c r="G514" s="105" t="s">
        <v>4536</v>
      </c>
      <c r="H514" s="148" t="s">
        <v>3503</v>
      </c>
      <c r="J514" s="100" t="s">
        <v>3503</v>
      </c>
      <c r="K514" t="str">
        <f>IFERROR(INDEX('LISTAS DE PARTICIPANTES'!B:B,MATCH(FORMULÁRIO!L514,'LISTAS DE PARTICIPANTES'!C:C,0)),"NÃO ENCONTRADO")</f>
        <v>LAURA INÊS SADA HADDAD</v>
      </c>
      <c r="L514" s="109" t="s">
        <v>1875</v>
      </c>
    </row>
    <row r="515" spans="1:12" x14ac:dyDescent="0.25">
      <c r="A515" s="116">
        <v>45748.411183900462</v>
      </c>
      <c r="B515" s="101" t="s">
        <v>3229</v>
      </c>
      <c r="C515" s="101">
        <v>0</v>
      </c>
      <c r="D515" s="101" t="s">
        <v>4537</v>
      </c>
      <c r="E515" s="106">
        <v>27000417803</v>
      </c>
      <c r="F515" s="101" t="s">
        <v>3229</v>
      </c>
      <c r="G515" s="106">
        <v>11997003120</v>
      </c>
      <c r="H515" s="148" t="s">
        <v>3503</v>
      </c>
      <c r="J515" s="102" t="s">
        <v>3503</v>
      </c>
      <c r="K515" t="str">
        <f>IFERROR(INDEX('LISTAS DE PARTICIPANTES'!B:B,MATCH(FORMULÁRIO!L515,'LISTAS DE PARTICIPANTES'!C:C,0)),"NÃO ENCONTRADO")</f>
        <v>VÂNIA CRISTINA FEITOSA</v>
      </c>
      <c r="L515" s="109" t="s">
        <v>3228</v>
      </c>
    </row>
    <row r="516" spans="1:12" x14ac:dyDescent="0.25">
      <c r="A516" s="115">
        <v>45748.461110949072</v>
      </c>
      <c r="B516" s="99" t="s">
        <v>1414</v>
      </c>
      <c r="C516" s="99">
        <v>0</v>
      </c>
      <c r="D516" s="99" t="s">
        <v>4538</v>
      </c>
      <c r="E516" s="105">
        <v>16017548760</v>
      </c>
      <c r="F516" s="99" t="s">
        <v>1414</v>
      </c>
      <c r="G516" s="105">
        <v>21980287555</v>
      </c>
      <c r="H516" s="148" t="s">
        <v>3503</v>
      </c>
      <c r="J516" s="100" t="s">
        <v>3503</v>
      </c>
      <c r="K516" t="str">
        <f>IFERROR(INDEX('LISTAS DE PARTICIPANTES'!B:B,MATCH(FORMULÁRIO!L516,'LISTAS DE PARTICIPANTES'!C:C,0)),"NÃO ENCONTRADO")</f>
        <v>GILBERTO LIMA DE PAIVA JUNIOR</v>
      </c>
      <c r="L516" s="109" t="s">
        <v>1413</v>
      </c>
    </row>
    <row r="517" spans="1:12" x14ac:dyDescent="0.25">
      <c r="A517" s="116">
        <v>45748.475483738424</v>
      </c>
      <c r="B517" s="101" t="s">
        <v>1270</v>
      </c>
      <c r="C517" s="101">
        <v>0</v>
      </c>
      <c r="D517" s="101" t="s">
        <v>4539</v>
      </c>
      <c r="E517" s="106">
        <v>31779810865</v>
      </c>
      <c r="F517" s="101" t="s">
        <v>1270</v>
      </c>
      <c r="G517" s="106">
        <v>11953047315</v>
      </c>
      <c r="H517" s="148" t="s">
        <v>3503</v>
      </c>
      <c r="J517" s="102" t="s">
        <v>3503</v>
      </c>
      <c r="K517" t="str">
        <f>IFERROR(INDEX('LISTAS DE PARTICIPANTES'!B:B,MATCH(FORMULÁRIO!L517,'LISTAS DE PARTICIPANTES'!C:C,0)),"NÃO ENCONTRADO")</f>
        <v>FERNANDA REGINA RODRIGUES</v>
      </c>
      <c r="L517" s="109" t="s">
        <v>1269</v>
      </c>
    </row>
    <row r="518" spans="1:12" x14ac:dyDescent="0.25">
      <c r="A518" s="115">
        <v>45748.477808020834</v>
      </c>
      <c r="B518" s="99" t="s">
        <v>372</v>
      </c>
      <c r="C518" s="99">
        <v>0</v>
      </c>
      <c r="D518" s="99" t="s">
        <v>4540</v>
      </c>
      <c r="E518" s="105">
        <v>77954890520</v>
      </c>
      <c r="F518" s="99" t="s">
        <v>372</v>
      </c>
      <c r="G518" s="105">
        <v>81996484055</v>
      </c>
      <c r="H518" s="148" t="s">
        <v>3503</v>
      </c>
      <c r="J518" s="100" t="s">
        <v>3503</v>
      </c>
      <c r="K518" t="str">
        <f>IFERROR(INDEX('LISTAS DE PARTICIPANTES'!B:B,MATCH(FORMULÁRIO!L518,'LISTAS DE PARTICIPANTES'!C:C,0)),"NÃO ENCONTRADO")</f>
        <v>ANDRÉ LUIS GOMES LIRA</v>
      </c>
      <c r="L518" s="109" t="s">
        <v>371</v>
      </c>
    </row>
    <row r="519" spans="1:12" x14ac:dyDescent="0.25">
      <c r="A519" s="116">
        <v>45748.528759120367</v>
      </c>
      <c r="B519" s="101" t="s">
        <v>4541</v>
      </c>
      <c r="C519" s="101">
        <v>0</v>
      </c>
      <c r="D519" s="101" t="s">
        <v>4542</v>
      </c>
      <c r="E519" s="106">
        <v>37828624816</v>
      </c>
      <c r="F519" s="101" t="s">
        <v>2420</v>
      </c>
      <c r="G519" s="106">
        <v>11970205533</v>
      </c>
      <c r="H519" s="148" t="s">
        <v>3503</v>
      </c>
      <c r="J519" s="102" t="s">
        <v>3503</v>
      </c>
      <c r="K519" t="str">
        <f>IFERROR(INDEX('LISTAS DE PARTICIPANTES'!B:B,MATCH(FORMULÁRIO!L519,'LISTAS DE PARTICIPANTES'!C:C,0)),"NÃO ENCONTRADO")</f>
        <v>MAURÍCIO CAETANO DA SILVA</v>
      </c>
      <c r="L519" s="109" t="s">
        <v>2419</v>
      </c>
    </row>
    <row r="520" spans="1:12" x14ac:dyDescent="0.25">
      <c r="A520" s="115">
        <v>45748.538713946764</v>
      </c>
      <c r="B520" s="99" t="s">
        <v>4543</v>
      </c>
      <c r="C520" s="99">
        <v>0</v>
      </c>
      <c r="D520" s="99" t="s">
        <v>4544</v>
      </c>
      <c r="E520" s="110" t="s">
        <v>4545</v>
      </c>
      <c r="F520" s="99" t="s">
        <v>692</v>
      </c>
      <c r="G520" s="105">
        <v>35992282402</v>
      </c>
      <c r="H520" s="148" t="s">
        <v>3503</v>
      </c>
      <c r="J520" s="100" t="s">
        <v>3503</v>
      </c>
      <c r="K520" t="str">
        <f>IFERROR(INDEX('LISTAS DE PARTICIPANTES'!B:B,MATCH(FORMULÁRIO!L520,'LISTAS DE PARTICIPANTES'!C:C,0)),"NÃO ENCONTRADO")</f>
        <v>CAROLINE DAIANE ARAÚJO DE OLIVEIRA DEVIDES</v>
      </c>
      <c r="L520" s="109" t="s">
        <v>691</v>
      </c>
    </row>
    <row r="521" spans="1:12" x14ac:dyDescent="0.25">
      <c r="A521" s="116">
        <v>45748.609014745365</v>
      </c>
      <c r="B521" s="101" t="s">
        <v>664</v>
      </c>
      <c r="C521" s="101">
        <v>0</v>
      </c>
      <c r="D521" s="101" t="s">
        <v>4546</v>
      </c>
      <c r="E521" s="106" t="s">
        <v>663</v>
      </c>
      <c r="F521" s="101" t="s">
        <v>664</v>
      </c>
      <c r="G521" s="106">
        <v>48996031423</v>
      </c>
      <c r="H521" s="148" t="s">
        <v>3503</v>
      </c>
      <c r="J521" s="102" t="s">
        <v>3503</v>
      </c>
      <c r="K521" t="str">
        <f>IFERROR(INDEX('LISTAS DE PARTICIPANTES'!B:B,MATCH(FORMULÁRIO!L521,'LISTAS DE PARTICIPANTES'!C:C,0)),"NÃO ENCONTRADO")</f>
        <v>CAROLINA DINIZ BASTOS</v>
      </c>
      <c r="L521" s="109" t="s">
        <v>663</v>
      </c>
    </row>
    <row r="522" spans="1:12" x14ac:dyDescent="0.25">
      <c r="A522" s="115">
        <v>45748.622397662039</v>
      </c>
      <c r="B522" s="99" t="s">
        <v>222</v>
      </c>
      <c r="C522" s="99">
        <v>0</v>
      </c>
      <c r="D522" s="99" t="s">
        <v>4547</v>
      </c>
      <c r="E522" s="105" t="s">
        <v>221</v>
      </c>
      <c r="F522" s="99" t="s">
        <v>222</v>
      </c>
      <c r="G522" s="105" t="s">
        <v>4548</v>
      </c>
      <c r="H522" s="148" t="s">
        <v>3503</v>
      </c>
      <c r="J522" s="100" t="s">
        <v>3503</v>
      </c>
      <c r="K522" t="str">
        <f>IFERROR(INDEX('LISTAS DE PARTICIPANTES'!B:B,MATCH(FORMULÁRIO!L522,'LISTAS DE PARTICIPANTES'!C:C,0)),"NÃO ENCONTRADO")</f>
        <v>AMILTON MONTEIRO DE OLIVEIRA FILHO</v>
      </c>
      <c r="L522" s="109" t="s">
        <v>221</v>
      </c>
    </row>
    <row r="523" spans="1:12" x14ac:dyDescent="0.25">
      <c r="A523" s="116">
        <v>45748.628375243061</v>
      </c>
      <c r="B523" s="101" t="s">
        <v>1167</v>
      </c>
      <c r="C523" s="101">
        <v>0</v>
      </c>
      <c r="D523" s="101" t="s">
        <v>4549</v>
      </c>
      <c r="E523" s="106">
        <v>22417631873</v>
      </c>
      <c r="F523" s="101" t="s">
        <v>1167</v>
      </c>
      <c r="G523" s="106" t="s">
        <v>4550</v>
      </c>
      <c r="H523" s="148" t="s">
        <v>3503</v>
      </c>
      <c r="J523" s="102" t="s">
        <v>3503</v>
      </c>
      <c r="K523" t="str">
        <f>IFERROR(INDEX('LISTAS DE PARTICIPANTES'!B:B,MATCH(FORMULÁRIO!L523,'LISTAS DE PARTICIPANTES'!C:C,0)),"NÃO ENCONTRADO")</f>
        <v>FABIANA CÔRTES CARVALHO PEPINO</v>
      </c>
      <c r="L523" s="109" t="s">
        <v>1166</v>
      </c>
    </row>
    <row r="524" spans="1:12" x14ac:dyDescent="0.25">
      <c r="A524" s="115">
        <v>45748.633982453699</v>
      </c>
      <c r="B524" s="99" t="s">
        <v>2044</v>
      </c>
      <c r="C524" s="99">
        <v>0</v>
      </c>
      <c r="D524" s="99" t="s">
        <v>4551</v>
      </c>
      <c r="E524" s="105" t="s">
        <v>2043</v>
      </c>
      <c r="F524" s="99" t="s">
        <v>2044</v>
      </c>
      <c r="G524" s="105" t="s">
        <v>4552</v>
      </c>
      <c r="H524" s="148" t="s">
        <v>3503</v>
      </c>
      <c r="J524" s="100" t="s">
        <v>3503</v>
      </c>
      <c r="K524" t="str">
        <f>IFERROR(INDEX('LISTAS DE PARTICIPANTES'!B:B,MATCH(FORMULÁRIO!L524,'LISTAS DE PARTICIPANTES'!C:C,0)),"NÃO ENCONTRADO")</f>
        <v>LUCIANA JUSTINIANI HEES</v>
      </c>
      <c r="L524" s="109" t="s">
        <v>2043</v>
      </c>
    </row>
    <row r="525" spans="1:12" x14ac:dyDescent="0.25">
      <c r="A525" s="116">
        <v>45748.829885254629</v>
      </c>
      <c r="B525" s="101" t="s">
        <v>597</v>
      </c>
      <c r="C525" s="101">
        <v>0</v>
      </c>
      <c r="D525" s="101" t="s">
        <v>4553</v>
      </c>
      <c r="E525" s="107" t="s">
        <v>4554</v>
      </c>
      <c r="F525" s="101" t="s">
        <v>597</v>
      </c>
      <c r="G525" s="106">
        <v>21996088363</v>
      </c>
      <c r="H525" s="148" t="s">
        <v>3503</v>
      </c>
      <c r="J525" s="102" t="s">
        <v>3503</v>
      </c>
      <c r="K525" t="str">
        <f>IFERROR(INDEX('LISTAS DE PARTICIPANTES'!B:B,MATCH(FORMULÁRIO!L525,'LISTAS DE PARTICIPANTES'!C:C,0)),"NÃO ENCONTRADO")</f>
        <v>CAMILA RODRIGUES LEITE</v>
      </c>
      <c r="L525" s="109" t="s">
        <v>596</v>
      </c>
    </row>
    <row r="526" spans="1:12" x14ac:dyDescent="0.25">
      <c r="A526" s="115">
        <v>45749.173402638888</v>
      </c>
      <c r="B526" s="99" t="s">
        <v>1754</v>
      </c>
      <c r="C526" s="99">
        <v>0</v>
      </c>
      <c r="D526" s="99" t="s">
        <v>4555</v>
      </c>
      <c r="E526" s="105" t="s">
        <v>4556</v>
      </c>
      <c r="F526" s="99" t="s">
        <v>1754</v>
      </c>
      <c r="G526" s="105" t="s">
        <v>4557</v>
      </c>
      <c r="H526" s="148" t="s">
        <v>3503</v>
      </c>
      <c r="J526" s="100" t="s">
        <v>3503</v>
      </c>
      <c r="K526" t="str">
        <f>IFERROR(INDEX('LISTAS DE PARTICIPANTES'!B:B,MATCH(FORMULÁRIO!L526,'LISTAS DE PARTICIPANTES'!C:C,0)),"NÃO ENCONTRADO")</f>
        <v>JULIANA CUNHA PASSOS</v>
      </c>
      <c r="L526" s="109" t="s">
        <v>1753</v>
      </c>
    </row>
    <row r="527" spans="1:12" x14ac:dyDescent="0.25">
      <c r="A527" s="116">
        <v>45749.396472638888</v>
      </c>
      <c r="B527" s="101" t="s">
        <v>1298</v>
      </c>
      <c r="C527" s="101">
        <v>0</v>
      </c>
      <c r="D527" s="101" t="s">
        <v>4558</v>
      </c>
      <c r="E527" s="106">
        <v>42658241453</v>
      </c>
      <c r="F527" s="101" t="s">
        <v>1298</v>
      </c>
      <c r="G527" s="106" t="s">
        <v>4559</v>
      </c>
      <c r="H527" s="148" t="s">
        <v>3503</v>
      </c>
      <c r="J527" s="102" t="s">
        <v>3503</v>
      </c>
      <c r="K527" t="str">
        <f>IFERROR(INDEX('LISTAS DE PARTICIPANTES'!B:B,MATCH(FORMULÁRIO!L527,'LISTAS DE PARTICIPANTES'!C:C,0)),"NÃO ENCONTRADO")</f>
        <v>FLÁVIA BEZERRA CHASAN</v>
      </c>
      <c r="L527" s="109" t="s">
        <v>1297</v>
      </c>
    </row>
    <row r="528" spans="1:12" x14ac:dyDescent="0.25">
      <c r="A528" s="115">
        <v>45749.479879652776</v>
      </c>
      <c r="B528" s="99" t="s">
        <v>4560</v>
      </c>
      <c r="C528" s="99">
        <v>0</v>
      </c>
      <c r="D528" s="99" t="s">
        <v>4561</v>
      </c>
      <c r="E528" s="105">
        <v>83973435715</v>
      </c>
      <c r="F528" s="99" t="s">
        <v>283</v>
      </c>
      <c r="G528" s="105">
        <v>21980656789</v>
      </c>
      <c r="H528" s="148" t="s">
        <v>3503</v>
      </c>
      <c r="J528" s="100" t="s">
        <v>3503</v>
      </c>
      <c r="K528" t="str">
        <f>IFERROR(INDEX('LISTAS DE PARTICIPANTES'!B:B,MATCH(FORMULÁRIO!L528,'LISTAS DE PARTICIPANTES'!C:C,0)),"NÃO ENCONTRADO")</f>
        <v>ANA LÚCIA VACCHIANO</v>
      </c>
      <c r="L528" s="109" t="s">
        <v>282</v>
      </c>
    </row>
    <row r="529" spans="1:12" x14ac:dyDescent="0.25">
      <c r="A529" s="116">
        <v>45749.499738726852</v>
      </c>
      <c r="B529" s="101" t="s">
        <v>4562</v>
      </c>
      <c r="C529" s="101">
        <v>0</v>
      </c>
      <c r="D529" s="101" t="s">
        <v>2975</v>
      </c>
      <c r="E529" s="106">
        <v>13238076752</v>
      </c>
      <c r="F529" s="101" t="s">
        <v>2977</v>
      </c>
      <c r="G529" s="106">
        <v>24988223913</v>
      </c>
      <c r="H529" s="148" t="s">
        <v>3503</v>
      </c>
      <c r="J529" s="102" t="s">
        <v>3503</v>
      </c>
      <c r="K529" t="str">
        <f>IFERROR(INDEX('LISTAS DE PARTICIPANTES'!B:B,MATCH(FORMULÁRIO!L529,'LISTAS DE PARTICIPANTES'!C:C,0)),"NÃO ENCONTRADO")</f>
        <v>SIDNEI DE CARVALHO PEREIRA JUNIOR</v>
      </c>
      <c r="L529" s="109" t="s">
        <v>2976</v>
      </c>
    </row>
    <row r="530" spans="1:12" x14ac:dyDescent="0.25">
      <c r="A530" s="115">
        <v>45749.508733842595</v>
      </c>
      <c r="B530" s="99" t="s">
        <v>80</v>
      </c>
      <c r="C530" s="99">
        <v>0</v>
      </c>
      <c r="D530" s="99" t="s">
        <v>4563</v>
      </c>
      <c r="E530" s="105">
        <v>93726813691</v>
      </c>
      <c r="F530" s="99" t="s">
        <v>80</v>
      </c>
      <c r="G530" s="105">
        <v>61992463838</v>
      </c>
      <c r="H530" s="148" t="s">
        <v>3503</v>
      </c>
      <c r="J530" s="100" t="s">
        <v>3503</v>
      </c>
      <c r="K530" t="str">
        <f>IFERROR(INDEX('LISTAS DE PARTICIPANTES'!B:B,MATCH(FORMULÁRIO!L530,'LISTAS DE PARTICIPANTES'!C:C,0)),"NÃO ENCONTRADO")</f>
        <v>ADRIANA VELOSO MEIRELES</v>
      </c>
      <c r="L530" s="109" t="s">
        <v>79</v>
      </c>
    </row>
    <row r="531" spans="1:12" x14ac:dyDescent="0.25">
      <c r="A531" s="116">
        <v>45749.513571736112</v>
      </c>
      <c r="B531" s="101" t="s">
        <v>1206</v>
      </c>
      <c r="C531" s="101">
        <v>0</v>
      </c>
      <c r="D531" s="101" t="s">
        <v>1204</v>
      </c>
      <c r="E531" s="106">
        <v>32940805814</v>
      </c>
      <c r="F531" s="101" t="s">
        <v>1206</v>
      </c>
      <c r="G531" s="106">
        <v>11995428111</v>
      </c>
      <c r="H531" s="148" t="s">
        <v>3503</v>
      </c>
      <c r="J531" s="102" t="s">
        <v>3503</v>
      </c>
      <c r="K531" t="str">
        <f>IFERROR(INDEX('LISTAS DE PARTICIPANTES'!B:B,MATCH(FORMULÁRIO!L531,'LISTAS DE PARTICIPANTES'!C:C,0)),"NÃO ENCONTRADO")</f>
        <v>FABIOLA BASTOS NOTARI</v>
      </c>
      <c r="L531" s="109" t="s">
        <v>1205</v>
      </c>
    </row>
    <row r="532" spans="1:12" x14ac:dyDescent="0.25">
      <c r="A532" s="115">
        <v>45749.584375335646</v>
      </c>
      <c r="B532" s="99" t="s">
        <v>2052</v>
      </c>
      <c r="C532" s="99">
        <v>0</v>
      </c>
      <c r="D532" s="99" t="s">
        <v>4564</v>
      </c>
      <c r="E532" s="105">
        <v>71705651453</v>
      </c>
      <c r="F532" s="99" t="s">
        <v>2052</v>
      </c>
      <c r="G532" s="105">
        <v>81999935132</v>
      </c>
      <c r="H532" s="148" t="s">
        <v>3503</v>
      </c>
      <c r="J532" s="100" t="s">
        <v>3503</v>
      </c>
      <c r="K532" t="str">
        <f>IFERROR(INDEX('LISTAS DE PARTICIPANTES'!B:B,MATCH(FORMULÁRIO!L532,'LISTAS DE PARTICIPANTES'!C:C,0)),"NÃO ENCONTRADO")</f>
        <v>LUCIANA PADILHA CARDOSO</v>
      </c>
      <c r="L532" s="109" t="s">
        <v>2051</v>
      </c>
    </row>
    <row r="533" spans="1:12" x14ac:dyDescent="0.25">
      <c r="A533" s="116">
        <v>45749.597549629631</v>
      </c>
      <c r="B533" s="101" t="s">
        <v>1418</v>
      </c>
      <c r="C533" s="101">
        <v>0</v>
      </c>
      <c r="D533" s="101" t="s">
        <v>4565</v>
      </c>
      <c r="E533" s="106" t="s">
        <v>1417</v>
      </c>
      <c r="F533" s="101" t="s">
        <v>1418</v>
      </c>
      <c r="G533" s="106" t="s">
        <v>4566</v>
      </c>
      <c r="H533" s="148" t="s">
        <v>3503</v>
      </c>
      <c r="J533" s="102" t="s">
        <v>3503</v>
      </c>
      <c r="K533" t="str">
        <f>IFERROR(INDEX('LISTAS DE PARTICIPANTES'!B:B,MATCH(FORMULÁRIO!L533,'LISTAS DE PARTICIPANTES'!C:C,0)),"NÃO ENCONTRADO")</f>
        <v>GILBERTO RODRIGUES FIGUEIREDO</v>
      </c>
      <c r="L533" s="109" t="s">
        <v>1417</v>
      </c>
    </row>
    <row r="534" spans="1:12" x14ac:dyDescent="0.25">
      <c r="A534" s="115">
        <v>45749.601856655092</v>
      </c>
      <c r="B534" s="99" t="s">
        <v>230</v>
      </c>
      <c r="C534" s="99">
        <v>0</v>
      </c>
      <c r="D534" s="99" t="s">
        <v>4567</v>
      </c>
      <c r="E534" s="105">
        <v>68721609691</v>
      </c>
      <c r="F534" s="99" t="s">
        <v>230</v>
      </c>
      <c r="G534" s="105">
        <v>31988539739</v>
      </c>
      <c r="H534" s="148" t="s">
        <v>3503</v>
      </c>
      <c r="J534" s="100" t="s">
        <v>3503</v>
      </c>
      <c r="K534" t="str">
        <f>IFERROR(INDEX('LISTAS DE PARTICIPANTES'!B:B,MATCH(FORMULÁRIO!L534,'LISTAS DE PARTICIPANTES'!C:C,0)),"NÃO ENCONTRADO")</f>
        <v>ANA BEATRIS BATISTA DA SILVA</v>
      </c>
      <c r="L534" s="109" t="s">
        <v>229</v>
      </c>
    </row>
    <row r="535" spans="1:12" x14ac:dyDescent="0.25">
      <c r="A535" s="116">
        <v>45749.623257245374</v>
      </c>
      <c r="B535" s="101" t="s">
        <v>1274</v>
      </c>
      <c r="C535" s="101">
        <v>0</v>
      </c>
      <c r="D535" s="101" t="s">
        <v>4568</v>
      </c>
      <c r="E535" s="106">
        <v>31346930899</v>
      </c>
      <c r="F535" s="101" t="s">
        <v>1274</v>
      </c>
      <c r="G535" s="106">
        <v>11989850250</v>
      </c>
      <c r="H535" s="148" t="s">
        <v>3503</v>
      </c>
      <c r="J535" s="102" t="s">
        <v>3503</v>
      </c>
      <c r="K535" t="str">
        <f>IFERROR(INDEX('LISTAS DE PARTICIPANTES'!B:B,MATCH(FORMULÁRIO!L535,'LISTAS DE PARTICIPANTES'!C:C,0)),"NÃO ENCONTRADO")</f>
        <v>FERNANDA TEIXEIRA GAMA</v>
      </c>
      <c r="L535" s="109" t="s">
        <v>1273</v>
      </c>
    </row>
    <row r="536" spans="1:12" x14ac:dyDescent="0.25">
      <c r="A536" s="117">
        <v>45749.624939444446</v>
      </c>
      <c r="B536" s="103" t="s">
        <v>3097</v>
      </c>
      <c r="C536" s="103">
        <v>0</v>
      </c>
      <c r="D536" s="103" t="s">
        <v>3095</v>
      </c>
      <c r="E536" s="108">
        <v>42000670563</v>
      </c>
      <c r="F536" s="103" t="s">
        <v>3097</v>
      </c>
      <c r="G536" s="108">
        <v>71999895404</v>
      </c>
      <c r="H536" s="148" t="s">
        <v>3503</v>
      </c>
      <c r="J536" s="104" t="s">
        <v>3503</v>
      </c>
      <c r="K536" t="str">
        <f>IFERROR(INDEX('LISTAS DE PARTICIPANTES'!B:B,MATCH(FORMULÁRIO!L536,'LISTAS DE PARTICIPANTES'!C:C,0)),"NÃO ENCONTRADO")</f>
        <v>TATIANA OLIVEIRA DE CARVALHO</v>
      </c>
      <c r="L536" s="109" t="s">
        <v>3096</v>
      </c>
    </row>
    <row r="537" spans="1:12" x14ac:dyDescent="0.25">
      <c r="A537" s="147">
        <v>45749.660717592589</v>
      </c>
      <c r="B537" t="s">
        <v>4605</v>
      </c>
      <c r="D537" t="s">
        <v>4606</v>
      </c>
      <c r="E537" s="109" t="s">
        <v>1197</v>
      </c>
      <c r="F537" t="s">
        <v>1198</v>
      </c>
      <c r="G537" s="109" t="s">
        <v>4607</v>
      </c>
      <c r="H537" s="148" t="s">
        <v>3503</v>
      </c>
      <c r="J537" t="s">
        <v>3503</v>
      </c>
      <c r="K537" t="str">
        <f>IFERROR(INDEX('LISTAS DE PARTICIPANTES'!B:B,MATCH(FORMULÁRIO!L537,'LISTAS DE PARTICIPANTES'!C:C,0)),"NÃO ENCONTRADO")</f>
        <v>FABIO RAMOS DE MELO</v>
      </c>
      <c r="L537" s="109" t="s">
        <v>1197</v>
      </c>
    </row>
    <row r="538" spans="1:12" x14ac:dyDescent="0.25">
      <c r="A538" s="147">
        <v>45749.709861111114</v>
      </c>
      <c r="B538" t="s">
        <v>3045</v>
      </c>
      <c r="D538" t="s">
        <v>4608</v>
      </c>
      <c r="E538" s="109" t="s">
        <v>4781</v>
      </c>
      <c r="F538" t="s">
        <v>3045</v>
      </c>
      <c r="G538" s="109" t="s">
        <v>4782</v>
      </c>
      <c r="H538" s="148" t="s">
        <v>3503</v>
      </c>
      <c r="J538" t="s">
        <v>3503</v>
      </c>
      <c r="K538" t="str">
        <f>IFERROR(INDEX('LISTAS DE PARTICIPANTES'!B:B,MATCH(FORMULÁRIO!L538,'LISTAS DE PARTICIPANTES'!C:C,0)),"NÃO ENCONTRADO")</f>
        <v>TAINÁ MENEZES CASTRO</v>
      </c>
      <c r="L538" s="109" t="s">
        <v>3044</v>
      </c>
    </row>
    <row r="539" spans="1:12" x14ac:dyDescent="0.25">
      <c r="A539" s="147">
        <v>45749.814641203702</v>
      </c>
      <c r="B539" t="s">
        <v>545</v>
      </c>
      <c r="D539" t="s">
        <v>4609</v>
      </c>
      <c r="E539" s="109" t="s">
        <v>4783</v>
      </c>
      <c r="F539" t="s">
        <v>545</v>
      </c>
      <c r="G539" s="109" t="s">
        <v>4784</v>
      </c>
      <c r="H539" s="148" t="s">
        <v>3503</v>
      </c>
      <c r="J539" t="s">
        <v>3503</v>
      </c>
      <c r="K539" t="str">
        <f>IFERROR(INDEX('LISTAS DE PARTICIPANTES'!B:B,MATCH(FORMULÁRIO!L539,'LISTAS DE PARTICIPANTES'!C:C,0)),"NÃO ENCONTRADO")</f>
        <v>BIANCA BARROSO CALCAGNI</v>
      </c>
      <c r="L539" s="109" t="s">
        <v>544</v>
      </c>
    </row>
    <row r="540" spans="1:12" x14ac:dyDescent="0.25">
      <c r="A540" s="147">
        <v>45749.939803240741</v>
      </c>
      <c r="B540" t="s">
        <v>4610</v>
      </c>
      <c r="D540" t="s">
        <v>4611</v>
      </c>
      <c r="E540" s="109" t="s">
        <v>1074</v>
      </c>
      <c r="F540" t="s">
        <v>1075</v>
      </c>
      <c r="G540" s="109" t="s">
        <v>4785</v>
      </c>
      <c r="H540" s="148" t="s">
        <v>3503</v>
      </c>
      <c r="J540" t="s">
        <v>3503</v>
      </c>
      <c r="K540" t="str">
        <f>IFERROR(INDEX('LISTAS DE PARTICIPANTES'!B:B,MATCH(FORMULÁRIO!L540,'LISTAS DE PARTICIPANTES'!C:C,0)),"NÃO ENCONTRADO")</f>
        <v>ELENOR JOSÉ CECON JÚNIOR</v>
      </c>
      <c r="L540" s="109" t="s">
        <v>1074</v>
      </c>
    </row>
    <row r="541" spans="1:12" x14ac:dyDescent="0.25">
      <c r="A541" s="147">
        <v>45750.089641203704</v>
      </c>
      <c r="B541" t="s">
        <v>3117</v>
      </c>
      <c r="D541" t="s">
        <v>4612</v>
      </c>
      <c r="E541" s="109" t="s">
        <v>4786</v>
      </c>
      <c r="F541" t="s">
        <v>3117</v>
      </c>
      <c r="G541" s="109" t="s">
        <v>4787</v>
      </c>
      <c r="H541" s="148" t="s">
        <v>3503</v>
      </c>
      <c r="J541" t="s">
        <v>3503</v>
      </c>
      <c r="K541" t="str">
        <f>IFERROR(INDEX('LISTAS DE PARTICIPANTES'!B:B,MATCH(FORMULÁRIO!L541,'LISTAS DE PARTICIPANTES'!C:C,0)),"NÃO ENCONTRADO")</f>
        <v>THAÍS CAROLINE PÓVOA</v>
      </c>
      <c r="L541" s="109" t="s">
        <v>3116</v>
      </c>
    </row>
    <row r="542" spans="1:12" x14ac:dyDescent="0.25">
      <c r="A542" s="147">
        <v>45750.371400462966</v>
      </c>
      <c r="B542" t="s">
        <v>2068</v>
      </c>
      <c r="D542" t="s">
        <v>4613</v>
      </c>
      <c r="E542" s="109" t="s">
        <v>4788</v>
      </c>
      <c r="F542" t="s">
        <v>2068</v>
      </c>
      <c r="G542" s="109" t="s">
        <v>4789</v>
      </c>
      <c r="H542" s="148" t="s">
        <v>3503</v>
      </c>
      <c r="J542" t="s">
        <v>3503</v>
      </c>
      <c r="K542" t="str">
        <f>IFERROR(INDEX('LISTAS DE PARTICIPANTES'!B:B,MATCH(FORMULÁRIO!L542,'LISTAS DE PARTICIPANTES'!C:C,0)),"NÃO ENCONTRADO")</f>
        <v>LUCIANO DOS SANTOS ADORNO</v>
      </c>
      <c r="L542" s="109" t="s">
        <v>2067</v>
      </c>
    </row>
    <row r="543" spans="1:12" x14ac:dyDescent="0.25">
      <c r="A543" s="147">
        <v>45750.373773148145</v>
      </c>
      <c r="B543" t="s">
        <v>2969</v>
      </c>
      <c r="D543" t="s">
        <v>4614</v>
      </c>
      <c r="E543" s="109" t="s">
        <v>4790</v>
      </c>
      <c r="F543" t="s">
        <v>2969</v>
      </c>
      <c r="G543" s="109" t="s">
        <v>4791</v>
      </c>
      <c r="H543" s="148" t="s">
        <v>3503</v>
      </c>
      <c r="J543" t="s">
        <v>3503</v>
      </c>
      <c r="K543" t="str">
        <f>IFERROR(INDEX('LISTAS DE PARTICIPANTES'!B:B,MATCH(FORMULÁRIO!L543,'LISTAS DE PARTICIPANTES'!C:C,0)),"NÃO ENCONTRADO")</f>
        <v>SARA MORENO ROCHA</v>
      </c>
      <c r="L543" s="109" t="s">
        <v>2968</v>
      </c>
    </row>
    <row r="544" spans="1:12" x14ac:dyDescent="0.25">
      <c r="A544" s="147">
        <v>45750.390451388892</v>
      </c>
      <c r="B544" t="s">
        <v>1726</v>
      </c>
      <c r="D544" t="s">
        <v>4615</v>
      </c>
      <c r="E544" s="109" t="s">
        <v>4792</v>
      </c>
      <c r="F544" t="s">
        <v>1726</v>
      </c>
      <c r="G544" s="109" t="s">
        <v>4616</v>
      </c>
      <c r="H544" s="148" t="s">
        <v>3503</v>
      </c>
      <c r="J544" t="s">
        <v>3503</v>
      </c>
      <c r="K544" t="str">
        <f>IFERROR(INDEX('LISTAS DE PARTICIPANTES'!B:B,MATCH(FORMULÁRIO!L544,'LISTAS DE PARTICIPANTES'!C:C,0)),"NÃO ENCONTRADO")</f>
        <v>JOYCE DE ARAUJO MENDONÇA</v>
      </c>
      <c r="L544" s="109" t="s">
        <v>1725</v>
      </c>
    </row>
    <row r="545" spans="1:12" x14ac:dyDescent="0.25">
      <c r="A545" s="147">
        <v>45750.398900462962</v>
      </c>
      <c r="B545" t="s">
        <v>4617</v>
      </c>
      <c r="D545" t="s">
        <v>4618</v>
      </c>
      <c r="E545" s="109" t="s">
        <v>4793</v>
      </c>
      <c r="F545" t="s">
        <v>2412</v>
      </c>
      <c r="G545" s="109" t="s">
        <v>4619</v>
      </c>
      <c r="H545" s="148" t="s">
        <v>3503</v>
      </c>
      <c r="J545" t="s">
        <v>3503</v>
      </c>
      <c r="K545" t="str">
        <f>IFERROR(INDEX('LISTAS DE PARTICIPANTES'!B:B,MATCH(FORMULÁRIO!L545,'LISTAS DE PARTICIPANTES'!C:C,0)),"NÃO ENCONTRADO")</f>
        <v>MATILDE WRUBLEVSKI PEREIRA</v>
      </c>
      <c r="L545" s="109" t="s">
        <v>2411</v>
      </c>
    </row>
    <row r="546" spans="1:12" x14ac:dyDescent="0.25">
      <c r="A546" s="147">
        <v>45750.413344907407</v>
      </c>
      <c r="B546" t="s">
        <v>4620</v>
      </c>
      <c r="D546" t="s">
        <v>4621</v>
      </c>
      <c r="E546" s="109" t="s">
        <v>3324</v>
      </c>
      <c r="F546" t="s">
        <v>4622</v>
      </c>
      <c r="G546" s="109" t="s">
        <v>4794</v>
      </c>
      <c r="H546" s="148" t="s">
        <v>3503</v>
      </c>
      <c r="J546" t="s">
        <v>3503</v>
      </c>
      <c r="K546" t="str">
        <f>IFERROR(INDEX('LISTAS DE PARTICIPANTES'!B:B,MATCH(FORMULÁRIO!L546,'LISTAS DE PARTICIPANTES'!C:C,0)),"NÃO ENCONTRADO")</f>
        <v>WILSON SARAIVA MORAES</v>
      </c>
      <c r="L546" s="109" t="s">
        <v>3324</v>
      </c>
    </row>
    <row r="547" spans="1:12" x14ac:dyDescent="0.25">
      <c r="A547" s="147">
        <v>45750.420115740744</v>
      </c>
      <c r="B547" t="s">
        <v>2392</v>
      </c>
      <c r="D547" t="s">
        <v>4623</v>
      </c>
      <c r="E547" s="109" t="s">
        <v>4795</v>
      </c>
      <c r="F547" t="s">
        <v>2392</v>
      </c>
      <c r="G547" s="109" t="s">
        <v>4796</v>
      </c>
      <c r="H547" s="148" t="s">
        <v>3503</v>
      </c>
      <c r="J547" t="s">
        <v>3503</v>
      </c>
      <c r="K547" t="str">
        <f>IFERROR(INDEX('LISTAS DE PARTICIPANTES'!B:B,MATCH(FORMULÁRIO!L547,'LISTAS DE PARTICIPANTES'!C:C,0)),"NÃO ENCONTRADO")</f>
        <v>MARTA ESTELA ABREU DE SOUSA</v>
      </c>
      <c r="L547" s="109" t="s">
        <v>2391</v>
      </c>
    </row>
    <row r="548" spans="1:12" x14ac:dyDescent="0.25">
      <c r="A548" s="147">
        <v>45750.43855324074</v>
      </c>
      <c r="B548" t="s">
        <v>513</v>
      </c>
      <c r="D548" t="s">
        <v>4624</v>
      </c>
      <c r="E548" s="109" t="s">
        <v>4797</v>
      </c>
      <c r="F548" t="s">
        <v>513</v>
      </c>
      <c r="G548" s="109" t="s">
        <v>4625</v>
      </c>
      <c r="H548" s="148" t="s">
        <v>3503</v>
      </c>
      <c r="J548" t="s">
        <v>3503</v>
      </c>
      <c r="K548" t="str">
        <f>IFERROR(INDEX('LISTAS DE PARTICIPANTES'!B:B,MATCH(FORMULÁRIO!L548,'LISTAS DE PARTICIPANTES'!C:C,0)),"NÃO ENCONTRADO")</f>
        <v>AUGUSTO ZEISER</v>
      </c>
      <c r="L548" s="109" t="s">
        <v>512</v>
      </c>
    </row>
    <row r="549" spans="1:12" x14ac:dyDescent="0.25">
      <c r="A549" s="147">
        <v>45750.438958333332</v>
      </c>
      <c r="B549" t="s">
        <v>444</v>
      </c>
      <c r="D549" t="s">
        <v>4626</v>
      </c>
      <c r="E549" s="109" t="s">
        <v>4627</v>
      </c>
      <c r="F549" t="s">
        <v>444</v>
      </c>
      <c r="G549" s="109" t="s">
        <v>4628</v>
      </c>
      <c r="H549" s="148" t="s">
        <v>3503</v>
      </c>
      <c r="J549" t="s">
        <v>3503</v>
      </c>
      <c r="K549" t="str">
        <f>IFERROR(INDEX('LISTAS DE PARTICIPANTES'!B:B,MATCH(FORMULÁRIO!L549,'LISTAS DE PARTICIPANTES'!C:C,0)),"NÃO ENCONTRADO")</f>
        <v>ANNA CAROLINA GONÇALVES MAGALHÃES</v>
      </c>
      <c r="L549" s="109" t="s">
        <v>443</v>
      </c>
    </row>
    <row r="550" spans="1:12" x14ac:dyDescent="0.25">
      <c r="A550" s="147">
        <v>45750.43949074074</v>
      </c>
      <c r="B550" t="s">
        <v>729</v>
      </c>
      <c r="D550" t="s">
        <v>4629</v>
      </c>
      <c r="E550" s="109" t="s">
        <v>4798</v>
      </c>
      <c r="F550" t="s">
        <v>729</v>
      </c>
      <c r="G550" s="109" t="s">
        <v>4799</v>
      </c>
      <c r="H550" s="148" t="s">
        <v>3503</v>
      </c>
      <c r="J550" t="s">
        <v>3503</v>
      </c>
      <c r="K550" t="str">
        <f>IFERROR(INDEX('LISTAS DE PARTICIPANTES'!B:B,MATCH(FORMULÁRIO!L550,'LISTAS DE PARTICIPANTES'!C:C,0)),"NÃO ENCONTRADO")</f>
        <v>CLAIR DA CUNHA MOURA JUNIOR</v>
      </c>
      <c r="L550" s="109" t="s">
        <v>728</v>
      </c>
    </row>
    <row r="551" spans="1:12" x14ac:dyDescent="0.25">
      <c r="A551" s="147">
        <v>45750.440416666665</v>
      </c>
      <c r="B551" t="s">
        <v>40</v>
      </c>
      <c r="D551" t="s">
        <v>4630</v>
      </c>
      <c r="E551" s="109" t="s">
        <v>4800</v>
      </c>
      <c r="F551" t="s">
        <v>40</v>
      </c>
      <c r="G551" s="109" t="s">
        <v>4631</v>
      </c>
      <c r="H551" s="148" t="s">
        <v>3503</v>
      </c>
      <c r="J551" t="s">
        <v>3503</v>
      </c>
      <c r="K551" t="str">
        <f>IFERROR(INDEX('LISTAS DE PARTICIPANTES'!B:B,MATCH(FORMULÁRIO!L551,'LISTAS DE PARTICIPANTES'!C:C,0)),"NÃO ENCONTRADO")</f>
        <v>ADILON MARQUES DOS SANTOS</v>
      </c>
      <c r="L551" s="109" t="s">
        <v>39</v>
      </c>
    </row>
    <row r="552" spans="1:12" x14ac:dyDescent="0.25">
      <c r="A552" s="147">
        <v>45750.443530092591</v>
      </c>
      <c r="B552" t="s">
        <v>505</v>
      </c>
      <c r="D552" t="s">
        <v>4632</v>
      </c>
      <c r="E552" s="109" t="s">
        <v>4633</v>
      </c>
      <c r="F552" t="s">
        <v>505</v>
      </c>
      <c r="G552" s="109" t="s">
        <v>4634</v>
      </c>
      <c r="H552" s="148" t="s">
        <v>3503</v>
      </c>
      <c r="J552" t="s">
        <v>3503</v>
      </c>
      <c r="K552" t="str">
        <f>IFERROR(INDEX('LISTAS DE PARTICIPANTES'!B:B,MATCH(FORMULÁRIO!L552,'LISTAS DE PARTICIPANTES'!C:C,0)),"NÃO ENCONTRADO")</f>
        <v>AUANA LAMEIRAS DINIZ</v>
      </c>
      <c r="L552" s="109" t="s">
        <v>504</v>
      </c>
    </row>
    <row r="553" spans="1:12" x14ac:dyDescent="0.25">
      <c r="A553" s="147">
        <v>45750.444166666668</v>
      </c>
      <c r="B553" t="s">
        <v>636</v>
      </c>
      <c r="D553" t="s">
        <v>4635</v>
      </c>
      <c r="E553" s="109" t="s">
        <v>4801</v>
      </c>
      <c r="F553" t="s">
        <v>636</v>
      </c>
      <c r="G553" s="109" t="s">
        <v>4802</v>
      </c>
      <c r="H553" s="148" t="s">
        <v>3503</v>
      </c>
      <c r="J553" t="s">
        <v>3503</v>
      </c>
      <c r="K553" t="str">
        <f>IFERROR(INDEX('LISTAS DE PARTICIPANTES'!B:B,MATCH(FORMULÁRIO!L553,'LISTAS DE PARTICIPANTES'!C:C,0)),"NÃO ENCONTRADO")</f>
        <v>CARLOS RENATO DOS SANTOS</v>
      </c>
      <c r="L553" s="109" t="s">
        <v>635</v>
      </c>
    </row>
    <row r="554" spans="1:12" x14ac:dyDescent="0.25">
      <c r="A554" s="147">
        <v>45750.446840277778</v>
      </c>
      <c r="B554" t="s">
        <v>4636</v>
      </c>
      <c r="D554" t="s">
        <v>4637</v>
      </c>
      <c r="E554" s="109" t="s">
        <v>4803</v>
      </c>
      <c r="F554" t="s">
        <v>2159</v>
      </c>
      <c r="G554" s="109" t="s">
        <v>4804</v>
      </c>
      <c r="H554" s="148" t="s">
        <v>3503</v>
      </c>
      <c r="J554" t="s">
        <v>3503</v>
      </c>
      <c r="K554" t="str">
        <f>IFERROR(INDEX('LISTAS DE PARTICIPANTES'!B:B,MATCH(FORMULÁRIO!L554,'LISTAS DE PARTICIPANTES'!C:C,0)),"NÃO ENCONTRADO")</f>
        <v>MARCELLE BITTENCOURT FERREIRA</v>
      </c>
      <c r="L554" s="109" t="s">
        <v>2158</v>
      </c>
    </row>
    <row r="555" spans="1:12" x14ac:dyDescent="0.25">
      <c r="A555" s="147">
        <v>45750.448796296296</v>
      </c>
      <c r="B555" t="s">
        <v>147</v>
      </c>
      <c r="D555" t="s">
        <v>4638</v>
      </c>
      <c r="E555" s="109" t="s">
        <v>146</v>
      </c>
      <c r="F555" t="s">
        <v>147</v>
      </c>
      <c r="G555" s="109" t="s">
        <v>4639</v>
      </c>
      <c r="H555" s="148" t="s">
        <v>3503</v>
      </c>
      <c r="J555" t="s">
        <v>3503</v>
      </c>
      <c r="K555" t="str">
        <f>IFERROR(INDEX('LISTAS DE PARTICIPANTES'!B:B,MATCH(FORMULÁRIO!L555,'LISTAS DE PARTICIPANTES'!C:C,0)),"NÃO ENCONTRADO")</f>
        <v>ALEXANDRA JACKLINE VASCONCELOS SANTOS</v>
      </c>
      <c r="L555" s="109" t="s">
        <v>146</v>
      </c>
    </row>
    <row r="556" spans="1:12" x14ac:dyDescent="0.25">
      <c r="A556" s="147">
        <v>45750.448865740742</v>
      </c>
      <c r="B556" t="s">
        <v>4640</v>
      </c>
      <c r="D556" t="s">
        <v>4641</v>
      </c>
      <c r="E556" s="109" t="s">
        <v>2771</v>
      </c>
      <c r="F556" t="s">
        <v>2772</v>
      </c>
      <c r="G556" s="109" t="s">
        <v>4642</v>
      </c>
      <c r="H556" s="148" t="s">
        <v>3503</v>
      </c>
      <c r="J556" t="s">
        <v>3503</v>
      </c>
      <c r="K556" t="str">
        <f>IFERROR(INDEX('LISTAS DE PARTICIPANTES'!B:B,MATCH(FORMULÁRIO!L556,'LISTAS DE PARTICIPANTES'!C:C,0)),"NÃO ENCONTRADO")</f>
        <v>RAVEL ANDRADE DE SOUSA</v>
      </c>
      <c r="L556" s="109" t="s">
        <v>2771</v>
      </c>
    </row>
    <row r="557" spans="1:12" x14ac:dyDescent="0.25">
      <c r="A557" s="147">
        <v>45750.449791666666</v>
      </c>
      <c r="B557" t="s">
        <v>809</v>
      </c>
      <c r="D557" t="s">
        <v>4643</v>
      </c>
      <c r="E557" s="109" t="s">
        <v>808</v>
      </c>
      <c r="F557" t="s">
        <v>809</v>
      </c>
      <c r="G557" s="109" t="s">
        <v>4805</v>
      </c>
      <c r="H557" s="148" t="s">
        <v>3503</v>
      </c>
      <c r="J557" t="s">
        <v>3503</v>
      </c>
      <c r="K557" t="str">
        <f>IFERROR(INDEX('LISTAS DE PARTICIPANTES'!B:B,MATCH(FORMULÁRIO!L557,'LISTAS DE PARTICIPANTES'!C:C,0)),"NÃO ENCONTRADO")</f>
        <v>CRISTINEIDE LIMA GUIMARÃES</v>
      </c>
      <c r="L557" s="109" t="s">
        <v>808</v>
      </c>
    </row>
    <row r="558" spans="1:12" x14ac:dyDescent="0.25">
      <c r="A558" s="147">
        <v>45750.450335648151</v>
      </c>
      <c r="B558" t="s">
        <v>2215</v>
      </c>
      <c r="D558" t="s">
        <v>4644</v>
      </c>
      <c r="E558" s="109" t="s">
        <v>4806</v>
      </c>
      <c r="F558" t="s">
        <v>2215</v>
      </c>
      <c r="G558" s="109" t="s">
        <v>4807</v>
      </c>
      <c r="H558" s="148" t="s">
        <v>3503</v>
      </c>
      <c r="J558" t="s">
        <v>3503</v>
      </c>
      <c r="K558" t="str">
        <f>IFERROR(INDEX('LISTAS DE PARTICIPANTES'!B:B,MATCH(FORMULÁRIO!L558,'LISTAS DE PARTICIPANTES'!C:C,0)),"NÃO ENCONTRADO")</f>
        <v>MARCOS PAULO JONES MACIEL</v>
      </c>
      <c r="L558" s="109" t="s">
        <v>2214</v>
      </c>
    </row>
    <row r="559" spans="1:12" x14ac:dyDescent="0.25">
      <c r="A559" s="147">
        <v>45750.451828703706</v>
      </c>
      <c r="B559" t="s">
        <v>2860</v>
      </c>
      <c r="D559" t="s">
        <v>4645</v>
      </c>
      <c r="E559" s="109" t="s">
        <v>4808</v>
      </c>
      <c r="F559" t="s">
        <v>2860</v>
      </c>
      <c r="G559" s="109" t="s">
        <v>4646</v>
      </c>
      <c r="H559" s="148" t="s">
        <v>3503</v>
      </c>
      <c r="J559" t="s">
        <v>3503</v>
      </c>
      <c r="K559" t="str">
        <f>IFERROR(INDEX('LISTAS DE PARTICIPANTES'!B:B,MATCH(FORMULÁRIO!L559,'LISTAS DE PARTICIPANTES'!C:C,0)),"NÃO ENCONTRADO")</f>
        <v>ROBSON SILVA SANTOS</v>
      </c>
      <c r="L559" s="109" t="s">
        <v>2859</v>
      </c>
    </row>
    <row r="560" spans="1:12" x14ac:dyDescent="0.25">
      <c r="A560" s="147">
        <v>45750.453125</v>
      </c>
      <c r="B560" t="s">
        <v>3137</v>
      </c>
      <c r="D560" t="s">
        <v>4647</v>
      </c>
      <c r="E560" s="109" t="s">
        <v>4809</v>
      </c>
      <c r="F560" t="s">
        <v>3137</v>
      </c>
      <c r="G560" s="109" t="s">
        <v>4810</v>
      </c>
      <c r="H560" s="148" t="s">
        <v>3503</v>
      </c>
      <c r="J560" t="s">
        <v>3503</v>
      </c>
      <c r="K560" t="str">
        <f>IFERROR(INDEX('LISTAS DE PARTICIPANTES'!B:B,MATCH(FORMULÁRIO!L560,'LISTAS DE PARTICIPANTES'!C:C,0)),"NÃO ENCONTRADO")</f>
        <v>THAYSE LUCAS GUEDES DE SOUZA</v>
      </c>
      <c r="L560" s="109" t="s">
        <v>3136</v>
      </c>
    </row>
    <row r="561" spans="1:13" x14ac:dyDescent="0.25">
      <c r="A561" s="147">
        <v>45750.456712962965</v>
      </c>
      <c r="B561" t="s">
        <v>2524</v>
      </c>
      <c r="D561" t="s">
        <v>4648</v>
      </c>
      <c r="E561" s="109" t="s">
        <v>4811</v>
      </c>
      <c r="F561" t="s">
        <v>2524</v>
      </c>
      <c r="G561" s="109" t="s">
        <v>4812</v>
      </c>
      <c r="H561" s="148" t="s">
        <v>3503</v>
      </c>
      <c r="J561" t="s">
        <v>3503</v>
      </c>
      <c r="K561" t="str">
        <f>IFERROR(INDEX('LISTAS DE PARTICIPANTES'!B:B,MATCH(FORMULÁRIO!L561,'LISTAS DE PARTICIPANTES'!C:C,0)),"NÃO ENCONTRADO")</f>
        <v>NATÁLIA CRISTINA BATISTA</v>
      </c>
      <c r="L561" s="109" t="s">
        <v>2523</v>
      </c>
    </row>
    <row r="562" spans="1:13" x14ac:dyDescent="0.25">
      <c r="A562" s="147">
        <v>45750.45684027778</v>
      </c>
      <c r="B562" t="s">
        <v>2008</v>
      </c>
      <c r="D562" t="s">
        <v>4649</v>
      </c>
      <c r="E562" s="109" t="s">
        <v>4813</v>
      </c>
      <c r="F562" t="s">
        <v>2008</v>
      </c>
      <c r="G562" s="109" t="s">
        <v>4650</v>
      </c>
      <c r="H562" s="148" t="s">
        <v>3503</v>
      </c>
      <c r="J562" t="s">
        <v>3503</v>
      </c>
      <c r="K562" t="str">
        <f>IFERROR(INDEX('LISTAS DE PARTICIPANTES'!B:B,MATCH(FORMULÁRIO!L562,'LISTAS DE PARTICIPANTES'!C:C,0)),"NÃO ENCONTRADO")</f>
        <v>LUARA MARINHO MACIEL</v>
      </c>
      <c r="L562" s="109" t="s">
        <v>2007</v>
      </c>
    </row>
    <row r="563" spans="1:13" x14ac:dyDescent="0.25">
      <c r="A563" s="147">
        <v>45750.458726851852</v>
      </c>
      <c r="B563" t="s">
        <v>1194</v>
      </c>
      <c r="D563" t="s">
        <v>1192</v>
      </c>
      <c r="E563" s="109" t="s">
        <v>4814</v>
      </c>
      <c r="F563" t="s">
        <v>1194</v>
      </c>
      <c r="G563" s="109" t="s">
        <v>4651</v>
      </c>
      <c r="H563" s="148" t="s">
        <v>3503</v>
      </c>
      <c r="J563" t="s">
        <v>3503</v>
      </c>
      <c r="K563" t="str">
        <f>IFERROR(INDEX('LISTAS DE PARTICIPANTES'!B:B,MATCH(FORMULÁRIO!L563,'LISTAS DE PARTICIPANTES'!C:C,0)),"NÃO ENCONTRADO")</f>
        <v>FABIO PEREIRA BARROS</v>
      </c>
      <c r="L563" s="109" t="s">
        <v>1193</v>
      </c>
    </row>
    <row r="564" spans="1:13" x14ac:dyDescent="0.25">
      <c r="A564" s="147">
        <v>45750.45890046296</v>
      </c>
      <c r="B564" t="s">
        <v>4652</v>
      </c>
      <c r="D564" t="s">
        <v>4653</v>
      </c>
      <c r="E564" s="109" t="s">
        <v>1118</v>
      </c>
      <c r="F564" t="s">
        <v>1119</v>
      </c>
      <c r="G564" s="109" t="s">
        <v>4654</v>
      </c>
      <c r="H564" s="148" t="s">
        <v>3503</v>
      </c>
      <c r="J564" t="s">
        <v>3503</v>
      </c>
      <c r="K564" t="str">
        <f>IFERROR(INDEX('LISTAS DE PARTICIPANTES'!B:B,MATCH(FORMULÁRIO!L564,'LISTAS DE PARTICIPANTES'!C:C,0)),"NÃO ENCONTRADO")</f>
        <v>EMANUEL MAURÍCIO DE MENESES</v>
      </c>
      <c r="L564" s="109" t="s">
        <v>1118</v>
      </c>
    </row>
    <row r="565" spans="1:13" x14ac:dyDescent="0.25">
      <c r="A565" s="147">
        <v>45750.461319444446</v>
      </c>
      <c r="B565" t="s">
        <v>1486</v>
      </c>
      <c r="D565" t="s">
        <v>4655</v>
      </c>
      <c r="E565" s="109" t="s">
        <v>4815</v>
      </c>
      <c r="F565" t="s">
        <v>1486</v>
      </c>
      <c r="G565" s="109" t="s">
        <v>4816</v>
      </c>
      <c r="H565" s="148" t="s">
        <v>3503</v>
      </c>
      <c r="J565" t="s">
        <v>3503</v>
      </c>
      <c r="K565" t="str">
        <f>IFERROR(INDEX('LISTAS DE PARTICIPANTES'!B:B,MATCH(FORMULÁRIO!L565,'LISTAS DE PARTICIPANTES'!C:C,0)),"NÃO ENCONTRADO")</f>
        <v>GUSTAVO ANDRÉ MARTINS DE SOUZA</v>
      </c>
      <c r="L565" s="109" t="s">
        <v>1485</v>
      </c>
    </row>
    <row r="566" spans="1:13" x14ac:dyDescent="0.25">
      <c r="A566" s="147">
        <v>45750.461539351854</v>
      </c>
      <c r="B566" t="s">
        <v>577</v>
      </c>
      <c r="D566" t="s">
        <v>4656</v>
      </c>
      <c r="E566" s="109" t="s">
        <v>4817</v>
      </c>
      <c r="F566" t="s">
        <v>577</v>
      </c>
      <c r="G566" s="109" t="s">
        <v>4818</v>
      </c>
      <c r="H566" s="148" t="s">
        <v>3503</v>
      </c>
      <c r="J566" t="s">
        <v>3503</v>
      </c>
      <c r="K566" t="str">
        <f>IFERROR(INDEX('LISTAS DE PARTICIPANTES'!B:B,MATCH(FORMULÁRIO!L566,'LISTAS DE PARTICIPANTES'!C:C,0)),"NÃO ENCONTRADO")</f>
        <v>BRUNO SAITER ZORZAL</v>
      </c>
      <c r="L566" s="109" t="s">
        <v>576</v>
      </c>
    </row>
    <row r="567" spans="1:13" x14ac:dyDescent="0.25">
      <c r="A567" s="147">
        <v>45750.46979166667</v>
      </c>
      <c r="B567" t="s">
        <v>973</v>
      </c>
      <c r="D567" t="s">
        <v>4657</v>
      </c>
      <c r="E567" s="109" t="s">
        <v>972</v>
      </c>
      <c r="F567" t="s">
        <v>973</v>
      </c>
      <c r="G567" s="109" t="s">
        <v>4819</v>
      </c>
      <c r="H567" s="148" t="s">
        <v>3503</v>
      </c>
      <c r="J567" t="s">
        <v>3503</v>
      </c>
      <c r="K567" t="str">
        <f>IFERROR(INDEX('LISTAS DE PARTICIPANTES'!B:B,MATCH(FORMULÁRIO!L567,'LISTAS DE PARTICIPANTES'!C:C,0)),"NÃO ENCONTRADO")</f>
        <v>DIANA DE HOLLANDA CAVALCANTI</v>
      </c>
      <c r="L567" s="109" t="s">
        <v>972</v>
      </c>
    </row>
    <row r="568" spans="1:13" x14ac:dyDescent="0.25">
      <c r="A568" s="157">
        <v>45750.470601851855</v>
      </c>
      <c r="B568" s="158" t="s">
        <v>4658</v>
      </c>
      <c r="C568" s="158"/>
      <c r="D568" s="158" t="s">
        <v>3786</v>
      </c>
      <c r="E568" s="159" t="s">
        <v>4820</v>
      </c>
      <c r="F568" s="158" t="s">
        <v>1238</v>
      </c>
      <c r="G568" s="159" t="s">
        <v>4821</v>
      </c>
      <c r="H568" s="160" t="s">
        <v>3503</v>
      </c>
      <c r="I568" s="158"/>
      <c r="J568" s="158" t="s">
        <v>3503</v>
      </c>
      <c r="K568" s="158" t="str">
        <f>IFERROR(INDEX('LISTAS DE PARTICIPANTES'!B:B,MATCH(FORMULÁRIO!L568,'LISTAS DE PARTICIPANTES'!C:C,0)),"NÃO ENCONTRADO")</f>
        <v>NÃO ENCONTRADO</v>
      </c>
      <c r="L568" s="159" t="s">
        <v>4947</v>
      </c>
      <c r="M568" s="158" t="s">
        <v>4931</v>
      </c>
    </row>
    <row r="569" spans="1:13" x14ac:dyDescent="0.25">
      <c r="A569" s="147">
        <v>45750.471226851849</v>
      </c>
      <c r="B569" t="s">
        <v>51</v>
      </c>
      <c r="D569" t="s">
        <v>4659</v>
      </c>
      <c r="E569" s="109" t="s">
        <v>4822</v>
      </c>
      <c r="F569" t="s">
        <v>51</v>
      </c>
      <c r="G569" s="109" t="s">
        <v>4660</v>
      </c>
      <c r="H569" s="148" t="s">
        <v>3503</v>
      </c>
      <c r="J569" t="s">
        <v>3503</v>
      </c>
      <c r="K569" t="str">
        <f>IFERROR(INDEX('LISTAS DE PARTICIPANTES'!B:B,MATCH(FORMULÁRIO!L569,'LISTAS DE PARTICIPANTES'!C:C,0)),"NÃO ENCONTRADO")</f>
        <v>ADRIANA DE SOUZA RODRIGUES</v>
      </c>
      <c r="L569" s="109" t="s">
        <v>50</v>
      </c>
    </row>
    <row r="570" spans="1:13" x14ac:dyDescent="0.25">
      <c r="A570" s="147">
        <v>45750.47315972222</v>
      </c>
      <c r="B570" t="s">
        <v>900</v>
      </c>
      <c r="D570" t="s">
        <v>4661</v>
      </c>
      <c r="E570" s="109" t="s">
        <v>4823</v>
      </c>
      <c r="F570" t="s">
        <v>900</v>
      </c>
      <c r="G570" s="109" t="s">
        <v>4824</v>
      </c>
      <c r="H570" s="148" t="s">
        <v>3503</v>
      </c>
      <c r="J570" t="s">
        <v>3503</v>
      </c>
      <c r="K570" t="str">
        <f>IFERROR(INDEX('LISTAS DE PARTICIPANTES'!B:B,MATCH(FORMULÁRIO!L570,'LISTAS DE PARTICIPANTES'!C:C,0)),"NÃO ENCONTRADO")</f>
        <v>DARNES DA SILVA PORTO</v>
      </c>
      <c r="L570" s="109" t="s">
        <v>899</v>
      </c>
    </row>
    <row r="571" spans="1:13" x14ac:dyDescent="0.25">
      <c r="A571" s="147">
        <v>45750.473680555559</v>
      </c>
      <c r="B571" t="s">
        <v>34</v>
      </c>
      <c r="D571" t="s">
        <v>4662</v>
      </c>
      <c r="E571" s="109" t="s">
        <v>4825</v>
      </c>
      <c r="F571" t="s">
        <v>34</v>
      </c>
      <c r="G571" s="109" t="s">
        <v>4663</v>
      </c>
      <c r="H571" s="148" t="s">
        <v>3503</v>
      </c>
      <c r="J571" t="s">
        <v>3503</v>
      </c>
      <c r="K571" t="str">
        <f>IFERROR(INDEX('LISTAS DE PARTICIPANTES'!B:B,MATCH(FORMULÁRIO!L571,'LISTAS DE PARTICIPANTES'!C:C,0)),"NÃO ENCONTRADO")</f>
        <v>ADAUANY PIEVE ZIMOVSKI</v>
      </c>
      <c r="L571" s="109" t="s">
        <v>21</v>
      </c>
    </row>
    <row r="572" spans="1:13" x14ac:dyDescent="0.25">
      <c r="A572" s="147">
        <v>45750.476678240739</v>
      </c>
      <c r="B572" t="s">
        <v>1458</v>
      </c>
      <c r="D572" t="s">
        <v>4664</v>
      </c>
      <c r="E572" s="109" t="s">
        <v>4826</v>
      </c>
      <c r="F572" t="s">
        <v>1458</v>
      </c>
      <c r="G572" s="109" t="s">
        <v>4827</v>
      </c>
      <c r="H572" s="148" t="s">
        <v>3503</v>
      </c>
      <c r="J572" t="s">
        <v>3503</v>
      </c>
      <c r="K572" t="str">
        <f>IFERROR(INDEX('LISTAS DE PARTICIPANTES'!B:B,MATCH(FORMULÁRIO!L572,'LISTAS DE PARTICIPANTES'!C:C,0)),"NÃO ENCONTRADO")</f>
        <v>GRAZIELLE ALVES SILVA COUTINHO</v>
      </c>
      <c r="L572" s="109" t="s">
        <v>1457</v>
      </c>
    </row>
    <row r="573" spans="1:13" x14ac:dyDescent="0.25">
      <c r="A573" s="147">
        <v>45750.481400462966</v>
      </c>
      <c r="B573" t="s">
        <v>2195</v>
      </c>
      <c r="D573" t="s">
        <v>4665</v>
      </c>
      <c r="E573" s="109" t="s">
        <v>4828</v>
      </c>
      <c r="F573" t="s">
        <v>2195</v>
      </c>
      <c r="G573" s="109" t="s">
        <v>4666</v>
      </c>
      <c r="H573" s="148" t="s">
        <v>3503</v>
      </c>
      <c r="J573" t="s">
        <v>3503</v>
      </c>
      <c r="K573" t="str">
        <f>IFERROR(INDEX('LISTAS DE PARTICIPANTES'!B:B,MATCH(FORMULÁRIO!L573,'LISTAS DE PARTICIPANTES'!C:C,0)),"NÃO ENCONTRADO")</f>
        <v>MÁRCIO HENRIQUE MELO DE ANDRADE</v>
      </c>
      <c r="L573" s="109" t="s">
        <v>2194</v>
      </c>
    </row>
    <row r="574" spans="1:13" x14ac:dyDescent="0.25">
      <c r="A574" s="147">
        <v>45750.48332175926</v>
      </c>
      <c r="B574" t="s">
        <v>4667</v>
      </c>
      <c r="D574" t="s">
        <v>4668</v>
      </c>
      <c r="E574" s="109" t="s">
        <v>4829</v>
      </c>
      <c r="F574" t="s">
        <v>1798</v>
      </c>
      <c r="G574" s="109" t="s">
        <v>4830</v>
      </c>
      <c r="H574" s="148" t="s">
        <v>3503</v>
      </c>
      <c r="J574" t="s">
        <v>3503</v>
      </c>
      <c r="K574" t="str">
        <f>IFERROR(INDEX('LISTAS DE PARTICIPANTES'!B:B,MATCH(FORMULÁRIO!L574,'LISTAS DE PARTICIPANTES'!C:C,0)),"NÃO ENCONTRADO")</f>
        <v>KARINA MAIA DICK</v>
      </c>
      <c r="L574" s="109" t="s">
        <v>1797</v>
      </c>
    </row>
    <row r="575" spans="1:13" x14ac:dyDescent="0.25">
      <c r="A575" s="147">
        <v>45750.483842592592</v>
      </c>
      <c r="B575" t="s">
        <v>3109</v>
      </c>
      <c r="D575" t="s">
        <v>4669</v>
      </c>
      <c r="E575" s="109" t="s">
        <v>4831</v>
      </c>
      <c r="F575" t="s">
        <v>3109</v>
      </c>
      <c r="G575" s="109" t="s">
        <v>4832</v>
      </c>
      <c r="H575" s="148" t="s">
        <v>3503</v>
      </c>
      <c r="J575" t="s">
        <v>3503</v>
      </c>
      <c r="K575" t="str">
        <f>IFERROR(INDEX('LISTAS DE PARTICIPANTES'!B:B,MATCH(FORMULÁRIO!L575,'LISTAS DE PARTICIPANTES'!C:C,0)),"NÃO ENCONTRADO")</f>
        <v>TATYANE CRISTINA MENDONÇA RAVEDUTTI</v>
      </c>
      <c r="L575" s="109" t="s">
        <v>3108</v>
      </c>
    </row>
    <row r="576" spans="1:13" x14ac:dyDescent="0.25">
      <c r="A576" s="147">
        <v>45750.483923611115</v>
      </c>
      <c r="B576" t="s">
        <v>2247</v>
      </c>
      <c r="D576" t="s">
        <v>4670</v>
      </c>
      <c r="E576" s="109" t="s">
        <v>2246</v>
      </c>
      <c r="F576" t="s">
        <v>2247</v>
      </c>
      <c r="G576" s="109" t="s">
        <v>4671</v>
      </c>
      <c r="H576" s="148" t="s">
        <v>3503</v>
      </c>
      <c r="J576" t="s">
        <v>3503</v>
      </c>
      <c r="K576" t="str">
        <f>IFERROR(INDEX('LISTAS DE PARTICIPANTES'!B:B,MATCH(FORMULÁRIO!L576,'LISTAS DE PARTICIPANTES'!C:C,0)),"NÃO ENCONTRADO")</f>
        <v>MARIA BÁRBARA VIEIRA FALCÓN</v>
      </c>
      <c r="L576" s="109" t="s">
        <v>2246</v>
      </c>
    </row>
    <row r="577" spans="1:13" x14ac:dyDescent="0.25">
      <c r="A577" s="157">
        <v>45750.484548611108</v>
      </c>
      <c r="B577" s="158" t="s">
        <v>4672</v>
      </c>
      <c r="C577" s="158"/>
      <c r="D577" s="158" t="s">
        <v>4289</v>
      </c>
      <c r="E577" s="159" t="s">
        <v>4833</v>
      </c>
      <c r="F577" s="158" t="s">
        <v>117</v>
      </c>
      <c r="G577" s="159" t="s">
        <v>4290</v>
      </c>
      <c r="H577" s="160" t="s">
        <v>3503</v>
      </c>
      <c r="I577" s="158"/>
      <c r="J577" s="158" t="s">
        <v>3503</v>
      </c>
      <c r="K577" s="158" t="str">
        <f>IFERROR(INDEX('LISTAS DE PARTICIPANTES'!B:B,MATCH(FORMULÁRIO!L577,'LISTAS DE PARTICIPANTES'!C:C,0)),"NÃO ENCONTRADO")</f>
        <v>NÃO ENCONTRADO</v>
      </c>
      <c r="L577" s="159" t="s">
        <v>4949</v>
      </c>
      <c r="M577" s="158" t="s">
        <v>4931</v>
      </c>
    </row>
    <row r="578" spans="1:13" x14ac:dyDescent="0.25">
      <c r="A578" s="147">
        <v>45750.487303240741</v>
      </c>
      <c r="B578" t="s">
        <v>2259</v>
      </c>
      <c r="D578" t="s">
        <v>4673</v>
      </c>
      <c r="E578" s="109" t="s">
        <v>2258</v>
      </c>
      <c r="F578" t="s">
        <v>2259</v>
      </c>
      <c r="G578" s="109" t="s">
        <v>4674</v>
      </c>
      <c r="H578" s="148" t="s">
        <v>3503</v>
      </c>
      <c r="J578" t="s">
        <v>3503</v>
      </c>
      <c r="K578" t="str">
        <f>IFERROR(INDEX('LISTAS DE PARTICIPANTES'!B:B,MATCH(FORMULÁRIO!L578,'LISTAS DE PARTICIPANTES'!C:C,0)),"NÃO ENCONTRADO")</f>
        <v>MARIA DAS GRAÇAS SILVA MONTEIRO</v>
      </c>
      <c r="L578" s="109" t="s">
        <v>2258</v>
      </c>
    </row>
    <row r="579" spans="1:13" x14ac:dyDescent="0.25">
      <c r="A579" s="147">
        <v>45750.490787037037</v>
      </c>
      <c r="B579" t="s">
        <v>4675</v>
      </c>
      <c r="D579" t="s">
        <v>4676</v>
      </c>
      <c r="E579" s="109" t="s">
        <v>939</v>
      </c>
      <c r="F579" t="s">
        <v>940</v>
      </c>
      <c r="G579" s="109" t="s">
        <v>4677</v>
      </c>
      <c r="H579" s="148" t="s">
        <v>3503</v>
      </c>
      <c r="J579" t="s">
        <v>3503</v>
      </c>
      <c r="K579" t="str">
        <f>IFERROR(INDEX('LISTAS DE PARTICIPANTES'!B:B,MATCH(FORMULÁRIO!L579,'LISTAS DE PARTICIPANTES'!C:C,0)),"NÃO ENCONTRADO")</f>
        <v>DENISE ALVES DA COSTA AZEREDO</v>
      </c>
      <c r="L579" s="109" t="s">
        <v>939</v>
      </c>
    </row>
    <row r="580" spans="1:13" x14ac:dyDescent="0.25">
      <c r="A580" s="147">
        <v>45750.497523148151</v>
      </c>
      <c r="B580" t="s">
        <v>3285</v>
      </c>
      <c r="D580" t="s">
        <v>4678</v>
      </c>
      <c r="E580" s="109" t="s">
        <v>4834</v>
      </c>
      <c r="F580" t="s">
        <v>3285</v>
      </c>
      <c r="G580" s="109" t="s">
        <v>4835</v>
      </c>
      <c r="H580" s="148" t="s">
        <v>3503</v>
      </c>
      <c r="J580" t="s">
        <v>3503</v>
      </c>
      <c r="K580" t="str">
        <f>IFERROR(INDEX('LISTAS DE PARTICIPANTES'!B:B,MATCH(FORMULÁRIO!L580,'LISTAS DE PARTICIPANTES'!C:C,0)),"NÃO ENCONTRADO")</f>
        <v>VIVIANE DIAS LOYOLA</v>
      </c>
      <c r="L580" s="109" t="s">
        <v>3284</v>
      </c>
    </row>
    <row r="581" spans="1:13" x14ac:dyDescent="0.25">
      <c r="A581" s="147">
        <v>45750.501527777778</v>
      </c>
      <c r="B581" t="s">
        <v>573</v>
      </c>
      <c r="D581" t="s">
        <v>571</v>
      </c>
      <c r="E581" s="109" t="s">
        <v>4836</v>
      </c>
      <c r="F581" t="s">
        <v>573</v>
      </c>
      <c r="G581" s="109" t="s">
        <v>4837</v>
      </c>
      <c r="H581" s="148" t="s">
        <v>3503</v>
      </c>
      <c r="J581" t="s">
        <v>3503</v>
      </c>
      <c r="K581" t="str">
        <f>IFERROR(INDEX('LISTAS DE PARTICIPANTES'!B:B,MATCH(FORMULÁRIO!L581,'LISTAS DE PARTICIPANTES'!C:C,0)),"NÃO ENCONTRADO")</f>
        <v>BRUNO ROSA DO NASCIMENTO</v>
      </c>
      <c r="L581" s="109" t="s">
        <v>572</v>
      </c>
    </row>
    <row r="582" spans="1:13" x14ac:dyDescent="0.25">
      <c r="A582" s="147">
        <v>45750.501805555556</v>
      </c>
      <c r="B582" t="s">
        <v>291</v>
      </c>
      <c r="D582" t="s">
        <v>4679</v>
      </c>
      <c r="E582" s="109" t="s">
        <v>290</v>
      </c>
      <c r="F582" t="s">
        <v>291</v>
      </c>
      <c r="G582" s="109" t="s">
        <v>4838</v>
      </c>
      <c r="H582" s="148" t="s">
        <v>3503</v>
      </c>
      <c r="J582" t="s">
        <v>3503</v>
      </c>
      <c r="K582" t="str">
        <f>IFERROR(INDEX('LISTAS DE PARTICIPANTES'!B:B,MATCH(FORMULÁRIO!L582,'LISTAS DE PARTICIPANTES'!C:C,0)),"NÃO ENCONTRADO")</f>
        <v>ANA MARIA BARCELLOS DE LIMA</v>
      </c>
      <c r="L582" s="109" t="s">
        <v>290</v>
      </c>
    </row>
    <row r="583" spans="1:13" x14ac:dyDescent="0.25">
      <c r="A583" s="147">
        <v>45750.51021990741</v>
      </c>
      <c r="B583" t="s">
        <v>4680</v>
      </c>
      <c r="D583" t="s">
        <v>4681</v>
      </c>
      <c r="E583" s="109" t="s">
        <v>830</v>
      </c>
      <c r="F583" t="s">
        <v>831</v>
      </c>
      <c r="G583" s="109" t="s">
        <v>4682</v>
      </c>
      <c r="H583" s="148" t="s">
        <v>3503</v>
      </c>
      <c r="J583" t="s">
        <v>3503</v>
      </c>
      <c r="K583" t="str">
        <f>IFERROR(INDEX('LISTAS DE PARTICIPANTES'!B:B,MATCH(FORMULÁRIO!L583,'LISTAS DE PARTICIPANTES'!C:C,0)),"NÃO ENCONTRADO")</f>
        <v>DANIEL DOURADO NOLASCO</v>
      </c>
      <c r="L583" s="109" t="s">
        <v>830</v>
      </c>
    </row>
    <row r="584" spans="1:13" x14ac:dyDescent="0.25">
      <c r="A584" s="147">
        <v>45750.51059027778</v>
      </c>
      <c r="B584" t="s">
        <v>2096</v>
      </c>
      <c r="D584" t="s">
        <v>4683</v>
      </c>
      <c r="E584" s="109" t="s">
        <v>2095</v>
      </c>
      <c r="F584" t="s">
        <v>2096</v>
      </c>
      <c r="G584" s="109" t="s">
        <v>4684</v>
      </c>
      <c r="H584" s="148" t="s">
        <v>3503</v>
      </c>
      <c r="J584" t="s">
        <v>3503</v>
      </c>
      <c r="K584" t="str">
        <f>IFERROR(INDEX('LISTAS DE PARTICIPANTES'!B:B,MATCH(FORMULÁRIO!L584,'LISTAS DE PARTICIPANTES'!C:C,0)),"NÃO ENCONTRADO")</f>
        <v>LUIZ GUSTAVO DALLA DÉA</v>
      </c>
      <c r="L584" s="109" t="s">
        <v>2095</v>
      </c>
    </row>
    <row r="585" spans="1:13" x14ac:dyDescent="0.25">
      <c r="A585" s="147">
        <v>45750.510682870372</v>
      </c>
      <c r="B585" t="s">
        <v>452</v>
      </c>
      <c r="D585" t="s">
        <v>4685</v>
      </c>
      <c r="E585" s="109" t="s">
        <v>4839</v>
      </c>
      <c r="F585" t="s">
        <v>452</v>
      </c>
      <c r="G585" s="109" t="s">
        <v>4686</v>
      </c>
      <c r="H585" s="148" t="s">
        <v>3503</v>
      </c>
      <c r="J585" t="s">
        <v>3503</v>
      </c>
      <c r="K585" t="str">
        <f>IFERROR(INDEX('LISTAS DE PARTICIPANTES'!B:B,MATCH(FORMULÁRIO!L585,'LISTAS DE PARTICIPANTES'!C:C,0)),"NÃO ENCONTRADO")</f>
        <v>ANNA DE CARVALHO CAVALCANTI</v>
      </c>
      <c r="L585" s="109" t="s">
        <v>451</v>
      </c>
    </row>
    <row r="586" spans="1:13" x14ac:dyDescent="0.25">
      <c r="A586" s="147">
        <v>45750.513912037037</v>
      </c>
      <c r="B586" t="s">
        <v>4687</v>
      </c>
      <c r="D586" t="s">
        <v>4688</v>
      </c>
      <c r="E586" s="109" t="s">
        <v>4840</v>
      </c>
      <c r="F586" t="s">
        <v>668</v>
      </c>
      <c r="G586" s="109" t="s">
        <v>4841</v>
      </c>
      <c r="H586" s="148" t="s">
        <v>3503</v>
      </c>
      <c r="J586" t="s">
        <v>3503</v>
      </c>
      <c r="K586" t="str">
        <f>IFERROR(INDEX('LISTAS DE PARTICIPANTES'!B:B,MATCH(FORMULÁRIO!L586,'LISTAS DE PARTICIPANTES'!C:C,0)),"NÃO ENCONTRADO")</f>
        <v>CAROLINA DOS SANTOS BARBOSA</v>
      </c>
      <c r="L586" s="109" t="s">
        <v>667</v>
      </c>
    </row>
    <row r="587" spans="1:13" x14ac:dyDescent="0.25">
      <c r="A587" s="157">
        <v>45750.525324074071</v>
      </c>
      <c r="B587" s="158" t="s">
        <v>4689</v>
      </c>
      <c r="C587" s="158"/>
      <c r="D587" s="158" t="s">
        <v>4233</v>
      </c>
      <c r="E587" s="159" t="s">
        <v>4234</v>
      </c>
      <c r="F587" s="158" t="s">
        <v>3065</v>
      </c>
      <c r="G587" s="159" t="s">
        <v>4235</v>
      </c>
      <c r="H587" s="160" t="s">
        <v>3503</v>
      </c>
      <c r="I587" s="158" t="s">
        <v>3558</v>
      </c>
      <c r="J587" s="158" t="s">
        <v>3503</v>
      </c>
      <c r="K587" s="158" t="str">
        <f>IFERROR(INDEX('LISTAS DE PARTICIPANTES'!B:B,MATCH(FORMULÁRIO!L587,'LISTAS DE PARTICIPANTES'!C:C,0)),"NÃO ENCONTRADO")</f>
        <v>NÃO ENCONTRADO</v>
      </c>
      <c r="L587" s="159" t="s">
        <v>4948</v>
      </c>
      <c r="M587" s="158" t="s">
        <v>4931</v>
      </c>
    </row>
    <row r="588" spans="1:13" x14ac:dyDescent="0.25">
      <c r="A588" s="147">
        <v>45750.52915509259</v>
      </c>
      <c r="B588" t="s">
        <v>1362</v>
      </c>
      <c r="D588" t="s">
        <v>4690</v>
      </c>
      <c r="E588" s="109" t="s">
        <v>4842</v>
      </c>
      <c r="F588" t="s">
        <v>1362</v>
      </c>
      <c r="G588" s="109" t="s">
        <v>4691</v>
      </c>
      <c r="H588" s="148" t="s">
        <v>3503</v>
      </c>
      <c r="J588" t="s">
        <v>3503</v>
      </c>
      <c r="K588" t="str">
        <f>IFERROR(INDEX('LISTAS DE PARTICIPANTES'!B:B,MATCH(FORMULÁRIO!L588,'LISTAS DE PARTICIPANTES'!C:C,0)),"NÃO ENCONTRADO")</f>
        <v>GABRIELA ALBUQUERQUE SABOYA</v>
      </c>
      <c r="L588" s="109" t="s">
        <v>1361</v>
      </c>
    </row>
    <row r="589" spans="1:13" x14ac:dyDescent="0.25">
      <c r="A589" s="147">
        <v>45750.529537037037</v>
      </c>
      <c r="B589" t="s">
        <v>4692</v>
      </c>
      <c r="D589" t="s">
        <v>4693</v>
      </c>
      <c r="E589" s="109" t="s">
        <v>4843</v>
      </c>
      <c r="F589" t="s">
        <v>4692</v>
      </c>
      <c r="G589" s="109" t="s">
        <v>4694</v>
      </c>
      <c r="H589" s="148" t="s">
        <v>3503</v>
      </c>
      <c r="J589" t="s">
        <v>3503</v>
      </c>
      <c r="K589" t="str">
        <f>IFERROR(INDEX('LISTAS DE PARTICIPANTES'!B:B,MATCH(FORMULÁRIO!L589,'LISTAS DE PARTICIPANTES'!C:C,0)),"NÃO ENCONTRADO")</f>
        <v>RUBEN RYAN GOMES DE OLIVEIRA</v>
      </c>
      <c r="L589" s="109" t="s">
        <v>2915</v>
      </c>
    </row>
    <row r="590" spans="1:13" x14ac:dyDescent="0.25">
      <c r="A590" s="147">
        <v>45750.533935185187</v>
      </c>
      <c r="B590" t="s">
        <v>1734</v>
      </c>
      <c r="D590" t="s">
        <v>4695</v>
      </c>
      <c r="E590" s="109" t="s">
        <v>4844</v>
      </c>
      <c r="F590" t="s">
        <v>1734</v>
      </c>
      <c r="G590" s="109" t="s">
        <v>4845</v>
      </c>
      <c r="H590" s="148" t="s">
        <v>3503</v>
      </c>
      <c r="J590" t="s">
        <v>3503</v>
      </c>
      <c r="K590" t="str">
        <f>IFERROR(INDEX('LISTAS DE PARTICIPANTES'!B:B,MATCH(FORMULÁRIO!L590,'LISTAS DE PARTICIPANTES'!C:C,0)),"NÃO ENCONTRADO")</f>
        <v>JULIA GRILLO BOTAFOGO</v>
      </c>
      <c r="L590" s="109" t="s">
        <v>1733</v>
      </c>
    </row>
    <row r="591" spans="1:13" x14ac:dyDescent="0.25">
      <c r="A591" s="147">
        <v>45750.539212962962</v>
      </c>
      <c r="B591" t="s">
        <v>2568</v>
      </c>
      <c r="D591" t="s">
        <v>4696</v>
      </c>
      <c r="E591" s="109" t="s">
        <v>4846</v>
      </c>
      <c r="F591" t="s">
        <v>2568</v>
      </c>
      <c r="G591" s="109" t="s">
        <v>4847</v>
      </c>
      <c r="H591" s="148" t="s">
        <v>3503</v>
      </c>
      <c r="J591" t="s">
        <v>3503</v>
      </c>
      <c r="K591" t="str">
        <f>IFERROR(INDEX('LISTAS DE PARTICIPANTES'!B:B,MATCH(FORMULÁRIO!L591,'LISTAS DE PARTICIPANTES'!C:C,0)),"NÃO ENCONTRADO")</f>
        <v>NÔVA MARQUES BRANDO</v>
      </c>
      <c r="L591" s="109" t="s">
        <v>2567</v>
      </c>
    </row>
    <row r="592" spans="1:13" x14ac:dyDescent="0.25">
      <c r="A592" s="157">
        <v>45750.566053240742</v>
      </c>
      <c r="B592" s="158" t="s">
        <v>4697</v>
      </c>
      <c r="C592" s="158"/>
      <c r="D592" s="158" t="s">
        <v>4698</v>
      </c>
      <c r="E592" s="159" t="s">
        <v>4848</v>
      </c>
      <c r="F592" s="158" t="s">
        <v>533</v>
      </c>
      <c r="G592" s="159" t="s">
        <v>4849</v>
      </c>
      <c r="H592" s="160" t="s">
        <v>3503</v>
      </c>
      <c r="I592" s="158"/>
      <c r="J592" s="158" t="s">
        <v>3503</v>
      </c>
      <c r="K592" s="158" t="str">
        <f>IFERROR(INDEX('LISTAS DE PARTICIPANTES'!B:B,MATCH(FORMULÁRIO!L592,'LISTAS DE PARTICIPANTES'!C:C,0)),"NÃO ENCONTRADO")</f>
        <v>NÃO ENCONTRADO</v>
      </c>
      <c r="L592" s="159" t="s">
        <v>4950</v>
      </c>
      <c r="M592" s="158" t="s">
        <v>4931</v>
      </c>
    </row>
    <row r="593" spans="1:12" x14ac:dyDescent="0.25">
      <c r="A593" s="147">
        <v>45750.571527777778</v>
      </c>
      <c r="B593" t="s">
        <v>2632</v>
      </c>
      <c r="D593" t="s">
        <v>4699</v>
      </c>
      <c r="E593" s="109" t="s">
        <v>4850</v>
      </c>
      <c r="F593" t="s">
        <v>2632</v>
      </c>
      <c r="G593" s="109" t="s">
        <v>4851</v>
      </c>
      <c r="H593" s="148" t="s">
        <v>3503</v>
      </c>
      <c r="J593" t="s">
        <v>3503</v>
      </c>
      <c r="K593" t="str">
        <f>IFERROR(INDEX('LISTAS DE PARTICIPANTES'!B:B,MATCH(FORMULÁRIO!L593,'LISTAS DE PARTICIPANTES'!C:C,0)),"NÃO ENCONTRADO")</f>
        <v>PAULA LAGOEIRO JORGE MUNIZ</v>
      </c>
      <c r="L593" s="109" t="s">
        <v>2631</v>
      </c>
    </row>
    <row r="594" spans="1:12" x14ac:dyDescent="0.25">
      <c r="A594" s="147">
        <v>45750.582361111112</v>
      </c>
      <c r="B594" t="s">
        <v>1514</v>
      </c>
      <c r="D594" t="s">
        <v>4700</v>
      </c>
      <c r="E594" s="109" t="s">
        <v>4852</v>
      </c>
      <c r="F594" t="s">
        <v>1514</v>
      </c>
      <c r="G594" s="109" t="s">
        <v>4853</v>
      </c>
      <c r="H594" s="148" t="s">
        <v>3503</v>
      </c>
      <c r="J594" t="s">
        <v>3503</v>
      </c>
      <c r="K594" t="str">
        <f>IFERROR(INDEX('LISTAS DE PARTICIPANTES'!B:B,MATCH(FORMULÁRIO!L594,'LISTAS DE PARTICIPANTES'!C:C,0)),"NÃO ENCONTRADO")</f>
        <v>HELENA TAVARES GONÇALVES</v>
      </c>
      <c r="L594" s="109" t="s">
        <v>1513</v>
      </c>
    </row>
    <row r="595" spans="1:12" x14ac:dyDescent="0.25">
      <c r="A595" s="147">
        <v>45750.584976851853</v>
      </c>
      <c r="B595" t="s">
        <v>2175</v>
      </c>
      <c r="D595" t="s">
        <v>4701</v>
      </c>
      <c r="E595" s="109" t="s">
        <v>4854</v>
      </c>
      <c r="F595" t="s">
        <v>2175</v>
      </c>
      <c r="G595" s="109" t="s">
        <v>4855</v>
      </c>
      <c r="H595" s="148" t="s">
        <v>3503</v>
      </c>
      <c r="J595" t="s">
        <v>3503</v>
      </c>
      <c r="K595" t="str">
        <f>IFERROR(INDEX('LISTAS DE PARTICIPANTES'!B:B,MATCH(FORMULÁRIO!L595,'LISTAS DE PARTICIPANTES'!C:C,0)),"NÃO ENCONTRADO")</f>
        <v>MARCELO JUCHEM</v>
      </c>
      <c r="L595" s="109" t="s">
        <v>2174</v>
      </c>
    </row>
    <row r="596" spans="1:12" x14ac:dyDescent="0.25">
      <c r="A596" s="147">
        <v>45750.585682870369</v>
      </c>
      <c r="B596" t="s">
        <v>4702</v>
      </c>
      <c r="D596" t="s">
        <v>4703</v>
      </c>
      <c r="E596" s="109" t="s">
        <v>4856</v>
      </c>
      <c r="F596" t="s">
        <v>956</v>
      </c>
      <c r="G596" s="109" t="s">
        <v>4704</v>
      </c>
      <c r="H596" s="148" t="s">
        <v>3503</v>
      </c>
      <c r="J596" t="s">
        <v>3503</v>
      </c>
      <c r="K596" t="str">
        <f>IFERROR(INDEX('LISTAS DE PARTICIPANTES'!B:B,MATCH(FORMULÁRIO!L596,'LISTAS DE PARTICIPANTES'!C:C,0)),"NÃO ENCONTRADO")</f>
        <v>DENISE MARIA FREIRIA DA MATTA</v>
      </c>
      <c r="L596" s="109" t="s">
        <v>955</v>
      </c>
    </row>
    <row r="597" spans="1:12" x14ac:dyDescent="0.25">
      <c r="A597" s="147">
        <v>45750.586643518516</v>
      </c>
      <c r="B597" t="s">
        <v>799</v>
      </c>
      <c r="D597" t="s">
        <v>4705</v>
      </c>
      <c r="E597" s="109" t="s">
        <v>4857</v>
      </c>
      <c r="F597" t="s">
        <v>799</v>
      </c>
      <c r="G597" s="109" t="s">
        <v>4858</v>
      </c>
      <c r="H597" s="148" t="s">
        <v>3503</v>
      </c>
      <c r="J597" t="s">
        <v>3503</v>
      </c>
      <c r="K597" t="str">
        <f>IFERROR(INDEX('LISTAS DE PARTICIPANTES'!B:B,MATCH(FORMULÁRIO!L597,'LISTAS DE PARTICIPANTES'!C:C,0)),"NÃO ENCONTRADO")</f>
        <v>CRISTINA GOMES</v>
      </c>
      <c r="L597" s="109" t="s">
        <v>798</v>
      </c>
    </row>
    <row r="598" spans="1:12" x14ac:dyDescent="0.25">
      <c r="A598" s="147">
        <v>45750.596192129633</v>
      </c>
      <c r="B598" t="s">
        <v>4706</v>
      </c>
      <c r="D598" t="s">
        <v>4707</v>
      </c>
      <c r="E598" s="109" t="s">
        <v>4859</v>
      </c>
      <c r="F598" t="s">
        <v>3021</v>
      </c>
      <c r="G598" s="109" t="s">
        <v>4860</v>
      </c>
      <c r="H598" s="148" t="s">
        <v>3503</v>
      </c>
      <c r="J598" t="s">
        <v>3503</v>
      </c>
      <c r="K598" t="str">
        <f>IFERROR(INDEX('LISTAS DE PARTICIPANTES'!B:B,MATCH(FORMULÁRIO!L598,'LISTAS DE PARTICIPANTES'!C:C,0)),"NÃO ENCONTRADO")</f>
        <v>STEFANI APARECIDA ALVES PEDRO</v>
      </c>
      <c r="L598" s="109" t="s">
        <v>3020</v>
      </c>
    </row>
    <row r="599" spans="1:12" x14ac:dyDescent="0.25">
      <c r="A599" s="147">
        <v>45750.601724537039</v>
      </c>
      <c r="B599" t="s">
        <v>612</v>
      </c>
      <c r="D599" t="s">
        <v>4708</v>
      </c>
      <c r="E599" s="109" t="s">
        <v>4861</v>
      </c>
      <c r="F599" t="s">
        <v>612</v>
      </c>
      <c r="G599" s="109" t="s">
        <v>4862</v>
      </c>
      <c r="H599" s="148" t="s">
        <v>3503</v>
      </c>
      <c r="I599" t="s">
        <v>4709</v>
      </c>
      <c r="J599" t="s">
        <v>3503</v>
      </c>
      <c r="K599" t="str">
        <f>IFERROR(INDEX('LISTAS DE PARTICIPANTES'!B:B,MATCH(FORMULÁRIO!L599,'LISTAS DE PARTICIPANTES'!C:C,0)),"NÃO ENCONTRADO")</f>
        <v>CARLOS DE BARROS SUGAWARA</v>
      </c>
      <c r="L599" s="109" t="s">
        <v>611</v>
      </c>
    </row>
    <row r="600" spans="1:12" x14ac:dyDescent="0.25">
      <c r="A600" s="147">
        <v>45750.603368055556</v>
      </c>
      <c r="B600" t="s">
        <v>3233</v>
      </c>
      <c r="D600" t="s">
        <v>4710</v>
      </c>
      <c r="E600" s="109" t="s">
        <v>4863</v>
      </c>
      <c r="F600" t="s">
        <v>3233</v>
      </c>
      <c r="G600" s="109" t="s">
        <v>4864</v>
      </c>
      <c r="H600" s="148" t="s">
        <v>3503</v>
      </c>
      <c r="J600" t="s">
        <v>3503</v>
      </c>
      <c r="K600" t="str">
        <f>IFERROR(INDEX('LISTAS DE PARTICIPANTES'!B:B,MATCH(FORMULÁRIO!L600,'LISTAS DE PARTICIPANTES'!C:C,0)),"NÃO ENCONTRADO")</f>
        <v>VANIA CRISTINA RIBEIRO</v>
      </c>
      <c r="L600" s="109" t="s">
        <v>3232</v>
      </c>
    </row>
    <row r="601" spans="1:12" x14ac:dyDescent="0.25">
      <c r="A601" s="147">
        <v>45750.611134259256</v>
      </c>
      <c r="B601" t="s">
        <v>688</v>
      </c>
      <c r="D601" t="s">
        <v>4711</v>
      </c>
      <c r="E601" s="109" t="s">
        <v>4865</v>
      </c>
      <c r="F601" t="s">
        <v>688</v>
      </c>
      <c r="G601" s="109" t="s">
        <v>4866</v>
      </c>
      <c r="H601" s="148" t="s">
        <v>3503</v>
      </c>
      <c r="J601" t="s">
        <v>3503</v>
      </c>
      <c r="K601" t="str">
        <f>IFERROR(INDEX('LISTAS DE PARTICIPANTES'!B:B,MATCH(FORMULÁRIO!L601,'LISTAS DE PARTICIPANTES'!C:C,0)),"NÃO ENCONTRADO")</f>
        <v>CAROLINA ROMANO DE ANDRADE</v>
      </c>
      <c r="L601" s="109" t="s">
        <v>687</v>
      </c>
    </row>
    <row r="602" spans="1:12" x14ac:dyDescent="0.25">
      <c r="A602" s="147">
        <v>45750.61928240741</v>
      </c>
      <c r="B602" t="s">
        <v>1442</v>
      </c>
      <c r="D602" t="s">
        <v>4712</v>
      </c>
      <c r="E602" s="109" t="s">
        <v>4867</v>
      </c>
      <c r="F602" t="s">
        <v>1442</v>
      </c>
      <c r="G602" s="109" t="s">
        <v>4868</v>
      </c>
      <c r="H602" s="148" t="s">
        <v>3503</v>
      </c>
      <c r="J602" t="s">
        <v>3503</v>
      </c>
      <c r="K602" t="str">
        <f>IFERROR(INDEX('LISTAS DE PARTICIPANTES'!B:B,MATCH(FORMULÁRIO!L602,'LISTAS DE PARTICIPANTES'!C:C,0)),"NÃO ENCONTRADO")</f>
        <v>GLACIMERE BRITTO DE OLIVEIRA PIMENTA</v>
      </c>
      <c r="L602" s="109" t="s">
        <v>1441</v>
      </c>
    </row>
    <row r="603" spans="1:12" x14ac:dyDescent="0.25">
      <c r="A603" s="147">
        <v>45750.626261574071</v>
      </c>
      <c r="B603" t="s">
        <v>1972</v>
      </c>
      <c r="D603" t="s">
        <v>4713</v>
      </c>
      <c r="E603" s="109" t="s">
        <v>1971</v>
      </c>
      <c r="F603" t="s">
        <v>1972</v>
      </c>
      <c r="G603" s="109" t="s">
        <v>4714</v>
      </c>
      <c r="H603" s="148" t="s">
        <v>3503</v>
      </c>
      <c r="J603" t="s">
        <v>3503</v>
      </c>
      <c r="K603" t="str">
        <f>IFERROR(INDEX('LISTAS DE PARTICIPANTES'!B:B,MATCH(FORMULÁRIO!L603,'LISTAS DE PARTICIPANTES'!C:C,0)),"NÃO ENCONTRADO")</f>
        <v>LILIANA PÉREZ RECIO</v>
      </c>
      <c r="L603" s="109" t="s">
        <v>1971</v>
      </c>
    </row>
    <row r="604" spans="1:12" x14ac:dyDescent="0.25">
      <c r="A604" s="147">
        <v>45750.642523148148</v>
      </c>
      <c r="B604" t="s">
        <v>624</v>
      </c>
      <c r="D604" t="s">
        <v>4715</v>
      </c>
      <c r="E604" s="109" t="s">
        <v>4869</v>
      </c>
      <c r="F604" t="s">
        <v>624</v>
      </c>
      <c r="G604" s="109" t="s">
        <v>4870</v>
      </c>
      <c r="H604" s="148" t="s">
        <v>3503</v>
      </c>
      <c r="J604" t="s">
        <v>3503</v>
      </c>
      <c r="K604" t="str">
        <f>IFERROR(INDEX('LISTAS DE PARTICIPANTES'!B:B,MATCH(FORMULÁRIO!L604,'LISTAS DE PARTICIPANTES'!C:C,0)),"NÃO ENCONTRADO")</f>
        <v>CARLOS EDUARDO TSUDA</v>
      </c>
      <c r="L604" s="109" t="s">
        <v>623</v>
      </c>
    </row>
    <row r="605" spans="1:12" x14ac:dyDescent="0.25">
      <c r="A605" s="147">
        <v>45750.653182870374</v>
      </c>
      <c r="B605" t="s">
        <v>2048</v>
      </c>
      <c r="D605" t="s">
        <v>4716</v>
      </c>
      <c r="E605" s="109" t="s">
        <v>4871</v>
      </c>
      <c r="F605" t="s">
        <v>2048</v>
      </c>
      <c r="G605" s="109" t="s">
        <v>4872</v>
      </c>
      <c r="H605" s="148" t="s">
        <v>3503</v>
      </c>
      <c r="J605" t="s">
        <v>3503</v>
      </c>
      <c r="K605" t="str">
        <f>IFERROR(INDEX('LISTAS DE PARTICIPANTES'!B:B,MATCH(FORMULÁRIO!L605,'LISTAS DE PARTICIPANTES'!C:C,0)),"NÃO ENCONTRADO")</f>
        <v>LUCIANA MITKIEWICZ DE SOUZA</v>
      </c>
      <c r="L605" s="109" t="s">
        <v>2047</v>
      </c>
    </row>
    <row r="606" spans="1:12" x14ac:dyDescent="0.25">
      <c r="A606" s="147">
        <v>45750.66333333333</v>
      </c>
      <c r="B606" t="s">
        <v>4717</v>
      </c>
      <c r="D606" t="s">
        <v>4718</v>
      </c>
      <c r="E606" s="109" t="s">
        <v>4873</v>
      </c>
      <c r="F606" t="s">
        <v>2171</v>
      </c>
      <c r="G606" s="109" t="s">
        <v>4874</v>
      </c>
      <c r="H606" s="148" t="s">
        <v>3503</v>
      </c>
      <c r="J606" t="s">
        <v>3503</v>
      </c>
      <c r="K606" t="str">
        <f>IFERROR(INDEX('LISTAS DE PARTICIPANTES'!B:B,MATCH(FORMULÁRIO!L606,'LISTAS DE PARTICIPANTES'!C:C,0)),"NÃO ENCONTRADO")</f>
        <v>MARCELO GHIZI FREIRE</v>
      </c>
      <c r="L606" s="109" t="s">
        <v>2170</v>
      </c>
    </row>
    <row r="607" spans="1:12" x14ac:dyDescent="0.25">
      <c r="A607" s="147">
        <v>45750.665590277778</v>
      </c>
      <c r="B607" t="s">
        <v>4719</v>
      </c>
      <c r="D607" t="s">
        <v>759</v>
      </c>
      <c r="E607" s="109" t="s">
        <v>4875</v>
      </c>
      <c r="F607" t="s">
        <v>4719</v>
      </c>
      <c r="G607" s="109" t="s">
        <v>4720</v>
      </c>
      <c r="H607" s="148" t="s">
        <v>3503</v>
      </c>
      <c r="J607" t="s">
        <v>3503</v>
      </c>
      <c r="K607" t="str">
        <f>IFERROR(INDEX('LISTAS DE PARTICIPANTES'!B:B,MATCH(FORMULÁRIO!L607,'LISTAS DE PARTICIPANTES'!C:C,0)),"NÃO ENCONTRADO")</f>
        <v>CLAUDIO AUGUSTO LOBO DA SILVA</v>
      </c>
      <c r="L607" s="109" t="s">
        <v>760</v>
      </c>
    </row>
    <row r="608" spans="1:12" x14ac:dyDescent="0.25">
      <c r="A608" s="147">
        <v>45750.683541666665</v>
      </c>
      <c r="B608" t="s">
        <v>2056</v>
      </c>
      <c r="D608" t="s">
        <v>4721</v>
      </c>
      <c r="E608" s="109" t="s">
        <v>4876</v>
      </c>
      <c r="F608" t="s">
        <v>2056</v>
      </c>
      <c r="G608" s="109" t="s">
        <v>4877</v>
      </c>
      <c r="H608" s="148" t="s">
        <v>3503</v>
      </c>
      <c r="J608" t="s">
        <v>3503</v>
      </c>
      <c r="K608" t="str">
        <f>IFERROR(INDEX('LISTAS DE PARTICIPANTES'!B:B,MATCH(FORMULÁRIO!L608,'LISTAS DE PARTICIPANTES'!C:C,0)),"NÃO ENCONTRADO")</f>
        <v>LUCIANA SCHWINDEN</v>
      </c>
      <c r="L608" s="109" t="s">
        <v>2055</v>
      </c>
    </row>
    <row r="609" spans="1:13" x14ac:dyDescent="0.25">
      <c r="A609" s="147">
        <v>45750.686979166669</v>
      </c>
      <c r="B609" t="s">
        <v>3013</v>
      </c>
      <c r="D609" t="s">
        <v>4722</v>
      </c>
      <c r="E609" s="109" t="s">
        <v>4878</v>
      </c>
      <c r="F609" t="s">
        <v>3013</v>
      </c>
      <c r="G609" s="109" t="s">
        <v>4879</v>
      </c>
      <c r="H609" s="148" t="s">
        <v>3503</v>
      </c>
      <c r="J609" t="s">
        <v>3503</v>
      </c>
      <c r="K609" t="str">
        <f>IFERROR(INDEX('LISTAS DE PARTICIPANTES'!B:B,MATCH(FORMULÁRIO!L609,'LISTAS DE PARTICIPANTES'!C:C,0)),"NÃO ENCONTRADO")</f>
        <v>SOLANGE OLIVEIRA DE BARROS</v>
      </c>
      <c r="L609" s="109" t="s">
        <v>3012</v>
      </c>
    </row>
    <row r="610" spans="1:13" x14ac:dyDescent="0.25">
      <c r="A610" s="147">
        <v>45750.704872685186</v>
      </c>
      <c r="B610" t="s">
        <v>4723</v>
      </c>
      <c r="D610" t="s">
        <v>4724</v>
      </c>
      <c r="E610" s="109" t="s">
        <v>4880</v>
      </c>
      <c r="F610" t="s">
        <v>4725</v>
      </c>
      <c r="G610" s="109" t="s">
        <v>4881</v>
      </c>
      <c r="H610" s="148" t="s">
        <v>3503</v>
      </c>
      <c r="J610" t="s">
        <v>3503</v>
      </c>
      <c r="K610" t="str">
        <f>IFERROR(INDEX('LISTAS DE PARTICIPANTES'!B:B,MATCH(FORMULÁRIO!L610,'LISTAS DE PARTICIPANTES'!C:C,0)),"NÃO ENCONTRADO")</f>
        <v>ULISSYS VINICIUS DOS SANTOS BANDEIRA</v>
      </c>
      <c r="L610" s="109" t="s">
        <v>3176</v>
      </c>
    </row>
    <row r="611" spans="1:13" x14ac:dyDescent="0.25">
      <c r="A611" s="147">
        <v>45750.715601851851</v>
      </c>
      <c r="B611" t="s">
        <v>1526</v>
      </c>
      <c r="D611" t="s">
        <v>4726</v>
      </c>
      <c r="E611" s="109" t="s">
        <v>4882</v>
      </c>
      <c r="F611" t="s">
        <v>1526</v>
      </c>
      <c r="G611" s="109" t="s">
        <v>4883</v>
      </c>
      <c r="H611" s="148" t="s">
        <v>3503</v>
      </c>
      <c r="J611" t="s">
        <v>3503</v>
      </c>
      <c r="K611" t="str">
        <f>IFERROR(INDEX('LISTAS DE PARTICIPANTES'!B:B,MATCH(FORMULÁRIO!L611,'LISTAS DE PARTICIPANTES'!C:C,0)),"NÃO ENCONTRADO")</f>
        <v>HERALDO CAVALCANTI GOMES DE FREITAS FILHO</v>
      </c>
      <c r="L611" s="109" t="s">
        <v>1525</v>
      </c>
    </row>
    <row r="612" spans="1:13" x14ac:dyDescent="0.25">
      <c r="A612" s="147">
        <v>45750.715787037036</v>
      </c>
      <c r="B612" t="s">
        <v>396</v>
      </c>
      <c r="D612" t="s">
        <v>394</v>
      </c>
      <c r="E612" s="109" t="s">
        <v>395</v>
      </c>
      <c r="F612" t="s">
        <v>396</v>
      </c>
      <c r="G612" s="109" t="s">
        <v>4727</v>
      </c>
      <c r="H612" s="148" t="s">
        <v>3503</v>
      </c>
      <c r="J612" t="s">
        <v>3503</v>
      </c>
      <c r="K612" t="str">
        <f>IFERROR(INDEX('LISTAS DE PARTICIPANTES'!B:B,MATCH(FORMULÁRIO!L612,'LISTAS DE PARTICIPANTES'!C:C,0)),"NÃO ENCONTRADO")</f>
        <v>ANDREIA DA COSTA FERNANDES</v>
      </c>
      <c r="L612" s="109" t="s">
        <v>395</v>
      </c>
    </row>
    <row r="613" spans="1:13" x14ac:dyDescent="0.25">
      <c r="A613" s="147">
        <v>45750.73164351852</v>
      </c>
      <c r="B613" t="s">
        <v>2167</v>
      </c>
      <c r="D613" t="s">
        <v>4728</v>
      </c>
      <c r="E613" s="109" t="s">
        <v>4884</v>
      </c>
      <c r="F613" t="s">
        <v>2167</v>
      </c>
      <c r="G613" s="109" t="s">
        <v>4885</v>
      </c>
      <c r="H613" s="148" t="s">
        <v>3503</v>
      </c>
      <c r="J613" t="s">
        <v>3503</v>
      </c>
      <c r="K613" t="str">
        <f>IFERROR(INDEX('LISTAS DE PARTICIPANTES'!B:B,MATCH(FORMULÁRIO!L613,'LISTAS DE PARTICIPANTES'!C:C,0)),"NÃO ENCONTRADO")</f>
        <v>MARCELO FÉLIX MORAES</v>
      </c>
      <c r="L613" s="109" t="s">
        <v>2166</v>
      </c>
    </row>
    <row r="614" spans="1:13" x14ac:dyDescent="0.25">
      <c r="A614" s="147">
        <v>45750.743425925924</v>
      </c>
      <c r="B614" t="s">
        <v>493</v>
      </c>
      <c r="D614" t="s">
        <v>4729</v>
      </c>
      <c r="E614" s="109" t="s">
        <v>4886</v>
      </c>
      <c r="F614" t="s">
        <v>493</v>
      </c>
      <c r="G614" s="109" t="s">
        <v>4887</v>
      </c>
      <c r="H614" s="148" t="s">
        <v>3503</v>
      </c>
      <c r="J614" t="s">
        <v>3503</v>
      </c>
      <c r="K614" t="str">
        <f>IFERROR(INDEX('LISTAS DE PARTICIPANTES'!B:B,MATCH(FORMULÁRIO!L614,'LISTAS DE PARTICIPANTES'!C:C,0)),"NÃO ENCONTRADO")</f>
        <v>ARMANDO BULCÃO</v>
      </c>
      <c r="L614" s="109" t="s">
        <v>492</v>
      </c>
    </row>
    <row r="615" spans="1:13" x14ac:dyDescent="0.25">
      <c r="A615" s="147">
        <v>45750.77270833333</v>
      </c>
      <c r="B615" t="s">
        <v>4730</v>
      </c>
      <c r="D615" t="s">
        <v>4731</v>
      </c>
      <c r="E615" s="109" t="s">
        <v>4888</v>
      </c>
      <c r="F615" t="s">
        <v>2640</v>
      </c>
      <c r="G615" s="109" t="s">
        <v>4889</v>
      </c>
      <c r="H615" s="148" t="s">
        <v>3503</v>
      </c>
      <c r="J615" t="s">
        <v>3503</v>
      </c>
      <c r="K615" t="str">
        <f>IFERROR(INDEX('LISTAS DE PARTICIPANTES'!B:B,MATCH(FORMULÁRIO!L615,'LISTAS DE PARTICIPANTES'!C:C,0)),"NÃO ENCONTRADO")</f>
        <v>PAULA RENATA APARECIDA DE ALMEIDA SALLES</v>
      </c>
      <c r="L615" s="109" t="s">
        <v>2639</v>
      </c>
    </row>
    <row r="616" spans="1:13" x14ac:dyDescent="0.25">
      <c r="A616" s="147">
        <v>45750.778101851851</v>
      </c>
      <c r="B616" t="s">
        <v>1091</v>
      </c>
      <c r="D616" t="s">
        <v>4732</v>
      </c>
      <c r="E616" s="109" t="s">
        <v>4890</v>
      </c>
      <c r="F616" t="s">
        <v>1091</v>
      </c>
      <c r="G616" s="109" t="s">
        <v>4733</v>
      </c>
      <c r="H616" s="148" t="s">
        <v>3503</v>
      </c>
      <c r="J616" t="s">
        <v>3503</v>
      </c>
      <c r="K616" t="str">
        <f>IFERROR(INDEX('LISTAS DE PARTICIPANTES'!B:B,MATCH(FORMULÁRIO!L616,'LISTAS DE PARTICIPANTES'!C:C,0)),"NÃO ENCONTRADO")</f>
        <v>ELINALDO JOSÉ RODRIGUES</v>
      </c>
      <c r="L616" s="109" t="s">
        <v>1090</v>
      </c>
    </row>
    <row r="617" spans="1:13" x14ac:dyDescent="0.25">
      <c r="A617" s="147">
        <v>45750.781539351854</v>
      </c>
      <c r="B617" t="s">
        <v>4734</v>
      </c>
      <c r="D617" t="s">
        <v>4735</v>
      </c>
      <c r="E617" s="109" t="s">
        <v>4891</v>
      </c>
      <c r="F617" t="s">
        <v>4734</v>
      </c>
      <c r="G617" s="109" t="s">
        <v>4892</v>
      </c>
      <c r="H617" s="148" t="s">
        <v>3503</v>
      </c>
      <c r="J617" t="s">
        <v>3503</v>
      </c>
      <c r="K617" t="str">
        <f>IFERROR(INDEX('LISTAS DE PARTICIPANTES'!B:B,MATCH(FORMULÁRIO!L617,'LISTAS DE PARTICIPANTES'!C:C,0)),"NÃO ENCONTRADO")</f>
        <v>FABIANA DOS SANTOS VILAR</v>
      </c>
      <c r="L617" s="109" t="s">
        <v>1170</v>
      </c>
    </row>
    <row r="618" spans="1:13" x14ac:dyDescent="0.25">
      <c r="A618" s="147">
        <v>45750.834999999999</v>
      </c>
      <c r="B618" t="s">
        <v>1678</v>
      </c>
      <c r="D618" t="s">
        <v>4736</v>
      </c>
      <c r="E618" s="109" t="s">
        <v>4893</v>
      </c>
      <c r="F618" t="s">
        <v>1678</v>
      </c>
      <c r="G618" s="109" t="s">
        <v>4894</v>
      </c>
      <c r="H618" s="148" t="s">
        <v>3503</v>
      </c>
      <c r="J618" t="s">
        <v>3503</v>
      </c>
      <c r="K618" t="str">
        <f>IFERROR(INDEX('LISTAS DE PARTICIPANTES'!B:B,MATCH(FORMULÁRIO!L618,'LISTAS DE PARTICIPANTES'!C:C,0)),"NÃO ENCONTRADO")</f>
        <v>JOSÉ BARBOSA NETO</v>
      </c>
      <c r="L618" s="109" t="s">
        <v>1677</v>
      </c>
    </row>
    <row r="619" spans="1:13" x14ac:dyDescent="0.25">
      <c r="A619" s="147">
        <v>45750.901423611111</v>
      </c>
      <c r="B619" t="s">
        <v>2985</v>
      </c>
      <c r="D619" t="s">
        <v>2983</v>
      </c>
      <c r="E619" s="109" t="s">
        <v>2984</v>
      </c>
      <c r="F619" t="s">
        <v>2985</v>
      </c>
      <c r="G619" s="109" t="s">
        <v>4737</v>
      </c>
      <c r="H619" s="148" t="s">
        <v>3503</v>
      </c>
      <c r="J619" t="s">
        <v>3503</v>
      </c>
      <c r="K619" t="str">
        <f>IFERROR(INDEX('LISTAS DE PARTICIPANTES'!B:B,MATCH(FORMULÁRIO!L619,'LISTAS DE PARTICIPANTES'!C:C,0)),"NÃO ENCONTRADO")</f>
        <v>SIMONE ATHAYDE DUTRA DA COSTA</v>
      </c>
      <c r="L619" s="109" t="s">
        <v>2984</v>
      </c>
    </row>
    <row r="620" spans="1:13" x14ac:dyDescent="0.25">
      <c r="A620" s="147">
        <v>45751.337789351855</v>
      </c>
      <c r="B620" t="s">
        <v>4738</v>
      </c>
      <c r="D620" t="s">
        <v>4739</v>
      </c>
      <c r="E620" s="109" t="s">
        <v>4895</v>
      </c>
      <c r="F620" t="s">
        <v>1546</v>
      </c>
      <c r="G620" s="109" t="s">
        <v>4896</v>
      </c>
      <c r="H620" s="148" t="s">
        <v>3503</v>
      </c>
      <c r="J620" t="s">
        <v>3503</v>
      </c>
      <c r="K620" t="str">
        <f>IFERROR(INDEX('LISTAS DE PARTICIPANTES'!B:B,MATCH(FORMULÁRIO!L620,'LISTAS DE PARTICIPANTES'!C:C,0)),"NÃO ENCONTRADO")</f>
        <v>IARA MACHADO</v>
      </c>
      <c r="L620" s="109" t="s">
        <v>1545</v>
      </c>
    </row>
    <row r="621" spans="1:13" x14ac:dyDescent="0.25">
      <c r="A621" s="147">
        <v>45751.375694444447</v>
      </c>
      <c r="B621" t="s">
        <v>2300</v>
      </c>
      <c r="D621" t="s">
        <v>4740</v>
      </c>
      <c r="E621" s="109" t="s">
        <v>4897</v>
      </c>
      <c r="F621" t="s">
        <v>2300</v>
      </c>
      <c r="G621" s="109" t="s">
        <v>4741</v>
      </c>
      <c r="H621" s="148" t="s">
        <v>3503</v>
      </c>
      <c r="J621" t="s">
        <v>3503</v>
      </c>
      <c r="K621" t="str">
        <f>IFERROR(INDEX('LISTAS DE PARTICIPANTES'!B:B,MATCH(FORMULÁRIO!L621,'LISTAS DE PARTICIPANTES'!C:C,0)),"NÃO ENCONTRADO")</f>
        <v>MARIA SÍLVIA BIGARELI DE MENEZES</v>
      </c>
      <c r="L621" s="109" t="s">
        <v>2299</v>
      </c>
    </row>
    <row r="622" spans="1:13" x14ac:dyDescent="0.25">
      <c r="A622" s="147">
        <v>45751.49894675926</v>
      </c>
      <c r="B622" t="s">
        <v>4742</v>
      </c>
      <c r="D622" t="s">
        <v>1276</v>
      </c>
      <c r="E622" s="109" t="s">
        <v>4898</v>
      </c>
      <c r="F622" t="s">
        <v>1278</v>
      </c>
      <c r="G622" s="109" t="s">
        <v>4899</v>
      </c>
      <c r="H622" s="148" t="s">
        <v>3503</v>
      </c>
      <c r="J622" t="s">
        <v>3503</v>
      </c>
      <c r="K622" t="str">
        <f>IFERROR(INDEX('LISTAS DE PARTICIPANTES'!B:B,MATCH(FORMULÁRIO!L622,'LISTAS DE PARTICIPANTES'!C:C,0)),"NÃO ENCONTRADO")</f>
        <v>FERNANDO ANTONIO DE ALBERGARIA LOMARDO</v>
      </c>
      <c r="L622" s="109" t="s">
        <v>1277</v>
      </c>
    </row>
    <row r="623" spans="1:13" x14ac:dyDescent="0.25">
      <c r="A623" s="171">
        <v>45751.510717592595</v>
      </c>
      <c r="B623" s="172" t="s">
        <v>4743</v>
      </c>
      <c r="C623" s="172"/>
      <c r="D623" s="172" t="s">
        <v>4744</v>
      </c>
      <c r="E623" s="173" t="s">
        <v>4900</v>
      </c>
      <c r="F623" s="172" t="s">
        <v>2496</v>
      </c>
      <c r="G623" s="173" t="s">
        <v>4901</v>
      </c>
      <c r="H623" s="172" t="s">
        <v>3502</v>
      </c>
      <c r="I623" s="172" t="s">
        <v>4745</v>
      </c>
      <c r="J623" s="172" t="s">
        <v>3503</v>
      </c>
      <c r="K623" s="172" t="str">
        <f>IFERROR(INDEX('LISTAS DE PARTICIPANTES'!B:B,MATCH(FORMULÁRIO!L623,'LISTAS DE PARTICIPANTES'!C:C,0)),"NÃO ENCONTRADO")</f>
        <v>NÃO ENCONTRADO</v>
      </c>
      <c r="L623" s="173" t="s">
        <v>5056</v>
      </c>
      <c r="M623" s="172" t="s">
        <v>4745</v>
      </c>
    </row>
    <row r="624" spans="1:13" x14ac:dyDescent="0.25">
      <c r="A624" s="147">
        <v>45751.577187499999</v>
      </c>
      <c r="B624" t="s">
        <v>1766</v>
      </c>
      <c r="D624" t="s">
        <v>4746</v>
      </c>
      <c r="E624" s="109" t="s">
        <v>4902</v>
      </c>
      <c r="F624" t="s">
        <v>1766</v>
      </c>
      <c r="G624" s="109" t="s">
        <v>4903</v>
      </c>
      <c r="H624" s="148" t="s">
        <v>3503</v>
      </c>
      <c r="J624" t="s">
        <v>3503</v>
      </c>
      <c r="K624" t="str">
        <f>IFERROR(INDEX('LISTAS DE PARTICIPANTES'!B:B,MATCH(FORMULÁRIO!L624,'LISTAS DE PARTICIPANTES'!C:C,0)),"NÃO ENCONTRADO")</f>
        <v>JULIANA REGO RIPOLI</v>
      </c>
      <c r="L624" s="109" t="s">
        <v>1765</v>
      </c>
    </row>
    <row r="625" spans="1:12" x14ac:dyDescent="0.25">
      <c r="A625" s="147">
        <v>45751.609074074076</v>
      </c>
      <c r="B625" t="s">
        <v>3209</v>
      </c>
      <c r="D625" t="s">
        <v>4747</v>
      </c>
      <c r="E625" s="109" t="s">
        <v>4748</v>
      </c>
      <c r="F625" t="s">
        <v>3209</v>
      </c>
      <c r="G625" s="109" t="s">
        <v>4749</v>
      </c>
      <c r="H625" s="148" t="s">
        <v>3503</v>
      </c>
      <c r="J625" t="s">
        <v>3503</v>
      </c>
      <c r="K625" t="str">
        <f>IFERROR(INDEX('LISTAS DE PARTICIPANTES'!B:B,MATCH(FORMULÁRIO!L625,'LISTAS DE PARTICIPANTES'!C:C,0)),"NÃO ENCONTRADO")</f>
        <v>VANESSA LONGONI</v>
      </c>
      <c r="L625" s="109" t="s">
        <v>3208</v>
      </c>
    </row>
    <row r="626" spans="1:12" x14ac:dyDescent="0.25">
      <c r="A626" s="147">
        <v>45751.658993055556</v>
      </c>
      <c r="B626" t="s">
        <v>340</v>
      </c>
      <c r="D626" t="s">
        <v>4750</v>
      </c>
      <c r="E626" s="109" t="s">
        <v>4904</v>
      </c>
      <c r="F626" t="s">
        <v>340</v>
      </c>
      <c r="G626" s="109" t="s">
        <v>4751</v>
      </c>
      <c r="H626" s="148" t="s">
        <v>3503</v>
      </c>
      <c r="J626" t="s">
        <v>3503</v>
      </c>
      <c r="K626" t="str">
        <f>IFERROR(INDEX('LISTAS DE PARTICIPANTES'!B:B,MATCH(FORMULÁRIO!L626,'LISTAS DE PARTICIPANTES'!C:C,0)),"NÃO ENCONTRADO")</f>
        <v>ANANDA STUCKER</v>
      </c>
      <c r="L626" s="109" t="s">
        <v>339</v>
      </c>
    </row>
    <row r="627" spans="1:12" x14ac:dyDescent="0.25">
      <c r="A627" s="147">
        <v>45751.680393518516</v>
      </c>
      <c r="B627" t="s">
        <v>874</v>
      </c>
      <c r="D627" t="s">
        <v>4752</v>
      </c>
      <c r="E627" s="109" t="s">
        <v>4905</v>
      </c>
      <c r="F627" t="s">
        <v>874</v>
      </c>
      <c r="G627" s="109" t="s">
        <v>4906</v>
      </c>
      <c r="H627" s="148" t="s">
        <v>3503</v>
      </c>
      <c r="J627" t="s">
        <v>3503</v>
      </c>
      <c r="K627" t="str">
        <f>IFERROR(INDEX('LISTAS DE PARTICIPANTES'!B:B,MATCH(FORMULÁRIO!L627,'LISTAS DE PARTICIPANTES'!C:C,0)),"NÃO ENCONTRADO")</f>
        <v>DANIELA PFEIFFER FERNANDES</v>
      </c>
      <c r="L627" s="109" t="s">
        <v>873</v>
      </c>
    </row>
    <row r="628" spans="1:12" x14ac:dyDescent="0.25">
      <c r="A628" s="147">
        <v>45751.688483796293</v>
      </c>
      <c r="B628" t="s">
        <v>4753</v>
      </c>
      <c r="D628" t="s">
        <v>4754</v>
      </c>
      <c r="E628" s="109" t="s">
        <v>675</v>
      </c>
      <c r="F628" t="s">
        <v>676</v>
      </c>
      <c r="G628" s="109" t="s">
        <v>4755</v>
      </c>
      <c r="H628" s="148" t="s">
        <v>3503</v>
      </c>
      <c r="J628" t="s">
        <v>3503</v>
      </c>
      <c r="K628" t="str">
        <f>IFERROR(INDEX('LISTAS DE PARTICIPANTES'!B:B,MATCH(FORMULÁRIO!L628,'LISTAS DE PARTICIPANTES'!C:C,0)),"NÃO ENCONTRADO")</f>
        <v>CAROLINA GONZALEZ</v>
      </c>
      <c r="L628" s="109" t="s">
        <v>675</v>
      </c>
    </row>
    <row r="629" spans="1:12" x14ac:dyDescent="0.25">
      <c r="A629" s="147">
        <v>45751.73228009259</v>
      </c>
      <c r="B629" t="s">
        <v>4756</v>
      </c>
      <c r="D629" t="s">
        <v>4757</v>
      </c>
      <c r="E629" s="109" t="s">
        <v>4907</v>
      </c>
      <c r="F629" t="s">
        <v>3261</v>
      </c>
      <c r="G629" s="109" t="s">
        <v>4908</v>
      </c>
      <c r="H629" s="148" t="s">
        <v>3503</v>
      </c>
      <c r="J629" t="s">
        <v>3503</v>
      </c>
      <c r="K629" t="str">
        <f>IFERROR(INDEX('LISTAS DE PARTICIPANTES'!B:B,MATCH(FORMULÁRIO!L629,'LISTAS DE PARTICIPANTES'!C:C,0)),"NÃO ENCONTRADO")</f>
        <v>VITOR ANDRÉ ROLIM DE MESQUITA</v>
      </c>
      <c r="L629" s="109" t="s">
        <v>3260</v>
      </c>
    </row>
    <row r="630" spans="1:12" x14ac:dyDescent="0.25">
      <c r="A630" s="147">
        <v>45751.767118055555</v>
      </c>
      <c r="B630" t="s">
        <v>1242</v>
      </c>
      <c r="D630" t="s">
        <v>4758</v>
      </c>
      <c r="E630" s="109" t="s">
        <v>1241</v>
      </c>
      <c r="F630" t="s">
        <v>1242</v>
      </c>
      <c r="G630" s="109" t="s">
        <v>4909</v>
      </c>
      <c r="H630" s="148" t="s">
        <v>3503</v>
      </c>
      <c r="J630" t="s">
        <v>3503</v>
      </c>
      <c r="K630" t="str">
        <f>IFERROR(INDEX('LISTAS DE PARTICIPANTES'!B:B,MATCH(FORMULÁRIO!L630,'LISTAS DE PARTICIPANTES'!C:C,0)),"NÃO ENCONTRADO")</f>
        <v>FELIPE VALLE DA CUNHA</v>
      </c>
      <c r="L630" s="109" t="s">
        <v>1241</v>
      </c>
    </row>
    <row r="631" spans="1:12" x14ac:dyDescent="0.25">
      <c r="A631" s="147">
        <v>45752.373599537037</v>
      </c>
      <c r="B631" t="s">
        <v>4759</v>
      </c>
      <c r="D631" t="s">
        <v>4760</v>
      </c>
      <c r="E631" s="109" t="s">
        <v>4910</v>
      </c>
      <c r="F631" t="s">
        <v>1778</v>
      </c>
      <c r="G631" s="109" t="s">
        <v>4911</v>
      </c>
      <c r="H631" s="148" t="s">
        <v>3503</v>
      </c>
      <c r="J631" t="s">
        <v>3503</v>
      </c>
      <c r="K631" t="str">
        <f>IFERROR(INDEX('LISTAS DE PARTICIPANTES'!B:B,MATCH(FORMULÁRIO!L631,'LISTAS DE PARTICIPANTES'!C:C,0)),"NÃO ENCONTRADO")</f>
        <v>JULIO CARLOS BEZERRA</v>
      </c>
      <c r="L631" s="109" t="s">
        <v>1777</v>
      </c>
    </row>
    <row r="632" spans="1:12" x14ac:dyDescent="0.25">
      <c r="A632" s="147">
        <v>45752.466689814813</v>
      </c>
      <c r="B632" t="s">
        <v>4761</v>
      </c>
      <c r="D632" t="s">
        <v>4762</v>
      </c>
      <c r="E632" s="109" t="s">
        <v>4912</v>
      </c>
      <c r="F632" t="s">
        <v>1402</v>
      </c>
      <c r="G632" s="109" t="s">
        <v>4763</v>
      </c>
      <c r="H632" s="148" t="s">
        <v>3503</v>
      </c>
      <c r="J632" t="s">
        <v>3503</v>
      </c>
      <c r="K632" t="str">
        <f>IFERROR(INDEX('LISTAS DE PARTICIPANTES'!B:B,MATCH(FORMULÁRIO!L632,'LISTAS DE PARTICIPANTES'!C:C,0)),"NÃO ENCONTRADO")</f>
        <v>GERUSA ROSA OLIVA</v>
      </c>
      <c r="L632" s="109" t="s">
        <v>1401</v>
      </c>
    </row>
    <row r="633" spans="1:12" x14ac:dyDescent="0.25">
      <c r="A633" s="147">
        <v>45752.471215277779</v>
      </c>
      <c r="B633" t="s">
        <v>2904</v>
      </c>
      <c r="D633" t="s">
        <v>4764</v>
      </c>
      <c r="E633" s="109" t="s">
        <v>4913</v>
      </c>
      <c r="F633" t="s">
        <v>2904</v>
      </c>
      <c r="G633" s="109" t="s">
        <v>4914</v>
      </c>
      <c r="H633" s="148" t="s">
        <v>3503</v>
      </c>
      <c r="J633" t="s">
        <v>3503</v>
      </c>
      <c r="K633" t="str">
        <f>IFERROR(INDEX('LISTAS DE PARTICIPANTES'!B:B,MATCH(FORMULÁRIO!L633,'LISTAS DE PARTICIPANTES'!C:C,0)),"NÃO ENCONTRADO")</f>
        <v>RONALDO UEDA KOIKE</v>
      </c>
      <c r="L633" s="109" t="s">
        <v>2903</v>
      </c>
    </row>
    <row r="634" spans="1:12" x14ac:dyDescent="0.25">
      <c r="A634" s="147">
        <v>45752.51703703704</v>
      </c>
      <c r="B634" t="s">
        <v>2432</v>
      </c>
      <c r="D634" t="s">
        <v>4765</v>
      </c>
      <c r="E634" s="109" t="s">
        <v>4915</v>
      </c>
      <c r="F634" t="s">
        <v>2432</v>
      </c>
      <c r="G634" s="109" t="s">
        <v>4916</v>
      </c>
      <c r="H634" s="148" t="s">
        <v>3503</v>
      </c>
      <c r="J634" t="s">
        <v>3503</v>
      </c>
      <c r="K634" t="str">
        <f>IFERROR(INDEX('LISTAS DE PARTICIPANTES'!B:B,MATCH(FORMULÁRIO!L634,'LISTAS DE PARTICIPANTES'!C:C,0)),"NÃO ENCONTRADO")</f>
        <v>MAURO CESAR ALVES</v>
      </c>
      <c r="L634" s="109" t="s">
        <v>2431</v>
      </c>
    </row>
    <row r="635" spans="1:12" x14ac:dyDescent="0.25">
      <c r="A635" s="147">
        <v>45752.535752314812</v>
      </c>
      <c r="B635" t="s">
        <v>2624</v>
      </c>
      <c r="D635" t="s">
        <v>2622</v>
      </c>
      <c r="E635" s="109" t="s">
        <v>4917</v>
      </c>
      <c r="F635" t="s">
        <v>2624</v>
      </c>
      <c r="G635" s="109" t="s">
        <v>4766</v>
      </c>
      <c r="H635" s="148" t="s">
        <v>3503</v>
      </c>
      <c r="J635" t="s">
        <v>3503</v>
      </c>
      <c r="K635" t="str">
        <f>IFERROR(INDEX('LISTAS DE PARTICIPANTES'!B:B,MATCH(FORMULÁRIO!L635,'LISTAS DE PARTICIPANTES'!C:C,0)),"NÃO ENCONTRADO")</f>
        <v>PAULA DE RENOR</v>
      </c>
      <c r="L635" s="109" t="s">
        <v>2623</v>
      </c>
    </row>
    <row r="636" spans="1:12" x14ac:dyDescent="0.25">
      <c r="A636" s="147">
        <v>45752.661759259259</v>
      </c>
      <c r="B636" t="s">
        <v>827</v>
      </c>
      <c r="D636" t="s">
        <v>4767</v>
      </c>
      <c r="E636" s="109" t="s">
        <v>826</v>
      </c>
      <c r="F636" t="s">
        <v>827</v>
      </c>
      <c r="G636" s="109" t="s">
        <v>4768</v>
      </c>
      <c r="H636" s="148" t="s">
        <v>3503</v>
      </c>
      <c r="J636" t="s">
        <v>3503</v>
      </c>
      <c r="K636" t="str">
        <f>IFERROR(INDEX('LISTAS DE PARTICIPANTES'!B:B,MATCH(FORMULÁRIO!L636,'LISTAS DE PARTICIPANTES'!C:C,0)),"NÃO ENCONTRADO")</f>
        <v>DANIEL CALDEIRA DE MELO</v>
      </c>
      <c r="L636" s="109" t="s">
        <v>826</v>
      </c>
    </row>
    <row r="637" spans="1:12" x14ac:dyDescent="0.25">
      <c r="A637" s="147">
        <v>45753.53670138889</v>
      </c>
      <c r="B637" t="s">
        <v>1426</v>
      </c>
      <c r="D637" t="s">
        <v>4769</v>
      </c>
      <c r="E637" s="109" t="s">
        <v>1425</v>
      </c>
      <c r="F637" t="s">
        <v>1426</v>
      </c>
      <c r="G637" s="109" t="s">
        <v>4918</v>
      </c>
      <c r="H637" s="148" t="s">
        <v>3503</v>
      </c>
      <c r="J637" t="s">
        <v>3503</v>
      </c>
      <c r="K637" t="str">
        <f>IFERROR(INDEX('LISTAS DE PARTICIPANTES'!B:B,MATCH(FORMULÁRIO!L637,'LISTAS DE PARTICIPANTES'!C:C,0)),"NÃO ENCONTRADO")</f>
        <v>GIOVANNA MOMENTÉ ARAUJO QUEIROZ</v>
      </c>
      <c r="L637" s="109" t="s">
        <v>1425</v>
      </c>
    </row>
    <row r="638" spans="1:12" x14ac:dyDescent="0.25">
      <c r="A638" s="147">
        <v>45753.647581018522</v>
      </c>
      <c r="B638" t="s">
        <v>1470</v>
      </c>
      <c r="D638" t="s">
        <v>1468</v>
      </c>
      <c r="E638" s="109" t="s">
        <v>4919</v>
      </c>
      <c r="F638" t="s">
        <v>1470</v>
      </c>
      <c r="G638" s="109" t="s">
        <v>4920</v>
      </c>
      <c r="H638" s="148" t="s">
        <v>3503</v>
      </c>
      <c r="J638" t="s">
        <v>3503</v>
      </c>
      <c r="K638" t="str">
        <f>IFERROR(INDEX('LISTAS DE PARTICIPANTES'!B:B,MATCH(FORMULÁRIO!L638,'LISTAS DE PARTICIPANTES'!C:C,0)),"NÃO ENCONTRADO")</f>
        <v>GUADALUPE DO NASCIMENTO CAMPOS</v>
      </c>
      <c r="L638" s="109" t="s">
        <v>1469</v>
      </c>
    </row>
    <row r="639" spans="1:12" x14ac:dyDescent="0.25">
      <c r="A639" s="147">
        <v>45753.65184027778</v>
      </c>
      <c r="B639" t="s">
        <v>3037</v>
      </c>
      <c r="D639" t="s">
        <v>4770</v>
      </c>
      <c r="E639" s="109" t="s">
        <v>4921</v>
      </c>
      <c r="F639" t="s">
        <v>3037</v>
      </c>
      <c r="G639" s="109" t="s">
        <v>4771</v>
      </c>
      <c r="H639" s="148" t="s">
        <v>3503</v>
      </c>
      <c r="J639" t="s">
        <v>3503</v>
      </c>
      <c r="K639" t="str">
        <f>IFERROR(INDEX('LISTAS DE PARTICIPANTES'!B:B,MATCH(FORMULÁRIO!L639,'LISTAS DE PARTICIPANTES'!C:C,0)),"NÃO ENCONTRADO")</f>
        <v>TACIANA ENES PEIXOTO GUIMARÃES</v>
      </c>
      <c r="L639" s="109" t="s">
        <v>3036</v>
      </c>
    </row>
    <row r="640" spans="1:12" x14ac:dyDescent="0.25">
      <c r="A640" s="147">
        <v>45753.760613425926</v>
      </c>
      <c r="B640" t="s">
        <v>2720</v>
      </c>
      <c r="D640" t="s">
        <v>2718</v>
      </c>
      <c r="E640" s="109" t="s">
        <v>4922</v>
      </c>
      <c r="F640" t="s">
        <v>2720</v>
      </c>
      <c r="G640" s="109" t="s">
        <v>4923</v>
      </c>
      <c r="H640" s="148" t="s">
        <v>3503</v>
      </c>
      <c r="J640" t="s">
        <v>3503</v>
      </c>
      <c r="K640" t="str">
        <f>IFERROR(INDEX('LISTAS DE PARTICIPANTES'!B:B,MATCH(FORMULÁRIO!L640,'LISTAS DE PARTICIPANTES'!C:C,0)),"NÃO ENCONTRADO")</f>
        <v>RAFAEL MEIRA DE FIGUEIREDO</v>
      </c>
      <c r="L640" s="109" t="s">
        <v>2719</v>
      </c>
    </row>
    <row r="641" spans="1:12" x14ac:dyDescent="0.25">
      <c r="A641" s="147">
        <v>45753.902789351851</v>
      </c>
      <c r="B641" t="s">
        <v>4772</v>
      </c>
      <c r="D641" t="s">
        <v>4773</v>
      </c>
      <c r="E641" s="109" t="s">
        <v>4924</v>
      </c>
      <c r="F641" t="s">
        <v>4772</v>
      </c>
      <c r="G641" s="109" t="s">
        <v>4774</v>
      </c>
      <c r="H641" s="148" t="s">
        <v>3503</v>
      </c>
      <c r="J641" t="s">
        <v>3503</v>
      </c>
      <c r="K641" t="str">
        <f>IFERROR(INDEX('LISTAS DE PARTICIPANTES'!B:B,MATCH(FORMULÁRIO!L641,'LISTAS DE PARTICIPANTES'!C:C,0)),"NÃO ENCONTRADO")</f>
        <v>ANDREZA DE OLIVEIRA COUTINHO</v>
      </c>
      <c r="L641" s="109" t="s">
        <v>415</v>
      </c>
    </row>
    <row r="642" spans="1:12" x14ac:dyDescent="0.25">
      <c r="A642" s="147">
        <v>45753.93953703704</v>
      </c>
      <c r="B642" t="s">
        <v>1230</v>
      </c>
      <c r="D642" t="s">
        <v>4775</v>
      </c>
      <c r="E642" s="109" t="s">
        <v>1229</v>
      </c>
      <c r="F642" t="s">
        <v>1230</v>
      </c>
      <c r="G642" s="109" t="s">
        <v>4776</v>
      </c>
      <c r="H642" s="148" t="s">
        <v>3503</v>
      </c>
      <c r="J642" t="s">
        <v>3503</v>
      </c>
      <c r="K642" t="str">
        <f>IFERROR(INDEX('LISTAS DE PARTICIPANTES'!B:B,MATCH(FORMULÁRIO!L642,'LISTAS DE PARTICIPANTES'!C:C,0)),"NÃO ENCONTRADO")</f>
        <v>FELÍNIO DE SOUSA FREITAS</v>
      </c>
      <c r="L642" s="109" t="s">
        <v>1229</v>
      </c>
    </row>
    <row r="643" spans="1:12" x14ac:dyDescent="0.25">
      <c r="A643" s="147">
        <v>45753.964699074073</v>
      </c>
      <c r="B643" t="s">
        <v>1378</v>
      </c>
      <c r="D643" t="s">
        <v>4777</v>
      </c>
      <c r="E643" s="109" t="s">
        <v>4925</v>
      </c>
      <c r="F643" t="s">
        <v>1378</v>
      </c>
      <c r="G643" s="109" t="s">
        <v>4926</v>
      </c>
      <c r="H643" s="148" t="s">
        <v>3503</v>
      </c>
      <c r="J643" t="s">
        <v>3503</v>
      </c>
      <c r="K643" t="str">
        <f>IFERROR(INDEX('LISTAS DE PARTICIPANTES'!B:B,MATCH(FORMULÁRIO!L643,'LISTAS DE PARTICIPANTES'!C:C,0)),"NÃO ENCONTRADO")</f>
        <v>GABRIELA SOARES DE ARAUJO GÓES</v>
      </c>
      <c r="L643" s="109" t="s">
        <v>1377</v>
      </c>
    </row>
    <row r="644" spans="1:12" x14ac:dyDescent="0.25">
      <c r="A644" s="147">
        <v>45753.997476851851</v>
      </c>
      <c r="B644" t="s">
        <v>589</v>
      </c>
      <c r="D644" t="s">
        <v>4778</v>
      </c>
      <c r="E644" s="109" t="s">
        <v>4927</v>
      </c>
      <c r="F644" t="s">
        <v>589</v>
      </c>
      <c r="G644" s="109" t="s">
        <v>4928</v>
      </c>
      <c r="H644" s="148" t="s">
        <v>3503</v>
      </c>
      <c r="J644" t="s">
        <v>3503</v>
      </c>
      <c r="K644" t="str">
        <f>IFERROR(INDEX('LISTAS DE PARTICIPANTES'!B:B,MATCH(FORMULÁRIO!L644,'LISTAS DE PARTICIPANTES'!C:C,0)),"NÃO ENCONTRADO")</f>
        <v>CAMILA COUTINHO CARVALHO DE REZENDE</v>
      </c>
      <c r="L644" s="109" t="s">
        <v>588</v>
      </c>
    </row>
    <row r="645" spans="1:12" x14ac:dyDescent="0.25">
      <c r="A645" s="147">
        <v>45754.019988425927</v>
      </c>
      <c r="B645" t="s">
        <v>4779</v>
      </c>
      <c r="D645" t="s">
        <v>4780</v>
      </c>
      <c r="E645" s="109" t="s">
        <v>4929</v>
      </c>
      <c r="F645" t="s">
        <v>1842</v>
      </c>
      <c r="G645" s="109" t="s">
        <v>4930</v>
      </c>
      <c r="H645" s="148" t="s">
        <v>3503</v>
      </c>
      <c r="J645" t="s">
        <v>3503</v>
      </c>
      <c r="K645" t="str">
        <f>IFERROR(INDEX('LISTAS DE PARTICIPANTES'!B:B,MATCH(FORMULÁRIO!L645,'LISTAS DE PARTICIPANTES'!C:C,0)),"NÃO ENCONTRADO")</f>
        <v>LAÍS BARROS FALCÃO DE ALMEIDA</v>
      </c>
      <c r="L645" s="109" t="s">
        <v>1841</v>
      </c>
    </row>
    <row r="646" spans="1:12" x14ac:dyDescent="0.25">
      <c r="A646" s="147">
        <v>45754.431400462963</v>
      </c>
      <c r="B646" t="s">
        <v>3353</v>
      </c>
      <c r="D646" t="s">
        <v>3351</v>
      </c>
      <c r="E646" s="109" t="s">
        <v>4953</v>
      </c>
      <c r="F646" t="s">
        <v>3353</v>
      </c>
      <c r="G646" s="109" t="s">
        <v>4954</v>
      </c>
      <c r="H646" s="148" t="s">
        <v>3503</v>
      </c>
      <c r="J646" t="s">
        <v>3503</v>
      </c>
      <c r="K646" t="str">
        <f>IFERROR(INDEX('LISTAS DE PARTICIPANTES'!B:B,MATCH(FORMULÁRIO!L646,'LISTAS DE PARTICIPANTES'!C:C,0)),"NÃO ENCONTRADO")</f>
        <v>ZULEICA DE ALENCAR ARARIPE PINHEIRO ALVES</v>
      </c>
      <c r="L646" s="109" t="s">
        <v>3352</v>
      </c>
    </row>
    <row r="647" spans="1:12" x14ac:dyDescent="0.25">
      <c r="A647" s="147">
        <v>45754.452951388892</v>
      </c>
      <c r="B647" t="s">
        <v>4955</v>
      </c>
      <c r="D647" t="s">
        <v>4956</v>
      </c>
      <c r="E647" s="109" t="s">
        <v>4969</v>
      </c>
      <c r="F647" t="s">
        <v>1830</v>
      </c>
      <c r="G647" s="109" t="s">
        <v>4970</v>
      </c>
      <c r="H647" s="148" t="s">
        <v>3503</v>
      </c>
      <c r="J647" t="s">
        <v>3503</v>
      </c>
      <c r="K647" t="str">
        <f>IFERROR(INDEX('LISTAS DE PARTICIPANTES'!B:B,MATCH(FORMULÁRIO!L647,'LISTAS DE PARTICIPANTES'!C:C,0)),"NÃO ENCONTRADO")</f>
        <v>KELLY FERREIRA DE LIMA</v>
      </c>
      <c r="L647" s="109" t="s">
        <v>1829</v>
      </c>
    </row>
    <row r="648" spans="1:12" x14ac:dyDescent="0.25">
      <c r="A648" s="147">
        <v>45754.453055555554</v>
      </c>
      <c r="B648" t="s">
        <v>88</v>
      </c>
      <c r="D648" t="s">
        <v>4957</v>
      </c>
      <c r="E648" s="109" t="s">
        <v>4971</v>
      </c>
      <c r="F648" t="s">
        <v>88</v>
      </c>
      <c r="G648" s="109" t="s">
        <v>4972</v>
      </c>
      <c r="H648" s="148" t="s">
        <v>3503</v>
      </c>
      <c r="J648" t="s">
        <v>3503</v>
      </c>
      <c r="K648" t="str">
        <f>IFERROR(INDEX('LISTAS DE PARTICIPANTES'!B:B,MATCH(FORMULÁRIO!L648,'LISTAS DE PARTICIPANTES'!C:C,0)),"NÃO ENCONTRADO")</f>
        <v>AFONSO BRAGA DA COSTA JUNIOR</v>
      </c>
      <c r="L648" s="109" t="s">
        <v>87</v>
      </c>
    </row>
    <row r="649" spans="1:12" x14ac:dyDescent="0.25">
      <c r="A649" s="147">
        <v>45754.523842592593</v>
      </c>
      <c r="B649" t="s">
        <v>130</v>
      </c>
      <c r="D649" t="s">
        <v>4958</v>
      </c>
      <c r="E649" s="109" t="s">
        <v>129</v>
      </c>
      <c r="F649" t="s">
        <v>130</v>
      </c>
      <c r="G649" s="109" t="s">
        <v>4973</v>
      </c>
      <c r="H649" s="148" t="s">
        <v>3503</v>
      </c>
      <c r="J649" t="s">
        <v>3503</v>
      </c>
      <c r="K649" t="str">
        <f>IFERROR(INDEX('LISTAS DE PARTICIPANTES'!B:B,MATCH(FORMULÁRIO!L649,'LISTAS DE PARTICIPANTES'!C:C,0)),"NÃO ENCONTRADO")</f>
        <v>ALESSANDRA MARTINS GIROTTO MENDES</v>
      </c>
      <c r="L649" s="109" t="s">
        <v>129</v>
      </c>
    </row>
    <row r="650" spans="1:12" x14ac:dyDescent="0.25">
      <c r="A650" s="147">
        <v>45754.532881944448</v>
      </c>
      <c r="B650" t="s">
        <v>1984</v>
      </c>
      <c r="D650" t="s">
        <v>4959</v>
      </c>
      <c r="E650" s="109" t="s">
        <v>1983</v>
      </c>
      <c r="F650" t="s">
        <v>1984</v>
      </c>
      <c r="G650" s="109" t="s">
        <v>4974</v>
      </c>
      <c r="H650" s="148" t="s">
        <v>3503</v>
      </c>
      <c r="J650" t="s">
        <v>3503</v>
      </c>
      <c r="K650" t="str">
        <f>IFERROR(INDEX('LISTAS DE PARTICIPANTES'!B:B,MATCH(FORMULÁRIO!L650,'LISTAS DE PARTICIPANTES'!C:C,0)),"NÃO ENCONTRADO")</f>
        <v>LÍVIA MARCELA DA SILVA UCHÔA</v>
      </c>
      <c r="L650" s="109" t="s">
        <v>1983</v>
      </c>
    </row>
    <row r="651" spans="1:12" x14ac:dyDescent="0.25">
      <c r="A651" s="147">
        <v>45754.667708333334</v>
      </c>
      <c r="B651" t="s">
        <v>705</v>
      </c>
      <c r="D651" t="s">
        <v>4960</v>
      </c>
      <c r="E651" s="109" t="s">
        <v>4975</v>
      </c>
      <c r="F651" t="s">
        <v>705</v>
      </c>
      <c r="G651" s="109" t="s">
        <v>4961</v>
      </c>
      <c r="H651" s="148" t="s">
        <v>3503</v>
      </c>
      <c r="J651" t="s">
        <v>3503</v>
      </c>
      <c r="K651" t="str">
        <f>IFERROR(INDEX('LISTAS DE PARTICIPANTES'!B:B,MATCH(FORMULÁRIO!L651,'LISTAS DE PARTICIPANTES'!C:C,0)),"NÃO ENCONTRADO")</f>
        <v>CATERINA GABRIELLA GALIOTTO PILOTO</v>
      </c>
      <c r="L651" s="109" t="s">
        <v>704</v>
      </c>
    </row>
    <row r="652" spans="1:12" x14ac:dyDescent="0.25">
      <c r="A652" s="147">
        <v>45754.693599537037</v>
      </c>
      <c r="B652" t="s">
        <v>3241</v>
      </c>
      <c r="D652" t="s">
        <v>4962</v>
      </c>
      <c r="E652" s="109" t="s">
        <v>3240</v>
      </c>
      <c r="F652" t="s">
        <v>3241</v>
      </c>
      <c r="G652" s="109" t="s">
        <v>4976</v>
      </c>
      <c r="H652" s="148" t="s">
        <v>3503</v>
      </c>
      <c r="J652" t="s">
        <v>3503</v>
      </c>
      <c r="K652" t="str">
        <f>IFERROR(INDEX('LISTAS DE PARTICIPANTES'!B:B,MATCH(FORMULÁRIO!L652,'LISTAS DE PARTICIPANTES'!C:C,0)),"NÃO ENCONTRADO")</f>
        <v>VERA LÚCIA CARDIM DE CERQUEIRA</v>
      </c>
      <c r="L652" s="109" t="s">
        <v>3240</v>
      </c>
    </row>
    <row r="653" spans="1:12" x14ac:dyDescent="0.25">
      <c r="A653" s="147">
        <v>45754.742268518516</v>
      </c>
      <c r="B653" t="s">
        <v>883</v>
      </c>
      <c r="D653" t="s">
        <v>4963</v>
      </c>
      <c r="E653" s="109" t="s">
        <v>4977</v>
      </c>
      <c r="F653" t="s">
        <v>883</v>
      </c>
      <c r="G653" s="109" t="s">
        <v>4978</v>
      </c>
      <c r="H653" s="148" t="s">
        <v>3503</v>
      </c>
      <c r="J653" t="s">
        <v>3503</v>
      </c>
      <c r="K653" t="str">
        <f>IFERROR(INDEX('LISTAS DE PARTICIPANTES'!B:B,MATCH(FORMULÁRIO!L653,'LISTAS DE PARTICIPANTES'!C:C,0)),"NÃO ENCONTRADO")</f>
        <v>DANIELE DA SILVA FARIA</v>
      </c>
      <c r="L653" s="109" t="s">
        <v>882</v>
      </c>
    </row>
    <row r="654" spans="1:12" x14ac:dyDescent="0.25">
      <c r="A654" s="147">
        <v>45754.750902777778</v>
      </c>
      <c r="B654" t="s">
        <v>620</v>
      </c>
      <c r="D654" t="s">
        <v>4964</v>
      </c>
      <c r="E654" s="109" t="s">
        <v>4979</v>
      </c>
      <c r="F654" t="s">
        <v>620</v>
      </c>
      <c r="G654" s="109" t="s">
        <v>4965</v>
      </c>
      <c r="H654" s="148" t="s">
        <v>3503</v>
      </c>
      <c r="J654" t="s">
        <v>3503</v>
      </c>
      <c r="K654" t="str">
        <f>IFERROR(INDEX('LISTAS DE PARTICIPANTES'!B:B,MATCH(FORMULÁRIO!L654,'LISTAS DE PARTICIPANTES'!C:C,0)),"NÃO ENCONTRADO")</f>
        <v>CARLOS EDUARDO MAGNANI RIZZO</v>
      </c>
      <c r="L654" s="109" t="s">
        <v>619</v>
      </c>
    </row>
    <row r="655" spans="1:12" x14ac:dyDescent="0.25">
      <c r="A655" s="147">
        <v>45754.889039351852</v>
      </c>
      <c r="B655" t="s">
        <v>713</v>
      </c>
      <c r="D655" t="s">
        <v>4966</v>
      </c>
      <c r="E655" s="109" t="s">
        <v>4980</v>
      </c>
      <c r="F655" t="s">
        <v>713</v>
      </c>
      <c r="G655" s="109" t="s">
        <v>4981</v>
      </c>
      <c r="H655" s="148" t="s">
        <v>3503</v>
      </c>
      <c r="J655" t="s">
        <v>3503</v>
      </c>
      <c r="K655" t="str">
        <f>IFERROR(INDEX('LISTAS DE PARTICIPANTES'!B:B,MATCH(FORMULÁRIO!L655,'LISTAS DE PARTICIPANTES'!C:C,0)),"NÃO ENCONTRADO")</f>
        <v>CHARLAINE SUELEN RODRIGUES SOUZA</v>
      </c>
      <c r="L655" s="109" t="s">
        <v>712</v>
      </c>
    </row>
    <row r="656" spans="1:12" x14ac:dyDescent="0.25">
      <c r="A656" s="147">
        <v>45754.88957175926</v>
      </c>
      <c r="B656" t="s">
        <v>965</v>
      </c>
      <c r="D656" t="s">
        <v>4967</v>
      </c>
      <c r="E656" s="109" t="s">
        <v>964</v>
      </c>
      <c r="F656" t="s">
        <v>965</v>
      </c>
      <c r="G656" s="109" t="s">
        <v>4968</v>
      </c>
      <c r="H656" s="148" t="s">
        <v>3503</v>
      </c>
      <c r="J656" t="s">
        <v>3503</v>
      </c>
      <c r="K656" t="str">
        <f>IFERROR(INDEX('LISTAS DE PARTICIPANTES'!B:B,MATCH(FORMULÁRIO!L656,'LISTAS DE PARTICIPANTES'!C:C,0)),"NÃO ENCONTRADO")</f>
        <v>DEVANIL GONÇALVES FILHO</v>
      </c>
      <c r="L656" s="109" t="s">
        <v>964</v>
      </c>
    </row>
    <row r="657" spans="1:13" x14ac:dyDescent="0.25">
      <c r="A657" s="147">
        <v>45754.947881944441</v>
      </c>
      <c r="B657" t="s">
        <v>3101</v>
      </c>
      <c r="D657" t="s">
        <v>4982</v>
      </c>
      <c r="E657" s="109" t="s">
        <v>4983</v>
      </c>
      <c r="F657" t="s">
        <v>3101</v>
      </c>
      <c r="G657" s="109" t="s">
        <v>4984</v>
      </c>
      <c r="H657" s="148" t="s">
        <v>3503</v>
      </c>
      <c r="J657" t="s">
        <v>3503</v>
      </c>
      <c r="K657" t="str">
        <f>IFERROR(INDEX('LISTAS DE PARTICIPANTES'!B:B,MATCH(FORMULÁRIO!L657,'LISTAS DE PARTICIPANTES'!C:C,0)),"NÃO ENCONTRADO")</f>
        <v>TATIANA VIEIRA ASSUMPÇÃO RICHARD</v>
      </c>
      <c r="L657" s="109" t="s">
        <v>3100</v>
      </c>
    </row>
    <row r="658" spans="1:13" x14ac:dyDescent="0.25">
      <c r="A658" s="147">
        <v>45755.414018611111</v>
      </c>
      <c r="B658" t="s">
        <v>1554</v>
      </c>
      <c r="C658">
        <v>0</v>
      </c>
      <c r="D658" t="s">
        <v>4986</v>
      </c>
      <c r="E658" s="109" t="s">
        <v>1553</v>
      </c>
      <c r="F658" t="s">
        <v>1554</v>
      </c>
      <c r="G658" s="109" t="s">
        <v>4987</v>
      </c>
      <c r="H658" s="148" t="s">
        <v>3503</v>
      </c>
      <c r="J658" t="s">
        <v>3503</v>
      </c>
      <c r="K658" t="str">
        <f>IFERROR(INDEX('LISTAS DE PARTICIPANTES'!B:B,MATCH(FORMULÁRIO!L658,'LISTAS DE PARTICIPANTES'!C:C,0)),"NÃO ENCONTRADO")</f>
        <v>IDALINA SOUZA RIBEIRO DA SILVA</v>
      </c>
      <c r="L658" s="109" t="s">
        <v>1553</v>
      </c>
    </row>
    <row r="659" spans="1:13" x14ac:dyDescent="0.25">
      <c r="A659" s="147">
        <v>45755.494126851852</v>
      </c>
      <c r="B659" t="s">
        <v>1698</v>
      </c>
      <c r="C659">
        <v>0</v>
      </c>
      <c r="D659" t="s">
        <v>4988</v>
      </c>
      <c r="E659" s="109" t="s">
        <v>4989</v>
      </c>
      <c r="F659" t="s">
        <v>1698</v>
      </c>
      <c r="G659" s="109">
        <v>11985551242</v>
      </c>
      <c r="H659" s="148" t="s">
        <v>3503</v>
      </c>
      <c r="J659" t="s">
        <v>3503</v>
      </c>
      <c r="K659" t="str">
        <f>IFERROR(INDEX('LISTAS DE PARTICIPANTES'!B:B,MATCH(FORMULÁRIO!L659,'LISTAS DE PARTICIPANTES'!C:C,0)),"NÃO ENCONTRADO")</f>
        <v>JOSÉ MARIA PEREIRA JUNIOR</v>
      </c>
      <c r="L659" s="109" t="s">
        <v>1697</v>
      </c>
    </row>
    <row r="660" spans="1:13" x14ac:dyDescent="0.25">
      <c r="A660" s="147">
        <v>45755.535574710651</v>
      </c>
      <c r="B660" t="s">
        <v>4990</v>
      </c>
      <c r="C660">
        <v>0</v>
      </c>
      <c r="D660" t="s">
        <v>4991</v>
      </c>
      <c r="E660" s="109">
        <v>44582773087</v>
      </c>
      <c r="F660" t="s">
        <v>424</v>
      </c>
      <c r="G660" s="109">
        <v>21985432919</v>
      </c>
      <c r="H660" s="148" t="s">
        <v>3503</v>
      </c>
      <c r="J660" t="s">
        <v>3503</v>
      </c>
      <c r="K660" t="str">
        <f>IFERROR(INDEX('LISTAS DE PARTICIPANTES'!B:B,MATCH(FORMULÁRIO!L660,'LISTAS DE PARTICIPANTES'!C:C,0)),"NÃO ENCONTRADO")</f>
        <v>ANGELISA STEIN</v>
      </c>
      <c r="L660" s="109" t="s">
        <v>423</v>
      </c>
    </row>
    <row r="661" spans="1:13" x14ac:dyDescent="0.25">
      <c r="A661" s="147">
        <v>45755.682924236113</v>
      </c>
      <c r="B661" t="s">
        <v>840</v>
      </c>
      <c r="C661">
        <v>0</v>
      </c>
      <c r="D661" t="s">
        <v>4992</v>
      </c>
      <c r="E661" s="109">
        <v>61829099000</v>
      </c>
      <c r="F661" t="s">
        <v>840</v>
      </c>
      <c r="G661" s="109">
        <v>54999717164</v>
      </c>
      <c r="H661" s="148" t="s">
        <v>3503</v>
      </c>
      <c r="J661" t="s">
        <v>3503</v>
      </c>
      <c r="K661" t="str">
        <f>IFERROR(INDEX('LISTAS DE PARTICIPANTES'!B:B,MATCH(FORMULÁRIO!L661,'LISTAS DE PARTICIPANTES'!C:C,0)),"NÃO ENCONTRADO")</f>
        <v>DANIEL FERNANDO MASIÁ HERRERA</v>
      </c>
      <c r="L661" s="109" t="s">
        <v>839</v>
      </c>
    </row>
    <row r="662" spans="1:13" x14ac:dyDescent="0.25">
      <c r="A662" s="147">
        <v>45755.6867265162</v>
      </c>
      <c r="B662" t="s">
        <v>2596</v>
      </c>
      <c r="C662">
        <v>0</v>
      </c>
      <c r="D662" t="s">
        <v>4993</v>
      </c>
      <c r="E662" s="109">
        <v>16591072888</v>
      </c>
      <c r="F662" t="s">
        <v>2596</v>
      </c>
      <c r="G662" s="109">
        <v>11987700582</v>
      </c>
      <c r="H662" s="148" t="s">
        <v>3503</v>
      </c>
      <c r="J662" t="s">
        <v>3503</v>
      </c>
      <c r="K662" t="str">
        <f>IFERROR(INDEX('LISTAS DE PARTICIPANTES'!B:B,MATCH(FORMULÁRIO!L662,'LISTAS DE PARTICIPANTES'!C:C,0)),"NÃO ENCONTRADO")</f>
        <v>PATRICIA FANO RODRIGUEZ</v>
      </c>
      <c r="L662" s="109" t="s">
        <v>2595</v>
      </c>
    </row>
    <row r="663" spans="1:13" x14ac:dyDescent="0.25">
      <c r="A663" s="147">
        <v>45755.688336423613</v>
      </c>
      <c r="B663" t="s">
        <v>4994</v>
      </c>
      <c r="C663">
        <v>0</v>
      </c>
      <c r="D663" t="s">
        <v>418</v>
      </c>
      <c r="E663" s="109" t="s">
        <v>4995</v>
      </c>
      <c r="F663" t="s">
        <v>420</v>
      </c>
      <c r="G663" s="109">
        <v>21995127986</v>
      </c>
      <c r="H663" s="148" t="s">
        <v>3503</v>
      </c>
      <c r="J663" t="s">
        <v>3503</v>
      </c>
      <c r="K663" t="str">
        <f>IFERROR(INDEX('LISTAS DE PARTICIPANTES'!B:B,MATCH(FORMULÁRIO!L663,'LISTAS DE PARTICIPANTES'!C:C,0)),"NÃO ENCONTRADO")</f>
        <v>ANGÉLICA DOS SANTOS NEVES</v>
      </c>
      <c r="L663" s="109" t="s">
        <v>419</v>
      </c>
    </row>
    <row r="664" spans="1:13" x14ac:dyDescent="0.25">
      <c r="A664" s="147">
        <v>45755.710559155094</v>
      </c>
      <c r="B664" t="s">
        <v>4996</v>
      </c>
      <c r="C664">
        <v>0</v>
      </c>
      <c r="D664" t="s">
        <v>4997</v>
      </c>
      <c r="E664" s="109" t="s">
        <v>4998</v>
      </c>
      <c r="F664" t="s">
        <v>4996</v>
      </c>
      <c r="G664" s="109">
        <v>61920019901</v>
      </c>
      <c r="H664" s="148" t="s">
        <v>3503</v>
      </c>
      <c r="J664" t="s">
        <v>3503</v>
      </c>
      <c r="K664" t="str">
        <f>IFERROR(INDEX('LISTAS DE PARTICIPANTES'!B:B,MATCH(FORMULÁRIO!L664,'LISTAS DE PARTICIPANTES'!C:C,0)),"NÃO ENCONTRADO")</f>
        <v>RODOLFO NAZARETH JUNQUEIRA FONSECA</v>
      </c>
      <c r="L664" s="109" t="s">
        <v>2863</v>
      </c>
    </row>
    <row r="665" spans="1:13" x14ac:dyDescent="0.25">
      <c r="A665" s="147">
        <v>45755.735327627313</v>
      </c>
      <c r="B665" t="s">
        <v>2263</v>
      </c>
      <c r="C665">
        <v>0</v>
      </c>
      <c r="D665" t="s">
        <v>4999</v>
      </c>
      <c r="E665" s="109" t="s">
        <v>2262</v>
      </c>
      <c r="F665" t="s">
        <v>2263</v>
      </c>
      <c r="G665" s="109" t="s">
        <v>5000</v>
      </c>
      <c r="H665" s="148" t="s">
        <v>3503</v>
      </c>
      <c r="J665" t="s">
        <v>3503</v>
      </c>
      <c r="K665" t="str">
        <f>IFERROR(INDEX('LISTAS DE PARTICIPANTES'!B:B,MATCH(FORMULÁRIO!L665,'LISTAS DE PARTICIPANTES'!C:C,0)),"NÃO ENCONTRADO")</f>
        <v>MARIA EDUADA FADINI CARDOSO</v>
      </c>
      <c r="L665" s="109" t="s">
        <v>2262</v>
      </c>
    </row>
    <row r="666" spans="1:13" x14ac:dyDescent="0.25">
      <c r="A666" s="147">
        <v>45755.834881550923</v>
      </c>
      <c r="B666" t="s">
        <v>1131</v>
      </c>
      <c r="C666">
        <v>0</v>
      </c>
      <c r="D666" t="s">
        <v>5001</v>
      </c>
      <c r="E666" s="109">
        <v>12650244801</v>
      </c>
      <c r="F666" t="s">
        <v>1131</v>
      </c>
      <c r="G666" s="109">
        <v>11957919073</v>
      </c>
      <c r="H666" s="148" t="s">
        <v>3503</v>
      </c>
      <c r="J666" t="s">
        <v>3503</v>
      </c>
      <c r="K666" t="str">
        <f>IFERROR(INDEX('LISTAS DE PARTICIPANTES'!B:B,MATCH(FORMULÁRIO!L666,'LISTAS DE PARTICIPANTES'!C:C,0)),"NÃO ENCONTRADO")</f>
        <v>EMERSON CESAR NASCIMENTO</v>
      </c>
      <c r="L666" s="109" t="s">
        <v>1130</v>
      </c>
    </row>
    <row r="667" spans="1:13" x14ac:dyDescent="0.25">
      <c r="A667" s="147">
        <v>45755.842827986111</v>
      </c>
      <c r="B667" t="s">
        <v>1940</v>
      </c>
      <c r="C667">
        <v>0</v>
      </c>
      <c r="D667" t="s">
        <v>5002</v>
      </c>
      <c r="E667" s="109" t="s">
        <v>1939</v>
      </c>
      <c r="F667" t="s">
        <v>1940</v>
      </c>
      <c r="G667" s="109" t="s">
        <v>5003</v>
      </c>
      <c r="H667" s="148" t="s">
        <v>3503</v>
      </c>
      <c r="J667" t="s">
        <v>3503</v>
      </c>
      <c r="K667" t="str">
        <f>IFERROR(INDEX('LISTAS DE PARTICIPANTES'!B:B,MATCH(FORMULÁRIO!L667,'LISTAS DE PARTICIPANTES'!C:C,0)),"NÃO ENCONTRADO")</f>
        <v>LIDUÍNA MOREIRA LINS</v>
      </c>
      <c r="L667" s="109" t="s">
        <v>1939</v>
      </c>
    </row>
    <row r="668" spans="1:13" ht="45" x14ac:dyDescent="0.25">
      <c r="A668" s="171">
        <v>45755.868974050929</v>
      </c>
      <c r="B668" s="158" t="s">
        <v>477</v>
      </c>
      <c r="C668" s="158">
        <v>0</v>
      </c>
      <c r="D668" s="158" t="s">
        <v>5004</v>
      </c>
      <c r="E668" s="159">
        <v>71500847704</v>
      </c>
      <c r="F668" s="158" t="s">
        <v>477</v>
      </c>
      <c r="G668" s="159" t="s">
        <v>5005</v>
      </c>
      <c r="H668" s="158" t="s">
        <v>3502</v>
      </c>
      <c r="I668" s="158" t="s">
        <v>5006</v>
      </c>
      <c r="J668" s="158" t="s">
        <v>3503</v>
      </c>
      <c r="K668" s="158" t="str">
        <f>IFERROR(INDEX('LISTAS DE PARTICIPANTES'!B:B,MATCH(FORMULÁRIO!L668,'LISTAS DE PARTICIPANTES'!C:C,0)),"NÃO ENCONTRADO")</f>
        <v>NÃO ENCONTRADO</v>
      </c>
      <c r="L668" s="159" t="s">
        <v>5023</v>
      </c>
      <c r="M668" s="318" t="s">
        <v>5006</v>
      </c>
    </row>
    <row r="669" spans="1:13" x14ac:dyDescent="0.25">
      <c r="A669" s="147">
        <v>45755.909501423608</v>
      </c>
      <c r="B669" t="s">
        <v>2540</v>
      </c>
      <c r="C669">
        <v>0</v>
      </c>
      <c r="D669" t="s">
        <v>5007</v>
      </c>
      <c r="E669" s="109">
        <v>22582664839</v>
      </c>
      <c r="F669" t="s">
        <v>2540</v>
      </c>
      <c r="G669" s="109">
        <v>13991765432</v>
      </c>
      <c r="H669" t="s">
        <v>3503</v>
      </c>
      <c r="J669" t="s">
        <v>3503</v>
      </c>
      <c r="K669" t="str">
        <f>IFERROR(INDEX('LISTAS DE PARTICIPANTES'!B:B,MATCH(FORMULÁRIO!L669,'LISTAS DE PARTICIPANTES'!C:C,0)),"NÃO ENCONTRADO")</f>
        <v>NATHÁLIA RODRIGUES DOS SANTOS MELO</v>
      </c>
      <c r="L669" s="109" t="s">
        <v>2539</v>
      </c>
    </row>
    <row r="670" spans="1:13" x14ac:dyDescent="0.25">
      <c r="A670" s="147">
        <v>45756.001327210644</v>
      </c>
      <c r="B670" t="s">
        <v>2892</v>
      </c>
      <c r="C670">
        <v>0</v>
      </c>
      <c r="D670" t="s">
        <v>5008</v>
      </c>
      <c r="E670" s="109">
        <v>78961629468</v>
      </c>
      <c r="F670" t="s">
        <v>2892</v>
      </c>
      <c r="G670" s="109">
        <v>83996277394</v>
      </c>
      <c r="H670" t="s">
        <v>3503</v>
      </c>
      <c r="J670" t="s">
        <v>3503</v>
      </c>
      <c r="K670" t="str">
        <f>IFERROR(INDEX('LISTAS DE PARTICIPANTES'!B:B,MATCH(FORMULÁRIO!L670,'LISTAS DE PARTICIPANTES'!C:C,0)),"NÃO ENCONTRADO")</f>
        <v>ROMÉRIO HUMBERTO ZEFERINO NASICIMENTO</v>
      </c>
      <c r="L670" s="109" t="s">
        <v>2891</v>
      </c>
    </row>
    <row r="671" spans="1:13" x14ac:dyDescent="0.25">
      <c r="A671" s="147">
        <v>45756.354959074073</v>
      </c>
      <c r="B671" t="s">
        <v>2728</v>
      </c>
      <c r="C671">
        <v>0</v>
      </c>
      <c r="D671" t="s">
        <v>5009</v>
      </c>
      <c r="E671" s="109" t="s">
        <v>5010</v>
      </c>
      <c r="F671" t="s">
        <v>2728</v>
      </c>
      <c r="G671" s="109">
        <v>41998609828</v>
      </c>
      <c r="H671" t="s">
        <v>3503</v>
      </c>
      <c r="J671" t="s">
        <v>3503</v>
      </c>
      <c r="K671" t="str">
        <f>IFERROR(INDEX('LISTAS DE PARTICIPANTES'!B:B,MATCH(FORMULÁRIO!L671,'LISTAS DE PARTICIPANTES'!C:C,0)),"NÃO ENCONTRADO")</f>
        <v>RAFAELA MENEGOTI TASCA</v>
      </c>
      <c r="L671" s="109" t="s">
        <v>2727</v>
      </c>
    </row>
    <row r="672" spans="1:13" x14ac:dyDescent="0.25">
      <c r="A672" s="147">
        <v>45756.372584884259</v>
      </c>
      <c r="B672" t="s">
        <v>2040</v>
      </c>
      <c r="C672">
        <v>0</v>
      </c>
      <c r="D672" t="s">
        <v>5011</v>
      </c>
      <c r="E672" s="109" t="s">
        <v>2039</v>
      </c>
      <c r="F672" t="s">
        <v>2040</v>
      </c>
      <c r="G672" s="109" t="s">
        <v>5012</v>
      </c>
      <c r="H672" t="s">
        <v>3503</v>
      </c>
      <c r="J672" t="s">
        <v>3503</v>
      </c>
      <c r="K672" t="str">
        <f>IFERROR(INDEX('LISTAS DE PARTICIPANTES'!B:B,MATCH(FORMULÁRIO!L672,'LISTAS DE PARTICIPANTES'!C:C,0)),"NÃO ENCONTRADO")</f>
        <v>LUCIANA DE OLIVEIRA MÜLLER</v>
      </c>
      <c r="L672" s="109" t="s">
        <v>2039</v>
      </c>
    </row>
    <row r="673" spans="1:12" x14ac:dyDescent="0.25">
      <c r="A673" s="147">
        <v>45756.449553287035</v>
      </c>
      <c r="B673" t="s">
        <v>749</v>
      </c>
      <c r="C673">
        <v>0</v>
      </c>
      <c r="D673" t="s">
        <v>5013</v>
      </c>
      <c r="E673" s="109">
        <v>39540340004</v>
      </c>
      <c r="F673" t="s">
        <v>749</v>
      </c>
      <c r="G673" s="109" t="s">
        <v>5014</v>
      </c>
      <c r="H673" t="s">
        <v>3503</v>
      </c>
      <c r="J673" t="s">
        <v>3503</v>
      </c>
      <c r="K673" t="str">
        <f>IFERROR(INDEX('LISTAS DE PARTICIPANTES'!B:B,MATCH(FORMULÁRIO!L673,'LISTAS DE PARTICIPANTES'!C:C,0)),"NÃO ENCONTRADO")</f>
        <v>CLÁUDIA CAVALIERE DMUTTI</v>
      </c>
      <c r="L673" s="109" t="s">
        <v>748</v>
      </c>
    </row>
    <row r="674" spans="1:12" x14ac:dyDescent="0.25">
      <c r="A674" s="147">
        <v>45756.527576481487</v>
      </c>
      <c r="B674" t="s">
        <v>185</v>
      </c>
      <c r="C674">
        <v>0</v>
      </c>
      <c r="D674" t="s">
        <v>5015</v>
      </c>
      <c r="E674" s="109">
        <v>88822885449</v>
      </c>
      <c r="F674" t="s">
        <v>185</v>
      </c>
      <c r="G674" s="109">
        <v>81997171253</v>
      </c>
      <c r="H674" t="s">
        <v>3503</v>
      </c>
      <c r="J674" t="s">
        <v>3503</v>
      </c>
      <c r="K674" t="str">
        <f>IFERROR(INDEX('LISTAS DE PARTICIPANTES'!B:B,MATCH(FORMULÁRIO!L674,'LISTAS DE PARTICIPANTES'!C:C,0)),"NÃO ENCONTRADO")</f>
        <v>ALINNE ANDRADE DE ARAÚJO</v>
      </c>
      <c r="L674" s="109" t="s">
        <v>184</v>
      </c>
    </row>
    <row r="675" spans="1:12" x14ac:dyDescent="0.25">
      <c r="A675" s="147">
        <v>45756.699708506945</v>
      </c>
      <c r="B675" t="s">
        <v>2488</v>
      </c>
      <c r="C675">
        <v>0</v>
      </c>
      <c r="D675" t="s">
        <v>5016</v>
      </c>
      <c r="E675" s="109">
        <v>22454058898</v>
      </c>
      <c r="F675" t="s">
        <v>2488</v>
      </c>
      <c r="G675" s="109">
        <v>11949897927</v>
      </c>
      <c r="H675" t="s">
        <v>3503</v>
      </c>
      <c r="J675" t="s">
        <v>3503</v>
      </c>
      <c r="K675" t="str">
        <f>IFERROR(INDEX('LISTAS DE PARTICIPANTES'!B:B,MATCH(FORMULÁRIO!L675,'LISTAS DE PARTICIPANTES'!C:C,0)),"NÃO ENCONTRADO")</f>
        <v>MÔNICA CRISTINA MOREIRA BERNARDES</v>
      </c>
      <c r="L675" s="109" t="s">
        <v>2487</v>
      </c>
    </row>
    <row r="676" spans="1:12" x14ac:dyDescent="0.25">
      <c r="A676" s="147">
        <v>45756.701515833338</v>
      </c>
      <c r="B676" t="s">
        <v>2512</v>
      </c>
      <c r="C676">
        <v>0</v>
      </c>
      <c r="D676" t="s">
        <v>5017</v>
      </c>
      <c r="E676" s="109">
        <v>29589034861</v>
      </c>
      <c r="F676" t="s">
        <v>2512</v>
      </c>
      <c r="G676" s="109" t="s">
        <v>5018</v>
      </c>
      <c r="H676" t="s">
        <v>3503</v>
      </c>
      <c r="J676" t="s">
        <v>3503</v>
      </c>
      <c r="K676" t="str">
        <f>IFERROR(INDEX('LISTAS DE PARTICIPANTES'!B:B,MATCH(FORMULÁRIO!L676,'LISTAS DE PARTICIPANTES'!C:C,0)),"NÃO ENCONTRADO")</f>
        <v>MUCIO NUNES MOREIRA</v>
      </c>
      <c r="L676" s="109" t="s">
        <v>2511</v>
      </c>
    </row>
    <row r="677" spans="1:12" x14ac:dyDescent="0.25">
      <c r="A677" s="147">
        <v>45756.710895462966</v>
      </c>
      <c r="B677" t="s">
        <v>2796</v>
      </c>
      <c r="C677">
        <v>0</v>
      </c>
      <c r="D677" t="s">
        <v>5019</v>
      </c>
      <c r="E677" s="109">
        <v>24997723878</v>
      </c>
      <c r="F677" t="s">
        <v>2796</v>
      </c>
      <c r="G677" s="109">
        <v>83998334064</v>
      </c>
      <c r="H677" t="s">
        <v>3503</v>
      </c>
      <c r="J677" t="s">
        <v>3503</v>
      </c>
      <c r="K677" t="str">
        <f>IFERROR(INDEX('LISTAS DE PARTICIPANTES'!B:B,MATCH(FORMULÁRIO!L677,'LISTAS DE PARTICIPANTES'!C:C,0)),"NÃO ENCONTRADO")</f>
        <v>RENATA MARIA GONÇALVES MORA</v>
      </c>
      <c r="L677" s="109" t="s">
        <v>2795</v>
      </c>
    </row>
    <row r="678" spans="1:12" x14ac:dyDescent="0.25">
      <c r="A678" s="147">
        <v>45756.772549780093</v>
      </c>
      <c r="B678" t="s">
        <v>2688</v>
      </c>
      <c r="C678">
        <v>0</v>
      </c>
      <c r="D678" t="s">
        <v>2686</v>
      </c>
      <c r="E678" s="109">
        <v>21476764115</v>
      </c>
      <c r="F678" t="s">
        <v>2688</v>
      </c>
      <c r="G678" s="109" t="s">
        <v>5020</v>
      </c>
      <c r="H678" t="s">
        <v>3503</v>
      </c>
      <c r="J678" t="s">
        <v>3503</v>
      </c>
      <c r="K678" t="str">
        <f>IFERROR(INDEX('LISTAS DE PARTICIPANTES'!B:B,MATCH(FORMULÁRIO!L678,'LISTAS DE PARTICIPANTES'!C:C,0)),"NÃO ENCONTRADO")</f>
        <v>PLÍNIO JOSÉ BORGES MÓSCA</v>
      </c>
      <c r="L678" s="109" t="s">
        <v>2687</v>
      </c>
    </row>
    <row r="679" spans="1:12" x14ac:dyDescent="0.25">
      <c r="A679" s="147">
        <v>45756.785780659724</v>
      </c>
      <c r="B679" t="s">
        <v>368</v>
      </c>
      <c r="C679">
        <v>0</v>
      </c>
      <c r="D679" t="s">
        <v>5021</v>
      </c>
      <c r="E679" s="109" t="s">
        <v>5022</v>
      </c>
      <c r="F679" t="s">
        <v>368</v>
      </c>
      <c r="G679" s="109">
        <v>21992213915</v>
      </c>
      <c r="H679" t="s">
        <v>3503</v>
      </c>
      <c r="J679" t="s">
        <v>3503</v>
      </c>
      <c r="K679" t="str">
        <f>IFERROR(INDEX('LISTAS DE PARTICIPANTES'!B:B,MATCH(FORMULÁRIO!L679,'LISTAS DE PARTICIPANTES'!C:C,0)),"NÃO ENCONTRADO")</f>
        <v>ANDRÉ GRACINDO GOMES</v>
      </c>
      <c r="L679" s="109" t="s">
        <v>367</v>
      </c>
    </row>
  </sheetData>
  <phoneticPr fontId="1" type="noConversion"/>
  <conditionalFormatting sqref="K1:K1048576">
    <cfRule type="duplicateValues" dxfId="1" priority="1"/>
  </conditionalFormatting>
  <conditionalFormatting sqref="L2:L679">
    <cfRule type="duplicateValues" dxfId="0" priority="2"/>
  </conditionalFormatting>
  <pageMargins left="0.511811024" right="0.511811024" top="0.78740157499999996" bottom="0.78740157499999996" header="0.31496062000000002" footer="0.31496062000000002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1F454-C4C0-4ED8-84D2-E4CC7072B6D7}">
  <dimension ref="A1:K34"/>
  <sheetViews>
    <sheetView zoomScaleNormal="100" workbookViewId="0">
      <selection activeCell="K28" sqref="K28"/>
    </sheetView>
  </sheetViews>
  <sheetFormatPr defaultRowHeight="15" x14ac:dyDescent="0.25"/>
  <cols>
    <col min="1" max="1" width="2.85546875" style="215" bestFit="1" customWidth="1"/>
    <col min="2" max="2" width="21.5703125" customWidth="1"/>
    <col min="3" max="3" width="10.42578125" bestFit="1" customWidth="1"/>
    <col min="4" max="4" width="21" customWidth="1"/>
    <col min="5" max="5" width="8.7109375" hidden="1" customWidth="1"/>
    <col min="6" max="6" width="14.5703125" bestFit="1" customWidth="1"/>
    <col min="7" max="7" width="12.28515625" style="319" customWidth="1"/>
    <col min="8" max="8" width="8.7109375" hidden="1" customWidth="1"/>
    <col min="9" max="9" width="20.140625" style="214" bestFit="1" customWidth="1"/>
    <col min="10" max="10" width="13.85546875" hidden="1" customWidth="1"/>
    <col min="11" max="11" width="13.85546875" style="214" bestFit="1" customWidth="1"/>
  </cols>
  <sheetData>
    <row r="1" spans="1:11" x14ac:dyDescent="0.25">
      <c r="B1" s="351" t="s">
        <v>5068</v>
      </c>
      <c r="C1" s="351"/>
      <c r="D1" s="351"/>
      <c r="E1" s="351"/>
      <c r="F1" s="351"/>
      <c r="G1" s="351"/>
      <c r="H1" s="351"/>
      <c r="I1" s="351"/>
      <c r="J1" s="351"/>
      <c r="K1" s="351"/>
    </row>
    <row r="2" spans="1:11" x14ac:dyDescent="0.25">
      <c r="A2" s="289" t="s">
        <v>5090</v>
      </c>
      <c r="B2" s="195" t="s">
        <v>3499</v>
      </c>
      <c r="C2" s="195" t="s">
        <v>3363</v>
      </c>
      <c r="D2" s="196" t="s">
        <v>5082</v>
      </c>
      <c r="E2" s="195" t="s">
        <v>5069</v>
      </c>
      <c r="F2" s="233" t="s">
        <v>5088</v>
      </c>
      <c r="G2" s="320" t="s">
        <v>5083</v>
      </c>
      <c r="H2" s="198" t="s">
        <v>5084</v>
      </c>
      <c r="I2" s="289" t="s">
        <v>5086</v>
      </c>
      <c r="J2" s="195" t="s">
        <v>5085</v>
      </c>
      <c r="K2" s="289" t="s">
        <v>5085</v>
      </c>
    </row>
    <row r="3" spans="1:11" x14ac:dyDescent="0.25">
      <c r="A3" s="289">
        <v>17</v>
      </c>
      <c r="B3" s="240" t="s">
        <v>5076</v>
      </c>
      <c r="C3" s="241" t="s">
        <v>2958</v>
      </c>
      <c r="D3" s="242">
        <v>59</v>
      </c>
      <c r="E3" s="241">
        <v>10</v>
      </c>
      <c r="F3" s="242">
        <v>8</v>
      </c>
      <c r="G3" s="321">
        <v>17000</v>
      </c>
      <c r="H3" s="243">
        <f t="shared" ref="H3:H32" si="0">F3*G3</f>
        <v>136000</v>
      </c>
      <c r="I3" s="290">
        <v>58</v>
      </c>
      <c r="J3" s="243">
        <f>I3/I33*100</f>
        <v>290</v>
      </c>
      <c r="K3" s="290">
        <v>24.7</v>
      </c>
    </row>
    <row r="4" spans="1:11" x14ac:dyDescent="0.25">
      <c r="A4" s="289">
        <v>22</v>
      </c>
      <c r="B4" s="240" t="s">
        <v>5076</v>
      </c>
      <c r="C4" s="241" t="s">
        <v>1</v>
      </c>
      <c r="D4" s="242">
        <v>95</v>
      </c>
      <c r="E4" s="241">
        <v>10</v>
      </c>
      <c r="F4" s="242">
        <v>8</v>
      </c>
      <c r="G4" s="321">
        <v>17000</v>
      </c>
      <c r="H4" s="243">
        <f t="shared" si="0"/>
        <v>136000</v>
      </c>
      <c r="I4" s="291"/>
      <c r="J4" s="243"/>
      <c r="K4" s="291"/>
    </row>
    <row r="5" spans="1:11" x14ac:dyDescent="0.25">
      <c r="A5" s="289">
        <v>23</v>
      </c>
      <c r="B5" s="240" t="s">
        <v>5076</v>
      </c>
      <c r="C5" s="241" t="s">
        <v>7</v>
      </c>
      <c r="D5" s="242">
        <v>101</v>
      </c>
      <c r="E5" s="241">
        <v>16</v>
      </c>
      <c r="F5" s="242">
        <v>10</v>
      </c>
      <c r="G5" s="321">
        <v>17000</v>
      </c>
      <c r="H5" s="243">
        <f t="shared" si="0"/>
        <v>170000</v>
      </c>
      <c r="I5" s="291"/>
      <c r="J5" s="243"/>
      <c r="K5" s="291"/>
    </row>
    <row r="6" spans="1:11" x14ac:dyDescent="0.25">
      <c r="A6" s="289">
        <v>30</v>
      </c>
      <c r="B6" s="240" t="s">
        <v>5076</v>
      </c>
      <c r="C6" s="241" t="s">
        <v>0</v>
      </c>
      <c r="D6" s="242">
        <v>190</v>
      </c>
      <c r="E6" s="241">
        <v>26</v>
      </c>
      <c r="F6" s="242">
        <v>32</v>
      </c>
      <c r="G6" s="321">
        <v>17000</v>
      </c>
      <c r="H6" s="243">
        <f t="shared" si="0"/>
        <v>544000</v>
      </c>
      <c r="I6" s="292"/>
      <c r="J6" s="243"/>
      <c r="K6" s="292"/>
    </row>
    <row r="7" spans="1:11" x14ac:dyDescent="0.25">
      <c r="A7" s="289">
        <v>27</v>
      </c>
      <c r="B7" s="247" t="s">
        <v>5087</v>
      </c>
      <c r="C7" s="244" t="s">
        <v>2958</v>
      </c>
      <c r="D7" s="245">
        <v>130</v>
      </c>
      <c r="E7" s="245">
        <v>20</v>
      </c>
      <c r="F7" s="245">
        <v>17</v>
      </c>
      <c r="G7" s="322">
        <v>17000</v>
      </c>
      <c r="H7" s="246">
        <f t="shared" si="0"/>
        <v>289000</v>
      </c>
      <c r="I7" s="288">
        <v>17</v>
      </c>
      <c r="J7" s="246">
        <f>I7/I33*100</f>
        <v>85</v>
      </c>
      <c r="K7" s="288">
        <v>7.2</v>
      </c>
    </row>
    <row r="8" spans="1:11" x14ac:dyDescent="0.25">
      <c r="A8" s="289">
        <v>5</v>
      </c>
      <c r="B8" s="248" t="s">
        <v>5073</v>
      </c>
      <c r="C8" s="249" t="s">
        <v>0</v>
      </c>
      <c r="D8" s="251">
        <v>16</v>
      </c>
      <c r="E8" s="250">
        <v>3</v>
      </c>
      <c r="F8" s="251">
        <v>4</v>
      </c>
      <c r="G8" s="323">
        <v>17000</v>
      </c>
      <c r="H8" s="252">
        <f t="shared" si="0"/>
        <v>68000</v>
      </c>
      <c r="I8" s="293">
        <v>28</v>
      </c>
      <c r="J8" s="252">
        <f>I8/I33*100</f>
        <v>140</v>
      </c>
      <c r="K8" s="294">
        <v>12</v>
      </c>
    </row>
    <row r="9" spans="1:11" x14ac:dyDescent="0.25">
      <c r="A9" s="289">
        <v>8</v>
      </c>
      <c r="B9" s="253" t="s">
        <v>5073</v>
      </c>
      <c r="C9" s="254" t="s">
        <v>1</v>
      </c>
      <c r="D9" s="251">
        <v>20</v>
      </c>
      <c r="E9" s="251">
        <v>3</v>
      </c>
      <c r="F9" s="251">
        <v>5</v>
      </c>
      <c r="G9" s="324">
        <v>17000</v>
      </c>
      <c r="H9" s="255">
        <f t="shared" si="0"/>
        <v>85000</v>
      </c>
      <c r="I9" s="295"/>
      <c r="J9" s="255"/>
      <c r="K9" s="296"/>
    </row>
    <row r="10" spans="1:11" x14ac:dyDescent="0.25">
      <c r="A10" s="289">
        <v>21</v>
      </c>
      <c r="B10" s="248" t="s">
        <v>5073</v>
      </c>
      <c r="C10" s="249" t="s">
        <v>7</v>
      </c>
      <c r="D10" s="251">
        <v>86</v>
      </c>
      <c r="E10" s="250">
        <v>15</v>
      </c>
      <c r="F10" s="251">
        <v>9</v>
      </c>
      <c r="G10" s="323">
        <v>17000</v>
      </c>
      <c r="H10" s="252">
        <f t="shared" si="0"/>
        <v>153000</v>
      </c>
      <c r="I10" s="295"/>
      <c r="J10" s="252"/>
      <c r="K10" s="296"/>
    </row>
    <row r="11" spans="1:11" x14ac:dyDescent="0.25">
      <c r="A11" s="289">
        <v>28</v>
      </c>
      <c r="B11" s="248" t="s">
        <v>5073</v>
      </c>
      <c r="C11" s="249" t="s">
        <v>2958</v>
      </c>
      <c r="D11" s="251">
        <v>150</v>
      </c>
      <c r="E11" s="250">
        <v>15</v>
      </c>
      <c r="F11" s="251">
        <v>10</v>
      </c>
      <c r="G11" s="323">
        <v>17000</v>
      </c>
      <c r="H11" s="252">
        <f t="shared" si="0"/>
        <v>170000</v>
      </c>
      <c r="I11" s="297"/>
      <c r="J11" s="252"/>
      <c r="K11" s="298"/>
    </row>
    <row r="12" spans="1:11" x14ac:dyDescent="0.25">
      <c r="A12" s="289">
        <v>1</v>
      </c>
      <c r="B12" s="256" t="s">
        <v>5072</v>
      </c>
      <c r="C12" s="257" t="s">
        <v>7</v>
      </c>
      <c r="D12" s="312">
        <v>7</v>
      </c>
      <c r="E12" s="258"/>
      <c r="F12" s="259">
        <v>7</v>
      </c>
      <c r="G12" s="325">
        <v>21000</v>
      </c>
      <c r="H12" s="258">
        <f t="shared" si="0"/>
        <v>147000</v>
      </c>
      <c r="I12" s="299">
        <v>9</v>
      </c>
      <c r="J12" s="258">
        <f>I12/I33*100</f>
        <v>45</v>
      </c>
      <c r="K12" s="299">
        <v>3.8</v>
      </c>
    </row>
    <row r="13" spans="1:11" x14ac:dyDescent="0.25">
      <c r="A13" s="289">
        <v>2</v>
      </c>
      <c r="B13" s="256" t="s">
        <v>5072</v>
      </c>
      <c r="C13" s="257" t="s">
        <v>2958</v>
      </c>
      <c r="D13" s="312">
        <v>8</v>
      </c>
      <c r="E13" s="258"/>
      <c r="F13" s="259">
        <v>3</v>
      </c>
      <c r="G13" s="325">
        <v>21000</v>
      </c>
      <c r="H13" s="258">
        <f t="shared" si="0"/>
        <v>63000</v>
      </c>
      <c r="I13" s="300"/>
      <c r="J13" s="258"/>
      <c r="K13" s="300"/>
    </row>
    <row r="14" spans="1:11" x14ac:dyDescent="0.25">
      <c r="A14" s="289">
        <v>15</v>
      </c>
      <c r="B14" s="260" t="s">
        <v>5074</v>
      </c>
      <c r="C14" s="261" t="s">
        <v>7</v>
      </c>
      <c r="D14" s="263">
        <v>44</v>
      </c>
      <c r="E14" s="262">
        <v>20</v>
      </c>
      <c r="F14" s="263">
        <v>8</v>
      </c>
      <c r="G14" s="326">
        <v>17000</v>
      </c>
      <c r="H14" s="264">
        <f t="shared" si="0"/>
        <v>136000</v>
      </c>
      <c r="I14" s="301">
        <v>31</v>
      </c>
      <c r="J14" s="264">
        <f>I14/I33*100</f>
        <v>155</v>
      </c>
      <c r="K14" s="301">
        <v>13.1</v>
      </c>
    </row>
    <row r="15" spans="1:11" x14ac:dyDescent="0.25">
      <c r="A15" s="289">
        <v>24</v>
      </c>
      <c r="B15" s="260" t="s">
        <v>5074</v>
      </c>
      <c r="C15" s="261" t="s">
        <v>1</v>
      </c>
      <c r="D15" s="263">
        <v>108</v>
      </c>
      <c r="E15" s="262">
        <v>20</v>
      </c>
      <c r="F15" s="263">
        <v>8</v>
      </c>
      <c r="G15" s="326">
        <v>17000</v>
      </c>
      <c r="H15" s="264">
        <f t="shared" si="0"/>
        <v>136000</v>
      </c>
      <c r="I15" s="302"/>
      <c r="J15" s="264"/>
      <c r="K15" s="302"/>
    </row>
    <row r="16" spans="1:11" x14ac:dyDescent="0.25">
      <c r="A16" s="289">
        <v>25</v>
      </c>
      <c r="B16" s="260" t="s">
        <v>5074</v>
      </c>
      <c r="C16" s="261" t="s">
        <v>5077</v>
      </c>
      <c r="D16" s="263">
        <v>119</v>
      </c>
      <c r="E16" s="262">
        <v>20</v>
      </c>
      <c r="F16" s="263">
        <v>8</v>
      </c>
      <c r="G16" s="326">
        <v>17000</v>
      </c>
      <c r="H16" s="264">
        <f t="shared" si="0"/>
        <v>136000</v>
      </c>
      <c r="I16" s="302"/>
      <c r="J16" s="264"/>
      <c r="K16" s="302"/>
    </row>
    <row r="17" spans="1:11" x14ac:dyDescent="0.25">
      <c r="A17" s="289">
        <v>29</v>
      </c>
      <c r="B17" s="260" t="s">
        <v>5074</v>
      </c>
      <c r="C17" s="261" t="s">
        <v>0</v>
      </c>
      <c r="D17" s="263">
        <v>158</v>
      </c>
      <c r="E17" s="262">
        <v>18</v>
      </c>
      <c r="F17" s="263">
        <v>7</v>
      </c>
      <c r="G17" s="326">
        <v>17000</v>
      </c>
      <c r="H17" s="264">
        <f t="shared" si="0"/>
        <v>119000</v>
      </c>
      <c r="I17" s="303"/>
      <c r="J17" s="264"/>
      <c r="K17" s="303"/>
    </row>
    <row r="18" spans="1:11" x14ac:dyDescent="0.25">
      <c r="A18" s="289">
        <v>6</v>
      </c>
      <c r="B18" s="265" t="s">
        <v>5071</v>
      </c>
      <c r="C18" s="266" t="s">
        <v>8</v>
      </c>
      <c r="D18" s="268">
        <v>16</v>
      </c>
      <c r="E18" s="267">
        <v>1</v>
      </c>
      <c r="F18" s="268">
        <v>3</v>
      </c>
      <c r="G18" s="327">
        <v>17000</v>
      </c>
      <c r="H18" s="269">
        <f t="shared" si="0"/>
        <v>51000</v>
      </c>
      <c r="I18" s="304">
        <v>24</v>
      </c>
      <c r="J18" s="269">
        <f>I18/I33*100</f>
        <v>120</v>
      </c>
      <c r="K18" s="304">
        <v>10.199999999999999</v>
      </c>
    </row>
    <row r="19" spans="1:11" x14ac:dyDescent="0.25">
      <c r="A19" s="289">
        <v>7</v>
      </c>
      <c r="B19" s="265" t="s">
        <v>5071</v>
      </c>
      <c r="C19" s="266" t="s">
        <v>1</v>
      </c>
      <c r="D19" s="268">
        <v>18</v>
      </c>
      <c r="E19" s="267">
        <v>2</v>
      </c>
      <c r="F19" s="268">
        <v>2</v>
      </c>
      <c r="G19" s="327">
        <v>17000</v>
      </c>
      <c r="H19" s="269">
        <f t="shared" si="0"/>
        <v>34000</v>
      </c>
      <c r="I19" s="305"/>
      <c r="J19" s="269"/>
      <c r="K19" s="305"/>
    </row>
    <row r="20" spans="1:11" x14ac:dyDescent="0.25">
      <c r="A20" s="289">
        <v>9</v>
      </c>
      <c r="B20" s="270" t="s">
        <v>5071</v>
      </c>
      <c r="C20" s="271" t="s">
        <v>0</v>
      </c>
      <c r="D20" s="268">
        <v>20</v>
      </c>
      <c r="E20" s="268">
        <v>2</v>
      </c>
      <c r="F20" s="268">
        <v>2</v>
      </c>
      <c r="G20" s="328">
        <v>17000</v>
      </c>
      <c r="H20" s="272">
        <f t="shared" si="0"/>
        <v>34000</v>
      </c>
      <c r="I20" s="305"/>
      <c r="J20" s="272"/>
      <c r="K20" s="305"/>
    </row>
    <row r="21" spans="1:11" x14ac:dyDescent="0.25">
      <c r="A21" s="289">
        <v>10</v>
      </c>
      <c r="B21" s="265" t="s">
        <v>5071</v>
      </c>
      <c r="C21" s="266" t="s">
        <v>2958</v>
      </c>
      <c r="D21" s="268">
        <v>22</v>
      </c>
      <c r="E21" s="267">
        <v>3</v>
      </c>
      <c r="F21" s="268">
        <v>2</v>
      </c>
      <c r="G21" s="327">
        <v>17000</v>
      </c>
      <c r="H21" s="269">
        <f t="shared" si="0"/>
        <v>34000</v>
      </c>
      <c r="I21" s="305"/>
      <c r="J21" s="269"/>
      <c r="K21" s="305"/>
    </row>
    <row r="22" spans="1:11" x14ac:dyDescent="0.25">
      <c r="A22" s="289">
        <v>11</v>
      </c>
      <c r="B22" s="265" t="s">
        <v>5071</v>
      </c>
      <c r="C22" s="266" t="s">
        <v>7</v>
      </c>
      <c r="D22" s="268">
        <v>26</v>
      </c>
      <c r="E22" s="267">
        <v>3</v>
      </c>
      <c r="F22" s="268">
        <v>2</v>
      </c>
      <c r="G22" s="327">
        <v>17000</v>
      </c>
      <c r="H22" s="269">
        <f t="shared" si="0"/>
        <v>34000</v>
      </c>
      <c r="I22" s="305"/>
      <c r="J22" s="269"/>
      <c r="K22" s="305"/>
    </row>
    <row r="23" spans="1:11" x14ac:dyDescent="0.25">
      <c r="A23" s="289">
        <v>12</v>
      </c>
      <c r="B23" s="265" t="s">
        <v>5071</v>
      </c>
      <c r="C23" s="266" t="s">
        <v>2</v>
      </c>
      <c r="D23" s="268">
        <v>31</v>
      </c>
      <c r="E23" s="267">
        <v>6</v>
      </c>
      <c r="F23" s="268">
        <v>5</v>
      </c>
      <c r="G23" s="327">
        <v>17000</v>
      </c>
      <c r="H23" s="269">
        <f t="shared" si="0"/>
        <v>85000</v>
      </c>
      <c r="I23" s="305"/>
      <c r="J23" s="269"/>
      <c r="K23" s="305"/>
    </row>
    <row r="24" spans="1:11" x14ac:dyDescent="0.25">
      <c r="A24" s="289">
        <v>13</v>
      </c>
      <c r="B24" s="265" t="s">
        <v>5071</v>
      </c>
      <c r="C24" s="266" t="s">
        <v>6</v>
      </c>
      <c r="D24" s="268">
        <v>38</v>
      </c>
      <c r="E24" s="267">
        <v>1</v>
      </c>
      <c r="F24" s="268">
        <v>2</v>
      </c>
      <c r="G24" s="327">
        <v>17000</v>
      </c>
      <c r="H24" s="269">
        <f t="shared" si="0"/>
        <v>34000</v>
      </c>
      <c r="I24" s="305"/>
      <c r="J24" s="269"/>
      <c r="K24" s="305"/>
    </row>
    <row r="25" spans="1:11" x14ac:dyDescent="0.25">
      <c r="A25" s="289">
        <v>14</v>
      </c>
      <c r="B25" s="265" t="s">
        <v>5071</v>
      </c>
      <c r="C25" s="266" t="s">
        <v>4</v>
      </c>
      <c r="D25" s="268">
        <v>39</v>
      </c>
      <c r="E25" s="267">
        <v>2</v>
      </c>
      <c r="F25" s="268">
        <v>2</v>
      </c>
      <c r="G25" s="327">
        <v>17000</v>
      </c>
      <c r="H25" s="269">
        <f t="shared" si="0"/>
        <v>34000</v>
      </c>
      <c r="I25" s="305"/>
      <c r="J25" s="269"/>
      <c r="K25" s="305"/>
    </row>
    <row r="26" spans="1:11" x14ac:dyDescent="0.25">
      <c r="A26" s="289">
        <v>16</v>
      </c>
      <c r="B26" s="265" t="s">
        <v>5071</v>
      </c>
      <c r="C26" s="266" t="s">
        <v>3</v>
      </c>
      <c r="D26" s="268">
        <v>50</v>
      </c>
      <c r="E26" s="267">
        <v>3</v>
      </c>
      <c r="F26" s="268">
        <v>2</v>
      </c>
      <c r="G26" s="327">
        <v>17000</v>
      </c>
      <c r="H26" s="269">
        <f t="shared" si="0"/>
        <v>34000</v>
      </c>
      <c r="I26" s="305"/>
      <c r="J26" s="269"/>
      <c r="K26" s="305"/>
    </row>
    <row r="27" spans="1:11" x14ac:dyDescent="0.25">
      <c r="A27" s="289">
        <v>18</v>
      </c>
      <c r="B27" s="265" t="s">
        <v>5071</v>
      </c>
      <c r="C27" s="266" t="s">
        <v>5</v>
      </c>
      <c r="D27" s="268">
        <v>66</v>
      </c>
      <c r="E27" s="267">
        <v>1</v>
      </c>
      <c r="F27" s="268">
        <v>2</v>
      </c>
      <c r="G27" s="327">
        <v>17000</v>
      </c>
      <c r="H27" s="269">
        <f t="shared" si="0"/>
        <v>34000</v>
      </c>
      <c r="I27" s="306"/>
      <c r="J27" s="269"/>
      <c r="K27" s="306"/>
    </row>
    <row r="28" spans="1:11" x14ac:dyDescent="0.25">
      <c r="A28" s="289">
        <v>20</v>
      </c>
      <c r="B28" s="273" t="s">
        <v>5075</v>
      </c>
      <c r="C28" s="274" t="s">
        <v>2958</v>
      </c>
      <c r="D28" s="276">
        <v>75</v>
      </c>
      <c r="E28" s="275">
        <v>28</v>
      </c>
      <c r="F28" s="276">
        <v>25</v>
      </c>
      <c r="G28" s="329">
        <v>17000</v>
      </c>
      <c r="H28" s="277">
        <f t="shared" si="0"/>
        <v>425000</v>
      </c>
      <c r="I28" s="307">
        <v>50</v>
      </c>
      <c r="J28" s="277">
        <f>I28/I33*100</f>
        <v>250</v>
      </c>
      <c r="K28" s="307">
        <v>21.3</v>
      </c>
    </row>
    <row r="29" spans="1:11" x14ac:dyDescent="0.25">
      <c r="A29" s="289">
        <v>26</v>
      </c>
      <c r="B29" s="273" t="s">
        <v>5075</v>
      </c>
      <c r="C29" s="274" t="s">
        <v>7</v>
      </c>
      <c r="D29" s="276">
        <v>124</v>
      </c>
      <c r="E29" s="275">
        <v>25</v>
      </c>
      <c r="F29" s="276">
        <v>25</v>
      </c>
      <c r="G29" s="329">
        <v>17000</v>
      </c>
      <c r="H29" s="277">
        <f t="shared" si="0"/>
        <v>425000</v>
      </c>
      <c r="I29" s="308"/>
      <c r="J29" s="277"/>
      <c r="K29" s="308"/>
    </row>
    <row r="30" spans="1:11" x14ac:dyDescent="0.25">
      <c r="A30" s="289">
        <v>3</v>
      </c>
      <c r="B30" s="278" t="s">
        <v>5070</v>
      </c>
      <c r="C30" s="279" t="s">
        <v>7</v>
      </c>
      <c r="D30" s="287">
        <v>11</v>
      </c>
      <c r="E30" s="280">
        <v>15</v>
      </c>
      <c r="F30" s="281">
        <v>2</v>
      </c>
      <c r="G30" s="330">
        <v>21000</v>
      </c>
      <c r="H30" s="282">
        <f t="shared" si="0"/>
        <v>42000</v>
      </c>
      <c r="I30" s="309">
        <v>18</v>
      </c>
      <c r="J30" s="282">
        <f>I30/I33*100</f>
        <v>90</v>
      </c>
      <c r="K30" s="309">
        <v>7.7</v>
      </c>
    </row>
    <row r="31" spans="1:11" x14ac:dyDescent="0.25">
      <c r="A31" s="289">
        <v>4</v>
      </c>
      <c r="B31" s="278" t="s">
        <v>5070</v>
      </c>
      <c r="C31" s="279" t="s">
        <v>1</v>
      </c>
      <c r="D31" s="287">
        <v>12</v>
      </c>
      <c r="E31" s="280">
        <v>14</v>
      </c>
      <c r="F31" s="281">
        <v>0</v>
      </c>
      <c r="G31" s="330">
        <v>21000</v>
      </c>
      <c r="H31" s="282">
        <f t="shared" si="0"/>
        <v>0</v>
      </c>
      <c r="I31" s="310"/>
      <c r="J31" s="282"/>
      <c r="K31" s="310"/>
    </row>
    <row r="32" spans="1:11" x14ac:dyDescent="0.25">
      <c r="A32" s="289">
        <v>19</v>
      </c>
      <c r="B32" s="283" t="s">
        <v>5070</v>
      </c>
      <c r="C32" s="284" t="s">
        <v>2958</v>
      </c>
      <c r="D32" s="285">
        <v>69</v>
      </c>
      <c r="E32" s="281">
        <v>6</v>
      </c>
      <c r="F32" s="281">
        <v>6</v>
      </c>
      <c r="G32" s="331">
        <v>17000</v>
      </c>
      <c r="H32" s="286">
        <f t="shared" si="0"/>
        <v>102000</v>
      </c>
      <c r="I32" s="311"/>
      <c r="J32" s="286"/>
      <c r="K32" s="311"/>
    </row>
    <row r="33" spans="1:11" x14ac:dyDescent="0.25">
      <c r="A33" s="289">
        <v>31</v>
      </c>
      <c r="B33" s="195" t="s">
        <v>5091</v>
      </c>
      <c r="C33" s="195"/>
      <c r="D33" s="233"/>
      <c r="E33" s="195"/>
      <c r="F33" s="233">
        <v>20</v>
      </c>
      <c r="G33" s="332">
        <v>16000</v>
      </c>
      <c r="H33" s="195"/>
      <c r="I33" s="289">
        <v>20</v>
      </c>
      <c r="J33" s="195"/>
      <c r="K33" s="289"/>
    </row>
    <row r="34" spans="1:11" x14ac:dyDescent="0.25">
      <c r="F34">
        <f>SUM(F3:F33)</f>
        <v>246</v>
      </c>
      <c r="G34" s="333"/>
      <c r="I34" s="215">
        <v>255</v>
      </c>
      <c r="J34" s="216"/>
      <c r="K34" s="215" t="s">
        <v>5089</v>
      </c>
    </row>
  </sheetData>
  <autoFilter ref="A2:K2" xr:uid="{E9E1F454-C4C0-4ED8-84D2-E4CC7072B6D7}">
    <sortState xmlns:xlrd2="http://schemas.microsoft.com/office/spreadsheetml/2017/richdata2" ref="A3:K34">
      <sortCondition ref="B2"/>
    </sortState>
  </autoFilter>
  <mergeCells count="1">
    <mergeCell ref="B1:K1"/>
  </mergeCells>
  <pageMargins left="0.23622047244094491" right="0.23622047244094491" top="0.35433070866141736" bottom="0.35433070866141736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24D43-A6D2-4CD7-B6CB-9C0646F0A0A6}">
  <sheetPr codeName="Planilha11"/>
  <dimension ref="A1:J35"/>
  <sheetViews>
    <sheetView zoomScale="85" zoomScaleNormal="85" workbookViewId="0">
      <selection activeCell="H3" sqref="H3"/>
    </sheetView>
  </sheetViews>
  <sheetFormatPr defaultRowHeight="15" x14ac:dyDescent="0.25"/>
  <cols>
    <col min="1" max="1" width="30.140625" bestFit="1" customWidth="1"/>
    <col min="2" max="2" width="13.42578125" customWidth="1"/>
    <col min="3" max="3" width="22.28515625" customWidth="1"/>
    <col min="4" max="4" width="17.5703125" hidden="1" customWidth="1"/>
    <col min="5" max="5" width="19.42578125" style="227" customWidth="1"/>
    <col min="6" max="6" width="14.42578125" bestFit="1" customWidth="1"/>
    <col min="7" max="7" width="14.5703125" hidden="1" customWidth="1"/>
    <col min="8" max="8" width="18" style="216" customWidth="1"/>
    <col min="9" max="9" width="19.85546875" hidden="1" customWidth="1"/>
    <col min="10" max="10" width="11.5703125" style="143" bestFit="1" customWidth="1"/>
  </cols>
  <sheetData>
    <row r="1" spans="1:10" x14ac:dyDescent="0.25">
      <c r="A1" s="352" t="s">
        <v>5068</v>
      </c>
      <c r="B1" s="352"/>
      <c r="C1" s="352"/>
      <c r="D1" s="352"/>
      <c r="E1" s="352"/>
    </row>
    <row r="2" spans="1:10" x14ac:dyDescent="0.25">
      <c r="A2" s="195" t="s">
        <v>3499</v>
      </c>
      <c r="B2" s="195" t="s">
        <v>3363</v>
      </c>
      <c r="C2" s="196" t="s">
        <v>5082</v>
      </c>
      <c r="D2" s="195" t="s">
        <v>5069</v>
      </c>
      <c r="E2" s="224" t="s">
        <v>5081</v>
      </c>
      <c r="F2" s="195" t="s">
        <v>5083</v>
      </c>
      <c r="G2" s="198" t="s">
        <v>5084</v>
      </c>
      <c r="H2" s="197" t="s">
        <v>5086</v>
      </c>
      <c r="I2" s="195" t="s">
        <v>5085</v>
      </c>
      <c r="J2" s="195" t="s">
        <v>5085</v>
      </c>
    </row>
    <row r="3" spans="1:10" x14ac:dyDescent="0.25">
      <c r="A3" s="198" t="s">
        <v>5076</v>
      </c>
      <c r="B3" s="219" t="s">
        <v>2958</v>
      </c>
      <c r="C3" s="220">
        <v>59</v>
      </c>
      <c r="D3" s="219">
        <v>10</v>
      </c>
      <c r="E3" s="221">
        <v>8</v>
      </c>
      <c r="F3" s="219">
        <v>18000</v>
      </c>
      <c r="G3" s="206">
        <f t="shared" ref="G3:G32" si="0">E3*F3</f>
        <v>144000</v>
      </c>
      <c r="H3" s="218">
        <v>58</v>
      </c>
      <c r="I3" s="206">
        <f>H3/H33*100</f>
        <v>24.680851063829788</v>
      </c>
      <c r="J3" s="198">
        <v>24.7</v>
      </c>
    </row>
    <row r="4" spans="1:10" x14ac:dyDescent="0.25">
      <c r="A4" s="200" t="s">
        <v>5076</v>
      </c>
      <c r="B4" s="203" t="s">
        <v>1</v>
      </c>
      <c r="C4" s="202">
        <v>95</v>
      </c>
      <c r="D4" s="203">
        <v>10</v>
      </c>
      <c r="E4" s="231">
        <v>8</v>
      </c>
      <c r="F4" s="203">
        <v>18000</v>
      </c>
      <c r="G4" s="204">
        <f t="shared" si="0"/>
        <v>144000</v>
      </c>
      <c r="H4" s="197"/>
      <c r="I4" s="50"/>
      <c r="J4" s="195"/>
    </row>
    <row r="5" spans="1:10" x14ac:dyDescent="0.25">
      <c r="A5" s="200" t="s">
        <v>5076</v>
      </c>
      <c r="B5" s="203" t="s">
        <v>7</v>
      </c>
      <c r="C5" s="202">
        <v>101</v>
      </c>
      <c r="D5" s="203">
        <v>16</v>
      </c>
      <c r="E5" s="231">
        <v>10</v>
      </c>
      <c r="F5" s="203">
        <v>18000</v>
      </c>
      <c r="G5" s="204">
        <f t="shared" si="0"/>
        <v>180000</v>
      </c>
      <c r="H5" s="197"/>
      <c r="I5" s="50"/>
      <c r="J5" s="195"/>
    </row>
    <row r="6" spans="1:10" x14ac:dyDescent="0.25">
      <c r="A6" s="200" t="s">
        <v>5076</v>
      </c>
      <c r="B6" s="203" t="s">
        <v>0</v>
      </c>
      <c r="C6" s="202">
        <v>190</v>
      </c>
      <c r="D6" s="203">
        <v>26</v>
      </c>
      <c r="E6" s="231">
        <v>32</v>
      </c>
      <c r="F6" s="203">
        <v>18000</v>
      </c>
      <c r="G6" s="204">
        <f t="shared" si="0"/>
        <v>576000</v>
      </c>
      <c r="H6" s="197"/>
      <c r="I6" s="50"/>
      <c r="J6" s="195"/>
    </row>
    <row r="7" spans="1:10" x14ac:dyDescent="0.25">
      <c r="A7" s="198" t="s">
        <v>5087</v>
      </c>
      <c r="B7" s="219" t="s">
        <v>2958</v>
      </c>
      <c r="C7" s="220">
        <v>130</v>
      </c>
      <c r="D7" s="221">
        <v>20</v>
      </c>
      <c r="E7" s="221">
        <v>17</v>
      </c>
      <c r="F7" s="219">
        <v>18000</v>
      </c>
      <c r="G7" s="206">
        <f t="shared" si="0"/>
        <v>306000</v>
      </c>
      <c r="H7" s="218">
        <v>17</v>
      </c>
      <c r="I7" s="206">
        <f>H7/H33*100</f>
        <v>7.2340425531914887</v>
      </c>
      <c r="J7" s="198">
        <v>7.2</v>
      </c>
    </row>
    <row r="8" spans="1:10" x14ac:dyDescent="0.25">
      <c r="A8" s="198" t="s">
        <v>5073</v>
      </c>
      <c r="B8" s="222" t="s">
        <v>0</v>
      </c>
      <c r="C8" s="220">
        <v>16</v>
      </c>
      <c r="D8" s="219">
        <v>3</v>
      </c>
      <c r="E8" s="221">
        <v>4</v>
      </c>
      <c r="F8" s="219">
        <v>18000</v>
      </c>
      <c r="G8" s="206">
        <f t="shared" si="0"/>
        <v>72000</v>
      </c>
      <c r="H8" s="219">
        <v>28</v>
      </c>
      <c r="I8" s="206">
        <f>H8/H33*100</f>
        <v>11.914893617021278</v>
      </c>
      <c r="J8" s="198">
        <v>12</v>
      </c>
    </row>
    <row r="9" spans="1:10" x14ac:dyDescent="0.25">
      <c r="A9" s="229" t="s">
        <v>5073</v>
      </c>
      <c r="B9" s="230" t="s">
        <v>1</v>
      </c>
      <c r="C9" s="202">
        <v>20</v>
      </c>
      <c r="D9" s="231">
        <v>3</v>
      </c>
      <c r="E9" s="231">
        <v>5</v>
      </c>
      <c r="F9" s="231">
        <v>18000</v>
      </c>
      <c r="G9" s="232">
        <f t="shared" si="0"/>
        <v>90000</v>
      </c>
      <c r="H9" s="233"/>
      <c r="I9" s="234"/>
      <c r="J9" s="195"/>
    </row>
    <row r="10" spans="1:10" s="236" customFormat="1" x14ac:dyDescent="0.25">
      <c r="A10" s="200" t="s">
        <v>5073</v>
      </c>
      <c r="B10" s="201" t="s">
        <v>7</v>
      </c>
      <c r="C10" s="202">
        <v>86</v>
      </c>
      <c r="D10" s="203">
        <v>15</v>
      </c>
      <c r="E10" s="231">
        <v>9</v>
      </c>
      <c r="F10" s="203">
        <v>18000</v>
      </c>
      <c r="G10" s="204">
        <f t="shared" si="0"/>
        <v>162000</v>
      </c>
      <c r="H10" s="197"/>
      <c r="I10" s="50"/>
      <c r="J10" s="235"/>
    </row>
    <row r="11" spans="1:10" s="236" customFormat="1" x14ac:dyDescent="0.25">
      <c r="A11" s="200" t="s">
        <v>5073</v>
      </c>
      <c r="B11" s="201" t="s">
        <v>2958</v>
      </c>
      <c r="C11" s="202">
        <v>150</v>
      </c>
      <c r="D11" s="203">
        <v>15</v>
      </c>
      <c r="E11" s="231">
        <v>10</v>
      </c>
      <c r="F11" s="203">
        <v>18000</v>
      </c>
      <c r="G11" s="204">
        <f t="shared" si="0"/>
        <v>180000</v>
      </c>
      <c r="H11" s="197"/>
      <c r="I11" s="50"/>
      <c r="J11" s="235"/>
    </row>
    <row r="12" spans="1:10" x14ac:dyDescent="0.25">
      <c r="A12" s="198" t="s">
        <v>5072</v>
      </c>
      <c r="B12" s="222" t="s">
        <v>7</v>
      </c>
      <c r="C12" s="225">
        <v>7</v>
      </c>
      <c r="D12" s="206"/>
      <c r="E12" s="221">
        <v>7</v>
      </c>
      <c r="F12" s="219">
        <v>20000</v>
      </c>
      <c r="G12" s="206">
        <f t="shared" si="0"/>
        <v>140000</v>
      </c>
      <c r="H12" s="218">
        <v>9</v>
      </c>
      <c r="I12" s="206">
        <f>H12/H33*100</f>
        <v>3.8297872340425529</v>
      </c>
      <c r="J12" s="198">
        <v>3.8</v>
      </c>
    </row>
    <row r="13" spans="1:10" x14ac:dyDescent="0.25">
      <c r="A13" s="195" t="s">
        <v>5072</v>
      </c>
      <c r="B13" s="190" t="s">
        <v>2958</v>
      </c>
      <c r="C13" s="228">
        <v>8</v>
      </c>
      <c r="D13" s="50"/>
      <c r="E13" s="205">
        <v>2</v>
      </c>
      <c r="F13" s="194">
        <v>20000</v>
      </c>
      <c r="G13" s="50">
        <f t="shared" si="0"/>
        <v>40000</v>
      </c>
      <c r="H13" s="197"/>
      <c r="I13" s="50"/>
      <c r="J13" s="195"/>
    </row>
    <row r="14" spans="1:10" x14ac:dyDescent="0.25">
      <c r="A14" s="198" t="s">
        <v>5074</v>
      </c>
      <c r="B14" s="222" t="s">
        <v>7</v>
      </c>
      <c r="C14" s="220">
        <v>44</v>
      </c>
      <c r="D14" s="219">
        <v>20</v>
      </c>
      <c r="E14" s="221">
        <v>8</v>
      </c>
      <c r="F14" s="219">
        <v>18000</v>
      </c>
      <c r="G14" s="206">
        <f t="shared" si="0"/>
        <v>144000</v>
      </c>
      <c r="H14" s="218">
        <v>31</v>
      </c>
      <c r="I14" s="206">
        <f>H14/H33*100</f>
        <v>13.191489361702127</v>
      </c>
      <c r="J14" s="198">
        <v>13.1</v>
      </c>
    </row>
    <row r="15" spans="1:10" x14ac:dyDescent="0.25">
      <c r="A15" s="200" t="s">
        <v>5074</v>
      </c>
      <c r="B15" s="201" t="s">
        <v>1</v>
      </c>
      <c r="C15" s="202">
        <v>108</v>
      </c>
      <c r="D15" s="203">
        <v>20</v>
      </c>
      <c r="E15" s="231">
        <v>8</v>
      </c>
      <c r="F15" s="203">
        <v>18000</v>
      </c>
      <c r="G15" s="204">
        <f t="shared" si="0"/>
        <v>144000</v>
      </c>
      <c r="H15" s="197"/>
      <c r="I15" s="50"/>
      <c r="J15" s="195"/>
    </row>
    <row r="16" spans="1:10" x14ac:dyDescent="0.25">
      <c r="A16" s="200" t="s">
        <v>5074</v>
      </c>
      <c r="B16" s="201" t="s">
        <v>5077</v>
      </c>
      <c r="C16" s="202">
        <v>119</v>
      </c>
      <c r="D16" s="203">
        <v>20</v>
      </c>
      <c r="E16" s="231">
        <v>8</v>
      </c>
      <c r="F16" s="203">
        <v>18000</v>
      </c>
      <c r="G16" s="204">
        <f t="shared" si="0"/>
        <v>144000</v>
      </c>
      <c r="H16" s="197"/>
      <c r="I16" s="50"/>
      <c r="J16" s="195"/>
    </row>
    <row r="17" spans="1:10" x14ac:dyDescent="0.25">
      <c r="A17" s="200" t="s">
        <v>5074</v>
      </c>
      <c r="B17" s="201" t="s">
        <v>0</v>
      </c>
      <c r="C17" s="202">
        <v>158</v>
      </c>
      <c r="D17" s="203">
        <v>18</v>
      </c>
      <c r="E17" s="231">
        <v>7</v>
      </c>
      <c r="F17" s="203">
        <v>18000</v>
      </c>
      <c r="G17" s="204">
        <f t="shared" si="0"/>
        <v>126000</v>
      </c>
      <c r="H17" s="197"/>
      <c r="I17" s="50"/>
      <c r="J17" s="195"/>
    </row>
    <row r="18" spans="1:10" x14ac:dyDescent="0.25">
      <c r="A18" s="198" t="s">
        <v>5071</v>
      </c>
      <c r="B18" s="222" t="s">
        <v>8</v>
      </c>
      <c r="C18" s="220">
        <v>16</v>
      </c>
      <c r="D18" s="219">
        <v>1</v>
      </c>
      <c r="E18" s="221">
        <v>3</v>
      </c>
      <c r="F18" s="219">
        <v>18000</v>
      </c>
      <c r="G18" s="206">
        <f t="shared" si="0"/>
        <v>54000</v>
      </c>
      <c r="H18" s="218">
        <v>24</v>
      </c>
      <c r="I18" s="206">
        <f>H18/H33*100</f>
        <v>10.212765957446807</v>
      </c>
      <c r="J18" s="198">
        <v>10.199999999999999</v>
      </c>
    </row>
    <row r="19" spans="1:10" x14ac:dyDescent="0.25">
      <c r="A19" s="195" t="s">
        <v>5071</v>
      </c>
      <c r="B19" s="190" t="s">
        <v>1</v>
      </c>
      <c r="C19" s="199">
        <v>18</v>
      </c>
      <c r="D19" s="194">
        <v>2</v>
      </c>
      <c r="E19" s="205">
        <v>2</v>
      </c>
      <c r="F19" s="194">
        <v>18000</v>
      </c>
      <c r="G19" s="50">
        <f t="shared" si="0"/>
        <v>36000</v>
      </c>
      <c r="H19" s="197"/>
      <c r="I19" s="50"/>
      <c r="J19" s="195"/>
    </row>
    <row r="20" spans="1:10" x14ac:dyDescent="0.25">
      <c r="A20" s="235" t="s">
        <v>5071</v>
      </c>
      <c r="B20" s="237" t="s">
        <v>0</v>
      </c>
      <c r="C20" s="199">
        <v>20</v>
      </c>
      <c r="D20" s="205">
        <v>2</v>
      </c>
      <c r="E20" s="205">
        <v>2</v>
      </c>
      <c r="F20" s="205">
        <v>18000</v>
      </c>
      <c r="G20" s="234">
        <f t="shared" si="0"/>
        <v>36000</v>
      </c>
      <c r="H20" s="233"/>
      <c r="I20" s="234"/>
      <c r="J20" s="195"/>
    </row>
    <row r="21" spans="1:10" s="236" customFormat="1" x14ac:dyDescent="0.25">
      <c r="A21" s="195" t="s">
        <v>5071</v>
      </c>
      <c r="B21" s="190" t="s">
        <v>2958</v>
      </c>
      <c r="C21" s="199">
        <v>22</v>
      </c>
      <c r="D21" s="194">
        <v>3</v>
      </c>
      <c r="E21" s="205">
        <v>2</v>
      </c>
      <c r="F21" s="194">
        <v>18000</v>
      </c>
      <c r="G21" s="50">
        <f t="shared" si="0"/>
        <v>36000</v>
      </c>
      <c r="H21" s="197"/>
      <c r="I21" s="50"/>
      <c r="J21" s="235"/>
    </row>
    <row r="22" spans="1:10" x14ac:dyDescent="0.25">
      <c r="A22" s="195" t="s">
        <v>5071</v>
      </c>
      <c r="B22" s="190" t="s">
        <v>7</v>
      </c>
      <c r="C22" s="199">
        <v>26</v>
      </c>
      <c r="D22" s="194">
        <v>3</v>
      </c>
      <c r="E22" s="205">
        <v>2</v>
      </c>
      <c r="F22" s="194">
        <v>18000</v>
      </c>
      <c r="G22" s="50">
        <f t="shared" si="0"/>
        <v>36000</v>
      </c>
      <c r="H22" s="197"/>
      <c r="I22" s="50"/>
      <c r="J22" s="195"/>
    </row>
    <row r="23" spans="1:10" x14ac:dyDescent="0.25">
      <c r="A23" s="195" t="s">
        <v>5071</v>
      </c>
      <c r="B23" s="190" t="s">
        <v>2</v>
      </c>
      <c r="C23" s="199">
        <v>31</v>
      </c>
      <c r="D23" s="194">
        <v>6</v>
      </c>
      <c r="E23" s="205">
        <v>5</v>
      </c>
      <c r="F23" s="194">
        <v>18000</v>
      </c>
      <c r="G23" s="50">
        <f t="shared" si="0"/>
        <v>90000</v>
      </c>
      <c r="H23" s="197"/>
      <c r="I23" s="50"/>
      <c r="J23" s="195"/>
    </row>
    <row r="24" spans="1:10" x14ac:dyDescent="0.25">
      <c r="A24" s="195" t="s">
        <v>5071</v>
      </c>
      <c r="B24" s="190" t="s">
        <v>6</v>
      </c>
      <c r="C24" s="199">
        <v>38</v>
      </c>
      <c r="D24" s="194">
        <v>1</v>
      </c>
      <c r="E24" s="205">
        <v>2</v>
      </c>
      <c r="F24" s="194">
        <v>18000</v>
      </c>
      <c r="G24" s="50">
        <f t="shared" si="0"/>
        <v>36000</v>
      </c>
      <c r="H24" s="197"/>
      <c r="I24" s="50"/>
      <c r="J24" s="195"/>
    </row>
    <row r="25" spans="1:10" x14ac:dyDescent="0.25">
      <c r="A25" s="195" t="s">
        <v>5071</v>
      </c>
      <c r="B25" s="190" t="s">
        <v>4</v>
      </c>
      <c r="C25" s="199">
        <v>39</v>
      </c>
      <c r="D25" s="194">
        <v>2</v>
      </c>
      <c r="E25" s="205">
        <v>2</v>
      </c>
      <c r="F25" s="194">
        <v>18000</v>
      </c>
      <c r="G25" s="50">
        <f t="shared" si="0"/>
        <v>36000</v>
      </c>
      <c r="H25" s="197"/>
      <c r="I25" s="50"/>
      <c r="J25" s="195"/>
    </row>
    <row r="26" spans="1:10" x14ac:dyDescent="0.25">
      <c r="A26" s="195" t="s">
        <v>5071</v>
      </c>
      <c r="B26" s="190" t="s">
        <v>3</v>
      </c>
      <c r="C26" s="199">
        <v>50</v>
      </c>
      <c r="D26" s="194">
        <v>3</v>
      </c>
      <c r="E26" s="205">
        <v>2</v>
      </c>
      <c r="F26" s="194">
        <v>18000</v>
      </c>
      <c r="G26" s="50">
        <f t="shared" si="0"/>
        <v>36000</v>
      </c>
      <c r="H26" s="197"/>
      <c r="I26" s="50"/>
      <c r="J26" s="195"/>
    </row>
    <row r="27" spans="1:10" x14ac:dyDescent="0.25">
      <c r="A27" s="195" t="s">
        <v>5071</v>
      </c>
      <c r="B27" s="190" t="s">
        <v>5</v>
      </c>
      <c r="C27" s="199">
        <v>66</v>
      </c>
      <c r="D27" s="194">
        <v>1</v>
      </c>
      <c r="E27" s="205">
        <v>2</v>
      </c>
      <c r="F27" s="194">
        <v>18000</v>
      </c>
      <c r="G27" s="50">
        <f t="shared" si="0"/>
        <v>36000</v>
      </c>
      <c r="H27" s="197"/>
      <c r="I27" s="50"/>
      <c r="J27" s="195"/>
    </row>
    <row r="28" spans="1:10" x14ac:dyDescent="0.25">
      <c r="A28" s="198" t="s">
        <v>5075</v>
      </c>
      <c r="B28" s="222" t="s">
        <v>2958</v>
      </c>
      <c r="C28" s="220">
        <v>75</v>
      </c>
      <c r="D28" s="219">
        <v>28</v>
      </c>
      <c r="E28" s="221">
        <v>25</v>
      </c>
      <c r="F28" s="219">
        <v>18000</v>
      </c>
      <c r="G28" s="206">
        <f t="shared" si="0"/>
        <v>450000</v>
      </c>
      <c r="H28" s="218">
        <v>50</v>
      </c>
      <c r="I28" s="206">
        <f>H28/H33*100</f>
        <v>21.276595744680851</v>
      </c>
      <c r="J28" s="198">
        <v>21.3</v>
      </c>
    </row>
    <row r="29" spans="1:10" x14ac:dyDescent="0.25">
      <c r="A29" s="200" t="s">
        <v>5075</v>
      </c>
      <c r="B29" s="201" t="s">
        <v>7</v>
      </c>
      <c r="C29" s="202">
        <v>124</v>
      </c>
      <c r="D29" s="203">
        <v>25</v>
      </c>
      <c r="E29" s="231">
        <v>25</v>
      </c>
      <c r="F29" s="203">
        <v>18000</v>
      </c>
      <c r="G29" s="204">
        <f t="shared" si="0"/>
        <v>450000</v>
      </c>
      <c r="H29" s="197"/>
      <c r="I29" s="50"/>
      <c r="J29" s="195"/>
    </row>
    <row r="30" spans="1:10" x14ac:dyDescent="0.25">
      <c r="A30" s="198" t="s">
        <v>5070</v>
      </c>
      <c r="B30" s="222" t="s">
        <v>7</v>
      </c>
      <c r="C30" s="225">
        <v>11</v>
      </c>
      <c r="D30" s="219">
        <v>15</v>
      </c>
      <c r="E30" s="221">
        <v>8</v>
      </c>
      <c r="F30" s="219">
        <v>20000</v>
      </c>
      <c r="G30" s="206">
        <f t="shared" si="0"/>
        <v>160000</v>
      </c>
      <c r="H30" s="218">
        <v>18</v>
      </c>
      <c r="I30" s="206">
        <f>H30/H33*100</f>
        <v>7.6595744680851059</v>
      </c>
      <c r="J30" s="198">
        <v>7.7</v>
      </c>
    </row>
    <row r="31" spans="1:10" x14ac:dyDescent="0.25">
      <c r="A31" s="195" t="s">
        <v>5070</v>
      </c>
      <c r="B31" s="190" t="s">
        <v>1</v>
      </c>
      <c r="C31" s="228">
        <v>12</v>
      </c>
      <c r="D31" s="194">
        <v>14</v>
      </c>
      <c r="E31" s="205">
        <v>4</v>
      </c>
      <c r="F31" s="194">
        <v>20000</v>
      </c>
      <c r="G31" s="50">
        <f t="shared" si="0"/>
        <v>80000</v>
      </c>
      <c r="H31" s="197"/>
      <c r="I31" s="50"/>
      <c r="J31" s="195"/>
    </row>
    <row r="32" spans="1:10" x14ac:dyDescent="0.25">
      <c r="A32" s="235" t="s">
        <v>5070</v>
      </c>
      <c r="B32" s="237" t="s">
        <v>2958</v>
      </c>
      <c r="C32" s="238">
        <v>69</v>
      </c>
      <c r="D32" s="205">
        <v>6</v>
      </c>
      <c r="E32" s="205">
        <v>6</v>
      </c>
      <c r="F32" s="205">
        <v>18000</v>
      </c>
      <c r="G32" s="234">
        <f t="shared" si="0"/>
        <v>108000</v>
      </c>
      <c r="H32" s="233"/>
      <c r="I32" s="234"/>
      <c r="J32" s="195"/>
    </row>
    <row r="33" spans="1:10" s="143" customFormat="1" x14ac:dyDescent="0.25">
      <c r="A33" s="198" t="s">
        <v>5078</v>
      </c>
      <c r="B33" s="198"/>
      <c r="C33" s="217"/>
      <c r="D33" s="198"/>
      <c r="E33" s="217">
        <v>20</v>
      </c>
      <c r="F33" s="239">
        <v>16000</v>
      </c>
      <c r="G33" s="200"/>
      <c r="H33" s="197">
        <f>SUM(H3:H32)</f>
        <v>235</v>
      </c>
      <c r="I33" s="195"/>
      <c r="J33" s="195">
        <f>SUM(J3:J32)</f>
        <v>100</v>
      </c>
    </row>
    <row r="34" spans="1:10" x14ac:dyDescent="0.25">
      <c r="A34" s="223" t="s">
        <v>5080</v>
      </c>
      <c r="B34" s="223"/>
      <c r="C34" s="223"/>
      <c r="D34" s="223"/>
      <c r="E34" s="226">
        <f>SUM(E3:E33)</f>
        <v>255</v>
      </c>
    </row>
    <row r="35" spans="1:10" x14ac:dyDescent="0.25">
      <c r="C35" s="207"/>
    </row>
  </sheetData>
  <autoFilter ref="A2:I34" xr:uid="{79224D43-A6D2-4CD7-B6CB-9C0646F0A0A6}">
    <sortState xmlns:xlrd2="http://schemas.microsoft.com/office/spreadsheetml/2017/richdata2" ref="A3:I34">
      <sortCondition ref="A2:A34"/>
    </sortState>
  </autoFilter>
  <mergeCells count="1">
    <mergeCell ref="A1:E1"/>
  </mergeCells>
  <pageMargins left="0.511811024" right="0.511811024" top="0.78740157499999996" bottom="0.78740157499999996" header="0.31496062000000002" footer="0.3149606200000000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21A94A-6185-431A-8D80-5942420E22B0}">
  <sheetPr codeName="Planilha9"/>
  <dimension ref="A1:C13"/>
  <sheetViews>
    <sheetView workbookViewId="0">
      <selection activeCell="B11" sqref="B11"/>
    </sheetView>
  </sheetViews>
  <sheetFormatPr defaultRowHeight="15" x14ac:dyDescent="0.25"/>
  <cols>
    <col min="1" max="1" width="17.5703125" customWidth="1"/>
    <col min="2" max="2" width="86.140625" customWidth="1"/>
  </cols>
  <sheetData>
    <row r="1" spans="1:3" x14ac:dyDescent="0.25">
      <c r="A1" s="143" t="s">
        <v>4603</v>
      </c>
      <c r="B1" s="143" t="s">
        <v>3496</v>
      </c>
      <c r="C1" s="143" t="s">
        <v>4933</v>
      </c>
    </row>
    <row r="2" spans="1:3" ht="15.75" x14ac:dyDescent="0.25">
      <c r="A2" s="1"/>
      <c r="B2" s="1" t="s">
        <v>3497</v>
      </c>
      <c r="C2" s="1" t="s">
        <v>2958</v>
      </c>
    </row>
    <row r="3" spans="1:3" ht="15.75" x14ac:dyDescent="0.25">
      <c r="A3" s="1" t="s">
        <v>3506</v>
      </c>
      <c r="B3" s="1" t="s">
        <v>3371</v>
      </c>
      <c r="C3" s="1" t="s">
        <v>7</v>
      </c>
    </row>
    <row r="4" spans="1:3" ht="15.75" x14ac:dyDescent="0.25">
      <c r="A4" s="1"/>
      <c r="B4" s="1" t="s">
        <v>3361</v>
      </c>
      <c r="C4" s="1" t="s">
        <v>0</v>
      </c>
    </row>
    <row r="5" spans="1:3" ht="15.75" x14ac:dyDescent="0.25">
      <c r="A5" s="1"/>
      <c r="B5" s="1" t="s">
        <v>3432</v>
      </c>
      <c r="C5" s="1" t="s">
        <v>1</v>
      </c>
    </row>
    <row r="6" spans="1:3" ht="15.75" x14ac:dyDescent="0.25">
      <c r="A6" s="1"/>
      <c r="B6" s="1" t="s">
        <v>3380</v>
      </c>
      <c r="C6" s="1" t="s">
        <v>2</v>
      </c>
    </row>
    <row r="7" spans="1:3" ht="15.75" x14ac:dyDescent="0.25">
      <c r="A7" s="1"/>
      <c r="B7" s="1" t="s">
        <v>3389</v>
      </c>
      <c r="C7" s="1" t="s">
        <v>3</v>
      </c>
    </row>
    <row r="8" spans="1:3" ht="15.75" x14ac:dyDescent="0.25">
      <c r="A8" s="1"/>
      <c r="B8" s="1" t="s">
        <v>3408</v>
      </c>
      <c r="C8" s="1" t="s">
        <v>4</v>
      </c>
    </row>
    <row r="9" spans="1:3" ht="15.75" x14ac:dyDescent="0.25">
      <c r="A9" s="1"/>
      <c r="B9" s="1" t="s">
        <v>3413</v>
      </c>
      <c r="C9" s="1" t="s">
        <v>5</v>
      </c>
    </row>
    <row r="10" spans="1:3" ht="15.75" x14ac:dyDescent="0.25">
      <c r="A10" s="1"/>
      <c r="B10" s="1" t="s">
        <v>4595</v>
      </c>
      <c r="C10" s="1" t="s">
        <v>6</v>
      </c>
    </row>
    <row r="11" spans="1:3" ht="15.75" x14ac:dyDescent="0.25">
      <c r="A11" s="1"/>
      <c r="B11" s="1"/>
      <c r="C11" s="1" t="s">
        <v>8</v>
      </c>
    </row>
    <row r="12" spans="1:3" ht="15.75" x14ac:dyDescent="0.25">
      <c r="A12" s="1"/>
      <c r="B12" s="1"/>
      <c r="C12" s="1" t="s">
        <v>29</v>
      </c>
    </row>
    <row r="13" spans="1:3" ht="15.75" x14ac:dyDescent="0.25">
      <c r="A13" s="1"/>
      <c r="B13" s="1"/>
      <c r="C13" s="1" t="s">
        <v>30</v>
      </c>
    </row>
  </sheetData>
  <pageMargins left="0.511811024" right="0.511811024" top="0.78740157499999996" bottom="0.78740157499999996" header="0.31496062000000002" footer="0.3149606200000000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91528C-C3C6-475B-9233-B93E0D4D2F70}">
  <sheetPr codeName="Planilha5" filterMode="1">
    <pageSetUpPr fitToPage="1"/>
  </sheetPr>
  <dimension ref="A1:L43"/>
  <sheetViews>
    <sheetView zoomScaleNormal="100" workbookViewId="0">
      <pane ySplit="1" topLeftCell="A2" activePane="bottomLeft" state="frozen"/>
      <selection pane="bottomLeft" sqref="A1:A1048576"/>
    </sheetView>
  </sheetViews>
  <sheetFormatPr defaultRowHeight="15" x14ac:dyDescent="0.25"/>
  <cols>
    <col min="1" max="2" width="21.7109375" customWidth="1"/>
    <col min="3" max="3" width="40.5703125" hidden="1" customWidth="1"/>
    <col min="4" max="4" width="57" hidden="1" customWidth="1"/>
    <col min="5" max="5" width="12.7109375" customWidth="1"/>
    <col min="6" max="6" width="15.28515625" style="58" bestFit="1" customWidth="1"/>
    <col min="7" max="8" width="21.42578125" customWidth="1"/>
    <col min="9" max="9" width="21.28515625" customWidth="1"/>
    <col min="10" max="10" width="23.28515625" customWidth="1"/>
    <col min="11" max="11" width="21.28515625" customWidth="1"/>
    <col min="12" max="12" width="19" bestFit="1" customWidth="1"/>
  </cols>
  <sheetData>
    <row r="1" spans="1:12" ht="19.5" thickBot="1" x14ac:dyDescent="0.3">
      <c r="A1" s="146" t="s">
        <v>3364</v>
      </c>
      <c r="B1" s="146" t="s">
        <v>3365</v>
      </c>
      <c r="C1" s="63" t="s">
        <v>3363</v>
      </c>
      <c r="D1" s="63" t="s">
        <v>3366</v>
      </c>
      <c r="E1" s="69" t="s">
        <v>3437</v>
      </c>
      <c r="F1" s="70" t="s">
        <v>3471</v>
      </c>
      <c r="G1" s="68" t="s">
        <v>3483</v>
      </c>
      <c r="H1" s="68" t="s">
        <v>3484</v>
      </c>
      <c r="I1" s="68" t="s">
        <v>3487</v>
      </c>
      <c r="J1" s="146" t="s">
        <v>3472</v>
      </c>
      <c r="K1" s="68" t="s">
        <v>3489</v>
      </c>
      <c r="L1" s="68" t="s">
        <v>3491</v>
      </c>
    </row>
    <row r="2" spans="1:12" ht="15.75" thickBot="1" x14ac:dyDescent="0.3">
      <c r="A2" s="24" t="s">
        <v>3356</v>
      </c>
      <c r="B2" s="24" t="s">
        <v>2958</v>
      </c>
      <c r="C2" s="19" t="s">
        <v>3357</v>
      </c>
      <c r="D2" s="66" t="s">
        <v>3367</v>
      </c>
      <c r="E2" s="10">
        <v>74</v>
      </c>
      <c r="F2" s="51">
        <v>40</v>
      </c>
      <c r="G2" s="10">
        <v>36</v>
      </c>
      <c r="H2" s="10">
        <v>4</v>
      </c>
      <c r="I2" s="10">
        <v>10</v>
      </c>
      <c r="J2" s="10">
        <v>2</v>
      </c>
      <c r="K2" s="10"/>
      <c r="L2" s="10">
        <v>7</v>
      </c>
    </row>
    <row r="3" spans="1:12" ht="15.75" thickBot="1" x14ac:dyDescent="0.3">
      <c r="A3" s="24" t="s">
        <v>3356</v>
      </c>
      <c r="B3" s="24" t="s">
        <v>7</v>
      </c>
      <c r="C3" s="19" t="s">
        <v>3358</v>
      </c>
      <c r="D3" s="66" t="s">
        <v>3368</v>
      </c>
      <c r="E3" s="10">
        <v>123</v>
      </c>
      <c r="F3" s="51">
        <v>55</v>
      </c>
      <c r="G3" s="10">
        <v>69</v>
      </c>
      <c r="H3" s="10">
        <v>10</v>
      </c>
      <c r="I3" s="10">
        <v>16</v>
      </c>
      <c r="J3" s="10">
        <v>2</v>
      </c>
      <c r="K3" s="10"/>
      <c r="L3" s="10">
        <v>11</v>
      </c>
    </row>
    <row r="4" spans="1:12" ht="15.75" thickBot="1" x14ac:dyDescent="0.3">
      <c r="A4" s="24" t="s">
        <v>3356</v>
      </c>
      <c r="B4" s="24" t="s">
        <v>0</v>
      </c>
      <c r="C4" s="19" t="s">
        <v>3359</v>
      </c>
      <c r="D4" s="71" t="s">
        <v>3369</v>
      </c>
      <c r="E4" s="10">
        <v>240</v>
      </c>
      <c r="F4" s="51">
        <v>118</v>
      </c>
      <c r="G4" s="10">
        <v>124</v>
      </c>
      <c r="H4" s="10">
        <v>36</v>
      </c>
      <c r="I4" s="10">
        <v>26</v>
      </c>
      <c r="J4" s="10">
        <v>2</v>
      </c>
      <c r="K4" s="10"/>
      <c r="L4" s="10">
        <v>28</v>
      </c>
    </row>
    <row r="5" spans="1:12" ht="15.75" thickBot="1" x14ac:dyDescent="0.3">
      <c r="A5" s="24" t="s">
        <v>3356</v>
      </c>
      <c r="B5" s="24" t="s">
        <v>1</v>
      </c>
      <c r="C5" s="19" t="s">
        <v>3360</v>
      </c>
      <c r="D5" s="66" t="s">
        <v>3370</v>
      </c>
      <c r="E5" s="10">
        <v>116</v>
      </c>
      <c r="F5" s="51">
        <v>58</v>
      </c>
      <c r="G5" s="10">
        <v>60</v>
      </c>
      <c r="H5" s="10">
        <v>4</v>
      </c>
      <c r="I5" s="10">
        <v>10</v>
      </c>
      <c r="J5" s="10"/>
      <c r="K5" s="10"/>
      <c r="L5" s="10">
        <v>9</v>
      </c>
    </row>
    <row r="6" spans="1:12" ht="15.75" thickBot="1" x14ac:dyDescent="0.3">
      <c r="A6" s="13" t="s">
        <v>3371</v>
      </c>
      <c r="B6" s="13" t="s">
        <v>2958</v>
      </c>
      <c r="C6" s="67" t="s">
        <v>3498</v>
      </c>
      <c r="D6" s="66" t="s">
        <v>3372</v>
      </c>
      <c r="E6" s="356">
        <v>160</v>
      </c>
      <c r="F6" s="361">
        <v>93</v>
      </c>
      <c r="G6" s="356">
        <v>72</v>
      </c>
      <c r="H6" s="356">
        <v>13</v>
      </c>
      <c r="I6" s="356">
        <v>20</v>
      </c>
      <c r="J6" s="356">
        <v>8</v>
      </c>
      <c r="K6" s="356"/>
      <c r="L6" s="356">
        <v>15</v>
      </c>
    </row>
    <row r="7" spans="1:12" ht="15.75" hidden="1" thickBot="1" x14ac:dyDescent="0.3">
      <c r="A7" s="13" t="s">
        <v>3371</v>
      </c>
      <c r="B7" s="13" t="s">
        <v>7</v>
      </c>
      <c r="C7" s="67" t="s">
        <v>3498</v>
      </c>
      <c r="D7" s="66" t="s">
        <v>3372</v>
      </c>
      <c r="E7" s="359"/>
      <c r="F7" s="362"/>
      <c r="G7" s="359"/>
      <c r="H7" s="357"/>
      <c r="I7" s="357"/>
      <c r="J7" s="357"/>
      <c r="K7" s="357"/>
      <c r="L7" s="359"/>
    </row>
    <row r="8" spans="1:12" ht="15.75" hidden="1" thickBot="1" x14ac:dyDescent="0.3">
      <c r="A8" s="13" t="s">
        <v>3371</v>
      </c>
      <c r="B8" s="13" t="s">
        <v>0</v>
      </c>
      <c r="C8" s="67" t="s">
        <v>3498</v>
      </c>
      <c r="D8" s="66" t="s">
        <v>3372</v>
      </c>
      <c r="E8" s="359"/>
      <c r="F8" s="362"/>
      <c r="G8" s="359"/>
      <c r="H8" s="357"/>
      <c r="I8" s="357"/>
      <c r="J8" s="357"/>
      <c r="K8" s="357"/>
      <c r="L8" s="359"/>
    </row>
    <row r="9" spans="1:12" ht="15.75" hidden="1" thickBot="1" x14ac:dyDescent="0.3">
      <c r="A9" s="13" t="s">
        <v>3371</v>
      </c>
      <c r="B9" s="13" t="s">
        <v>1</v>
      </c>
      <c r="C9" s="67" t="s">
        <v>3498</v>
      </c>
      <c r="D9" s="66" t="s">
        <v>3372</v>
      </c>
      <c r="E9" s="359"/>
      <c r="F9" s="362"/>
      <c r="G9" s="359"/>
      <c r="H9" s="357"/>
      <c r="I9" s="357"/>
      <c r="J9" s="357"/>
      <c r="K9" s="357"/>
      <c r="L9" s="359"/>
    </row>
    <row r="10" spans="1:12" ht="68.25" hidden="1" customHeight="1" thickBot="1" x14ac:dyDescent="0.3">
      <c r="A10" s="13" t="s">
        <v>3371</v>
      </c>
      <c r="B10" s="13" t="s">
        <v>2</v>
      </c>
      <c r="C10" s="67" t="s">
        <v>3498</v>
      </c>
      <c r="D10" s="19" t="s">
        <v>3372</v>
      </c>
      <c r="E10" s="360"/>
      <c r="F10" s="363"/>
      <c r="G10" s="360"/>
      <c r="H10" s="358"/>
      <c r="I10" s="358"/>
      <c r="J10" s="358"/>
      <c r="K10" s="358"/>
      <c r="L10" s="360"/>
    </row>
    <row r="11" spans="1:12" ht="15.75" thickBot="1" x14ac:dyDescent="0.3">
      <c r="A11" s="24" t="s">
        <v>3361</v>
      </c>
      <c r="B11" s="24" t="s">
        <v>2958</v>
      </c>
      <c r="C11" s="64" t="s">
        <v>3374</v>
      </c>
      <c r="D11" s="19" t="s">
        <v>3373</v>
      </c>
      <c r="E11" s="10">
        <v>180</v>
      </c>
      <c r="F11" s="51">
        <v>119</v>
      </c>
      <c r="G11" s="10">
        <v>64</v>
      </c>
      <c r="H11" s="10">
        <v>8</v>
      </c>
      <c r="I11" s="10">
        <v>15</v>
      </c>
      <c r="J11" s="10"/>
      <c r="K11" s="10"/>
      <c r="L11" s="10">
        <v>10</v>
      </c>
    </row>
    <row r="12" spans="1:12" ht="15.75" thickBot="1" x14ac:dyDescent="0.3">
      <c r="A12" s="24" t="s">
        <v>3361</v>
      </c>
      <c r="B12" s="24" t="s">
        <v>7</v>
      </c>
      <c r="C12" s="64" t="s">
        <v>3375</v>
      </c>
      <c r="D12" s="71" t="s">
        <v>3362</v>
      </c>
      <c r="E12" s="10">
        <v>106</v>
      </c>
      <c r="F12" s="51">
        <v>66</v>
      </c>
      <c r="G12" s="10">
        <v>40</v>
      </c>
      <c r="H12" s="10">
        <v>8</v>
      </c>
      <c r="I12" s="10">
        <v>15</v>
      </c>
      <c r="J12" s="10">
        <v>2</v>
      </c>
      <c r="K12" s="10"/>
      <c r="L12" s="10">
        <v>10</v>
      </c>
    </row>
    <row r="13" spans="1:12" ht="15.75" thickBot="1" x14ac:dyDescent="0.3">
      <c r="A13" s="24" t="s">
        <v>3361</v>
      </c>
      <c r="B13" s="24" t="s">
        <v>0</v>
      </c>
      <c r="C13" s="19" t="s">
        <v>3376</v>
      </c>
      <c r="D13" s="71" t="s">
        <v>3377</v>
      </c>
      <c r="E13" s="10">
        <v>20</v>
      </c>
      <c r="F13" s="55">
        <v>6</v>
      </c>
      <c r="G13" s="10">
        <v>14</v>
      </c>
      <c r="H13" s="10">
        <v>4</v>
      </c>
      <c r="I13" s="10">
        <v>3</v>
      </c>
      <c r="J13" s="10"/>
      <c r="K13" s="10"/>
      <c r="L13" s="10">
        <v>3</v>
      </c>
    </row>
    <row r="14" spans="1:12" ht="15.75" thickBot="1" x14ac:dyDescent="0.3">
      <c r="A14" s="24" t="s">
        <v>3361</v>
      </c>
      <c r="B14" s="24" t="s">
        <v>1</v>
      </c>
      <c r="C14" s="65" t="s">
        <v>3378</v>
      </c>
      <c r="D14" s="72" t="s">
        <v>3379</v>
      </c>
      <c r="E14" s="10">
        <v>22</v>
      </c>
      <c r="F14" s="55">
        <v>12</v>
      </c>
      <c r="G14" s="10">
        <v>12</v>
      </c>
      <c r="H14" s="10">
        <v>4</v>
      </c>
      <c r="I14" s="10">
        <v>3</v>
      </c>
      <c r="J14" s="10">
        <v>4</v>
      </c>
      <c r="K14" s="10"/>
      <c r="L14" s="10">
        <v>3</v>
      </c>
    </row>
    <row r="15" spans="1:12" ht="15.75" thickBot="1" x14ac:dyDescent="0.3">
      <c r="A15" s="13" t="s">
        <v>3380</v>
      </c>
      <c r="B15" s="13" t="s">
        <v>2958</v>
      </c>
      <c r="C15" s="19" t="s">
        <v>3381</v>
      </c>
      <c r="D15" s="19" t="s">
        <v>3382</v>
      </c>
      <c r="E15" s="10">
        <v>151</v>
      </c>
      <c r="F15" s="51">
        <v>78</v>
      </c>
      <c r="G15" s="10">
        <v>71</v>
      </c>
      <c r="H15" s="10">
        <v>9</v>
      </c>
      <c r="I15" s="10">
        <v>20</v>
      </c>
      <c r="J15" s="10"/>
      <c r="K15" s="10"/>
      <c r="L15" s="10">
        <v>8</v>
      </c>
    </row>
    <row r="16" spans="1:12" ht="15.75" thickBot="1" x14ac:dyDescent="0.3">
      <c r="A16" s="13" t="s">
        <v>3380</v>
      </c>
      <c r="B16" s="13" t="s">
        <v>7</v>
      </c>
      <c r="C16" s="19" t="s">
        <v>3383</v>
      </c>
      <c r="D16" s="71" t="s">
        <v>3384</v>
      </c>
      <c r="E16" s="10">
        <v>53</v>
      </c>
      <c r="F16" s="51">
        <v>18</v>
      </c>
      <c r="G16" s="10">
        <v>18</v>
      </c>
      <c r="H16" s="10">
        <v>5</v>
      </c>
      <c r="I16" s="10">
        <v>20</v>
      </c>
      <c r="J16" s="10"/>
      <c r="K16" s="10"/>
      <c r="L16" s="10">
        <v>5</v>
      </c>
    </row>
    <row r="17" spans="1:12" ht="15.75" thickBot="1" x14ac:dyDescent="0.3">
      <c r="A17" s="13" t="s">
        <v>3380</v>
      </c>
      <c r="B17" s="13" t="s">
        <v>0</v>
      </c>
      <c r="C17" s="19" t="s">
        <v>3385</v>
      </c>
      <c r="D17" s="71" t="s">
        <v>3386</v>
      </c>
      <c r="E17" s="10">
        <v>185</v>
      </c>
      <c r="F17" s="51">
        <v>96</v>
      </c>
      <c r="G17" s="10">
        <v>87</v>
      </c>
      <c r="H17" s="10">
        <v>9</v>
      </c>
      <c r="I17" s="10">
        <v>18</v>
      </c>
      <c r="J17" s="10">
        <v>2</v>
      </c>
      <c r="K17" s="10"/>
      <c r="L17" s="10">
        <v>7</v>
      </c>
    </row>
    <row r="18" spans="1:12" ht="15.75" thickBot="1" x14ac:dyDescent="0.3">
      <c r="A18" s="13" t="s">
        <v>3380</v>
      </c>
      <c r="B18" s="13" t="s">
        <v>1</v>
      </c>
      <c r="C18" s="19" t="s">
        <v>3387</v>
      </c>
      <c r="D18" s="19" t="s">
        <v>3388</v>
      </c>
      <c r="E18" s="10">
        <v>124</v>
      </c>
      <c r="F18" s="51">
        <v>67</v>
      </c>
      <c r="G18" s="10">
        <v>56</v>
      </c>
      <c r="H18" s="10">
        <v>8</v>
      </c>
      <c r="I18" s="10">
        <v>20</v>
      </c>
      <c r="J18" s="10">
        <v>2</v>
      </c>
      <c r="K18" s="10"/>
      <c r="L18" s="10">
        <v>8</v>
      </c>
    </row>
    <row r="19" spans="1:12" ht="15.75" thickBot="1" x14ac:dyDescent="0.3">
      <c r="A19" s="13" t="s">
        <v>3389</v>
      </c>
      <c r="B19" s="13" t="s">
        <v>2958</v>
      </c>
      <c r="C19" s="19" t="s">
        <v>3390</v>
      </c>
      <c r="D19" s="19" t="s">
        <v>3391</v>
      </c>
      <c r="E19" s="12">
        <v>28</v>
      </c>
      <c r="F19" s="59">
        <v>9</v>
      </c>
      <c r="G19" s="12">
        <v>18</v>
      </c>
      <c r="H19" s="12">
        <v>3</v>
      </c>
      <c r="I19" s="12">
        <v>3</v>
      </c>
      <c r="J19" s="12"/>
      <c r="K19" s="12"/>
      <c r="L19" s="12">
        <v>2</v>
      </c>
    </row>
    <row r="20" spans="1:12" ht="15.75" thickBot="1" x14ac:dyDescent="0.3">
      <c r="A20" s="13" t="s">
        <v>3389</v>
      </c>
      <c r="B20" s="13" t="s">
        <v>7</v>
      </c>
      <c r="C20" s="66" t="s">
        <v>3392</v>
      </c>
      <c r="D20" s="19" t="s">
        <v>3393</v>
      </c>
      <c r="E20" s="20">
        <v>31</v>
      </c>
      <c r="F20" s="56">
        <v>9</v>
      </c>
      <c r="G20" s="12">
        <v>23</v>
      </c>
      <c r="H20" s="12">
        <v>3</v>
      </c>
      <c r="I20" s="12">
        <v>3</v>
      </c>
      <c r="J20" s="12">
        <v>2</v>
      </c>
      <c r="K20" s="12"/>
      <c r="L20" s="12">
        <v>2</v>
      </c>
    </row>
    <row r="21" spans="1:12" ht="15.75" thickBot="1" x14ac:dyDescent="0.3">
      <c r="A21" s="13" t="s">
        <v>3389</v>
      </c>
      <c r="B21" s="13" t="s">
        <v>0</v>
      </c>
      <c r="C21" s="66" t="s">
        <v>3394</v>
      </c>
      <c r="D21" s="19" t="s">
        <v>3395</v>
      </c>
      <c r="E21" s="10">
        <v>23</v>
      </c>
      <c r="F21" s="57">
        <v>4</v>
      </c>
      <c r="G21" s="12">
        <v>18</v>
      </c>
      <c r="H21" s="12">
        <v>2</v>
      </c>
      <c r="I21" s="12">
        <v>2</v>
      </c>
      <c r="J21" s="12"/>
      <c r="K21" s="12"/>
      <c r="L21" s="12">
        <v>2</v>
      </c>
    </row>
    <row r="22" spans="1:12" ht="15.75" thickBot="1" x14ac:dyDescent="0.3">
      <c r="A22" s="13" t="s">
        <v>3389</v>
      </c>
      <c r="B22" s="13" t="s">
        <v>1</v>
      </c>
      <c r="C22" s="19" t="s">
        <v>3396</v>
      </c>
      <c r="D22" s="21" t="s">
        <v>3397</v>
      </c>
      <c r="E22" s="10">
        <v>22</v>
      </c>
      <c r="F22" s="57">
        <v>4</v>
      </c>
      <c r="G22" s="12">
        <v>18</v>
      </c>
      <c r="H22" s="12">
        <v>2</v>
      </c>
      <c r="I22" s="12">
        <v>2</v>
      </c>
      <c r="J22" s="12"/>
      <c r="K22" s="12"/>
      <c r="L22" s="12">
        <v>2</v>
      </c>
    </row>
    <row r="23" spans="1:12" ht="15.75" thickBot="1" x14ac:dyDescent="0.3">
      <c r="A23" s="13" t="s">
        <v>3389</v>
      </c>
      <c r="B23" s="13" t="s">
        <v>2</v>
      </c>
      <c r="C23" s="19" t="s">
        <v>3398</v>
      </c>
      <c r="D23" s="19" t="s">
        <v>3399</v>
      </c>
      <c r="E23" s="10">
        <v>40</v>
      </c>
      <c r="F23" s="57">
        <v>10</v>
      </c>
      <c r="G23" s="12">
        <v>30</v>
      </c>
      <c r="H23" s="12">
        <v>6</v>
      </c>
      <c r="I23" s="12">
        <v>6</v>
      </c>
      <c r="J23" s="12"/>
      <c r="K23" s="12"/>
      <c r="L23" s="12">
        <v>5</v>
      </c>
    </row>
    <row r="24" spans="1:12" ht="15.75" thickBot="1" x14ac:dyDescent="0.3">
      <c r="A24" s="13" t="s">
        <v>3389</v>
      </c>
      <c r="B24" s="13" t="s">
        <v>3</v>
      </c>
      <c r="C24" s="19" t="s">
        <v>3400</v>
      </c>
      <c r="D24" s="19" t="s">
        <v>3401</v>
      </c>
      <c r="E24" s="10">
        <v>62</v>
      </c>
      <c r="F24" s="61">
        <v>18</v>
      </c>
      <c r="G24" s="12">
        <v>44</v>
      </c>
      <c r="H24" s="12">
        <v>3</v>
      </c>
      <c r="I24" s="12">
        <v>3</v>
      </c>
      <c r="J24" s="12"/>
      <c r="K24" s="12"/>
      <c r="L24" s="12">
        <v>2</v>
      </c>
    </row>
    <row r="25" spans="1:12" ht="15.75" thickBot="1" x14ac:dyDescent="0.3">
      <c r="A25" s="13" t="s">
        <v>3389</v>
      </c>
      <c r="B25" s="13" t="s">
        <v>4</v>
      </c>
      <c r="C25" s="19" t="s">
        <v>3402</v>
      </c>
      <c r="D25" s="66" t="s">
        <v>3395</v>
      </c>
      <c r="E25" s="10">
        <v>51</v>
      </c>
      <c r="F25" s="61">
        <v>22</v>
      </c>
      <c r="G25" s="12">
        <v>30</v>
      </c>
      <c r="H25" s="12">
        <v>2</v>
      </c>
      <c r="I25" s="12">
        <v>2</v>
      </c>
      <c r="J25" s="12"/>
      <c r="K25" s="12"/>
      <c r="L25" s="12">
        <v>2</v>
      </c>
    </row>
    <row r="26" spans="1:12" ht="15.75" thickBot="1" x14ac:dyDescent="0.3">
      <c r="A26" s="13" t="s">
        <v>3389</v>
      </c>
      <c r="B26" s="13" t="s">
        <v>5</v>
      </c>
      <c r="C26" s="19" t="s">
        <v>3403</v>
      </c>
      <c r="D26" s="66" t="s">
        <v>3404</v>
      </c>
      <c r="E26" s="10">
        <v>81</v>
      </c>
      <c r="F26" s="61">
        <v>30</v>
      </c>
      <c r="G26" s="12">
        <v>51</v>
      </c>
      <c r="H26" s="12">
        <v>1</v>
      </c>
      <c r="I26" s="12">
        <v>1</v>
      </c>
      <c r="J26" s="12"/>
      <c r="K26" s="12"/>
      <c r="L26" s="12">
        <v>1</v>
      </c>
    </row>
    <row r="27" spans="1:12" ht="15.75" thickBot="1" x14ac:dyDescent="0.3">
      <c r="A27" s="13" t="s">
        <v>3389</v>
      </c>
      <c r="B27" s="13" t="s">
        <v>6</v>
      </c>
      <c r="C27" s="19" t="s">
        <v>3405</v>
      </c>
      <c r="D27" s="66" t="s">
        <v>3406</v>
      </c>
      <c r="E27" s="10">
        <v>49</v>
      </c>
      <c r="F27" s="61">
        <v>18</v>
      </c>
      <c r="G27" s="12">
        <v>33</v>
      </c>
      <c r="H27" s="12">
        <v>1</v>
      </c>
      <c r="I27" s="12">
        <v>1</v>
      </c>
      <c r="J27" s="12"/>
      <c r="K27" s="12"/>
      <c r="L27" s="12">
        <v>1</v>
      </c>
    </row>
    <row r="28" spans="1:12" ht="15.75" thickBot="1" x14ac:dyDescent="0.3">
      <c r="A28" s="13" t="s">
        <v>3389</v>
      </c>
      <c r="B28" s="13" t="s">
        <v>8</v>
      </c>
      <c r="C28" s="65" t="s">
        <v>3407</v>
      </c>
      <c r="D28" s="72" t="s">
        <v>3397</v>
      </c>
      <c r="E28" s="10">
        <v>20</v>
      </c>
      <c r="F28" s="57">
        <v>3</v>
      </c>
      <c r="G28" s="12">
        <v>18</v>
      </c>
      <c r="H28" s="12">
        <v>1</v>
      </c>
      <c r="I28" s="12">
        <v>1</v>
      </c>
      <c r="J28" s="12"/>
      <c r="K28" s="12"/>
      <c r="L28" s="12">
        <v>1</v>
      </c>
    </row>
    <row r="29" spans="1:12" ht="189" customHeight="1" thickBot="1" x14ac:dyDescent="0.3">
      <c r="A29" s="22" t="s">
        <v>3408</v>
      </c>
      <c r="B29" s="22" t="s">
        <v>2958</v>
      </c>
      <c r="C29" s="19" t="s">
        <v>3410</v>
      </c>
      <c r="D29" s="73" t="s">
        <v>3409</v>
      </c>
      <c r="E29" s="10">
        <v>94</v>
      </c>
      <c r="F29" s="51">
        <v>35</v>
      </c>
      <c r="G29" s="10">
        <v>60</v>
      </c>
      <c r="H29" s="10">
        <v>28</v>
      </c>
      <c r="I29" s="10">
        <v>28</v>
      </c>
      <c r="J29" s="10"/>
      <c r="K29" s="10"/>
      <c r="L29" s="10">
        <v>25</v>
      </c>
    </row>
    <row r="30" spans="1:12" ht="182.25" customHeight="1" thickBot="1" x14ac:dyDescent="0.3">
      <c r="A30" s="22" t="s">
        <v>3408</v>
      </c>
      <c r="B30" s="22" t="s">
        <v>7</v>
      </c>
      <c r="C30" s="19" t="s">
        <v>3411</v>
      </c>
      <c r="D30" s="73" t="s">
        <v>3412</v>
      </c>
      <c r="E30" s="10">
        <v>155</v>
      </c>
      <c r="F30" s="51">
        <v>78</v>
      </c>
      <c r="G30" s="10">
        <v>79</v>
      </c>
      <c r="H30" s="10">
        <v>19</v>
      </c>
      <c r="I30" s="10">
        <v>25</v>
      </c>
      <c r="J30" s="10">
        <v>6</v>
      </c>
      <c r="K30" s="10"/>
      <c r="L30" s="10">
        <v>25</v>
      </c>
    </row>
    <row r="31" spans="1:12" ht="15.75" thickBot="1" x14ac:dyDescent="0.3">
      <c r="A31" s="24" t="s">
        <v>3413</v>
      </c>
      <c r="B31" s="24" t="s">
        <v>2958</v>
      </c>
      <c r="C31" s="19" t="s">
        <v>3415</v>
      </c>
      <c r="D31" s="66" t="s">
        <v>3414</v>
      </c>
      <c r="E31" s="10">
        <v>87</v>
      </c>
      <c r="F31" s="51">
        <v>38</v>
      </c>
      <c r="G31" s="10">
        <v>51</v>
      </c>
      <c r="H31" s="10">
        <v>4</v>
      </c>
      <c r="I31" s="10">
        <v>6</v>
      </c>
      <c r="J31" s="10"/>
      <c r="K31" s="10"/>
      <c r="L31" s="10">
        <v>6</v>
      </c>
    </row>
    <row r="32" spans="1:12" ht="15.75" thickBot="1" x14ac:dyDescent="0.3">
      <c r="A32" s="24" t="s">
        <v>3413</v>
      </c>
      <c r="B32" s="24" t="s">
        <v>7</v>
      </c>
      <c r="C32" s="19" t="s">
        <v>3416</v>
      </c>
      <c r="D32" s="19" t="s">
        <v>3417</v>
      </c>
      <c r="E32" s="10">
        <v>20</v>
      </c>
      <c r="F32" s="55">
        <v>4</v>
      </c>
      <c r="G32" s="10">
        <v>17</v>
      </c>
      <c r="H32" s="10">
        <v>6</v>
      </c>
      <c r="I32" s="60">
        <v>15</v>
      </c>
      <c r="J32" s="10"/>
      <c r="K32" s="10"/>
      <c r="L32" s="10">
        <v>10</v>
      </c>
    </row>
    <row r="33" spans="1:12" ht="15.75" hidden="1" thickBot="1" x14ac:dyDescent="0.3">
      <c r="A33" s="24" t="s">
        <v>3413</v>
      </c>
      <c r="B33" s="24" t="s">
        <v>0</v>
      </c>
      <c r="C33" s="19" t="s">
        <v>3418</v>
      </c>
      <c r="D33" s="19" t="s">
        <v>3419</v>
      </c>
      <c r="E33" s="10">
        <v>10</v>
      </c>
      <c r="F33" s="51">
        <v>2</v>
      </c>
      <c r="G33" s="10">
        <v>8</v>
      </c>
      <c r="H33" s="10"/>
      <c r="I33" s="10"/>
      <c r="J33" s="10"/>
      <c r="K33" s="10"/>
      <c r="L33" s="10"/>
    </row>
    <row r="34" spans="1:12" ht="15.75" thickBot="1" x14ac:dyDescent="0.3">
      <c r="A34" s="24" t="s">
        <v>3413</v>
      </c>
      <c r="B34" s="24" t="s">
        <v>1</v>
      </c>
      <c r="C34" s="19" t="s">
        <v>3420</v>
      </c>
      <c r="D34" s="19" t="s">
        <v>3421</v>
      </c>
      <c r="E34" s="10">
        <v>17</v>
      </c>
      <c r="F34" s="55">
        <v>1</v>
      </c>
      <c r="G34" s="10">
        <v>17</v>
      </c>
      <c r="H34" s="10">
        <v>5</v>
      </c>
      <c r="I34" s="60">
        <v>14</v>
      </c>
      <c r="J34" s="10"/>
      <c r="K34" s="10"/>
      <c r="L34" s="10">
        <v>10</v>
      </c>
    </row>
    <row r="35" spans="1:12" ht="15.75" hidden="1" thickBot="1" x14ac:dyDescent="0.3">
      <c r="A35" s="24" t="s">
        <v>3413</v>
      </c>
      <c r="B35" s="24" t="s">
        <v>2</v>
      </c>
      <c r="C35" s="19" t="s">
        <v>3422</v>
      </c>
      <c r="D35" s="19" t="s">
        <v>3423</v>
      </c>
      <c r="E35" s="10">
        <v>7</v>
      </c>
      <c r="F35" s="51">
        <v>2</v>
      </c>
      <c r="G35" s="10">
        <v>5</v>
      </c>
      <c r="H35" s="10"/>
      <c r="I35" s="10"/>
      <c r="J35" s="10"/>
      <c r="K35" s="10"/>
      <c r="L35" s="10"/>
    </row>
    <row r="36" spans="1:12" ht="15.75" hidden="1" thickBot="1" x14ac:dyDescent="0.3">
      <c r="A36" s="24" t="s">
        <v>3413</v>
      </c>
      <c r="B36" s="24" t="s">
        <v>3</v>
      </c>
      <c r="C36" s="19" t="s">
        <v>3424</v>
      </c>
      <c r="D36" s="19" t="s">
        <v>3425</v>
      </c>
      <c r="E36" s="10">
        <v>15</v>
      </c>
      <c r="F36" s="51">
        <v>2</v>
      </c>
      <c r="G36" s="10">
        <v>13</v>
      </c>
      <c r="H36" s="10"/>
      <c r="I36" s="10"/>
      <c r="J36" s="10"/>
      <c r="K36" s="10"/>
      <c r="L36" s="10"/>
    </row>
    <row r="37" spans="1:12" ht="15.75" hidden="1" thickBot="1" x14ac:dyDescent="0.3">
      <c r="A37" s="24" t="s">
        <v>3413</v>
      </c>
      <c r="B37" s="24" t="s">
        <v>4</v>
      </c>
      <c r="C37" s="19" t="s">
        <v>3426</v>
      </c>
      <c r="D37" s="66" t="s">
        <v>3427</v>
      </c>
      <c r="E37" s="10">
        <v>15</v>
      </c>
      <c r="F37" s="51">
        <v>4</v>
      </c>
      <c r="G37" s="10">
        <v>11</v>
      </c>
      <c r="H37" s="10"/>
      <c r="I37" s="10"/>
      <c r="J37" s="10"/>
      <c r="K37" s="10"/>
      <c r="L37" s="10"/>
    </row>
    <row r="38" spans="1:12" ht="15.75" hidden="1" thickBot="1" x14ac:dyDescent="0.3">
      <c r="A38" s="24" t="s">
        <v>3413</v>
      </c>
      <c r="B38" s="24" t="s">
        <v>5</v>
      </c>
      <c r="C38" s="19" t="s">
        <v>3428</v>
      </c>
      <c r="D38" s="66" t="s">
        <v>3429</v>
      </c>
      <c r="E38" s="10">
        <v>58</v>
      </c>
      <c r="F38" s="51">
        <v>30</v>
      </c>
      <c r="G38" s="10">
        <v>28</v>
      </c>
      <c r="H38" s="10"/>
      <c r="I38" s="10"/>
      <c r="J38" s="10"/>
      <c r="K38" s="10"/>
      <c r="L38" s="10"/>
    </row>
    <row r="39" spans="1:12" ht="15.75" hidden="1" thickBot="1" x14ac:dyDescent="0.3">
      <c r="A39" s="24" t="s">
        <v>3413</v>
      </c>
      <c r="B39" s="13" t="s">
        <v>6</v>
      </c>
      <c r="C39" s="65" t="s">
        <v>3430</v>
      </c>
      <c r="D39" s="72" t="s">
        <v>3431</v>
      </c>
      <c r="E39" s="10">
        <v>56</v>
      </c>
      <c r="F39" s="51">
        <v>36</v>
      </c>
      <c r="G39" s="10">
        <v>18</v>
      </c>
      <c r="H39" s="10"/>
      <c r="I39" s="10"/>
      <c r="J39" s="10"/>
      <c r="K39" s="10"/>
      <c r="L39" s="10"/>
    </row>
    <row r="40" spans="1:12" ht="15.75" thickBot="1" x14ac:dyDescent="0.3">
      <c r="A40" s="22" t="s">
        <v>3432</v>
      </c>
      <c r="B40" s="22" t="s">
        <v>2958</v>
      </c>
      <c r="C40" s="19" t="s">
        <v>3433</v>
      </c>
      <c r="D40" s="19" t="s">
        <v>3434</v>
      </c>
      <c r="E40" s="12">
        <v>18</v>
      </c>
      <c r="F40" s="59">
        <v>4</v>
      </c>
      <c r="G40" s="12">
        <v>16</v>
      </c>
      <c r="H40" s="12">
        <v>5</v>
      </c>
      <c r="I40" s="53">
        <v>15</v>
      </c>
      <c r="J40" s="12"/>
      <c r="K40" s="12"/>
      <c r="L40" s="12">
        <v>10</v>
      </c>
    </row>
    <row r="41" spans="1:12" ht="15.75" thickBot="1" x14ac:dyDescent="0.3">
      <c r="A41" s="22" t="s">
        <v>3432</v>
      </c>
      <c r="B41" s="24" t="s">
        <v>7</v>
      </c>
      <c r="C41" s="19" t="s">
        <v>3435</v>
      </c>
      <c r="D41" s="73" t="s">
        <v>3436</v>
      </c>
      <c r="E41" s="12">
        <v>15</v>
      </c>
      <c r="F41" s="59">
        <v>4</v>
      </c>
      <c r="G41" s="12">
        <v>13</v>
      </c>
      <c r="H41" s="12">
        <v>4</v>
      </c>
      <c r="I41" s="53">
        <v>15</v>
      </c>
      <c r="J41" s="12"/>
      <c r="K41" s="12"/>
      <c r="L41" s="12">
        <v>10</v>
      </c>
    </row>
    <row r="42" spans="1:12" ht="15.75" hidden="1" thickBot="1" x14ac:dyDescent="0.3">
      <c r="B42" s="353" t="s">
        <v>3485</v>
      </c>
      <c r="C42" s="354"/>
      <c r="D42" s="355"/>
      <c r="E42" s="12">
        <v>34</v>
      </c>
      <c r="F42" s="53"/>
      <c r="G42" s="12" t="s">
        <v>3486</v>
      </c>
      <c r="H42" s="12"/>
      <c r="I42" s="12"/>
      <c r="J42" s="12"/>
      <c r="K42" s="12"/>
      <c r="L42" s="12">
        <f>SUM(L40:L41)</f>
        <v>20</v>
      </c>
    </row>
    <row r="43" spans="1:12" hidden="1" x14ac:dyDescent="0.25">
      <c r="K43" t="s">
        <v>3492</v>
      </c>
      <c r="L43" t="e">
        <f>#REF!+#REF!+#REF!+#REF!+#REF!+#REF!+#REF!+L42</f>
        <v>#REF!</v>
      </c>
    </row>
  </sheetData>
  <autoFilter ref="A1:L43" xr:uid="{F391528C-C3C6-475B-9233-B93E0D4D2F70}">
    <filterColumn colId="8">
      <customFilters>
        <customFilter operator="notEqual" val=" "/>
      </customFilters>
    </filterColumn>
  </autoFilter>
  <mergeCells count="9">
    <mergeCell ref="B42:D42"/>
    <mergeCell ref="J6:J10"/>
    <mergeCell ref="K6:K10"/>
    <mergeCell ref="L6:L10"/>
    <mergeCell ref="E6:E10"/>
    <mergeCell ref="F6:F10"/>
    <mergeCell ref="G6:G10"/>
    <mergeCell ref="H6:H10"/>
    <mergeCell ref="I6:I10"/>
  </mergeCells>
  <pageMargins left="0.511811024" right="0.511811024" top="0.78740157499999996" bottom="0.78740157499999996" header="0.31496062000000002" footer="0.31496062000000002"/>
  <pageSetup paperSize="9" scale="65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98DE44-CC6F-479C-91C0-825B1A1C1BE4}">
  <sheetPr codeName="Planilha6">
    <pageSetUpPr fitToPage="1"/>
  </sheetPr>
  <dimension ref="A1:G42"/>
  <sheetViews>
    <sheetView zoomScaleNormal="100" workbookViewId="0">
      <pane ySplit="2" topLeftCell="A3" activePane="bottomLeft" state="frozen"/>
      <selection pane="bottomLeft" activeCell="D3" sqref="D3:D24"/>
    </sheetView>
  </sheetViews>
  <sheetFormatPr defaultRowHeight="15" x14ac:dyDescent="0.25"/>
  <cols>
    <col min="1" max="1" width="21.7109375" style="181" customWidth="1"/>
    <col min="2" max="2" width="16" customWidth="1"/>
    <col min="3" max="3" width="34.5703125" customWidth="1"/>
    <col min="4" max="4" width="26" customWidth="1"/>
    <col min="5" max="5" width="23.5703125" customWidth="1"/>
    <col min="6" max="6" width="16.5703125" customWidth="1"/>
    <col min="7" max="7" width="100.7109375" customWidth="1"/>
  </cols>
  <sheetData>
    <row r="1" spans="1:7" ht="21" customHeight="1" thickBot="1" x14ac:dyDescent="0.3">
      <c r="A1" s="179" t="s">
        <v>4604</v>
      </c>
      <c r="B1" s="179"/>
      <c r="C1" s="182"/>
      <c r="F1" s="179"/>
      <c r="G1" s="179"/>
    </row>
    <row r="2" spans="1:7" ht="18.75" x14ac:dyDescent="0.25">
      <c r="A2" s="184" t="s">
        <v>3364</v>
      </c>
      <c r="B2" s="185" t="s">
        <v>3365</v>
      </c>
      <c r="C2" s="183" t="s">
        <v>5057</v>
      </c>
      <c r="D2" s="166" t="s">
        <v>3363</v>
      </c>
      <c r="E2" s="165" t="s">
        <v>3366</v>
      </c>
      <c r="F2" s="185" t="s">
        <v>4951</v>
      </c>
      <c r="G2" s="185" t="s">
        <v>4571</v>
      </c>
    </row>
    <row r="3" spans="1:7" x14ac:dyDescent="0.25">
      <c r="A3" s="177" t="s">
        <v>3356</v>
      </c>
      <c r="B3" s="167" t="s">
        <v>2958</v>
      </c>
      <c r="C3" s="167" t="s">
        <v>5044</v>
      </c>
      <c r="D3" s="186" t="s">
        <v>3357</v>
      </c>
      <c r="E3" s="187" t="s">
        <v>3367</v>
      </c>
      <c r="F3" s="169">
        <v>10</v>
      </c>
      <c r="G3" s="170"/>
    </row>
    <row r="4" spans="1:7" x14ac:dyDescent="0.25">
      <c r="A4" s="177" t="s">
        <v>3356</v>
      </c>
      <c r="B4" s="167" t="s">
        <v>7</v>
      </c>
      <c r="C4" s="167" t="s">
        <v>5045</v>
      </c>
      <c r="D4" s="186" t="s">
        <v>3358</v>
      </c>
      <c r="E4" s="187" t="s">
        <v>3368</v>
      </c>
      <c r="F4" s="169">
        <v>16</v>
      </c>
      <c r="G4" s="170"/>
    </row>
    <row r="5" spans="1:7" x14ac:dyDescent="0.25">
      <c r="A5" s="177" t="s">
        <v>3356</v>
      </c>
      <c r="B5" s="167" t="s">
        <v>0</v>
      </c>
      <c r="C5" s="167" t="s">
        <v>5053</v>
      </c>
      <c r="D5" s="186" t="s">
        <v>3359</v>
      </c>
      <c r="E5" s="188" t="s">
        <v>3369</v>
      </c>
      <c r="F5" s="169">
        <v>26</v>
      </c>
      <c r="G5" s="170"/>
    </row>
    <row r="6" spans="1:7" x14ac:dyDescent="0.25">
      <c r="A6" s="177" t="s">
        <v>3356</v>
      </c>
      <c r="B6" s="167" t="s">
        <v>1</v>
      </c>
      <c r="C6" s="167" t="s">
        <v>5046</v>
      </c>
      <c r="D6" s="186" t="s">
        <v>3360</v>
      </c>
      <c r="E6" s="187" t="s">
        <v>3370</v>
      </c>
      <c r="F6" s="169">
        <v>10</v>
      </c>
      <c r="G6" s="170"/>
    </row>
    <row r="7" spans="1:7" x14ac:dyDescent="0.25">
      <c r="A7" s="177" t="s">
        <v>3371</v>
      </c>
      <c r="B7" s="168" t="s">
        <v>2958</v>
      </c>
      <c r="C7" s="167" t="s">
        <v>5051</v>
      </c>
      <c r="D7" s="188" t="s">
        <v>3498</v>
      </c>
      <c r="E7" s="187" t="s">
        <v>3372</v>
      </c>
      <c r="F7" s="180">
        <v>20</v>
      </c>
      <c r="G7" s="170"/>
    </row>
    <row r="8" spans="1:7" x14ac:dyDescent="0.25">
      <c r="A8" s="188" t="s">
        <v>3371</v>
      </c>
      <c r="B8" s="189" t="s">
        <v>7</v>
      </c>
      <c r="C8" s="190" t="s">
        <v>5058</v>
      </c>
      <c r="D8" s="188" t="s">
        <v>3498</v>
      </c>
      <c r="E8" s="187" t="s">
        <v>3372</v>
      </c>
      <c r="F8" s="191"/>
      <c r="G8" s="50"/>
    </row>
    <row r="9" spans="1:7" x14ac:dyDescent="0.25">
      <c r="A9" s="188" t="s">
        <v>3371</v>
      </c>
      <c r="B9" s="189" t="s">
        <v>0</v>
      </c>
      <c r="C9" s="190" t="s">
        <v>5059</v>
      </c>
      <c r="D9" s="188" t="s">
        <v>3498</v>
      </c>
      <c r="E9" s="187" t="s">
        <v>3372</v>
      </c>
      <c r="F9" s="191"/>
      <c r="G9" s="50"/>
    </row>
    <row r="10" spans="1:7" x14ac:dyDescent="0.25">
      <c r="A10" s="188" t="s">
        <v>3371</v>
      </c>
      <c r="B10" s="189" t="s">
        <v>1</v>
      </c>
      <c r="C10" s="190" t="s">
        <v>5060</v>
      </c>
      <c r="D10" s="188" t="s">
        <v>3498</v>
      </c>
      <c r="E10" s="187" t="s">
        <v>3372</v>
      </c>
      <c r="F10" s="191"/>
      <c r="G10" s="50"/>
    </row>
    <row r="11" spans="1:7" ht="68.25" customHeight="1" x14ac:dyDescent="0.25">
      <c r="A11" s="188" t="s">
        <v>3371</v>
      </c>
      <c r="B11" s="189" t="s">
        <v>2</v>
      </c>
      <c r="C11" s="190" t="s">
        <v>5061</v>
      </c>
      <c r="D11" s="188" t="s">
        <v>3498</v>
      </c>
      <c r="E11" s="186" t="s">
        <v>3372</v>
      </c>
      <c r="F11" s="191"/>
      <c r="G11" s="50"/>
    </row>
    <row r="12" spans="1:7" x14ac:dyDescent="0.25">
      <c r="A12" s="177" t="s">
        <v>3361</v>
      </c>
      <c r="B12" s="167" t="s">
        <v>2958</v>
      </c>
      <c r="C12" s="167" t="s">
        <v>5054</v>
      </c>
      <c r="D12" s="192" t="s">
        <v>3374</v>
      </c>
      <c r="E12" s="186" t="s">
        <v>3373</v>
      </c>
      <c r="F12" s="169">
        <v>15</v>
      </c>
      <c r="G12" s="170"/>
    </row>
    <row r="13" spans="1:7" x14ac:dyDescent="0.25">
      <c r="A13" s="177" t="s">
        <v>3361</v>
      </c>
      <c r="B13" s="167" t="s">
        <v>7</v>
      </c>
      <c r="C13" s="167" t="s">
        <v>5047</v>
      </c>
      <c r="D13" s="192" t="s">
        <v>3375</v>
      </c>
      <c r="E13" s="188" t="s">
        <v>3362</v>
      </c>
      <c r="F13" s="169">
        <v>15</v>
      </c>
      <c r="G13" s="170"/>
    </row>
    <row r="14" spans="1:7" x14ac:dyDescent="0.25">
      <c r="A14" s="177" t="s">
        <v>3361</v>
      </c>
      <c r="B14" s="167" t="s">
        <v>0</v>
      </c>
      <c r="C14" s="167" t="s">
        <v>5032</v>
      </c>
      <c r="D14" s="186" t="s">
        <v>3376</v>
      </c>
      <c r="E14" s="188" t="s">
        <v>3377</v>
      </c>
      <c r="F14" s="169">
        <v>3</v>
      </c>
      <c r="G14" s="170"/>
    </row>
    <row r="15" spans="1:7" x14ac:dyDescent="0.25">
      <c r="A15" s="177" t="s">
        <v>3361</v>
      </c>
      <c r="B15" s="167" t="s">
        <v>1</v>
      </c>
      <c r="C15" s="167" t="s">
        <v>5036</v>
      </c>
      <c r="D15" s="186" t="s">
        <v>3378</v>
      </c>
      <c r="E15" s="187" t="s">
        <v>3379</v>
      </c>
      <c r="F15" s="169">
        <v>3</v>
      </c>
      <c r="G15" s="170"/>
    </row>
    <row r="16" spans="1:7" x14ac:dyDescent="0.25">
      <c r="A16" s="177" t="s">
        <v>3380</v>
      </c>
      <c r="B16" s="168" t="s">
        <v>2958</v>
      </c>
      <c r="C16" s="167" t="s">
        <v>5049</v>
      </c>
      <c r="D16" s="186" t="s">
        <v>3381</v>
      </c>
      <c r="E16" s="186" t="s">
        <v>3382</v>
      </c>
      <c r="F16" s="169">
        <v>20</v>
      </c>
      <c r="G16" s="170"/>
    </row>
    <row r="17" spans="1:7" x14ac:dyDescent="0.25">
      <c r="A17" s="177" t="s">
        <v>3380</v>
      </c>
      <c r="B17" s="168" t="s">
        <v>7</v>
      </c>
      <c r="C17" s="167" t="s">
        <v>5037</v>
      </c>
      <c r="D17" s="186" t="s">
        <v>3383</v>
      </c>
      <c r="E17" s="188" t="s">
        <v>3384</v>
      </c>
      <c r="F17" s="169">
        <v>20</v>
      </c>
      <c r="G17" s="170"/>
    </row>
    <row r="18" spans="1:7" x14ac:dyDescent="0.25">
      <c r="A18" s="177" t="s">
        <v>3380</v>
      </c>
      <c r="B18" s="168" t="s">
        <v>0</v>
      </c>
      <c r="C18" s="167" t="s">
        <v>5052</v>
      </c>
      <c r="D18" s="186" t="s">
        <v>3385</v>
      </c>
      <c r="E18" s="188" t="s">
        <v>3386</v>
      </c>
      <c r="F18" s="169">
        <v>18</v>
      </c>
      <c r="G18" s="170"/>
    </row>
    <row r="19" spans="1:7" x14ac:dyDescent="0.25">
      <c r="A19" s="177" t="s">
        <v>3380</v>
      </c>
      <c r="B19" s="168" t="s">
        <v>1</v>
      </c>
      <c r="C19" s="167" t="s">
        <v>5048</v>
      </c>
      <c r="D19" s="186" t="s">
        <v>3387</v>
      </c>
      <c r="E19" s="186" t="s">
        <v>3388</v>
      </c>
      <c r="F19" s="169">
        <v>20</v>
      </c>
      <c r="G19" s="170"/>
    </row>
    <row r="20" spans="1:7" x14ac:dyDescent="0.25">
      <c r="A20" s="177" t="s">
        <v>3389</v>
      </c>
      <c r="B20" s="168" t="s">
        <v>2958</v>
      </c>
      <c r="C20" s="167" t="s">
        <v>5033</v>
      </c>
      <c r="D20" s="186" t="s">
        <v>3390</v>
      </c>
      <c r="E20" s="186" t="s">
        <v>3391</v>
      </c>
      <c r="F20" s="169">
        <v>3</v>
      </c>
      <c r="G20" s="170"/>
    </row>
    <row r="21" spans="1:7" x14ac:dyDescent="0.25">
      <c r="A21" s="177" t="s">
        <v>3389</v>
      </c>
      <c r="B21" s="168" t="s">
        <v>7</v>
      </c>
      <c r="C21" s="167" t="s">
        <v>5034</v>
      </c>
      <c r="D21" s="187" t="s">
        <v>3392</v>
      </c>
      <c r="E21" s="186" t="s">
        <v>3393</v>
      </c>
      <c r="F21" s="169">
        <v>3</v>
      </c>
      <c r="G21" s="170"/>
    </row>
    <row r="22" spans="1:7" x14ac:dyDescent="0.25">
      <c r="A22" s="177" t="s">
        <v>3389</v>
      </c>
      <c r="B22" s="168" t="s">
        <v>0</v>
      </c>
      <c r="C22" s="167" t="s">
        <v>5029</v>
      </c>
      <c r="D22" s="187" t="s">
        <v>3394</v>
      </c>
      <c r="E22" s="186" t="s">
        <v>3395</v>
      </c>
      <c r="F22" s="169">
        <v>2</v>
      </c>
      <c r="G22" s="170"/>
    </row>
    <row r="23" spans="1:7" x14ac:dyDescent="0.25">
      <c r="A23" s="177" t="s">
        <v>3389</v>
      </c>
      <c r="B23" s="168" t="s">
        <v>1</v>
      </c>
      <c r="C23" s="167" t="s">
        <v>5030</v>
      </c>
      <c r="D23" s="186" t="s">
        <v>3396</v>
      </c>
      <c r="E23" s="193" t="s">
        <v>3397</v>
      </c>
      <c r="F23" s="169">
        <v>2</v>
      </c>
      <c r="G23" s="170"/>
    </row>
    <row r="24" spans="1:7" x14ac:dyDescent="0.25">
      <c r="A24" s="177" t="s">
        <v>3389</v>
      </c>
      <c r="B24" s="168" t="s">
        <v>2</v>
      </c>
      <c r="C24" s="167" t="s">
        <v>5035</v>
      </c>
      <c r="D24" s="186" t="s">
        <v>3398</v>
      </c>
      <c r="E24" s="186" t="s">
        <v>3399</v>
      </c>
      <c r="F24" s="169">
        <v>6</v>
      </c>
      <c r="G24" s="170"/>
    </row>
    <row r="25" spans="1:7" x14ac:dyDescent="0.25">
      <c r="A25" s="177" t="s">
        <v>3389</v>
      </c>
      <c r="B25" s="168" t="s">
        <v>3</v>
      </c>
      <c r="C25" s="167" t="s">
        <v>5039</v>
      </c>
      <c r="D25" s="186" t="s">
        <v>3400</v>
      </c>
      <c r="E25" s="186" t="s">
        <v>3401</v>
      </c>
      <c r="F25" s="169">
        <v>3</v>
      </c>
      <c r="G25" s="170"/>
    </row>
    <row r="26" spans="1:7" x14ac:dyDescent="0.25">
      <c r="A26" s="177" t="s">
        <v>3389</v>
      </c>
      <c r="B26" s="168" t="s">
        <v>4</v>
      </c>
      <c r="C26" s="167" t="s">
        <v>5040</v>
      </c>
      <c r="D26" s="186" t="s">
        <v>3402</v>
      </c>
      <c r="E26" s="187" t="s">
        <v>3395</v>
      </c>
      <c r="F26" s="169">
        <v>2</v>
      </c>
      <c r="G26" s="170"/>
    </row>
    <row r="27" spans="1:7" x14ac:dyDescent="0.25">
      <c r="A27" s="177" t="s">
        <v>3389</v>
      </c>
      <c r="B27" s="168" t="s">
        <v>5</v>
      </c>
      <c r="C27" s="167" t="s">
        <v>5041</v>
      </c>
      <c r="D27" s="186" t="s">
        <v>3403</v>
      </c>
      <c r="E27" s="187" t="s">
        <v>3404</v>
      </c>
      <c r="F27" s="169">
        <v>1</v>
      </c>
      <c r="G27" s="170"/>
    </row>
    <row r="28" spans="1:7" x14ac:dyDescent="0.25">
      <c r="A28" s="177" t="s">
        <v>3389</v>
      </c>
      <c r="B28" s="168" t="s">
        <v>6</v>
      </c>
      <c r="C28" s="167" t="s">
        <v>5038</v>
      </c>
      <c r="D28" s="186" t="s">
        <v>3405</v>
      </c>
      <c r="E28" s="187" t="s">
        <v>3406</v>
      </c>
      <c r="F28" s="169">
        <v>1</v>
      </c>
      <c r="G28" s="170"/>
    </row>
    <row r="29" spans="1:7" x14ac:dyDescent="0.25">
      <c r="A29" s="177" t="s">
        <v>3389</v>
      </c>
      <c r="B29" s="168" t="s">
        <v>8</v>
      </c>
      <c r="C29" s="167" t="s">
        <v>5026</v>
      </c>
      <c r="D29" s="186" t="s">
        <v>3407</v>
      </c>
      <c r="E29" s="187" t="s">
        <v>3397</v>
      </c>
      <c r="F29" s="169">
        <v>1</v>
      </c>
      <c r="G29" s="170"/>
    </row>
    <row r="30" spans="1:7" x14ac:dyDescent="0.25">
      <c r="A30" s="177" t="s">
        <v>3408</v>
      </c>
      <c r="B30" s="167" t="s">
        <v>2958</v>
      </c>
      <c r="C30" s="167" t="s">
        <v>5042</v>
      </c>
      <c r="D30" s="186" t="s">
        <v>3410</v>
      </c>
      <c r="E30" s="186" t="s">
        <v>3409</v>
      </c>
      <c r="F30" s="169">
        <v>28</v>
      </c>
      <c r="G30" s="170"/>
    </row>
    <row r="31" spans="1:7" x14ac:dyDescent="0.25">
      <c r="A31" s="177" t="s">
        <v>3408</v>
      </c>
      <c r="B31" s="167" t="s">
        <v>7</v>
      </c>
      <c r="C31" s="167" t="s">
        <v>5050</v>
      </c>
      <c r="D31" s="186" t="s">
        <v>3411</v>
      </c>
      <c r="E31" s="186" t="s">
        <v>3412</v>
      </c>
      <c r="F31" s="169">
        <v>25</v>
      </c>
      <c r="G31" s="170"/>
    </row>
    <row r="32" spans="1:7" x14ac:dyDescent="0.25">
      <c r="A32" s="177" t="s">
        <v>3413</v>
      </c>
      <c r="B32" s="167" t="s">
        <v>2958</v>
      </c>
      <c r="C32" s="167" t="s">
        <v>5043</v>
      </c>
      <c r="D32" s="186" t="s">
        <v>3415</v>
      </c>
      <c r="E32" s="187" t="s">
        <v>3414</v>
      </c>
      <c r="F32" s="169">
        <v>6</v>
      </c>
      <c r="G32" s="170"/>
    </row>
    <row r="33" spans="1:7" x14ac:dyDescent="0.25">
      <c r="A33" s="177" t="s">
        <v>3413</v>
      </c>
      <c r="B33" s="167" t="s">
        <v>7</v>
      </c>
      <c r="C33" s="167" t="s">
        <v>5031</v>
      </c>
      <c r="D33" s="186" t="s">
        <v>3416</v>
      </c>
      <c r="E33" s="186" t="s">
        <v>3417</v>
      </c>
      <c r="F33" s="169">
        <v>15</v>
      </c>
      <c r="G33" s="170"/>
    </row>
    <row r="34" spans="1:7" ht="15.75" customHeight="1" x14ac:dyDescent="0.25">
      <c r="A34" s="177"/>
      <c r="B34" s="190" t="s">
        <v>0</v>
      </c>
      <c r="C34" s="190" t="s">
        <v>5062</v>
      </c>
      <c r="D34" s="186" t="s">
        <v>3418</v>
      </c>
      <c r="E34" s="186" t="s">
        <v>3419</v>
      </c>
      <c r="F34" s="194"/>
      <c r="G34" s="50"/>
    </row>
    <row r="35" spans="1:7" x14ac:dyDescent="0.25">
      <c r="A35" s="177" t="s">
        <v>3413</v>
      </c>
      <c r="B35" s="167" t="s">
        <v>1</v>
      </c>
      <c r="C35" s="167" t="s">
        <v>5025</v>
      </c>
      <c r="D35" s="186" t="s">
        <v>3420</v>
      </c>
      <c r="E35" s="186" t="s">
        <v>3421</v>
      </c>
      <c r="F35" s="169">
        <v>14</v>
      </c>
      <c r="G35" s="170"/>
    </row>
    <row r="36" spans="1:7" x14ac:dyDescent="0.25">
      <c r="A36" s="188" t="s">
        <v>3413</v>
      </c>
      <c r="B36" s="190" t="s">
        <v>2</v>
      </c>
      <c r="C36" s="190" t="s">
        <v>5063</v>
      </c>
      <c r="D36" s="186" t="s">
        <v>3422</v>
      </c>
      <c r="E36" s="186" t="s">
        <v>3423</v>
      </c>
      <c r="F36" s="194"/>
      <c r="G36" s="50"/>
    </row>
    <row r="37" spans="1:7" x14ac:dyDescent="0.25">
      <c r="A37" s="188" t="s">
        <v>3413</v>
      </c>
      <c r="B37" s="190" t="s">
        <v>3</v>
      </c>
      <c r="C37" s="190" t="s">
        <v>5064</v>
      </c>
      <c r="D37" s="186" t="s">
        <v>3424</v>
      </c>
      <c r="E37" s="186" t="s">
        <v>3425</v>
      </c>
      <c r="F37" s="194"/>
      <c r="G37" s="50"/>
    </row>
    <row r="38" spans="1:7" x14ac:dyDescent="0.25">
      <c r="A38" s="188" t="s">
        <v>3413</v>
      </c>
      <c r="B38" s="190" t="s">
        <v>4</v>
      </c>
      <c r="C38" s="190" t="s">
        <v>5065</v>
      </c>
      <c r="D38" s="186" t="s">
        <v>3426</v>
      </c>
      <c r="E38" s="187" t="s">
        <v>3427</v>
      </c>
      <c r="F38" s="194"/>
      <c r="G38" s="50"/>
    </row>
    <row r="39" spans="1:7" x14ac:dyDescent="0.25">
      <c r="A39" s="188" t="s">
        <v>3413</v>
      </c>
      <c r="B39" s="190" t="s">
        <v>5</v>
      </c>
      <c r="C39" s="190" t="s">
        <v>5066</v>
      </c>
      <c r="D39" s="186" t="s">
        <v>3428</v>
      </c>
      <c r="E39" s="187" t="s">
        <v>3429</v>
      </c>
      <c r="F39" s="194"/>
      <c r="G39" s="50"/>
    </row>
    <row r="40" spans="1:7" x14ac:dyDescent="0.25">
      <c r="A40" s="188" t="s">
        <v>3413</v>
      </c>
      <c r="B40" s="189" t="s">
        <v>6</v>
      </c>
      <c r="C40" s="190" t="s">
        <v>5067</v>
      </c>
      <c r="D40" s="186" t="s">
        <v>3430</v>
      </c>
      <c r="E40" s="187" t="s">
        <v>3431</v>
      </c>
      <c r="F40" s="194"/>
      <c r="G40" s="50"/>
    </row>
    <row r="41" spans="1:7" ht="15.75" customHeight="1" x14ac:dyDescent="0.25">
      <c r="A41" s="178" t="s">
        <v>3432</v>
      </c>
      <c r="B41" s="167" t="s">
        <v>2958</v>
      </c>
      <c r="C41" s="167" t="s">
        <v>5027</v>
      </c>
      <c r="D41" s="186" t="s">
        <v>3433</v>
      </c>
      <c r="E41" s="186" t="s">
        <v>3434</v>
      </c>
      <c r="F41" s="169">
        <v>15</v>
      </c>
      <c r="G41" s="170"/>
    </row>
    <row r="42" spans="1:7" ht="62.25" customHeight="1" x14ac:dyDescent="0.25">
      <c r="A42" s="178" t="s">
        <v>3432</v>
      </c>
      <c r="B42" s="167" t="s">
        <v>7</v>
      </c>
      <c r="C42" s="167" t="s">
        <v>5028</v>
      </c>
      <c r="D42" s="186" t="s">
        <v>3435</v>
      </c>
      <c r="E42" s="186" t="s">
        <v>3436</v>
      </c>
      <c r="F42" s="169">
        <v>15</v>
      </c>
      <c r="G42" s="170"/>
    </row>
  </sheetData>
  <autoFilter ref="A2:F43" xr:uid="{F391528C-C3C6-475B-9233-B93E0D4D2F70}"/>
  <pageMargins left="0.23622047244094491" right="0.23622047244094491" top="0.35433070866141736" bottom="0.35433070866141736" header="0.31496062992125984" footer="0.31496062992125984"/>
  <pageSetup paperSize="9" scale="93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5C2028-8714-49DC-BDC7-C7C327851715}">
  <sheetPr codeName="Planilha2">
    <pageSetUpPr fitToPage="1"/>
  </sheetPr>
  <dimension ref="A1:K66"/>
  <sheetViews>
    <sheetView zoomScaleNormal="100" workbookViewId="0">
      <pane ySplit="1" topLeftCell="A29" activePane="bottomLeft" state="frozen"/>
      <selection pane="bottomLeft" activeCell="G34" sqref="G34"/>
    </sheetView>
  </sheetViews>
  <sheetFormatPr defaultRowHeight="15" x14ac:dyDescent="0.25"/>
  <cols>
    <col min="1" max="1" width="21.7109375" customWidth="1"/>
    <col min="2" max="2" width="40.5703125" customWidth="1"/>
    <col min="3" max="3" width="57" hidden="1" customWidth="1"/>
    <col min="4" max="4" width="12.7109375" customWidth="1"/>
    <col min="5" max="5" width="15.28515625" style="58" bestFit="1" customWidth="1"/>
    <col min="6" max="7" width="21.42578125" customWidth="1"/>
    <col min="8" max="10" width="21.28515625" customWidth="1"/>
    <col min="11" max="11" width="19" bestFit="1" customWidth="1"/>
  </cols>
  <sheetData>
    <row r="1" spans="1:11" ht="21.75" thickBot="1" x14ac:dyDescent="0.4">
      <c r="A1" s="383" t="s">
        <v>3364</v>
      </c>
      <c r="B1" s="384"/>
      <c r="C1" s="384"/>
      <c r="D1" s="384"/>
      <c r="E1" s="384"/>
      <c r="F1" s="384"/>
      <c r="G1" s="384"/>
      <c r="H1" s="384"/>
      <c r="I1" s="384"/>
      <c r="J1" s="384"/>
      <c r="K1" s="385"/>
    </row>
    <row r="2" spans="1:11" ht="25.5" customHeight="1" thickBot="1" x14ac:dyDescent="0.3">
      <c r="A2" s="376" t="s">
        <v>3356</v>
      </c>
      <c r="B2" s="377"/>
      <c r="C2" s="377"/>
      <c r="D2" s="377"/>
      <c r="E2" s="377"/>
      <c r="F2" s="377"/>
      <c r="G2" s="377"/>
      <c r="H2" s="377"/>
      <c r="I2" s="377"/>
      <c r="J2" s="377"/>
      <c r="K2" s="386"/>
    </row>
    <row r="3" spans="1:11" ht="57" thickBot="1" x14ac:dyDescent="0.3">
      <c r="A3" s="4" t="s">
        <v>3365</v>
      </c>
      <c r="B3" s="5" t="s">
        <v>3363</v>
      </c>
      <c r="C3" s="5" t="s">
        <v>3366</v>
      </c>
      <c r="D3" s="2" t="s">
        <v>3437</v>
      </c>
      <c r="E3" s="54" t="s">
        <v>3471</v>
      </c>
      <c r="F3" s="4" t="s">
        <v>3483</v>
      </c>
      <c r="G3" s="4" t="s">
        <v>3484</v>
      </c>
      <c r="H3" s="4" t="s">
        <v>3487</v>
      </c>
      <c r="I3" s="4" t="s">
        <v>3472</v>
      </c>
      <c r="J3" s="4" t="s">
        <v>3489</v>
      </c>
      <c r="K3" s="4" t="s">
        <v>3491</v>
      </c>
    </row>
    <row r="4" spans="1:11" ht="27" thickBot="1" x14ac:dyDescent="0.3">
      <c r="A4" s="24" t="s">
        <v>2958</v>
      </c>
      <c r="B4" s="19" t="s">
        <v>3357</v>
      </c>
      <c r="C4" s="9" t="s">
        <v>3367</v>
      </c>
      <c r="D4" s="10">
        <v>74</v>
      </c>
      <c r="E4" s="51">
        <v>40</v>
      </c>
      <c r="F4" s="10">
        <v>36</v>
      </c>
      <c r="G4" s="10">
        <v>4</v>
      </c>
      <c r="H4" s="10">
        <v>10</v>
      </c>
      <c r="I4" s="10">
        <v>2</v>
      </c>
      <c r="J4" s="10"/>
      <c r="K4" s="10">
        <v>7</v>
      </c>
    </row>
    <row r="5" spans="1:11" ht="39.75" thickBot="1" x14ac:dyDescent="0.3">
      <c r="A5" s="24" t="s">
        <v>7</v>
      </c>
      <c r="B5" s="19" t="s">
        <v>3358</v>
      </c>
      <c r="C5" s="9" t="s">
        <v>3368</v>
      </c>
      <c r="D5" s="10">
        <v>123</v>
      </c>
      <c r="E5" s="51">
        <v>55</v>
      </c>
      <c r="F5" s="10">
        <v>69</v>
      </c>
      <c r="G5" s="10">
        <v>10</v>
      </c>
      <c r="H5" s="10">
        <v>16</v>
      </c>
      <c r="I5" s="10">
        <v>2</v>
      </c>
      <c r="J5" s="10"/>
      <c r="K5" s="10">
        <v>11</v>
      </c>
    </row>
    <row r="6" spans="1:11" ht="77.25" thickBot="1" x14ac:dyDescent="0.3">
      <c r="A6" s="24" t="s">
        <v>0</v>
      </c>
      <c r="B6" s="19" t="s">
        <v>3359</v>
      </c>
      <c r="C6" s="11" t="s">
        <v>3369</v>
      </c>
      <c r="D6" s="10">
        <v>240</v>
      </c>
      <c r="E6" s="51">
        <v>118</v>
      </c>
      <c r="F6" s="10">
        <v>124</v>
      </c>
      <c r="G6" s="10">
        <v>36</v>
      </c>
      <c r="H6" s="10">
        <v>26</v>
      </c>
      <c r="I6" s="10">
        <v>2</v>
      </c>
      <c r="J6" s="10"/>
      <c r="K6" s="10">
        <v>28</v>
      </c>
    </row>
    <row r="7" spans="1:11" ht="65.25" thickBot="1" x14ac:dyDescent="0.3">
      <c r="A7" s="24" t="s">
        <v>1</v>
      </c>
      <c r="B7" s="15" t="s">
        <v>3360</v>
      </c>
      <c r="C7" s="9" t="s">
        <v>3370</v>
      </c>
      <c r="D7" s="10">
        <v>116</v>
      </c>
      <c r="E7" s="51">
        <v>58</v>
      </c>
      <c r="F7" s="10">
        <v>60</v>
      </c>
      <c r="G7" s="10">
        <v>4</v>
      </c>
      <c r="H7" s="10">
        <v>10</v>
      </c>
      <c r="I7" s="10"/>
      <c r="J7" s="10"/>
      <c r="K7" s="10">
        <v>9</v>
      </c>
    </row>
    <row r="8" spans="1:11" ht="15.75" thickBot="1" x14ac:dyDescent="0.3">
      <c r="A8" s="364" t="s">
        <v>3477</v>
      </c>
      <c r="B8" s="365"/>
      <c r="C8" s="365"/>
      <c r="D8" s="14">
        <f>SUM(D4:D7)</f>
        <v>553</v>
      </c>
      <c r="E8" s="14">
        <f t="shared" ref="E8:J8" si="0">SUM(E4:E7)</f>
        <v>271</v>
      </c>
      <c r="F8" s="14">
        <f t="shared" si="0"/>
        <v>289</v>
      </c>
      <c r="G8" s="14">
        <f t="shared" si="0"/>
        <v>54</v>
      </c>
      <c r="H8" s="14">
        <f t="shared" si="0"/>
        <v>62</v>
      </c>
      <c r="I8" s="14">
        <f t="shared" si="0"/>
        <v>6</v>
      </c>
      <c r="J8" s="14">
        <f t="shared" si="0"/>
        <v>0</v>
      </c>
      <c r="K8" s="10"/>
    </row>
    <row r="9" spans="1:11" ht="25.5" customHeight="1" thickBot="1" x14ac:dyDescent="0.3">
      <c r="A9" s="376" t="s">
        <v>3371</v>
      </c>
      <c r="B9" s="377"/>
      <c r="C9" s="377"/>
      <c r="D9" s="377"/>
      <c r="E9" s="377"/>
      <c r="F9" s="377"/>
      <c r="G9" s="377"/>
      <c r="H9" s="377"/>
      <c r="I9" s="377"/>
      <c r="J9" s="377"/>
      <c r="K9" s="386"/>
    </row>
    <row r="10" spans="1:11" ht="57" thickBot="1" x14ac:dyDescent="0.3">
      <c r="A10" s="4" t="s">
        <v>3365</v>
      </c>
      <c r="B10" s="4" t="s">
        <v>3363</v>
      </c>
      <c r="C10" s="6" t="s">
        <v>3366</v>
      </c>
      <c r="D10" s="4" t="s">
        <v>3437</v>
      </c>
      <c r="E10" s="54" t="s">
        <v>3471</v>
      </c>
      <c r="F10" s="4" t="s">
        <v>3475</v>
      </c>
      <c r="G10" s="4" t="s">
        <v>3484</v>
      </c>
      <c r="H10" s="4" t="s">
        <v>3474</v>
      </c>
      <c r="I10" s="4" t="s">
        <v>3472</v>
      </c>
      <c r="J10" s="4" t="s">
        <v>3473</v>
      </c>
      <c r="K10" s="4" t="s">
        <v>3439</v>
      </c>
    </row>
    <row r="11" spans="1:11" ht="27" thickBot="1" x14ac:dyDescent="0.3">
      <c r="A11" s="13" t="s">
        <v>2958</v>
      </c>
      <c r="B11" s="378" t="s">
        <v>3438</v>
      </c>
      <c r="C11" s="9" t="s">
        <v>3372</v>
      </c>
      <c r="D11" s="356">
        <v>160</v>
      </c>
      <c r="E11" s="361">
        <v>93</v>
      </c>
      <c r="F11" s="356">
        <v>72</v>
      </c>
      <c r="G11" s="356">
        <v>13</v>
      </c>
      <c r="H11" s="356">
        <v>20</v>
      </c>
      <c r="I11" s="356">
        <v>8</v>
      </c>
      <c r="J11" s="356"/>
      <c r="K11" s="356">
        <v>15</v>
      </c>
    </row>
    <row r="12" spans="1:11" ht="27" thickBot="1" x14ac:dyDescent="0.3">
      <c r="A12" s="13" t="s">
        <v>7</v>
      </c>
      <c r="B12" s="379"/>
      <c r="C12" s="9" t="s">
        <v>3372</v>
      </c>
      <c r="D12" s="359"/>
      <c r="E12" s="362"/>
      <c r="F12" s="359"/>
      <c r="G12" s="357"/>
      <c r="H12" s="357"/>
      <c r="I12" s="357"/>
      <c r="J12" s="357"/>
      <c r="K12" s="359"/>
    </row>
    <row r="13" spans="1:11" ht="27" thickBot="1" x14ac:dyDescent="0.3">
      <c r="A13" s="13" t="s">
        <v>0</v>
      </c>
      <c r="B13" s="379"/>
      <c r="C13" s="9" t="s">
        <v>3372</v>
      </c>
      <c r="D13" s="359"/>
      <c r="E13" s="362"/>
      <c r="F13" s="359"/>
      <c r="G13" s="357"/>
      <c r="H13" s="357"/>
      <c r="I13" s="357"/>
      <c r="J13" s="357"/>
      <c r="K13" s="359"/>
    </row>
    <row r="14" spans="1:11" ht="27" thickBot="1" x14ac:dyDescent="0.3">
      <c r="A14" s="13" t="s">
        <v>1</v>
      </c>
      <c r="B14" s="379"/>
      <c r="C14" s="9" t="s">
        <v>3372</v>
      </c>
      <c r="D14" s="359"/>
      <c r="E14" s="362"/>
      <c r="F14" s="359"/>
      <c r="G14" s="357"/>
      <c r="H14" s="357"/>
      <c r="I14" s="357"/>
      <c r="J14" s="357"/>
      <c r="K14" s="359"/>
    </row>
    <row r="15" spans="1:11" ht="68.25" customHeight="1" thickBot="1" x14ac:dyDescent="0.3">
      <c r="A15" s="13" t="s">
        <v>2</v>
      </c>
      <c r="B15" s="380"/>
      <c r="C15" s="15" t="s">
        <v>3372</v>
      </c>
      <c r="D15" s="360"/>
      <c r="E15" s="363"/>
      <c r="F15" s="360"/>
      <c r="G15" s="358"/>
      <c r="H15" s="358"/>
      <c r="I15" s="358"/>
      <c r="J15" s="358"/>
      <c r="K15" s="360"/>
    </row>
    <row r="16" spans="1:11" ht="15.75" thickBot="1" x14ac:dyDescent="0.3">
      <c r="A16" s="353" t="s">
        <v>3478</v>
      </c>
      <c r="B16" s="354"/>
      <c r="C16" s="354"/>
      <c r="D16" s="12">
        <v>165</v>
      </c>
      <c r="E16" s="53"/>
      <c r="F16" s="53"/>
      <c r="G16" s="53"/>
      <c r="H16" s="12"/>
      <c r="I16" s="12"/>
      <c r="J16" s="12"/>
      <c r="K16" s="12">
        <v>15</v>
      </c>
    </row>
    <row r="17" spans="1:11" ht="25.5" customHeight="1" thickBot="1" x14ac:dyDescent="0.3">
      <c r="A17" s="381" t="s">
        <v>3361</v>
      </c>
      <c r="B17" s="382"/>
      <c r="C17" s="382"/>
      <c r="D17" s="382"/>
      <c r="E17" s="382"/>
      <c r="F17" s="382"/>
      <c r="G17" s="382"/>
      <c r="H17" s="382"/>
      <c r="I17" s="382"/>
      <c r="J17" s="382"/>
      <c r="K17" s="382"/>
    </row>
    <row r="18" spans="1:11" ht="57" thickBot="1" x14ac:dyDescent="0.3">
      <c r="A18" s="7" t="s">
        <v>3365</v>
      </c>
      <c r="B18" s="3" t="s">
        <v>3363</v>
      </c>
      <c r="C18" s="4" t="s">
        <v>3366</v>
      </c>
      <c r="D18" s="4" t="s">
        <v>3437</v>
      </c>
      <c r="E18" s="54" t="s">
        <v>3471</v>
      </c>
      <c r="F18" s="4" t="s">
        <v>3475</v>
      </c>
      <c r="G18" s="4" t="s">
        <v>3484</v>
      </c>
      <c r="H18" s="4" t="s">
        <v>3474</v>
      </c>
      <c r="I18" s="4" t="s">
        <v>3472</v>
      </c>
      <c r="J18" s="4" t="s">
        <v>3473</v>
      </c>
      <c r="K18" s="4" t="s">
        <v>3439</v>
      </c>
    </row>
    <row r="19" spans="1:11" ht="103.5" thickBot="1" x14ac:dyDescent="0.3">
      <c r="A19" s="24" t="s">
        <v>2958</v>
      </c>
      <c r="B19" s="16" t="s">
        <v>3374</v>
      </c>
      <c r="C19" s="15" t="s">
        <v>3373</v>
      </c>
      <c r="D19" s="10">
        <v>180</v>
      </c>
      <c r="E19" s="51">
        <v>119</v>
      </c>
      <c r="F19" s="10">
        <v>64</v>
      </c>
      <c r="G19" s="10">
        <v>8</v>
      </c>
      <c r="H19" s="10">
        <v>15</v>
      </c>
      <c r="I19" s="10"/>
      <c r="J19" s="10"/>
      <c r="K19" s="10">
        <v>10</v>
      </c>
    </row>
    <row r="20" spans="1:11" ht="52.5" thickBot="1" x14ac:dyDescent="0.3">
      <c r="A20" s="24" t="s">
        <v>7</v>
      </c>
      <c r="B20" s="16" t="s">
        <v>3375</v>
      </c>
      <c r="C20" s="11" t="s">
        <v>3362</v>
      </c>
      <c r="D20" s="10">
        <v>106</v>
      </c>
      <c r="E20" s="51">
        <v>66</v>
      </c>
      <c r="F20" s="10">
        <v>40</v>
      </c>
      <c r="G20" s="10">
        <v>8</v>
      </c>
      <c r="H20" s="10">
        <v>15</v>
      </c>
      <c r="I20" s="10">
        <v>2</v>
      </c>
      <c r="J20" s="10"/>
      <c r="K20" s="10">
        <v>10</v>
      </c>
    </row>
    <row r="21" spans="1:11" ht="141" thickBot="1" x14ac:dyDescent="0.3">
      <c r="A21" s="24" t="s">
        <v>0</v>
      </c>
      <c r="B21" s="15" t="s">
        <v>3376</v>
      </c>
      <c r="C21" s="11" t="s">
        <v>3377</v>
      </c>
      <c r="D21" s="10">
        <v>20</v>
      </c>
      <c r="E21" s="55">
        <v>6</v>
      </c>
      <c r="F21" s="10">
        <v>14</v>
      </c>
      <c r="G21" s="10">
        <v>4</v>
      </c>
      <c r="H21" s="10">
        <v>3</v>
      </c>
      <c r="I21" s="10"/>
      <c r="J21" s="10"/>
      <c r="K21" s="10">
        <v>3</v>
      </c>
    </row>
    <row r="22" spans="1:11" ht="90.75" thickBot="1" x14ac:dyDescent="0.3">
      <c r="A22" s="24" t="s">
        <v>1</v>
      </c>
      <c r="B22" s="17" t="s">
        <v>3378</v>
      </c>
      <c r="C22" s="18" t="s">
        <v>3379</v>
      </c>
      <c r="D22" s="10">
        <v>22</v>
      </c>
      <c r="E22" s="55">
        <v>12</v>
      </c>
      <c r="F22" s="10">
        <v>12</v>
      </c>
      <c r="G22" s="10">
        <v>4</v>
      </c>
      <c r="H22" s="10">
        <v>3</v>
      </c>
      <c r="I22" s="10">
        <v>4</v>
      </c>
      <c r="J22" s="10"/>
      <c r="K22" s="10">
        <v>3</v>
      </c>
    </row>
    <row r="23" spans="1:11" ht="15.75" thickBot="1" x14ac:dyDescent="0.3">
      <c r="A23" s="364" t="s">
        <v>3479</v>
      </c>
      <c r="B23" s="365"/>
      <c r="C23" s="365"/>
      <c r="D23" s="14">
        <f t="shared" ref="D23:I23" si="1">SUM(D19:D22)</f>
        <v>328</v>
      </c>
      <c r="E23" s="14">
        <f t="shared" si="1"/>
        <v>203</v>
      </c>
      <c r="F23" s="14">
        <f t="shared" si="1"/>
        <v>130</v>
      </c>
      <c r="G23" s="14">
        <f t="shared" si="1"/>
        <v>24</v>
      </c>
      <c r="H23" s="14">
        <f t="shared" si="1"/>
        <v>36</v>
      </c>
      <c r="I23" s="14">
        <f t="shared" si="1"/>
        <v>6</v>
      </c>
      <c r="J23" s="14"/>
      <c r="K23" s="14">
        <f>SUM(K19:K22)</f>
        <v>26</v>
      </c>
    </row>
    <row r="24" spans="1:11" ht="25.5" customHeight="1" thickBot="1" x14ac:dyDescent="0.3">
      <c r="A24" s="373" t="s">
        <v>3380</v>
      </c>
      <c r="B24" s="374"/>
      <c r="C24" s="374"/>
      <c r="D24" s="374"/>
      <c r="E24" s="374"/>
      <c r="F24" s="374"/>
      <c r="G24" s="374"/>
      <c r="H24" s="374"/>
      <c r="I24" s="374"/>
      <c r="J24" s="374"/>
      <c r="K24" s="375"/>
    </row>
    <row r="25" spans="1:11" ht="75.75" thickBot="1" x14ac:dyDescent="0.3">
      <c r="A25" s="7" t="s">
        <v>3365</v>
      </c>
      <c r="B25" s="7" t="s">
        <v>3363</v>
      </c>
      <c r="C25" s="7" t="s">
        <v>3366</v>
      </c>
      <c r="D25" s="7" t="s">
        <v>3437</v>
      </c>
      <c r="E25" s="54" t="s">
        <v>3471</v>
      </c>
      <c r="F25" s="4" t="s">
        <v>3475</v>
      </c>
      <c r="G25" s="4" t="s">
        <v>3484</v>
      </c>
      <c r="H25" s="4" t="s">
        <v>3487</v>
      </c>
      <c r="I25" s="4" t="s">
        <v>3488</v>
      </c>
      <c r="J25" s="4" t="s">
        <v>3489</v>
      </c>
      <c r="K25" s="4" t="s">
        <v>3490</v>
      </c>
    </row>
    <row r="26" spans="1:11" ht="39" thickBot="1" x14ac:dyDescent="0.3">
      <c r="A26" s="13" t="s">
        <v>2958</v>
      </c>
      <c r="B26" s="15" t="s">
        <v>3381</v>
      </c>
      <c r="C26" s="15" t="s">
        <v>3382</v>
      </c>
      <c r="D26" s="10">
        <v>151</v>
      </c>
      <c r="E26" s="51">
        <v>78</v>
      </c>
      <c r="F26" s="10">
        <v>71</v>
      </c>
      <c r="G26" s="10">
        <v>9</v>
      </c>
      <c r="H26" s="10">
        <v>20</v>
      </c>
      <c r="I26" s="10"/>
      <c r="J26" s="10"/>
      <c r="K26" s="10">
        <v>8</v>
      </c>
    </row>
    <row r="27" spans="1:11" ht="64.5" thickBot="1" x14ac:dyDescent="0.3">
      <c r="A27" s="13" t="s">
        <v>7</v>
      </c>
      <c r="B27" s="15" t="s">
        <v>3383</v>
      </c>
      <c r="C27" s="11" t="s">
        <v>3384</v>
      </c>
      <c r="D27" s="10">
        <v>53</v>
      </c>
      <c r="E27" s="51">
        <v>18</v>
      </c>
      <c r="F27" s="10">
        <v>18</v>
      </c>
      <c r="G27" s="10">
        <v>5</v>
      </c>
      <c r="H27" s="10">
        <v>20</v>
      </c>
      <c r="I27" s="10"/>
      <c r="J27" s="10"/>
      <c r="K27" s="10">
        <v>5</v>
      </c>
    </row>
    <row r="28" spans="1:11" ht="64.5" thickBot="1" x14ac:dyDescent="0.3">
      <c r="A28" s="13" t="s">
        <v>0</v>
      </c>
      <c r="B28" s="15" t="s">
        <v>3385</v>
      </c>
      <c r="C28" s="11" t="s">
        <v>3386</v>
      </c>
      <c r="D28" s="10">
        <v>185</v>
      </c>
      <c r="E28" s="51">
        <v>96</v>
      </c>
      <c r="F28" s="10">
        <v>87</v>
      </c>
      <c r="G28" s="10">
        <v>9</v>
      </c>
      <c r="H28" s="10">
        <v>18</v>
      </c>
      <c r="I28" s="10">
        <v>2</v>
      </c>
      <c r="J28" s="10"/>
      <c r="K28" s="10">
        <v>7</v>
      </c>
    </row>
    <row r="29" spans="1:11" ht="77.25" thickBot="1" x14ac:dyDescent="0.3">
      <c r="A29" s="13" t="s">
        <v>1</v>
      </c>
      <c r="B29" s="15" t="s">
        <v>3387</v>
      </c>
      <c r="C29" s="15" t="s">
        <v>3388</v>
      </c>
      <c r="D29" s="10">
        <v>124</v>
      </c>
      <c r="E29" s="51">
        <v>67</v>
      </c>
      <c r="F29" s="10">
        <v>56</v>
      </c>
      <c r="G29" s="10">
        <v>8</v>
      </c>
      <c r="H29" s="10">
        <v>20</v>
      </c>
      <c r="I29" s="10">
        <v>2</v>
      </c>
      <c r="J29" s="10"/>
      <c r="K29" s="10">
        <v>8</v>
      </c>
    </row>
    <row r="30" spans="1:11" ht="15.75" thickBot="1" x14ac:dyDescent="0.3">
      <c r="A30" s="364" t="s">
        <v>3480</v>
      </c>
      <c r="B30" s="365"/>
      <c r="C30" s="366"/>
      <c r="D30" s="14">
        <f t="shared" ref="D30:I30" si="2">SUM(D26:D29)</f>
        <v>513</v>
      </c>
      <c r="E30" s="14">
        <f t="shared" si="2"/>
        <v>259</v>
      </c>
      <c r="F30" s="14">
        <f t="shared" si="2"/>
        <v>232</v>
      </c>
      <c r="G30" s="14">
        <f t="shared" si="2"/>
        <v>31</v>
      </c>
      <c r="H30" s="14">
        <f t="shared" si="2"/>
        <v>78</v>
      </c>
      <c r="I30" s="14">
        <f t="shared" si="2"/>
        <v>4</v>
      </c>
      <c r="J30" s="14"/>
      <c r="K30" s="14">
        <f>SUM(K26:K29)</f>
        <v>28</v>
      </c>
    </row>
    <row r="31" spans="1:11" ht="42.75" customHeight="1" thickBot="1" x14ac:dyDescent="0.3">
      <c r="A31" s="367" t="s">
        <v>3389</v>
      </c>
      <c r="B31" s="368"/>
      <c r="C31" s="368"/>
      <c r="D31" s="368"/>
      <c r="E31" s="368"/>
      <c r="F31" s="368"/>
      <c r="G31" s="368"/>
      <c r="H31" s="368"/>
      <c r="I31" s="368"/>
      <c r="J31" s="368"/>
      <c r="K31" s="369"/>
    </row>
    <row r="32" spans="1:11" ht="57" thickBot="1" x14ac:dyDescent="0.3">
      <c r="A32" s="25" t="s">
        <v>3365</v>
      </c>
      <c r="B32" s="7" t="s">
        <v>3363</v>
      </c>
      <c r="C32" s="8" t="s">
        <v>3366</v>
      </c>
      <c r="D32" s="8" t="s">
        <v>3437</v>
      </c>
      <c r="E32" s="54" t="s">
        <v>3471</v>
      </c>
      <c r="F32" s="4" t="s">
        <v>3475</v>
      </c>
      <c r="G32" s="4" t="s">
        <v>3484</v>
      </c>
      <c r="H32" s="4" t="s">
        <v>3474</v>
      </c>
      <c r="I32" s="4" t="s">
        <v>3472</v>
      </c>
      <c r="J32" s="4" t="s">
        <v>3473</v>
      </c>
      <c r="K32" s="4" t="s">
        <v>3439</v>
      </c>
    </row>
    <row r="33" spans="1:11" ht="26.25" thickBot="1" x14ac:dyDescent="0.3">
      <c r="A33" s="13" t="s">
        <v>2958</v>
      </c>
      <c r="B33" s="15" t="s">
        <v>3390</v>
      </c>
      <c r="C33" s="15" t="s">
        <v>3391</v>
      </c>
      <c r="D33" s="12">
        <v>28</v>
      </c>
      <c r="E33" s="59">
        <v>9</v>
      </c>
      <c r="F33" s="12">
        <v>18</v>
      </c>
      <c r="G33" s="12">
        <v>3</v>
      </c>
      <c r="H33" s="12">
        <v>3</v>
      </c>
      <c r="I33" s="12"/>
      <c r="J33" s="12"/>
      <c r="K33" s="12">
        <v>2</v>
      </c>
    </row>
    <row r="34" spans="1:11" ht="27" thickBot="1" x14ac:dyDescent="0.3">
      <c r="A34" s="13" t="s">
        <v>7</v>
      </c>
      <c r="B34" s="9" t="s">
        <v>3392</v>
      </c>
      <c r="C34" s="19" t="s">
        <v>3393</v>
      </c>
      <c r="D34" s="20">
        <v>31</v>
      </c>
      <c r="E34" s="56">
        <v>9</v>
      </c>
      <c r="F34" s="12">
        <v>23</v>
      </c>
      <c r="G34" s="12">
        <v>3</v>
      </c>
      <c r="H34" s="12">
        <v>3</v>
      </c>
      <c r="I34" s="12">
        <v>2</v>
      </c>
      <c r="J34" s="12"/>
      <c r="K34" s="12">
        <v>2</v>
      </c>
    </row>
    <row r="35" spans="1:11" ht="27" thickBot="1" x14ac:dyDescent="0.3">
      <c r="A35" s="13" t="s">
        <v>0</v>
      </c>
      <c r="B35" s="9" t="s">
        <v>3394</v>
      </c>
      <c r="C35" s="15" t="s">
        <v>3395</v>
      </c>
      <c r="D35" s="10">
        <v>23</v>
      </c>
      <c r="E35" s="57">
        <v>4</v>
      </c>
      <c r="F35" s="12">
        <v>18</v>
      </c>
      <c r="G35" s="12">
        <v>2</v>
      </c>
      <c r="H35" s="12">
        <v>2</v>
      </c>
      <c r="I35" s="12"/>
      <c r="J35" s="12"/>
      <c r="K35" s="12">
        <v>2</v>
      </c>
    </row>
    <row r="36" spans="1:11" ht="26.25" thickBot="1" x14ac:dyDescent="0.3">
      <c r="A36" s="13" t="s">
        <v>1</v>
      </c>
      <c r="B36" s="15" t="s">
        <v>3396</v>
      </c>
      <c r="C36" s="21" t="s">
        <v>3397</v>
      </c>
      <c r="D36" s="10">
        <v>22</v>
      </c>
      <c r="E36" s="57">
        <v>4</v>
      </c>
      <c r="F36" s="12">
        <v>18</v>
      </c>
      <c r="G36" s="12">
        <v>2</v>
      </c>
      <c r="H36" s="12">
        <v>2</v>
      </c>
      <c r="I36" s="12"/>
      <c r="J36" s="12"/>
      <c r="K36" s="12">
        <v>2</v>
      </c>
    </row>
    <row r="37" spans="1:11" ht="26.25" thickBot="1" x14ac:dyDescent="0.3">
      <c r="A37" s="13" t="s">
        <v>2</v>
      </c>
      <c r="B37" s="15" t="s">
        <v>3398</v>
      </c>
      <c r="C37" s="15" t="s">
        <v>3399</v>
      </c>
      <c r="D37" s="10">
        <v>40</v>
      </c>
      <c r="E37" s="57">
        <v>10</v>
      </c>
      <c r="F37" s="12">
        <v>30</v>
      </c>
      <c r="G37" s="12">
        <v>6</v>
      </c>
      <c r="H37" s="12">
        <v>6</v>
      </c>
      <c r="I37" s="12"/>
      <c r="J37" s="12"/>
      <c r="K37" s="12">
        <v>5</v>
      </c>
    </row>
    <row r="38" spans="1:11" ht="39" thickBot="1" x14ac:dyDescent="0.3">
      <c r="A38" s="13" t="s">
        <v>3</v>
      </c>
      <c r="B38" s="15" t="s">
        <v>3400</v>
      </c>
      <c r="C38" s="15" t="s">
        <v>3401</v>
      </c>
      <c r="D38" s="10">
        <v>62</v>
      </c>
      <c r="E38" s="61">
        <v>18</v>
      </c>
      <c r="F38" s="12">
        <v>44</v>
      </c>
      <c r="G38" s="12">
        <v>3</v>
      </c>
      <c r="H38" s="12">
        <v>3</v>
      </c>
      <c r="I38" s="12"/>
      <c r="J38" s="12"/>
      <c r="K38" s="12">
        <v>2</v>
      </c>
    </row>
    <row r="39" spans="1:11" ht="15.75" thickBot="1" x14ac:dyDescent="0.3">
      <c r="A39" s="13" t="s">
        <v>4</v>
      </c>
      <c r="B39" s="15" t="s">
        <v>3402</v>
      </c>
      <c r="C39" s="9" t="s">
        <v>3395</v>
      </c>
      <c r="D39" s="10">
        <v>51</v>
      </c>
      <c r="E39" s="61">
        <v>22</v>
      </c>
      <c r="F39" s="12">
        <v>30</v>
      </c>
      <c r="G39" s="12">
        <v>2</v>
      </c>
      <c r="H39" s="12">
        <v>2</v>
      </c>
      <c r="I39" s="12"/>
      <c r="J39" s="12"/>
      <c r="K39" s="12">
        <v>2</v>
      </c>
    </row>
    <row r="40" spans="1:11" ht="26.25" thickBot="1" x14ac:dyDescent="0.3">
      <c r="A40" s="13" t="s">
        <v>5</v>
      </c>
      <c r="B40" s="15" t="s">
        <v>3403</v>
      </c>
      <c r="C40" s="9" t="s">
        <v>3404</v>
      </c>
      <c r="D40" s="10">
        <v>81</v>
      </c>
      <c r="E40" s="61">
        <v>30</v>
      </c>
      <c r="F40" s="12">
        <v>51</v>
      </c>
      <c r="G40" s="12">
        <v>1</v>
      </c>
      <c r="H40" s="12">
        <v>1</v>
      </c>
      <c r="I40" s="12"/>
      <c r="J40" s="12"/>
      <c r="K40" s="12">
        <v>1</v>
      </c>
    </row>
    <row r="41" spans="1:11" ht="26.25" thickBot="1" x14ac:dyDescent="0.3">
      <c r="A41" s="13" t="s">
        <v>6</v>
      </c>
      <c r="B41" s="15" t="s">
        <v>3405</v>
      </c>
      <c r="C41" s="9" t="s">
        <v>3406</v>
      </c>
      <c r="D41" s="10">
        <v>49</v>
      </c>
      <c r="E41" s="61">
        <v>18</v>
      </c>
      <c r="F41" s="12">
        <v>33</v>
      </c>
      <c r="G41" s="12">
        <v>1</v>
      </c>
      <c r="H41" s="12">
        <v>1</v>
      </c>
      <c r="I41" s="12"/>
      <c r="J41" s="12"/>
      <c r="K41" s="12">
        <v>1</v>
      </c>
    </row>
    <row r="42" spans="1:11" ht="26.25" thickBot="1" x14ac:dyDescent="0.3">
      <c r="A42" s="13" t="s">
        <v>8</v>
      </c>
      <c r="B42" s="17" t="s">
        <v>3407</v>
      </c>
      <c r="C42" s="18" t="s">
        <v>3397</v>
      </c>
      <c r="D42" s="10">
        <v>20</v>
      </c>
      <c r="E42" s="57">
        <v>3</v>
      </c>
      <c r="F42" s="12">
        <v>18</v>
      </c>
      <c r="G42" s="12">
        <v>1</v>
      </c>
      <c r="H42" s="12">
        <v>1</v>
      </c>
      <c r="I42" s="12"/>
      <c r="J42" s="12"/>
      <c r="K42" s="12">
        <v>1</v>
      </c>
    </row>
    <row r="43" spans="1:11" ht="15.75" thickBot="1" x14ac:dyDescent="0.3">
      <c r="A43" s="353" t="s">
        <v>3476</v>
      </c>
      <c r="B43" s="354"/>
      <c r="C43" s="355"/>
      <c r="D43" s="12">
        <f t="shared" ref="D43:I43" si="3">SUM(D33:D42)</f>
        <v>407</v>
      </c>
      <c r="E43" s="12">
        <f t="shared" si="3"/>
        <v>127</v>
      </c>
      <c r="F43" s="12">
        <f t="shared" si="3"/>
        <v>283</v>
      </c>
      <c r="G43" s="12">
        <f t="shared" si="3"/>
        <v>24</v>
      </c>
      <c r="H43" s="12">
        <f t="shared" si="3"/>
        <v>24</v>
      </c>
      <c r="I43" s="12">
        <f t="shared" si="3"/>
        <v>2</v>
      </c>
      <c r="J43" s="12"/>
      <c r="K43" s="12">
        <f>SUM(K33:K42)</f>
        <v>20</v>
      </c>
    </row>
    <row r="44" spans="1:11" ht="42.75" customHeight="1" thickBot="1" x14ac:dyDescent="0.3">
      <c r="A44" s="376" t="s">
        <v>3408</v>
      </c>
      <c r="B44" s="377"/>
      <c r="C44" s="377"/>
      <c r="D44" s="377"/>
      <c r="E44" s="377"/>
      <c r="F44" s="377"/>
      <c r="G44" s="377"/>
      <c r="H44" s="377"/>
      <c r="I44" s="377"/>
      <c r="J44" s="377"/>
      <c r="K44" s="377"/>
    </row>
    <row r="45" spans="1:11" ht="57" thickBot="1" x14ac:dyDescent="0.3">
      <c r="A45" s="4" t="s">
        <v>3365</v>
      </c>
      <c r="B45" s="4" t="s">
        <v>3363</v>
      </c>
      <c r="C45" s="4" t="s">
        <v>3366</v>
      </c>
      <c r="D45" s="4" t="s">
        <v>3437</v>
      </c>
      <c r="E45" s="54" t="s">
        <v>3471</v>
      </c>
      <c r="F45" s="4" t="s">
        <v>3475</v>
      </c>
      <c r="G45" s="4" t="s">
        <v>3484</v>
      </c>
      <c r="H45" s="4" t="s">
        <v>3474</v>
      </c>
      <c r="I45" s="4" t="s">
        <v>3472</v>
      </c>
      <c r="J45" s="4" t="s">
        <v>3473</v>
      </c>
      <c r="K45" s="4" t="s">
        <v>3439</v>
      </c>
    </row>
    <row r="46" spans="1:11" ht="189" customHeight="1" thickBot="1" x14ac:dyDescent="0.3">
      <c r="A46" s="22" t="s">
        <v>2958</v>
      </c>
      <c r="B46" s="15" t="s">
        <v>3410</v>
      </c>
      <c r="C46" s="23" t="s">
        <v>3409</v>
      </c>
      <c r="D46" s="10">
        <v>94</v>
      </c>
      <c r="E46" s="51">
        <v>35</v>
      </c>
      <c r="F46" s="10">
        <v>60</v>
      </c>
      <c r="G46" s="10">
        <v>28</v>
      </c>
      <c r="H46" s="10">
        <v>28</v>
      </c>
      <c r="I46" s="10"/>
      <c r="J46" s="10"/>
      <c r="K46" s="10">
        <v>25</v>
      </c>
    </row>
    <row r="47" spans="1:11" ht="182.25" customHeight="1" thickBot="1" x14ac:dyDescent="0.3">
      <c r="A47" s="22" t="s">
        <v>7</v>
      </c>
      <c r="B47" s="15" t="s">
        <v>3411</v>
      </c>
      <c r="C47" s="23" t="s">
        <v>3412</v>
      </c>
      <c r="D47" s="10">
        <v>155</v>
      </c>
      <c r="E47" s="51">
        <v>78</v>
      </c>
      <c r="F47" s="10">
        <v>79</v>
      </c>
      <c r="G47" s="10">
        <v>19</v>
      </c>
      <c r="H47" s="10">
        <v>25</v>
      </c>
      <c r="I47" s="10">
        <v>6</v>
      </c>
      <c r="J47" s="10"/>
      <c r="K47" s="10">
        <v>25</v>
      </c>
    </row>
    <row r="48" spans="1:11" ht="15.75" thickBot="1" x14ac:dyDescent="0.3">
      <c r="A48" s="353" t="s">
        <v>3481</v>
      </c>
      <c r="B48" s="354"/>
      <c r="C48" s="355"/>
      <c r="D48" s="12">
        <f t="shared" ref="D48:I48" si="4">SUM(D46:D47)</f>
        <v>249</v>
      </c>
      <c r="E48" s="12">
        <f t="shared" si="4"/>
        <v>113</v>
      </c>
      <c r="F48" s="12">
        <f t="shared" si="4"/>
        <v>139</v>
      </c>
      <c r="G48" s="12">
        <f t="shared" si="4"/>
        <v>47</v>
      </c>
      <c r="H48" s="12">
        <f t="shared" si="4"/>
        <v>53</v>
      </c>
      <c r="I48" s="12">
        <f t="shared" si="4"/>
        <v>6</v>
      </c>
      <c r="J48" s="12"/>
      <c r="K48" s="12">
        <f>SUM(K46:K47)</f>
        <v>50</v>
      </c>
    </row>
    <row r="49" spans="1:11" ht="42.75" customHeight="1" thickBot="1" x14ac:dyDescent="0.3">
      <c r="A49" s="367" t="s">
        <v>3413</v>
      </c>
      <c r="B49" s="368"/>
      <c r="C49" s="368"/>
      <c r="D49" s="368"/>
      <c r="E49" s="368"/>
      <c r="F49" s="368"/>
      <c r="G49" s="368"/>
      <c r="H49" s="368"/>
      <c r="I49" s="368"/>
      <c r="J49" s="368"/>
      <c r="K49" s="369"/>
    </row>
    <row r="50" spans="1:11" ht="57" thickBot="1" x14ac:dyDescent="0.3">
      <c r="A50" s="26" t="s">
        <v>3365</v>
      </c>
      <c r="B50" s="27" t="s">
        <v>3363</v>
      </c>
      <c r="C50" s="28" t="s">
        <v>3366</v>
      </c>
      <c r="D50" s="7" t="s">
        <v>3493</v>
      </c>
      <c r="E50" s="54" t="s">
        <v>3471</v>
      </c>
      <c r="F50" s="4" t="s">
        <v>3494</v>
      </c>
      <c r="G50" s="4" t="s">
        <v>3484</v>
      </c>
      <c r="H50" s="4" t="s">
        <v>3474</v>
      </c>
      <c r="I50" s="4" t="s">
        <v>3472</v>
      </c>
      <c r="J50" s="4" t="s">
        <v>3473</v>
      </c>
      <c r="K50" s="4" t="s">
        <v>3439</v>
      </c>
    </row>
    <row r="51" spans="1:11" ht="15.75" thickBot="1" x14ac:dyDescent="0.3">
      <c r="A51" s="24" t="s">
        <v>2958</v>
      </c>
      <c r="B51" s="15" t="s">
        <v>3415</v>
      </c>
      <c r="C51" s="9" t="s">
        <v>3414</v>
      </c>
      <c r="D51" s="10">
        <v>87</v>
      </c>
      <c r="E51" s="51">
        <v>38</v>
      </c>
      <c r="F51" s="10">
        <v>51</v>
      </c>
      <c r="G51" s="10">
        <v>4</v>
      </c>
      <c r="H51" s="10">
        <v>6</v>
      </c>
      <c r="I51" s="10"/>
      <c r="J51" s="10"/>
      <c r="K51" s="10">
        <v>6</v>
      </c>
    </row>
    <row r="52" spans="1:11" ht="51.75" thickBot="1" x14ac:dyDescent="0.3">
      <c r="A52" s="24" t="s">
        <v>7</v>
      </c>
      <c r="B52" s="15" t="s">
        <v>3416</v>
      </c>
      <c r="C52" s="15" t="s">
        <v>3417</v>
      </c>
      <c r="D52" s="10">
        <v>20</v>
      </c>
      <c r="E52" s="55">
        <v>4</v>
      </c>
      <c r="F52" s="10">
        <v>17</v>
      </c>
      <c r="G52" s="10">
        <v>6</v>
      </c>
      <c r="H52" s="60">
        <v>15</v>
      </c>
      <c r="I52" s="10"/>
      <c r="J52" s="10"/>
      <c r="K52" s="10">
        <v>10</v>
      </c>
    </row>
    <row r="53" spans="1:11" ht="51.75" thickBot="1" x14ac:dyDescent="0.3">
      <c r="A53" s="24" t="s">
        <v>0</v>
      </c>
      <c r="B53" s="15" t="s">
        <v>3418</v>
      </c>
      <c r="C53" s="15" t="s">
        <v>3419</v>
      </c>
      <c r="D53" s="10">
        <v>10</v>
      </c>
      <c r="E53" s="51">
        <v>2</v>
      </c>
      <c r="F53" s="10">
        <v>8</v>
      </c>
      <c r="G53" s="10"/>
      <c r="H53" s="10"/>
      <c r="I53" s="10"/>
      <c r="J53" s="10"/>
      <c r="K53" s="10"/>
    </row>
    <row r="54" spans="1:11" ht="39" thickBot="1" x14ac:dyDescent="0.3">
      <c r="A54" s="24" t="s">
        <v>1</v>
      </c>
      <c r="B54" s="15" t="s">
        <v>3420</v>
      </c>
      <c r="C54" s="15" t="s">
        <v>3421</v>
      </c>
      <c r="D54" s="10">
        <v>17</v>
      </c>
      <c r="E54" s="55">
        <v>1</v>
      </c>
      <c r="F54" s="10">
        <v>17</v>
      </c>
      <c r="G54" s="10">
        <v>5</v>
      </c>
      <c r="H54" s="60">
        <v>14</v>
      </c>
      <c r="I54" s="10"/>
      <c r="J54" s="10"/>
      <c r="K54" s="10">
        <v>10</v>
      </c>
    </row>
    <row r="55" spans="1:11" ht="39" thickBot="1" x14ac:dyDescent="0.3">
      <c r="A55" s="24" t="s">
        <v>2</v>
      </c>
      <c r="B55" s="15" t="s">
        <v>3422</v>
      </c>
      <c r="C55" s="15" t="s">
        <v>3423</v>
      </c>
      <c r="D55" s="10">
        <v>7</v>
      </c>
      <c r="E55" s="51">
        <v>2</v>
      </c>
      <c r="F55" s="10">
        <v>5</v>
      </c>
      <c r="G55" s="10"/>
      <c r="H55" s="10"/>
      <c r="I55" s="10"/>
      <c r="J55" s="10"/>
      <c r="K55" s="10"/>
    </row>
    <row r="56" spans="1:11" ht="26.25" thickBot="1" x14ac:dyDescent="0.3">
      <c r="A56" s="24" t="s">
        <v>3</v>
      </c>
      <c r="B56" s="15" t="s">
        <v>3424</v>
      </c>
      <c r="C56" s="15" t="s">
        <v>3425</v>
      </c>
      <c r="D56" s="10">
        <v>15</v>
      </c>
      <c r="E56" s="51">
        <v>2</v>
      </c>
      <c r="F56" s="10">
        <v>13</v>
      </c>
      <c r="G56" s="10"/>
      <c r="H56" s="10"/>
      <c r="I56" s="10"/>
      <c r="J56" s="10"/>
      <c r="K56" s="10"/>
    </row>
    <row r="57" spans="1:11" ht="26.25" thickBot="1" x14ac:dyDescent="0.3">
      <c r="A57" s="24" t="s">
        <v>4</v>
      </c>
      <c r="B57" s="15" t="s">
        <v>3426</v>
      </c>
      <c r="C57" s="9" t="s">
        <v>3427</v>
      </c>
      <c r="D57" s="10">
        <v>15</v>
      </c>
      <c r="E57" s="51">
        <v>4</v>
      </c>
      <c r="F57" s="10">
        <v>11</v>
      </c>
      <c r="G57" s="10"/>
      <c r="H57" s="10"/>
      <c r="I57" s="10"/>
      <c r="J57" s="10"/>
      <c r="K57" s="10"/>
    </row>
    <row r="58" spans="1:11" ht="26.25" thickBot="1" x14ac:dyDescent="0.3">
      <c r="A58" s="24" t="s">
        <v>5</v>
      </c>
      <c r="B58" s="15" t="s">
        <v>3428</v>
      </c>
      <c r="C58" s="9" t="s">
        <v>3429</v>
      </c>
      <c r="D58" s="10">
        <v>58</v>
      </c>
      <c r="E58" s="51">
        <v>30</v>
      </c>
      <c r="F58" s="10">
        <v>28</v>
      </c>
      <c r="G58" s="10"/>
      <c r="H58" s="10"/>
      <c r="I58" s="10"/>
      <c r="J58" s="10"/>
      <c r="K58" s="10"/>
    </row>
    <row r="59" spans="1:11" ht="26.25" thickBot="1" x14ac:dyDescent="0.3">
      <c r="A59" s="13" t="s">
        <v>6</v>
      </c>
      <c r="B59" s="17" t="s">
        <v>3430</v>
      </c>
      <c r="C59" s="18" t="s">
        <v>3431</v>
      </c>
      <c r="D59" s="10">
        <v>56</v>
      </c>
      <c r="E59" s="51">
        <v>36</v>
      </c>
      <c r="F59" s="10">
        <v>18</v>
      </c>
      <c r="G59" s="10"/>
      <c r="H59" s="10"/>
      <c r="I59" s="10"/>
      <c r="J59" s="10"/>
      <c r="K59" s="10"/>
    </row>
    <row r="60" spans="1:11" ht="15.75" thickBot="1" x14ac:dyDescent="0.3">
      <c r="A60" s="364" t="s">
        <v>3482</v>
      </c>
      <c r="B60" s="365"/>
      <c r="C60" s="366"/>
      <c r="D60" s="14">
        <v>291</v>
      </c>
      <c r="E60" s="52">
        <f>SUM(E51:E59)</f>
        <v>119</v>
      </c>
      <c r="F60" s="52"/>
      <c r="G60" s="52">
        <f>SUM(G51:G59)</f>
        <v>15</v>
      </c>
      <c r="H60" s="14">
        <f>SUM(H51:H59)</f>
        <v>35</v>
      </c>
      <c r="I60" s="14"/>
      <c r="J60" s="14"/>
      <c r="K60" s="14">
        <f>SUM(K51:K59)</f>
        <v>26</v>
      </c>
    </row>
    <row r="61" spans="1:11" ht="84.75" customHeight="1" thickBot="1" x14ac:dyDescent="0.3">
      <c r="A61" s="370" t="s">
        <v>3432</v>
      </c>
      <c r="B61" s="371"/>
      <c r="C61" s="371"/>
      <c r="D61" s="371"/>
      <c r="E61" s="371"/>
      <c r="F61" s="371"/>
      <c r="G61" s="371"/>
      <c r="H61" s="371"/>
      <c r="I61" s="371"/>
      <c r="J61" s="371"/>
      <c r="K61" s="372"/>
    </row>
    <row r="62" spans="1:11" ht="57" thickBot="1" x14ac:dyDescent="0.3">
      <c r="A62" s="25" t="s">
        <v>3365</v>
      </c>
      <c r="B62" s="8" t="s">
        <v>3363</v>
      </c>
      <c r="C62" s="8" t="s">
        <v>3366</v>
      </c>
      <c r="D62" s="8" t="s">
        <v>3437</v>
      </c>
      <c r="E62" s="54" t="s">
        <v>3471</v>
      </c>
      <c r="F62" s="4" t="s">
        <v>3475</v>
      </c>
      <c r="G62" s="4" t="s">
        <v>3484</v>
      </c>
      <c r="H62" s="4" t="s">
        <v>3474</v>
      </c>
      <c r="I62" s="4" t="s">
        <v>3472</v>
      </c>
      <c r="J62" s="4" t="s">
        <v>3473</v>
      </c>
      <c r="K62" s="4" t="s">
        <v>3439</v>
      </c>
    </row>
    <row r="63" spans="1:11" ht="51.75" thickBot="1" x14ac:dyDescent="0.3">
      <c r="A63" s="22" t="s">
        <v>2958</v>
      </c>
      <c r="B63" s="15" t="s">
        <v>3433</v>
      </c>
      <c r="C63" s="15" t="s">
        <v>3434</v>
      </c>
      <c r="D63" s="12">
        <v>18</v>
      </c>
      <c r="E63" s="59">
        <v>4</v>
      </c>
      <c r="F63" s="12">
        <v>16</v>
      </c>
      <c r="G63" s="12">
        <v>5</v>
      </c>
      <c r="H63" s="53">
        <v>15</v>
      </c>
      <c r="I63" s="12"/>
      <c r="J63" s="12"/>
      <c r="K63" s="12">
        <v>10</v>
      </c>
    </row>
    <row r="64" spans="1:11" ht="255.75" thickBot="1" x14ac:dyDescent="0.3">
      <c r="A64" s="24" t="s">
        <v>7</v>
      </c>
      <c r="B64" s="15" t="s">
        <v>3435</v>
      </c>
      <c r="C64" s="23" t="s">
        <v>3436</v>
      </c>
      <c r="D64" s="12">
        <v>15</v>
      </c>
      <c r="E64" s="59">
        <v>4</v>
      </c>
      <c r="F64" s="12">
        <v>13</v>
      </c>
      <c r="G64" s="12">
        <v>4</v>
      </c>
      <c r="H64" s="53">
        <v>15</v>
      </c>
      <c r="I64" s="12"/>
      <c r="J64" s="12"/>
      <c r="K64" s="12">
        <v>10</v>
      </c>
    </row>
    <row r="65" spans="1:11" ht="15.75" thickBot="1" x14ac:dyDescent="0.3">
      <c r="A65" s="353" t="s">
        <v>3485</v>
      </c>
      <c r="B65" s="354"/>
      <c r="C65" s="355"/>
      <c r="D65" s="12">
        <v>34</v>
      </c>
      <c r="E65" s="53"/>
      <c r="F65" s="12" t="s">
        <v>3486</v>
      </c>
      <c r="G65" s="12"/>
      <c r="H65" s="12"/>
      <c r="I65" s="12"/>
      <c r="J65" s="12"/>
      <c r="K65" s="12">
        <f>SUM(K63:K64)</f>
        <v>20</v>
      </c>
    </row>
    <row r="66" spans="1:11" x14ac:dyDescent="0.25">
      <c r="J66" t="s">
        <v>3492</v>
      </c>
      <c r="K66">
        <f>K8+K16+K23+K30+K43+K48+K60+K65</f>
        <v>185</v>
      </c>
    </row>
  </sheetData>
  <mergeCells count="26">
    <mergeCell ref="A8:C8"/>
    <mergeCell ref="B11:B15"/>
    <mergeCell ref="A17:K17"/>
    <mergeCell ref="A1:K1"/>
    <mergeCell ref="A2:K2"/>
    <mergeCell ref="A9:K9"/>
    <mergeCell ref="F11:F15"/>
    <mergeCell ref="K11:K15"/>
    <mergeCell ref="D11:D15"/>
    <mergeCell ref="A16:C16"/>
    <mergeCell ref="I11:I15"/>
    <mergeCell ref="E11:E15"/>
    <mergeCell ref="J11:J15"/>
    <mergeCell ref="H11:H15"/>
    <mergeCell ref="G11:G15"/>
    <mergeCell ref="A60:C60"/>
    <mergeCell ref="A65:C65"/>
    <mergeCell ref="A49:K49"/>
    <mergeCell ref="A61:K61"/>
    <mergeCell ref="A23:C23"/>
    <mergeCell ref="A30:C30"/>
    <mergeCell ref="A48:C48"/>
    <mergeCell ref="A43:C43"/>
    <mergeCell ref="A24:K24"/>
    <mergeCell ref="A31:K31"/>
    <mergeCell ref="A44:K44"/>
  </mergeCells>
  <pageMargins left="0.511811024" right="0.511811024" top="0.78740157499999996" bottom="0.78740157499999996" header="0.31496062000000002" footer="0.31496062000000002"/>
  <pageSetup paperSize="9" scale="46" fitToHeight="0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FD57AE-D5C7-4279-9708-801EFE3A5335}">
  <sheetPr codeName="Planilha3"/>
  <dimension ref="A1:C39"/>
  <sheetViews>
    <sheetView zoomScale="80" zoomScaleNormal="80" workbookViewId="0">
      <selection activeCell="I24" sqref="I24"/>
    </sheetView>
  </sheetViews>
  <sheetFormatPr defaultRowHeight="15" x14ac:dyDescent="0.25"/>
  <cols>
    <col min="1" max="1" width="27.85546875" bestFit="1" customWidth="1"/>
    <col min="2" max="2" width="34.42578125" customWidth="1"/>
    <col min="3" max="3" width="27.28515625" customWidth="1"/>
  </cols>
  <sheetData>
    <row r="1" spans="1:3" ht="25.5" customHeight="1" thickBot="1" x14ac:dyDescent="0.3">
      <c r="A1" s="387" t="s">
        <v>3440</v>
      </c>
      <c r="B1" s="388"/>
      <c r="C1" s="389"/>
    </row>
    <row r="2" spans="1:3" ht="28.5" customHeight="1" thickBot="1" x14ac:dyDescent="0.3">
      <c r="A2" s="29" t="s">
        <v>3461</v>
      </c>
      <c r="B2" s="29" t="s">
        <v>3364</v>
      </c>
      <c r="C2" s="29" t="s">
        <v>3363</v>
      </c>
    </row>
    <row r="3" spans="1:3" ht="15.75" x14ac:dyDescent="0.25">
      <c r="A3" s="30" t="s">
        <v>3442</v>
      </c>
      <c r="B3" s="31" t="s">
        <v>3380</v>
      </c>
      <c r="C3" s="32" t="s">
        <v>3443</v>
      </c>
    </row>
    <row r="4" spans="1:3" ht="15.75" x14ac:dyDescent="0.25">
      <c r="A4" s="33" t="s">
        <v>3442</v>
      </c>
      <c r="B4" s="34" t="s">
        <v>3380</v>
      </c>
      <c r="C4" s="35" t="s">
        <v>3444</v>
      </c>
    </row>
    <row r="5" spans="1:3" ht="15.75" x14ac:dyDescent="0.25">
      <c r="A5" s="33" t="s">
        <v>3442</v>
      </c>
      <c r="B5" s="34" t="s">
        <v>3380</v>
      </c>
      <c r="C5" s="35" t="s">
        <v>3445</v>
      </c>
    </row>
    <row r="6" spans="1:3" ht="16.5" thickBot="1" x14ac:dyDescent="0.3">
      <c r="A6" s="36" t="s">
        <v>3442</v>
      </c>
      <c r="B6" s="37" t="s">
        <v>3380</v>
      </c>
      <c r="C6" s="38" t="s">
        <v>3446</v>
      </c>
    </row>
    <row r="7" spans="1:3" ht="15.75" x14ac:dyDescent="0.25">
      <c r="A7" s="30" t="s">
        <v>3447</v>
      </c>
      <c r="B7" s="31" t="s">
        <v>3389</v>
      </c>
      <c r="C7" s="32" t="s">
        <v>3448</v>
      </c>
    </row>
    <row r="8" spans="1:3" ht="15.75" x14ac:dyDescent="0.25">
      <c r="A8" s="33" t="s">
        <v>3447</v>
      </c>
      <c r="B8" s="34" t="s">
        <v>3389</v>
      </c>
      <c r="C8" s="35" t="s">
        <v>3449</v>
      </c>
    </row>
    <row r="9" spans="1:3" ht="15.75" x14ac:dyDescent="0.25">
      <c r="A9" s="33" t="s">
        <v>3447</v>
      </c>
      <c r="B9" s="34" t="s">
        <v>3389</v>
      </c>
      <c r="C9" s="35" t="s">
        <v>3450</v>
      </c>
    </row>
    <row r="10" spans="1:3" ht="15.75" x14ac:dyDescent="0.25">
      <c r="A10" s="33" t="s">
        <v>3447</v>
      </c>
      <c r="B10" s="34" t="s">
        <v>3389</v>
      </c>
      <c r="C10" s="35" t="s">
        <v>3451</v>
      </c>
    </row>
    <row r="11" spans="1:3" ht="15.75" x14ac:dyDescent="0.25">
      <c r="A11" s="33" t="s">
        <v>3447</v>
      </c>
      <c r="B11" s="34" t="s">
        <v>3389</v>
      </c>
      <c r="C11" s="35" t="s">
        <v>3452</v>
      </c>
    </row>
    <row r="12" spans="1:3" ht="15.75" x14ac:dyDescent="0.25">
      <c r="A12" s="33" t="s">
        <v>3447</v>
      </c>
      <c r="B12" s="34" t="s">
        <v>3389</v>
      </c>
      <c r="C12" s="35" t="s">
        <v>3453</v>
      </c>
    </row>
    <row r="13" spans="1:3" ht="15.75" x14ac:dyDescent="0.25">
      <c r="A13" s="33" t="s">
        <v>3447</v>
      </c>
      <c r="B13" s="34" t="s">
        <v>3389</v>
      </c>
      <c r="C13" s="35" t="s">
        <v>3454</v>
      </c>
    </row>
    <row r="14" spans="1:3" ht="15.75" x14ac:dyDescent="0.25">
      <c r="A14" s="33" t="s">
        <v>3447</v>
      </c>
      <c r="B14" s="34" t="s">
        <v>3389</v>
      </c>
      <c r="C14" s="35" t="s">
        <v>3455</v>
      </c>
    </row>
    <row r="15" spans="1:3" ht="15.75" x14ac:dyDescent="0.25">
      <c r="A15" s="33" t="s">
        <v>3447</v>
      </c>
      <c r="B15" s="34" t="s">
        <v>3389</v>
      </c>
      <c r="C15" s="35" t="s">
        <v>3456</v>
      </c>
    </row>
    <row r="16" spans="1:3" ht="16.5" thickBot="1" x14ac:dyDescent="0.3">
      <c r="A16" s="36" t="s">
        <v>3447</v>
      </c>
      <c r="B16" s="37" t="s">
        <v>3389</v>
      </c>
      <c r="C16" s="38" t="s">
        <v>3457</v>
      </c>
    </row>
    <row r="17" spans="1:3" ht="15.75" x14ac:dyDescent="0.25">
      <c r="A17" s="30" t="s">
        <v>3441</v>
      </c>
      <c r="B17" s="31" t="s">
        <v>3413</v>
      </c>
      <c r="C17" s="32" t="s">
        <v>3458</v>
      </c>
    </row>
    <row r="18" spans="1:3" ht="15.75" x14ac:dyDescent="0.25">
      <c r="A18" s="39" t="s">
        <v>3441</v>
      </c>
      <c r="B18" s="40" t="s">
        <v>3413</v>
      </c>
      <c r="C18" s="41" t="s">
        <v>3459</v>
      </c>
    </row>
    <row r="19" spans="1:3" ht="16.5" thickBot="1" x14ac:dyDescent="0.3">
      <c r="A19" s="42" t="s">
        <v>3441</v>
      </c>
      <c r="B19" s="43" t="s">
        <v>3413</v>
      </c>
      <c r="C19" s="38" t="s">
        <v>3460</v>
      </c>
    </row>
    <row r="20" spans="1:3" ht="15.75" x14ac:dyDescent="0.25">
      <c r="A20" s="33" t="s">
        <v>3462</v>
      </c>
      <c r="B20" s="34" t="s">
        <v>3361</v>
      </c>
      <c r="C20" s="41" t="s">
        <v>3463</v>
      </c>
    </row>
    <row r="21" spans="1:3" ht="15.75" x14ac:dyDescent="0.25">
      <c r="A21" s="33" t="s">
        <v>3462</v>
      </c>
      <c r="B21" s="34" t="s">
        <v>3361</v>
      </c>
      <c r="C21" s="41" t="s">
        <v>3464</v>
      </c>
    </row>
    <row r="22" spans="1:3" ht="15.75" x14ac:dyDescent="0.25">
      <c r="A22" s="33" t="s">
        <v>3462</v>
      </c>
      <c r="B22" s="34" t="s">
        <v>3361</v>
      </c>
      <c r="C22" s="41" t="s">
        <v>3465</v>
      </c>
    </row>
    <row r="23" spans="1:3" ht="15.75" x14ac:dyDescent="0.25">
      <c r="A23" s="33" t="s">
        <v>3462</v>
      </c>
      <c r="B23" s="34" t="s">
        <v>3361</v>
      </c>
      <c r="C23" s="41" t="s">
        <v>3466</v>
      </c>
    </row>
    <row r="24" spans="1:3" ht="15.75" x14ac:dyDescent="0.25">
      <c r="A24" s="33"/>
      <c r="B24" s="34"/>
      <c r="C24" s="41"/>
    </row>
    <row r="25" spans="1:3" ht="15.75" x14ac:dyDescent="0.25">
      <c r="A25" s="33"/>
      <c r="B25" s="34"/>
      <c r="C25" s="41"/>
    </row>
    <row r="26" spans="1:3" ht="15.75" x14ac:dyDescent="0.25">
      <c r="A26" s="33"/>
      <c r="B26" s="44"/>
      <c r="C26" s="41"/>
    </row>
    <row r="27" spans="1:3" ht="15.75" x14ac:dyDescent="0.25">
      <c r="A27" s="45"/>
      <c r="B27" s="45"/>
      <c r="C27" s="45"/>
    </row>
    <row r="28" spans="1:3" ht="15.75" x14ac:dyDescent="0.25">
      <c r="A28" s="44"/>
      <c r="B28" s="44"/>
      <c r="C28" s="44"/>
    </row>
    <row r="29" spans="1:3" ht="15.75" x14ac:dyDescent="0.25">
      <c r="A29" s="45"/>
      <c r="B29" s="45"/>
      <c r="C29" s="45"/>
    </row>
    <row r="33" spans="1:2" x14ac:dyDescent="0.25">
      <c r="A33" s="50" t="s">
        <v>3361</v>
      </c>
      <c r="B33" s="50" t="s">
        <v>3462</v>
      </c>
    </row>
    <row r="34" spans="1:2" x14ac:dyDescent="0.25">
      <c r="A34" s="50" t="s">
        <v>3380</v>
      </c>
      <c r="B34" s="50" t="s">
        <v>3442</v>
      </c>
    </row>
    <row r="35" spans="1:2" x14ac:dyDescent="0.25">
      <c r="A35" s="50" t="s">
        <v>3467</v>
      </c>
      <c r="B35" s="50" t="s">
        <v>3447</v>
      </c>
    </row>
    <row r="36" spans="1:2" x14ac:dyDescent="0.25">
      <c r="A36" s="50" t="s">
        <v>3468</v>
      </c>
      <c r="B36" s="50" t="s">
        <v>3441</v>
      </c>
    </row>
    <row r="37" spans="1:2" x14ac:dyDescent="0.25">
      <c r="A37" s="50"/>
      <c r="B37" s="50"/>
    </row>
    <row r="38" spans="1:2" x14ac:dyDescent="0.25">
      <c r="A38" s="50"/>
      <c r="B38" s="50"/>
    </row>
    <row r="39" spans="1:2" x14ac:dyDescent="0.25">
      <c r="A39" s="50"/>
      <c r="B39" s="50"/>
    </row>
  </sheetData>
  <mergeCells count="1">
    <mergeCell ref="A1:C1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11</vt:i4>
      </vt:variant>
    </vt:vector>
  </HeadingPairs>
  <TitlesOfParts>
    <vt:vector size="11" baseType="lpstr">
      <vt:lpstr>SORTEIO</vt:lpstr>
      <vt:lpstr>RESULTADO</vt:lpstr>
      <vt:lpstr>LISTAS DE PARTICIPANTES</vt:lpstr>
      <vt:lpstr>FORMULÁRIO</vt:lpstr>
      <vt:lpstr>PARA APRESENTAÇÃO</vt:lpstr>
      <vt:lpstr>ORDEM DE SORTEIO</vt:lpstr>
      <vt:lpstr>CONFIGURAÇÃO</vt:lpstr>
      <vt:lpstr>SEGMENTOS</vt:lpstr>
      <vt:lpstr>SEGMENTOS IMPRIMIR</vt:lpstr>
      <vt:lpstr>SEGMENTOS CULTURAIS</vt:lpstr>
      <vt:lpstr>RESPOSTAS DAS VINCULADAS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Dainara Francisca de Paulo Porto</dc:creator>
  <cp:lastModifiedBy>Fabricio Henrique Santana</cp:lastModifiedBy>
  <cp:lastPrinted>2025-04-15T12:47:19Z</cp:lastPrinted>
  <dcterms:created xsi:type="dcterms:W3CDTF">2024-06-10T20:25:11Z</dcterms:created>
  <dcterms:modified xsi:type="dcterms:W3CDTF">2025-05-09T12:39:10Z</dcterms:modified>
</cp:coreProperties>
</file>