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rç Lote 01 - escritório" sheetId="1" r:id="rId4"/>
    <sheet state="visible" name="Orç Lote 02 - planejados" sheetId="2" r:id="rId5"/>
    <sheet state="visible" name="Orç Lote 03 - escolares" sheetId="3" r:id="rId6"/>
    <sheet state="visible" name="Orç Lote 04 - Componentes" sheetId="4" r:id="rId7"/>
    <sheet state="visible" name="Orç Lote 05 - Regulação" sheetId="5" r:id="rId8"/>
    <sheet state="visible" name="IPCA" sheetId="6" r:id="rId9"/>
  </sheets>
  <definedNames>
    <definedName hidden="1" localSheetId="1" name="_xlnm._FilterDatabase">'Orç Lote 02 - planejados'!$A$3:$Q$7</definedName>
    <definedName hidden="1" localSheetId="3" name="_xlnm._FilterDatabase">'Orç Lote 04 - Componentes'!$A$2:$M$2</definedName>
  </definedNames>
  <calcPr/>
  <extLst>
    <ext uri="GoogleSheetsCustomDataVersion2">
      <go:sheetsCustomData xmlns:go="http://customooxmlschemas.google.com/" r:id="rId10" roundtripDataChecksum="b/x5GGD89FeVflSjqMlT0Xg0l1bq3QY5qNqMcr5t9xY="/>
    </ext>
  </extLst>
</workbook>
</file>

<file path=xl/sharedStrings.xml><?xml version="1.0" encoding="utf-8"?>
<sst xmlns="http://schemas.openxmlformats.org/spreadsheetml/2006/main" count="786" uniqueCount="461">
  <si>
    <t>Lote 01 - Móveis de escritório</t>
  </si>
  <si>
    <t>EMPRESA 01 (Coreto) - Data: 17/06/2025</t>
  </si>
  <si>
    <t>EMPRESA 02 (Metadil) - Data: 05/06/2025</t>
  </si>
  <si>
    <t>EMPRESA 03 (K.V. Bezerra) - Data: 05/06/2025</t>
  </si>
  <si>
    <t>PORTAL PNCP/BANCO DE PREÇO</t>
  </si>
  <si>
    <t>Valor unitário adotado</t>
  </si>
  <si>
    <t>Valor Total Adotado</t>
  </si>
  <si>
    <t>Item</t>
  </si>
  <si>
    <t>Ambiente</t>
  </si>
  <si>
    <t>Descrição</t>
  </si>
  <si>
    <t>Imagem referência</t>
  </si>
  <si>
    <t>Qnt. SESG</t>
  </si>
  <si>
    <t>Qnt. REGULAÇÃO</t>
  </si>
  <si>
    <t>Qnt. TOTAL</t>
  </si>
  <si>
    <t>Valor unitário</t>
  </si>
  <si>
    <t>Correção IPCA - 05/2025</t>
  </si>
  <si>
    <t>Valor unitário corrigido IPCA</t>
  </si>
  <si>
    <t>Valor total</t>
  </si>
  <si>
    <t>Data da contratação</t>
  </si>
  <si>
    <t>Empresa Fornecedora</t>
  </si>
  <si>
    <t>Órgão contratante</t>
  </si>
  <si>
    <t>Fonte</t>
  </si>
  <si>
    <t>Valor unitário corrigido INCC</t>
  </si>
  <si>
    <t>Valor total corrigido pelo INCC</t>
  </si>
  <si>
    <t>MESAS</t>
  </si>
  <si>
    <t>SALAS ADMINISTRATIVAS</t>
  </si>
  <si>
    <t>MESA ORGÂNICA - Mesa em L com tampo em MDF de 25mm, acabamento em ambos os lados com BP amadeirado na cor Carvalho Prata ou similar. Painel frontal (saia) em MDF de 18mm com o mesmo acabamento em BP dos dois lados e da mesma cor do tampo. As faces laterais recebem fita de borda reta em PVC com no mínimo 2mm de espessura, aplicadas pelo processo Hot Melt com extremidades arredondadas. A mesa possui calha horizontal de aço sobreposta ao tampo para passagem de fiação, além de um passa-fio redondo com tampa de 59mm em PVC.
Gaveteiro fixo: Construído em MDF de 18mm com acabamento em BP, contendo 2 gavetas. As faces laterais das gavetas são finalizadas com fita de borda em PVC de 1mm com estremidades arredondadas. A estrutura é injetada em ABS ou similar, com sistema de deslizamento em roldanas de poliacetal. Dimensões mínimas internas das gavetas: 320mm (largura) x 390mm (profundidade) x 65mm (altura). Dimensões mínimas externas: 340mm (largura) x 410mm (profundidade) x 75mm (altura). As gavetas são equipadas com fechadura de embutir e puxadores no formato de alça, medindo 133mm de comprimento, fabricados em zamac com acabamento em steel. A união dos componentes do gaveteiro é feita por tambores 'minifix' e parafusos 'rapid'. As gavetas possuem corrediças telescópicas e puxadores em alumínio.
Estrutura: Autoportante, composta por dois cavaletes laterais e um pé de canto, conectados por travessas horizontais. Os cavaletes laterais são formados por colunas verticais de forma elíptica, produzidas em chapa de aço estampada com espessura mínima de 1,5mm, dentro da qual deverá ser encaixado perfil produzido em PVC rígido para passagem de fiação, e deverá possuir fechamento por tampa removível em PVC rígido encaixada no perfil. A parte inferior é estruturada com perfil de chapa de aço estampada, com espessura mínima de 1,9mm e formato curvo (sem ponteiras plásticas), tipo "pata", sustentada por dois niveladores em polipropileno para ajuste de altura. A coluna de canto é fabricada em chapa de aço com espessura mínima de 1,2mm, dobrada em forma de "V", com leito interno para passagem de cabos.
Dimensões totais da mesa: 1,40m x 0,60m x 1,40m, altura de 0,74m.</t>
  </si>
  <si>
    <t>FABRICANTE: F.L Indústria
MARCA: Asta Mobili
MODELO: Linha Metalic</t>
  </si>
  <si>
    <t>MINISTERIO DA FAZENDA</t>
  </si>
  <si>
    <t>Portal Nacional de Contratações Públicas</t>
  </si>
  <si>
    <t>M F RODRIGUES DE AZEVEDO</t>
  </si>
  <si>
    <t>Mogi Guaçu/SP - CONSORCIO INTERMUNICIPAL CEMMIL - SANEAMENTO AMBIENTAL</t>
  </si>
  <si>
    <t>SALA DE REUNIÃO 10 LUGARES</t>
  </si>
  <si>
    <t>MESA DE REUNIÃO SEMI-OVAL - Mesa de reunião modular, formato semi-oval com borda reta nas extremidades, tampo bi partido em MDF 25mm e saia em MDF 18mm, acabamento em laminado melanílico BP na cor amadeirado Cravalho Prata ou similar em ambos os lados. As faces laterais recebem fita de borda reta em PVC com no mínimo 2mm de espessura, aplicadas pelo processo Hot Melt com arredondamento das extremidades. Em cada tampo deverá possuir uma tampa basculante posicionada na região central, deverá ter abertura para os dois lados, o conjunto deverá conter tampa de alumínio, aba em chapa de aço fixada na parte inferior do tampo. Suporte para tomadas deverá conter 4 módulos de tomadas elétricas e 3 rasgos para RJ45. Calha vertical para apoio na subida de fiação tipo shaft, fabricada em chapa de aço 1,2mm fixada no cavalete de apoio. 
Estrutura: Estrutura dependente entre os módulos, composta por conjunto de dois cavaletes laterais com as estremidades chanfradas em angulo de 135º para o lado externo, cavalete central reto e travessas horizontais. Os cavaletes laterais e central são formados por painel em MDF 25mm revestidos em laminado melanílico BP em ambos os lados na cor preta, as faces laterais recebem fita de borda reta em PVC com no mínimo 2mm de espessura, aplicadas pelo processo Hot Melt com arredondamento das extremidades. Sapatas reguláveis com acabamento de pvc ou plástico de alta resistência.
Dimensões totais da mesa: 3,60X1,0x1,20x0,74m (CxLxLxA).</t>
  </si>
  <si>
    <t>SEAL TELECOM COMERCIO E SERVICOS DE TELECOMUNICACOES LTDA</t>
  </si>
  <si>
    <t>MINISTÉRIO DA DEFESA | COMANDO DA MARINHA | Comando de Operações</t>
  </si>
  <si>
    <t>Banco de preço</t>
  </si>
  <si>
    <t>Tinay Móveis Ltda</t>
  </si>
  <si>
    <t>Preço Site de Domínio Amplo</t>
  </si>
  <si>
    <t>Rodi Office</t>
  </si>
  <si>
    <t>SALA DE ESPERA E BIBLIOTECA</t>
  </si>
  <si>
    <t>PUFF HEXAGONAL - Revestimento em couro ecológico ou equivalente, 3 unidades na cor laranja ou similar e duas unidades na cor cinza escuro ou similar.
Estrutura: estrutura interna de compensado de madeira de eucalipito com tratamento anti-umidade, com  espuma laminada de alta resiliencia e sapatas deslizantes.
Dimensões totais aproximada: 720x450x820mm(LxAxP).</t>
  </si>
  <si>
    <t>AITEC COMERCIO LTDA</t>
  </si>
  <si>
    <t xml:space="preserve">PREFEITURA MUNICIPAL DE VITORIA </t>
  </si>
  <si>
    <t>GAG COMERCIO DE MOVEIS PARA ESCRITORIO LTDA</t>
  </si>
  <si>
    <t>CÂMARA MUNICIPAL DE ITATIBA</t>
  </si>
  <si>
    <t>TCM COMERCIO E DISTRIBUIDORA LTDA</t>
  </si>
  <si>
    <t>SECRETARIA MUNICPAL DE EDUCAÇÃO - PE</t>
  </si>
  <si>
    <t>SALA DE ESTUDO EM GRUPO</t>
  </si>
  <si>
    <t>MESA DE REUNIÃO - Mesa de reunião formato retangular, tampo em MDF 25mm e saia em MDF 18mm, acabamento em laminado melanílico BP na cor amadeirado Cravalho Prata ou similar em ambos os lados. As faces laterais recebem fita de borda reta em PVC com no mínimo 2mm de espessura, aplicadas pelo processo Hot Melt com arredondamento das extremidades. O tampo deverá possuir uma tampa basculante posicionada na região central, deverá ter abertura para os dois lados, o conjunto deverá conter tampa de alumínio, aba em chapa de aço fixada na parte inferior do tampo. Suporte para tomadas deverá conter 4 módulos de tomadas elétricas e 3 rasgos para RJ45. Calha vertical para apoio na subida de fiação tipo shaft, fabricada em chapa de aço 1,2mm fixada no cavalete de apoio
Estrutura: Autoportante, composta por dois cavaletes laterais cor preta, conectados por travessas horizontais. Os cavaletes laterais são formados por colunas verticais de forma elíptica, produzidas em chapa de aço estampada com espessura mínima de 1,5mm, dentro da qual deverá ser encaixado perfil produzido em PVC rígido para passagem de fiação, e deverá possuir fechamento por tampa removível em PVC rígido encaixada no perfil. A parte inferior é estruturada com perfil de chapa de aço estampada, com espessura mínima de 1,9mm e formato curvo (sem ponteiras plásticas), tipo "pata", sustentada por dois niveladores em polipropileno para ajuste de altura. 
Dimensões totais da mesa: 3,00X1,0x0,74m (CxLxA)</t>
  </si>
  <si>
    <t>Opa Móveis</t>
  </si>
  <si>
    <t>Valle Móveis</t>
  </si>
  <si>
    <t>Casa Lar Shop</t>
  </si>
  <si>
    <t>LABORATÓRIO DE INFORMATICA</t>
  </si>
  <si>
    <t>MESA RETA COM SISTEMA PASSA FIO- Mesa reta com tampo em MDF 25mm com acabamento acabamento laminado melanílico na cor branca, cantos arrendondados. Possui calha metálica para passagem de fiação e perfil plastico para passa fio. 
Estrutura:Autoportante, composta por dois cavaletes laterais, conectados por travessas horizontais. Os cavaletes laterais são formados por colunas verticais retangulares, produzidas em chapa de aço carbono com espessura mínima de 1,5mm, pintura eletróstatica cor grafite ou similar.  A parte inferior é estruturada com perfil de chapa de aço estampada, com espessura mínima de 1,9mm e formato curvo (sem ponteiras plásticas), tipo "pata", sustentada por dois niveladores em polipropileno para ajuste de altura. 
Dimensões totais da mesa: 1,00X0,60x0,74m (CxLxA).</t>
  </si>
  <si>
    <t>BELNIAKI &amp; BELNIAKI LTDA</t>
  </si>
  <si>
    <t>CÂMARA MUNICIPAL DE APUCARANA/PR</t>
  </si>
  <si>
    <t>MARIO AUGUSTO SILVA PEREIRA</t>
  </si>
  <si>
    <t>MUNICIPIO DE BERTIOGA - PREFEITURA MUNICIPAL DE BERTIOGA</t>
  </si>
  <si>
    <t>ATUAL INDÚSTRIA E COMERCIO DE MOVEIS LTDA</t>
  </si>
  <si>
    <t>TRIBUNAL DE CONTAS DO ESTADO DA BAHIA</t>
  </si>
  <si>
    <t>SALA ADMINISTRATIVAS</t>
  </si>
  <si>
    <t>MESA REDONDA REUNIÃO - Mesa formato circular com tampo em MDF de 25mm, acabamento em ambos os lados com BP amadeirado na cor Carvalho Prata ou similar. As faces laterais recebem fita de borda reta em PVC com no mínimo 2mm de espessura, aplicadas pelo processo Hot Melt com arredondamento das extremidades.
Estrutura: Composta por tubo em aço espessura 1,5mm, d= 4", com base superior em estrtutura metálica em forma de "cruz" para fixação do tampo através de parafusamento com buchas de espera embutida no tampo, ou sistema de fixação de segurança equivalente e aprovada. A base inferior do tampo deverá ser em 04 (quatro) patas em pés estampados ou conformados (sem ponteiras de pvc), com chapa de espessura mínima de 1,5 mm. Sapatas: Cada pata receberá sapatas reguláveis com acabamento de pvc ou plástico de alta resistência.
Dimensões totais da mesa: Diâmetro 1,20m, altura de 0,74m, base tubular em aço com pintura eletrostática na cor preta.</t>
  </si>
  <si>
    <t>Creative Soluções Comercio de Móveis LTDA</t>
  </si>
  <si>
    <t>Companhia de Desenvolvimento Econômico de Goiás</t>
  </si>
  <si>
    <t xml:space="preserve"> COPA DE FUNCIONARIOS</t>
  </si>
  <si>
    <t>MESA REDONDA COPA - Mesa formato circular com tampo em MDF de 25mm, acabamento em ambos os lados com BP amadeirado na cor Carvalho Prata ou similar. As faces laterais recebem fita de borda reta em PVC com no mínimo 2mm de espessura, aplicadas pelo processo Hot Melt com arredondamento das extremidades.
Estrutura: Composta por tubo em aço espessura 1,5mm, d= 4", com base superior em estrtutura metálica em forma de "cruz" para fixação do tampo através de parafusamento com buchas de espera embutida no tampo, ou sistema de fixação de segurança equivalente e aprovada. A base inferior do tampo deverá ser em 04 (quatro) patas em pés estampados ou conformados (sem ponteiras de pvc), com chapa de espessura mínima de 1,5 mm. Sapatas: Cada pata receberá sapatas reguláveis com acabamento de pvc ou plástico de alta resistência.
Dimensões totais da mesa: Diâmetro 1,00m, altura de 0,74m, base tubular em aço com pintura eletrostática na cor preta.</t>
  </si>
  <si>
    <t>COMERCIO DE MOVEIS ELETRODOMÉSTICOS E INFORMÁTICA IVANALDO SEVERINO MALHEIRO LTDA</t>
  </si>
  <si>
    <t>MUNICIPIO DE RUY BARBOSA</t>
  </si>
  <si>
    <t>Mob Comfort</t>
  </si>
  <si>
    <t>BANCO DE PREÇO</t>
  </si>
  <si>
    <t>Escritex móveis</t>
  </si>
  <si>
    <t>SALA DA SUPERINTENDENTE</t>
  </si>
  <si>
    <t>MESA DIRETOR - Mesa em reta com tampo em MDF de 25mm, acabamento em ambos os lados com BP amadeirado na cor Carvalho Prata ou similar. Painel frontal (saia) em MDF de 18mm com o mesmo acabamento em BP dos dois lados e da mesma cor do tampo. As faces laterais recebem borda reta em PVC com no mínimo 2mm de espessura, aplicadas pelo processo Hot Melt com extreidades arredondadas. A mesa possui calha horizontal de aço sobreposta ao tampo para passagem de fiação. No tampo deverá possuir uma tampa basculante, deverá ter abertura para os dois lados, o conjunto deverá conter tampa de alumínio, aba em chapa de aço fixada na parte inferior do tampo. Suporte para tomadas deverá conter 4 módulos de tomadas elétricas e 3 rasgos para RJ45. Calha vertical para apoio na subida de fiação tipo shaft, fabricada em chapa de aço 1,2mm fixada no cavalete de apoio. Mesa auxiliar de apoio acoplada a mesa reta, com tampo formato orgânico em MDF 18mm, na cor amadeirado Carvalho prata ou similar.
Estrutura: Para mesa reta a estrutura composta por conjunto de dois cavaletes laterais com as extremidades com chanfro de 135º para o lado externo, e travessas horizontais. Para mesa auxiliar a estrutura composta por um cavalete na estremidade e fixada a mesa reta atraves de sistema de Minifix em aço ou zamac metálicos. Material dos cavaleste são formados em painel em MDF 25mm revestidos em laminado melanílico BP em ambos os lados na cor preto fosco, as faces laterais recebem fita de borda reta em PVC com no mínimo 2mm de espessura aplicadas pelo processo Hot Melt com arredondamento das extremidades. Sapatas reguláveis com acabamento de pvc ou plástico de alta resistência.
Dimensões totais da mesa reta: 2,00m x 0,90m, altura de 0,74m.  Dimensões totais da mesa auxiliar: 1,35x0,55/080x0,70mmm.</t>
  </si>
  <si>
    <t>NICK COMERCIO DE MOVEIS LTDA</t>
  </si>
  <si>
    <t>MUNICIPIO DE SINOP / 001 - Prefeitura Municipal de Sinop</t>
  </si>
  <si>
    <t>BMB COMERCIO DE MOVEIS E CONSTRUCOES LTDA</t>
  </si>
  <si>
    <t>GUARAPARI CAMARA MUNICIPAL</t>
  </si>
  <si>
    <t>AVANTTI MOVEIS PARA ESCRITORIO LTDA</t>
  </si>
  <si>
    <t>CONSORCIO INTERMUNICIPAL MULTIFINALITARIO DA REGIAO CENTRALDE MINAS GERAIS / 1443 - Unidade Única</t>
  </si>
  <si>
    <t>MESA DE ESCRITÓRIO - Mesa em reta com tampo em MDF de 25mm, acabamento em ambos os lados com BP amadeirado na cor Carvalho Prata ou similar. Painel frontal (saia) em MDF de 18mm com o mesmo acabamento em BP dos dois lados e da mesma cor do tampo. As faces laterais recebem fita de borda reta em PVC com no mínimo 2mm de espessura, aplicadas pelo processo Hot Melt com extremidades arredondadas. A mesa possui calha horizontal de aço sobreposta ao tampo para passagem de fiação, além de um passa-fio redondo com tampa de 59mm em PVC.
Gaveteiro fixo: Construído em MDF de 18mm com acabamento em BP, contendo 2 gavetas. As faces laterais das gavetas são finalizadas com fita de borda em PVC de 1mm com extremidades arredondadas. A estrutura é injetada em ABS ou similar, com sistema de deslizamento em roldanas de poliacetal. Dimensões mínimas internas das gavetas: 320mm (largura) x 390mm (profundidade) x 65mm (altura). Dimensões mínimas externas: 340mm (largura) x 410mm (profundidade) x 75mm (altura). As gavetas são equipadas com fechadura e puxadores no formato de alça, medindo 133mm de comprimento, fabricados em zamac com acabamento em steel. A união dos componentes do gaveteiro é feita por tambores 'minifix' e parafusos 'rapid'. As gavetas possuem tranca, corrediças telescópicas e puxadores em alumínio.
Estrutura: Autoportante, composta por dois cavaletes laterais, conectados por travessas horizontais. Os cavaletes laterais são formados por colunas verticais de forma elíptica, produzidas em chapa de aço estampada com espessura mínima de 1,5mm, dentro da qual deverá ser encaixado perfil produzido em PVC rígido para passagem de fiação, e deverá possuir fechamento por tampa removível em PVC rígido encaixada no perfil. A parte inferior é estruturada com perfil de chapa de aço estampada, com espessura mínima de 1,9mm e formato curvo (sem ponteiras plásticas), tipo "pata", sustentada por dois niveladores em polipropileno para ajuste de altura. 
Dimensões totais da mesa: 1,20m x 0,60m, altura de 0,74m. </t>
  </si>
  <si>
    <t>54.951.338 DANIEL VELASCO DA SILVA</t>
  </si>
  <si>
    <t>CONSELHO REGIONAL DE ENGENHARIA E AGRONOMIA DO PA</t>
  </si>
  <si>
    <t xml:space="preserve">SALA ADMINISTRATIVA </t>
  </si>
  <si>
    <t xml:space="preserve">        MESA AUXILIAR - Mesa  reta com tampo em MDF de 25mm, acabamento em ambos os lados com BP amadeirado na cor Carvalho Prata ou similar. Painel frontal (saia) em MDF de 18mm com o mesmo acabamento em BP dos dois lados e da mesma cor do tampo. As faces laterais recebem fita de borda reta em PVC com no mínimo 2mm de espessura, aplicadas pelo processo Hot Melt com extremidades arredondadas. A mesa possui calha horizontal de aço sobreposta ao tampo para passagem de fiação, além de um passa-fio redondo com tampa de 59mm em PVC.
Estrutura: Autoportante, composta por dois cavaletes laterais, conectados por travessas horizontais. Os cavaletes laterais são formados por colunas verticais de forma elíptica, produzidas em chapa de aço estampada com espessura mínima de 1,5mm, dentro da qual deverá ser encaixado perfil produzido em PVC rígido para passagem de fiação, e deverá possuir fechamento por tampa removível em PVC rígido encaixada no perfil. A parte inferior é estruturada com perfil de chapa de aço estampada, com espessura mínima de 1,9mm e formato curvo (sem ponteiras plásticas), tipo "pata", sustentada por dois niveladores em polipropileno para ajuste de altura. 
Dimensões totais da mesa: 0,90m x 0,60m, altura de 0,74m.</t>
  </si>
  <si>
    <t>FABRICANTE: F.L Indústria</t>
  </si>
  <si>
    <t>JMC PRESTACAO DE SERVICOS DIVERSOS LTDA</t>
  </si>
  <si>
    <t>GOVERNO DO ESTADO DE SÃO PAULO
ESP-SECRETARIA DE ADMINISTRACAO PENITENCIARIA
ESP-PENIT. MAURICIO HENRIQUE G. PEREIRA</t>
  </si>
  <si>
    <t>MESA SALÃO DE EVENTOS</t>
  </si>
  <si>
    <t>MESA DE JANTAR - Mesa de jantar formato circular com tampo em MDF de 25 mm, acabamento em ambos os lados com BP amadeirado cor freijó ou similar. As faces laterais recebem fita de borda reta em PVC com no mínimo 2mm de espessura, aplicadas pelo processo Hot Melt com arredondamento das extremidades.
Estrutura: Composta por dois montantes de aço carbono, com formato trapezoidal formando uma base "X" . A fixação da base superior será através de parafusamento com buchas de espera embutida no tampo, ou sistema de fixação de segurança equivalente e aprovada.  Cada montante da base receberá sapatas reguláveis com acabamento de pvc ou plástico de alta resistência.
Dimensões totais da mesa: Diâmetro 1,20m, altura de 0,74m, base em aço com pintura eletrostática na cor preta.</t>
  </si>
  <si>
    <t>Leroy Merlin</t>
  </si>
  <si>
    <t>Site Domínio Amplo</t>
  </si>
  <si>
    <t>Cadeiras Rosa</t>
  </si>
  <si>
    <t>Lojas Americanas</t>
  </si>
  <si>
    <t>SALAS ADMINISTRATIVAS / SALA DE REUNIÃO PEQUENA</t>
  </si>
  <si>
    <t>CADEIRA GIRATÓRIA COM BRAÇO -  Tipo executiva, espaldar médio com braços com regulagem de altura, assento com regulagem de altura a gás, assento e encosto com espuma injetada de alta densidade e revestimento em couro ecológico, courino ou courvin na cor preta.
Estrutura: Estrutura do assento em madeira compensada e estrutura do encosto em PP, enconsto com sistema de reclinação, braço SL em polipropileno com regulagem de altura, Base giratória em aço tubular, com capa de proteção injetada e rodízio PP. Pistão com regulagem de altura a gás. Mecanismo Back system com regulagem de altura e inclinação do encosto. Rodízio em nylon d=50mm. 
Dimensões totais aproximadas: Altura do encosto: 460 mm, altura da cadeira: 900 mm, largura da cadeira: 500 mm, capacidade de peso: até 130kg.</t>
  </si>
  <si>
    <t>NOVO MIX COMERCIO LTDA</t>
  </si>
  <si>
    <t>MUNICIPIO DE RECIFE - SECRETAARIA DE ARTICULAÇÃO POLITICA E SOCIAL</t>
  </si>
  <si>
    <t>Banco de preços</t>
  </si>
  <si>
    <t xml:space="preserve">INTERIOR RM DISTRIBUIDORA DE MOVEIS E EQUIPAMENTOS LTDA </t>
  </si>
  <si>
    <t>MUNICIPIO DE LENÇOIS PAULISTA - PREFEITURA MUNICIPAL DE LENÇOIS PAULISTA</t>
  </si>
  <si>
    <t>SALAS ADMINISTRATIVAS (VISITANTES)</t>
  </si>
  <si>
    <t>CADEIRA GIRATÓRIA SEM BRAÇO -  Tipo executiva, espaldar médio sem braços com regulagem de altura, assento com regulagem de altura a gás, assento e encosto com espuma injetada de alta densidade e revestimento em couro ecológico, courino ou courvin na cor preta.
Estrutura: Estrutura do assento em madeira compensada e estrutura do encosto em PP, enconsto com sistema de reclinação. Base giratória em aço tubular, com capa de proteção injetada e rodízio PP. Pistão com regulagem de altura a gás. Mecanismo Back system com regulagem de altura e inclinação do encosto. Rodízio em nylon d=50mm. 
Dimensões totais aproximadas: Encosto: 430x450 mm,  assento 450x450mm, altura da cadeira: 900 mm, capacidade de peso: até 130kg.</t>
  </si>
  <si>
    <t>FK GRUPO S/A</t>
  </si>
  <si>
    <t>SENADO FEDERAL</t>
  </si>
  <si>
    <t>SALA SUPERINDETENTE / ESTÚDIO VÍDEO AULA / SALA DE REUNIÃO 14 LUGARES</t>
  </si>
  <si>
    <t>CADEIRA GIRATÓRIA PRESIDENTE - Com espaldar alto, assento com regulagem de altura a gás, assento e encosto com espuma injetada ou expandida de alta densidade e revestimento em couro ecológico, courino ou courvin na cor preta. Apoio de Braços "SL" reguláveis em PP, função relax no assento/encosto.
Estrutura: Base giratória em aço tubular com cinco hastes de aço carbono, com capa de proteção injetada e rodízio PP. Pistão com regulagem de altura a gás. Mecanismo Back system com regulagem de altura e inclinação do encosto. Rodízio em nylon d=50mm. 
Dimensões totais aproximadas: Altura do encosto: 570 mm, altura do piso ate o assento: 540mm. Altura da cadeira: 1125 mm, largura da cadeira: 650 mm, profundidade 690mm, capacidade de peso: até 120kg. </t>
  </si>
  <si>
    <t>G.O.P MOVEIS LTDA</t>
  </si>
  <si>
    <t>MUNICIPIO DE SENADOR ALEXANDRE COSTA /MA</t>
  </si>
  <si>
    <t>PROMATICA EQUIPAMENTOS E MOVEIS PARA ESCRITORIO LTDA</t>
  </si>
  <si>
    <t>CAMARA MUNICIPAL DE JUSSARA</t>
  </si>
  <si>
    <t>T. C. OLIVEIRA - EIRELI</t>
  </si>
  <si>
    <t>GOVERNO DO ESTADO DE RONDONIA - PREFEITURA MUNICIPAL DE BURITIS</t>
  </si>
  <si>
    <t xml:space="preserve"> MESA DE REUNIÃO E CADEIRA VISITANTE (SUPERINTENDÊNCIA)</t>
  </si>
  <si>
    <t xml:space="preserve">        
CADEIRA FIXA PRESIDENTE - Cadeira executiva de aproximação com base fixa tipo "S" em aço tubular contínua com braço com acabamento cromado e braço revestido, sapata deslizantes assento e encosto com espuma injetada de alta densidade e revestimento em couro ecológico, courino ou courvin na cor preta, compondo conjunto da mesma linha de modelo da cadeira giratória Presidente.
Estrutura: Estrutura em aço tubular, assento em PP de alta resistencia ou simlar e estrutura do encosto em PP ou similar.
Dimensões totais aproximadas: Altura do encosto: 475 mm, altura da cadeira: 905 mm, largura da cadeira: 560 mm, profundidade 430mm, capacidade de peso: até 120kg.</t>
  </si>
  <si>
    <t>AJ MOVEIS E DECORAÇÃO LTDA ME</t>
  </si>
  <si>
    <t>FUNDACAO HOSPITALAR DE FEIRA DE SANTANA</t>
  </si>
  <si>
    <t>MB ESCRITORIOS INTELIGENTES LTDA</t>
  </si>
  <si>
    <t>TRIBUNAL DE JUSTICA DO ESTADO DO TOCANTINS</t>
  </si>
  <si>
    <t>MESAS REUNIÃO DA SALAS ADMINISTRATIVAS</t>
  </si>
  <si>
    <t>CADEIRA FIXA EXECUTIVA- Tipo executiva base fixa sem braço, espaldar médio, assento e encosto com espuma injetada de alta densidade e revestimento em couro ecológico, courino ou courvin na cor preta.
Estrutura: Estrutura do assento em madeira compensada e estrutura do encosto em PP, estrutura da base em aço tubular tipo "S" com pintura eletrostática na cor preta, sapata deslizante.
Dimensões totais aproximadas: Assento 45cmx50cm (LxP), encosto 50cmx55cm (LxA), capacidade de peso: até 120kg. </t>
  </si>
  <si>
    <t>FABRICANTE: F.L Indústria
MARCA: Asta Mobili MODELO:
Linha AL170 Staff</t>
  </si>
  <si>
    <t>COPA DE FUNCIONÁRIOS E SALA TERCEIRIZADA</t>
  </si>
  <si>
    <t>CADEIRA FIXA EM POLIPROPILENO - Cadeira fixa sem braço, tipo monobloco cor laranja, base 4 pés.
Estrutura: Estrutura em polipropileno e fibra de vidro injetado, altamente resistente e durável.
Dimensões totais aproximadas: Alura 82cm, comprimento 51cm, largura 43cm, capacidade de peso: até 182kg. </t>
  </si>
  <si>
    <t>FABRICANTE: F.L Indústria
MARCA: Asta Mobili MODELO:
Linha AL180 College</t>
  </si>
  <si>
    <t>Comercial Nagasaki</t>
  </si>
  <si>
    <t>Toribio Móveis para Escritório</t>
  </si>
  <si>
    <t>COPA DE FUNCIONÁRIOS</t>
  </si>
  <si>
    <t xml:space="preserve">BANQUETA MÉDIA - Cadeira fixa sem braço, tipo monobloco cor laranja ou similar, base com apoio para os pés.
Estrutura: Estrutura em polipropileno e fibra de vidro injetado, altamente resistente e durável.
Dimensões totais aproximadas: Altura 93,5cm, comprimento 48cm, largura 44cm, altura do assento 65cm. Capacidade de peso: até 182kg.  </t>
  </si>
  <si>
    <t>FGBO AMPLA DISTRIBUIDORA E LOGISTICA LTDA</t>
  </si>
  <si>
    <t>CAMARA MUNICIPAL DE SANTA MARIA DO SUACUI</t>
  </si>
  <si>
    <t>SAO JOSE COMERCIAL LTDA</t>
  </si>
  <si>
    <t>FUNDACAO UNIVERSIDADE DO ESTADO DE SC UDESC</t>
  </si>
  <si>
    <t>SALÃO DE EVENTOS (cadeiras)</t>
  </si>
  <si>
    <t>CADEIRA DE JANTAR - Cadeira de Jantar Fixa sem braço. Revestimento de couro pu ou couro ecológico ou corino. Cor do revestimento: a definir dentro de paleta de cores neutras. 
Produto de Alta qualidade.
Estrutura: Assento e encosto com estrutura interna em multilaminado e espuma D-28.
Dimensões totais aproximadas:  Altura do chão até o assento 0,45 m. Altura 0,90m. Largura 0,55 m. Profundidade 0,53 m. </t>
  </si>
  <si>
    <t>Victor Decor</t>
  </si>
  <si>
    <t>Inusual</t>
  </si>
  <si>
    <t>SALA DE ESPERA</t>
  </si>
  <si>
    <t>SOFÁ MODULAR SEMI-CIRCULAR - módulo sofá formato semi-circular côncavo, 01 lugar com assento e encosto em espuma laminada, revestimento em couro ecológico, vinil ou equivalente na cor a definir dentro de paletas de cores neutras. 
Estrutura: Estrutura interna do assento e encosto em madeira compensada, base em aço formato retangular com pintura eletrostática na cor a definir. Sapastas deslizantes 
Dimensões totais aproximadas: Assento 53x74x60x44,5cm(LxLxPxA). </t>
  </si>
  <si>
    <t>SALÃO DE EVENTOS (LOUNGE)</t>
  </si>
  <si>
    <t>SOFÁ MODULAR CANTO - Módulo de canto com braço, encosto e assento em espuma laminada, revestimento em couro ecológico, vinil ou equivalente na cor a definir dento de paletas de cores neutras.
Estrutura: Estrutura interna do assento e encosto em madeira compensada de eucalípito com tratamento anti-umidade, base em aço formato retangular com pintura eletrostática na cor a definir. Sapastas deslizantes 
Dimensões totais aproximadas: 73,50x73,5x70,5cm (LxPxA).</t>
  </si>
  <si>
    <t>CAVALETTI</t>
  </si>
  <si>
    <t xml:space="preserve"> Prefeitura Municipal de Palmas</t>
  </si>
  <si>
    <t>LOJAS BECKER LTDA</t>
  </si>
  <si>
    <t>MUNICIPIO DE SÃO SEBASTIÃO DO CAI</t>
  </si>
  <si>
    <t>SOFÁ MODULAR CENTRAL - Módulo central sem  braço com encosto e assento em espuma laminada, revestimento em couro ecológico, vinil ou equivalente na cor a definir dentro de paleta de cores neutras.
Estrutura: Estrutura interna do assento e encosto em madeira compensada de eucalípito com tratamento anti-umidade, base em aço formato retangular com pintura eletrostática na cor a definir. Sapastas deslizantes 
Dimensões totais aproximadas: 73,50x73,5x70,5cm (LxPxA).</t>
  </si>
  <si>
    <t>PRENSAR MOVEIS LTDA</t>
  </si>
  <si>
    <t>TRIBUNAL REGIONAL FEDERAL DA 5ª REGIÃO</t>
  </si>
  <si>
    <t>SOFÁ MODULAR SEM BRAÇO - módulo sem braço e encosto tipo Puff, assento em espuma laminada, revestimento em couro ecológico, vinil ou equivalente na cor a definir dentro da paleta de cores neutra.
Estrutura: Estrutura interna do assento e encosto em madeira compensada, base em aço formato retangular com pintura eletrostática na cor a definir. Sapastas deslizantes 
Dimensões totais aproximadas: 73,50x73,5x44,5cm (LxPxA).</t>
  </si>
  <si>
    <t>FISON COMERCIO E REPRESENTAÇÕES DE MOVEIS LTDA</t>
  </si>
  <si>
    <t>TRIBUNAL REGIONAL ELEITORAL DO DISTRITO FEDERAL - TRE DF</t>
  </si>
  <si>
    <t>HOMEOFFICE CADEIRAS LTDA</t>
  </si>
  <si>
    <t>CONSELHO REGIONAL DE ODONTOLOGIA DO RIO DE JANEIRO - CRO/RJ
ESP-SECRETARIA DA SAUDE
ESP-CAIS - CLEMENTE FERREIRA, LINS</t>
  </si>
  <si>
    <t>POLTRONA - Com braço duplo e encosto, assento modular, espuma laminada, revestimento em couro ecológico, vinil ou equivalente na cor a definir dentro da paleta de cores neutra.
Estrutura: Estrutura interna do assento e encosto em madeira compensada de eucalípito com tratamento anti-fungico, base em aço formato retangular com pintura eletrostática na cor a definir. Sapastas deslizantes. 
Dimensões totais aproximadas: 82,0x73,5x70,5cm (LxPxA)</t>
  </si>
  <si>
    <t>CAPITAL COMERCIO DE MOVEIS E COLCHOES LTDA</t>
  </si>
  <si>
    <t>PREFEITURA MILITAR DE BRASILIA-MEX/DF</t>
  </si>
  <si>
    <t>SOLLE MOBILE E DESIGN COMERCIO DE MOVEIS LTDA</t>
  </si>
  <si>
    <t>MINISTÉRIO DA DEFESA
Comando do Exército</t>
  </si>
  <si>
    <t>Banco de Preços</t>
  </si>
  <si>
    <t>SALA SUPERINTENDENCIA / SALA DE REUNIÃO</t>
  </si>
  <si>
    <t>ARMÁRIO BAIXO TIPO APARADOR -  Armário escritório baixo , duas divisões com 4 portas com uma prateleira interna cada. 
Estrutura: Material de fechamento, portas e prateleiras em MDF de 18 mm, acabamento em BP cor carvalho prata. As faces laterais recebem fita de borda reta em PVC com no mínimo 2mm de espessura, aplicadas pelo processo Hot Melt com extremidades arredondadas. As dobradiças metálicas, puxadores em alumínio, material dos pés em MDP. Sapatas niveladoras de piso. Fechadura metálica.
Dimensões totais aproximadas: 500mmx1500mmx750mm (PxLxA).</t>
  </si>
  <si>
    <t>BOSCO FELIPE COMERCIO LTDA</t>
  </si>
  <si>
    <t>PREFEITURA MUNICIPAL DE BELO HORIZONTE</t>
  </si>
  <si>
    <t>EXCLUSIVE COMERCIO LTDA</t>
  </si>
  <si>
    <t>MUNICIPIO DE OURO VERDE DO OESTE</t>
  </si>
  <si>
    <t>SALA ADMINISTRATIVA</t>
  </si>
  <si>
    <t>ARMÁRIO MÉDIO - Armário escritório médio com chave, 2 portas, 2 prateleiras internas.
Estrutura: Material de fechamento, portas e prateleiras em MDF de 18 mm, acabamento em BP cor carvalho prata. As faces laterais recebem fita de borda reta em PVC com no mínimo 2mm de espessura, aplicadas pelo processo Hot Melt com extremidades arredondadas. As dobradiças metálicas, puxadores em alumínio, material dos pés em MDP. Sapatas niveladoras de piso. Fechadura metálica.
Dimensões totais aproximadas: 470mmx800mmx1100mm (PxLxA). </t>
  </si>
  <si>
    <t xml:space="preserve">ACSA COMERCIO DE EQUIPAMENTOS E SERVICOS LTDA.
</t>
  </si>
  <si>
    <t>MINISTÉRIO DA DEFESA
COMANDO DA MARINHA</t>
  </si>
  <si>
    <t>banco de Preços</t>
  </si>
  <si>
    <t>INOVE INDUSTRIA E COMERCIO DE MOVEIS LTDA</t>
  </si>
  <si>
    <t xml:space="preserve">PREFEITURA MUNICIPAL DE CAXIAS DO SUL/RS
</t>
  </si>
  <si>
    <t>ARMÁRIO ARQUIVO (ALTO) - Armário escritório alto com chave, 2 portas e 3 prateleiras tipo corrediça telescópica para pasta suspensa.
Estrutura: Material de fechamento, portas e prateleiras em MDF de 18 mm, acabamento em BP cor carvalho prata. As faces laterais recebem fita de borda reta em PVC com no mínimo 2mm de espessura, aplicadas pelo processo Hot Melt com extremidades arredondadas. As dobradiças metálicas, puxadores em alumínio, material dos pés em MDP. Sapatas niveladoras de piso. Fechadura metálica.
Dimensões totais aproximadas: 470mmx800mmx1600mm (PxLxA).</t>
  </si>
  <si>
    <t>UFFICIO INDUSTRIA E COMERCIO DE MOVEIS LTDA</t>
  </si>
  <si>
    <t>EMPRESA DE ASSISTENCIA TECNICA E EXTENSAO RURAL DO ESTADO DE MINAS GERAIS - EMATER-MG</t>
  </si>
  <si>
    <t>ARMÁRIO EXTRA ALTO - armário escritório extra alto com chave, 2 portas e 4 prateleiras internas.
Estrutura: Material de fechamento, portas e prateleiras em MDF de 18 mm, acabamento em BP cor carvalho prata. As faces laterais recebem fita de borda reta em PVC com no mínimo 2mm de espessura, aplicadas pelo processo Hot Melt com extremidades arredondadas. As dobradiças metálicas, puxadores em alumínio, material dos pés em MDP. Sapatas niveladoras de piso. Fechadura metálica.
Dimensões totais aproximadas: 470mmx800mmx2100mm (PxLxA).</t>
  </si>
  <si>
    <t>RB LIFE LTDA</t>
  </si>
  <si>
    <t>Cachoeira Dourada/GO - FUNDO MUNICIPAL DE ASSISTENCIA SOCIAL - FMAS</t>
  </si>
  <si>
    <t>Alumistar
MARCA: Asta Mobili MODELO:
Linha Painel Movie</t>
  </si>
  <si>
    <t>SUPERINTENDÊNCIA DE ADMINISTRAÇÃO DO MF - AC</t>
  </si>
  <si>
    <t>SALA SUPERINTENDENTE</t>
  </si>
  <si>
    <t>ARMÁRIO GAVETEIRO - Gaveteiro volante com 4 gavetas e rodízio.  
Estrutura: Tampo e corpo confeccionados em MDF de 18 mm revestido em melamínico BP cor carvalho prata, gavetas em chapa de aço dobrada com acabamento em pintura eletrostática pó epóxi, com corrediça telescópica para a gaveta de pasta suspensa e corrediça metálica com roldanas em nylon para as gavetas comuns, possui rodízios para transporte e manuseio. Fechadura metálica.
Dimensões totais aproximadas: 474(L)x520(P)x617(A) mm.</t>
  </si>
  <si>
    <t xml:space="preserve">SALA TÉCNICA </t>
  </si>
  <si>
    <t>ARMÁRIO DE FERRAMENTAS - Armário para ferramentos com fixação na parede, possuem ganchos e suportes fixos, portas de aço com fechadura com chaves, 1 prateleira fixa, 4 gavetas internas, 5 divisórias na bases, ganchos e suportes fixos.
Estrutura: Estrutura em aço carbono com pintura eletrostática a pó na cor disponóvel pelo fabricante.
Dimensões totais aproximadas: 65x23x90cm (LxPxA).</t>
  </si>
  <si>
    <t>SHIGEMOTO &amp; CIA LTDA</t>
  </si>
  <si>
    <t>PREFEITURA MUNICIPAL DE TRÊS LAGOAS</t>
  </si>
  <si>
    <t>CONSTRULAR MATERIAIS PARA CONSTRUCAO EIRELI</t>
  </si>
  <si>
    <t>SERVICO AUTONOMO DE AGUA E ESGOTO DE AÇAILÂNDIA - SAAE/MA</t>
  </si>
  <si>
    <t>SALA TECNICA / ARQUIVO LABORATORIO / COPA DISTRIBUIÇÃO</t>
  </si>
  <si>
    <t xml:space="preserve">ESTANTE EM AÇO - Estante modular em aço com 6 prateleiras, capacidade de 80kg por bandeja. 
Estrutura: Estrutura em aço chapa 22, colunas L3 em chapa 16, pintura epoxi cor cinza, sapatas niveladoras de piso.
Dimensões totais aproximadas: 90x40x198cm (LxPxA).  </t>
  </si>
  <si>
    <t>DAVANTI MAQUINAS, MOVEIS E EQUIPAMENTOS INDUSTRIAIS LTDA</t>
  </si>
  <si>
    <t>MINISTÉRIO DA EDUCAÇÃO
Universidade Federal de Itajubá
PREFEITURA MUNICIPAL DE GRAVATÁ</t>
  </si>
  <si>
    <t>META COMERCIO DE FERRAGENS E FERRAMENTAS LTDA</t>
  </si>
  <si>
    <t>MINISTÉRIO DA DEFESA
COMANDO DA MARINHA
Centro Tecnológico do Corpo de Fuzileiros Navais</t>
  </si>
  <si>
    <t>ARQUIVO LABORATORIO DE SIMULAÇÃO</t>
  </si>
  <si>
    <t>ARMÁRIO EM AÇO - armário multiuso em aço com pintura eletrostática epoxi, 2 portas, 4 prateleiras reguláveis, fechadura tipo Yale e pés niveladores de altura com sapata deslizante. 
Estrutura: confeccionado em chapa de aço 26, suportando 30kg por prateleira.
Dimensões totais aproximadas: 40x90x198cm (PxLxA).</t>
  </si>
  <si>
    <t xml:space="preserve">Diego Vieira da Silva </t>
  </si>
  <si>
    <t>MC INDUSTRIA E COMERCIO DE MOVEIS LTDA</t>
  </si>
  <si>
    <t>FUNDO MUNICIPAL DE SAUDE DE LIMOEIRO</t>
  </si>
  <si>
    <t>SALA TERCEIRIZADA</t>
  </si>
  <si>
    <t>ARMÁRIO MULTIUSO COPA - Armário para guarda de utensilios, 01 gaveta, 01 nicho para forno, 01 nicho para utensilios, 2 portas e uma prateleira interna.
Estrutura: Caixaria e portas em MDF 18mm, prateleira e gaveteiro em MDF 15mm, acabamento em BP amadeirado, dobradiças metálicas, puxadores em alumínio e corrediças telescópicas.
Dimensões totais aproximadas: 112,5x62,0x42,5cm (AxLxP).</t>
  </si>
  <si>
    <t>CENTRO OESTE - COMERCIO DE MOVEIS E EQUIPAMENTOS LTDA</t>
  </si>
  <si>
    <t>Município de Palmital</t>
  </si>
  <si>
    <t>FENIX COMERCIO UTENSILIOS LTDA</t>
  </si>
  <si>
    <t>MUNICIPIO DE SAO SEBASTIAO</t>
  </si>
  <si>
    <t>BRAATZ COMERCIO DE AMBIENTES PLANEJADOS LTDA</t>
  </si>
  <si>
    <t>MUNICIPIO DE CANDELARIA</t>
  </si>
  <si>
    <t xml:space="preserve">DML </t>
  </si>
  <si>
    <t xml:space="preserve">ARMÁRIO MULTIUSO LIMPEZA - Armário para guarda de produtos de limpeza com duas portas, espaço para vassoura, rodo e balde.
Estrutura: Caixaria e portas em MDF 18mm, 4 prateleiras internas em MDF 15mm, acabamento em BP amadeirado, puxadores em alumínio, dobradiças metálicas. Pés com niveladores de altura.
Dimensões totais aproximadas: 190x90,4x47cm (AxLxP).    </t>
  </si>
  <si>
    <t>AA COMÉRCIO DE VARIEDADES E SERVIÇOS LTDA</t>
  </si>
  <si>
    <t>MUNICIPIO DE CANGUCU</t>
  </si>
  <si>
    <t>PM DE CANGUÇU</t>
  </si>
  <si>
    <t>LONGARINA EM POLIPROPILENO - longarina 4 lugares. Assento e encosto confeccionados em polipropileno na cor cinza ou similar, com travamento feito por parafuso. Estrutura confeccionado em tubo de aco carbono 50x30 e tubo oblongo 16x30 na cor preta. medidas assento 46 5 cm largura x 40 cm profundidade</t>
  </si>
  <si>
    <t>49.327.739 IZABELA MARIA DE SALES LOPES</t>
  </si>
  <si>
    <t>PREFEITURA MUNICIPAL DE SAO PAULO
PMSP - SECRETARIA MUNICIPAL DA SAÚDE</t>
  </si>
  <si>
    <t>ESTILO COM DE MOVEIS E MAQ PARA ESC DE ARARAQUARA</t>
  </si>
  <si>
    <t>FUNDACAO MUNICIPAL IRENE SIQUEIRA ALVES VOVO MOCINHA, A
MATERNIDADE GOTA DE LEITE DE ARARAQUARA (FUNGOTA
ARARAQUARA)</t>
  </si>
  <si>
    <t>IMUNNE COMERCIO DE MOVEIS E EQUIPAMENTOS LTDA</t>
  </si>
  <si>
    <t>FUNDO MUNICIPAL DE SAUDE DE URUTAI-GO</t>
  </si>
  <si>
    <t>ESPERA SUPERINTENDENTE</t>
  </si>
  <si>
    <t>LONGARINA METÁLICA - longarina aeroporto metálica cromada 3 lugares com estofado na cor preta. Base fixa em formato de "Y" em aço cromado com quatro sapatas. Encosto com estrutura em aço perfurado
Assento com estrutura em aço perfurado. Braço em aço cromado com formato anatômico Capacidade de carga 130kg. Dimensões:
Altura do encosto: 0,46 cm
Largura do assento: 0,52 cm
Profundidade assento: 0,60 cm
Peso máximo recomendado: 150kg por assento.</t>
  </si>
  <si>
    <t>Magazine Luiza</t>
  </si>
  <si>
    <t>moveis supremo</t>
  </si>
  <si>
    <t>VESTIÁRIO DE FUNCIONARIOS E APOIO DA GUARITA</t>
  </si>
  <si>
    <t>ARMÁRIO MÉTALICO VESTIÁRIO - Armário rouperiro em aço, portas com veneziana para ventilação, 12 portas com pitão para cadeado.
Estrutura: Caixaria em chapa Chapa 22, com tratamento antiferrugem, fechamento através de pitão embutido para cadeado. Pintura epoxi na cor cinza ou similar. Pés elevado integrado ao armário com niveladores de altura.
Dimensões totais aproximadas: 198x105x40cm (AxLxP)</t>
  </si>
  <si>
    <t>DANIEL BONES ARRAIS</t>
  </si>
  <si>
    <t>PREFEITURA MUNICIPAL DE FRANCISCO SANTOS</t>
  </si>
  <si>
    <t>GLOBAL EMPREENDIMENTOS E ASSESSORIA EIRELI</t>
  </si>
  <si>
    <t>MUNICIPIO DE BACURI - SECRETARIA MUNICIPAL DE EDUCACAO / 1138 -SECRETARIA MUNICIPAL DE EDUCAÇÃO DE BACURI/MA</t>
  </si>
  <si>
    <t>HBO INDUSTRIA E COMERCIO DE MOVEIS DE ACO LTDA</t>
  </si>
  <si>
    <t>MINISTÉRIO DA SAÚDE
FUNDAÇÃO OSWALDO CRUZ
Casa de Oswaldo Cruz - COC</t>
  </si>
  <si>
    <t>ESTÚDIO VIDEO AULA</t>
  </si>
  <si>
    <t>MESA DE REUNIÃO ORGÂNICA - Mesa com tampo em madeira mdf mínimo de 25mm, laminada na cor castanho ou similar de formato orgânico triangular, base em madeira Maciça de Reflorestamento cor castanho ou smilar com sapatas deslizantes. Medidas 220cm (A x L x P): 78cm x 220cm x 110cm.</t>
  </si>
  <si>
    <t>PEIXOTO &amp; DOURADO LTDA</t>
  </si>
  <si>
    <t>MUNICIPIO DE TRES RANCHOS / 1 - PREFEITURA MUNICIPAL DE TRESRANCHOS</t>
  </si>
  <si>
    <t>Site:
Cadeiras Rosa</t>
  </si>
  <si>
    <t>Site:
Studio Maciço</t>
  </si>
  <si>
    <t>CONJUNTO MESA DE CANTO - Conjunto compoto de duas mesas de canto de formato redondo. Pé de aço estilo industrial formato em "V" com base em aço carbono com pintura epoxi preta fosca, tampo em mdf 15mm revestido em laminado melamilico na cor preto fosco.                                                                                                                                Medidas maior:
-Altura: 62 Cm. -Largura: 52 Cm. -Profundidade: 52 Cm.                                                                                                                                                                                           Medidas menor: 
-Altura: 52 Cm. -Largura: 35 Cm. -Profundidade: 35 Cm</t>
  </si>
  <si>
    <t>Lojas Americanas (http://www.americanas.com.br/)</t>
  </si>
  <si>
    <t>Site:
Webcontinental</t>
  </si>
  <si>
    <t>Site:
Camicado</t>
  </si>
  <si>
    <t>SALÃO DE EVENTOS</t>
  </si>
  <si>
    <t>MESA DE CENTRO: Mesa em formato retangular com base em perfil de aço com acabamento em pintura epóxi-pó na cor preto fosco. Possui sapatas plásticas para pequenos desníveis de piso.Tampo em vidro cristal incolor 6 mm temperado, com bordas lapidadas. Medidas aproximadas: 100x70x45cm(CxLxA).</t>
  </si>
  <si>
    <t>H S DE MORAIS - COMERCIO</t>
  </si>
  <si>
    <t>PODER JUDICIÁRIO
Tribunal Regional Eleitoral no Estado do Mato Grosso do Sul</t>
  </si>
  <si>
    <t>NEW LINE SOLUCOES CORPORATIVAS EIRELI</t>
  </si>
  <si>
    <t>MINISTÉRIO DO DESENVOLVIMENTO REGIONAL
Companhia de Desenvolvimento do Vale do São Francisco - DF</t>
  </si>
  <si>
    <t>TOTAL</t>
  </si>
  <si>
    <t>Lote 02 - Móveis Planejados</t>
  </si>
  <si>
    <t>EMPRESA 01 (NOSSA CASA MODEIS LTDA - CNPJ 60.618.249/0001-97) - 05/07/2024</t>
  </si>
  <si>
    <t>EMPRESA 02 (GL MÓVEIS - CNPJ 08.262.249/0001-87) - 24/06/2025</t>
  </si>
  <si>
    <t>EMPRESA 03 (Arte Show Ambientes Planejados CNPJ 29.669.901/0001-52) - 07/07/2025</t>
  </si>
  <si>
    <t>Qnt.</t>
  </si>
  <si>
    <t>Mesa tipo U em módolos</t>
  </si>
  <si>
    <t xml:space="preserve">Mesa  dividida em 4 módulos de 1,40x0,80m (CxL), 2 módulos de 1,40x1,13x0,60m (CxLxP) e 01 módulo de 2,80x1,13x1,20 x1,13m (CxLxCxL). Tampo em MDF 25mm com borda em 50mm revestida em laminado melamínico BP nas duas faces cor carvalho prata ou similar. Saia em 2 módulos de 3,49x0,43m (CxL) e 01 módulo de 1,49x0,43m (CxL) em MDF 18mm, acabamento laminado melaminico BP nas duas faces cor carvalho prata ou similar. Pés 04 módulos de 0,35x0,73m (CxA), 02 módulos 0,50x73m (CxA) em painel MDF 25mm cabamento laminado melaminico BP nas duas faces cor preto fosco ou similar.  Pés  02 módulos 0,80x70m (CxA) em painel MDF 50mm cabamento laminado melaminico BP nas duas faces cor carvalho prata ou similar. Fita de borda em PVC/ABS 1mm com cantos arredondados.  Calha metálica horizontal em aço 1,00mm , tipo "J" com pintura eletrostática a pó na cor preta 11,4 x 7,6 cm (altura x profundidade) comprimento contornando a estrutura sob o tampo para passagem de cabos. Calha metálica vertical em aço 1,00mm , tipo "U" com pintura eletrostática a pó na cor preta  11,4 x 7,6 cm (largura x profundidade ) altura 64cm. sapatas deslizantes 
</t>
  </si>
  <si>
    <t>Cabine de estudo individual</t>
  </si>
  <si>
    <t>Módulo individual contendo uma bancada, uma prateleira suspensa e duas divisórias laterais e uma divisória de fundo.
Estrutura: Divisórias laterais e fundo em MDF 18mm com acabamento laminado melaminico BP nas duas faces cor branco. Divisória de fundo possuie recorte para caixa de tomada.  Prateleira em MDF 18mm com acabamento em laminado melamínico BP cor carvalho prata ou similar nas duas faces, fixada nas divisóras na altura de 42cm acima do tampo. Tampo em MDF 25mm com acabamento em laminado melamínico BP cor carvalho prata ou similar nas duas faces, fixado nas divisóras. Sistema de fixação por meio de cavilhas, cantoneiras, parafusos e/ou tambores minifix metálicos, garantindo precisão e maior resistência nas montagens e desmontagens. Bordas com acabamento em fita PVC e/ou ABS 1mm refilada e polida, coladas pelo processo "hot melt". Sapatas deslizantes.
Dimensões totais:  Divisórias laterais 1300x650 mm (AxL). Divisória de fundo 840x900 mm (AxL). Prateleira 900x250 mm (LxP). Tampo bancada 900x560 mm (LxP).</t>
  </si>
  <si>
    <t xml:space="preserve">Aparador </t>
  </si>
  <si>
    <t>Tampo em MDF 30mm e saia em MDF 18mm com acabamento laminado melaminico BP nas duas faces cor carvalho prata ou similar. Bordas com acabamento em fita PVC e/ou ABS 1mm refilada e polida, coladas pelo processo "hot melt". 
Estrutura: Base em dois cavaletes em formato retangular em tubo de aço 30x30mm com pintura epoxi cor grafite fosco. O tampo será fixado acima dos cavaletes e a saia será fixada entre os cavaletes e o tampo por meio de cavilhas, cantoneiras, parafusos e/ou tambores minifix metálicos, garantindo precisão e maior resistência nas montagens e desmontagens.
Dimensões totais:  Tampo 2000x400 mm (LxP). Saia 1940x200 mm (LxA). Montantes 870x400 (AxP).</t>
  </si>
  <si>
    <t>Armiario aéreo 01 - lab odontologia</t>
  </si>
  <si>
    <t>Armário aéreo dividido em 5 nichos com portas conforme projeto.
Estrutura: Caixaria e portas em MDF 18mm, fundo em MDF 6mm, revestimento em laminado cor carvalho prata ou similar e portas laminado liso nude conforme projeto aplicados nos dois lados, puxador tipo moldura em aluminio anodizado fosco, dobradiças com amortecedor em aluminio. Sistema de fixação por meio de cavilhas, cantoneiras, parafusos e/ou tambores minifix metálicos, garantindo precisão e maior resistência nas montagens e desmontagens. Bordas com acabamento em fita PVC e/ou ABS 1mm refilada e polida, coladas pelo processo "hot melt".
Dimensões totais: 4680x420x350mm (LxAxP).</t>
  </si>
  <si>
    <t>Armiario aéreo 02- lab odontologia</t>
  </si>
  <si>
    <t>Armário aéreo dividido em 4 nichos com portas conforme projeto.
Estrutura: Caixaria e portas em MDF 18mm, fundo em MDF 6mm, revestimento em laminado cor carvalho prata ou similar e nas portas laminado liso nude conforme projeto aplicados nos dois lados, puxador tipo moldura em aluminio anodizado fosco, dobradiças com amortecedor em aluminio. Sistema de fixação por meio de cavilhas, cantoneiras, parafusos e/ou tambores minifix metálicos, garantindo precisão e maior resistência nas montagens e desmontagens. Bordas com acabamento em fita PVC e/ou ABS 1mm refilada e polida, coladas pelo processo "hot melt".
Dimensões totais: 3130x420x350mm (LxAxP).</t>
  </si>
  <si>
    <t>Armiario Bancada- lab odontologia</t>
  </si>
  <si>
    <t>Armário inferior sob bancada de granito com pia, contendo um 1 nicho com uma porta e prateleira, 2 nichos com 2 portas cada e uma prateleira interna conforme projeto.
Estrutura: Caixaria e portas em MDF 18mm, prateleiras em MDF 15mm, fundo em MDF 6mm com rasgo para caixas de tomadas, revestimento em laminado cor carvalho prata ou similar conforme projeto. Puxador tipo moldura em aluminio anodizado fosco, dobradiças com amortecedor em aluminio. Sistema de fixação por meio de cavilhas, cantoneiras, parafusos e/ou tambores minifix metálicos, garantindo precisão e maior resistência nas montagens e desmontagens. Bordas com acabamento em fita PVC e/ou ABS 1mm refilada e polida, coladas pelo processo "hot melt". Base em compensado naval 15mm com tratamento anti-umidade para fixação de rodapé de granito. 
Dimensões totais: 2530x830x580mm (LxAxP).</t>
  </si>
  <si>
    <t>Armiario Aéreo - copa de funcionários</t>
  </si>
  <si>
    <t>Armário aéreo dividido em 3 nichos com portas, 01 nicho sem portas para microondas e 01 placa de suporte para depurador, conforme projeto.
Estrutura: Caixaria e portas em MDF 18mm, fundo em MDF 6mm com rasgo para caixa de tomadas, revestimento laminado cavalho prata ou similar e portas em laminado cor nude ou similar, puxador tipo moldura em aluminio anodizado fosco e dobradiças em alumínio com amortecedor. Sistema de fixação por meio de cavilhas, cantoneiras, parafusos e/ou tambores minifix metálicos, garantindo precisão e maior resistência nas montagens e desmontagens. Bordas com acabamento em fita PVC e/ou ABS 1mm refilada e polida, coladas pelo processo "hot melt".
Dimensões totais: Nicho com portas 2400x420x350mm (LxAxP), nicho para microondas 1740x420x420mm (LxAxP), placa depurador 710x350mm (LxP).</t>
  </si>
  <si>
    <t>Armiario Bancada - copa de funcionários</t>
  </si>
  <si>
    <t>Armário inferior sob bancada de granito com pia, contendo 4 nichos e 6 portas e prateleira interna; nicho para forno elétrico de embutir e 4 gavetas, conforme projeto. 
Estrutura: Caixaria e portas em MDF 18mm, prateleiras e gavetas em MDF 15mm, fundo em MDF 6mm com rasgo para caixas de tomadas, revestimento em laminado cor carvalho prata ou similar e laminado liso nude conforme projeto, puxador tipo moldura em aluminio anodizado fosco, dobradiças com amortecedor em aluminio e corrediças telescópicas. Sistema de fixação por meio de cavilhas, cantoneiras, parafusos e/ou tambores minifix metálicos, garantindo precisão e maior resistência nas montagens e desmontagens. Bordas com acabamento em fita PVC e/ou ABS 1mm refilada e polida, coladas pelo processo "hot melt". Base em compensado naval 15mm com tratamento anti-umidade para fixação de rodapé de granito. 
Dimensões totais: 4850x830x580mm (LxAxP).</t>
  </si>
  <si>
    <t>Balcão recepção</t>
  </si>
  <si>
    <t>Balcão para recepção com bancada alta  sobreposta a baixa conforme projeto.
Estrutura: Bancada alta em "L": Estruturada com caixaria e suportes em MDF de 18mm, revestidos em laminado melamínico BP de ambos os lados na cor lacca branco fosco. Inclui um nicho na parte posterior, composto por três painéis de suporte com o mesmo acabamento. Bancada baixa: Com tampo de MDF de 25mm e caixaria de 18mm, ambos revestidos em laminado melamínico BP de ambos os lados na cor carvalho prata ou similar. A bancada possui uma calha horizontal para passagem de fiação em aço, modelo "J", e uma calha vertical tipo "U" fixada sob o tampo e no cavalete central, além de um rasgo para 5 passa-fios redondos com tampa de PVC de 59mm, conforme o projeto. A estrutura da bancada é composta por painéis nas extremidades e três painéis intermediários de apoio, todos em MDF de 18mm, com acabamento em laminado melamínico BP nos dois lados, também na cor carvalho prata ou similar. A bancada conta com sapatas deslizantes para facilitar o ajuste e o deslocamento.
Dimensões totais: bancada baixa 5000x750x1000x800mm (LxAxPxP), bancada alta frontal 3560x880x400mm (LxAxP), lateral 1000x880x300 (LxAxP).</t>
  </si>
  <si>
    <t>total</t>
  </si>
  <si>
    <t>Lote 03 - Móveis escolares</t>
  </si>
  <si>
    <t>EMPRESA 01 (45.819.323/0001-40 metadil) - 03/06/2025</t>
  </si>
  <si>
    <t>EMPRESA 02 (habto)- 19/09/2024</t>
  </si>
  <si>
    <t>EMPRESA 03 (10.203.920/0001-60 coreto) - 17/06/2025</t>
  </si>
  <si>
    <t>EMPRESA 04 (05.587.629/0001-01 K.V. Bezerra) - 05/06/2025</t>
  </si>
  <si>
    <t>PORTAL PNCP / BANCO DE PREÇOS</t>
  </si>
  <si>
    <t>Valor unitário médio</t>
  </si>
  <si>
    <t>Valor total médio</t>
  </si>
  <si>
    <t>Valor unitário corrigido</t>
  </si>
  <si>
    <t>Valor total corrigido pelo IPCA</t>
  </si>
  <si>
    <t>SALA DE AULA (PROFESSOR) / METODOLOGIA ATIVA</t>
  </si>
  <si>
    <t>MESA BASCULANTE - Mesa com 4 dodízios, e tampo  basculante, com sistema rebativel até 90º, tampo em MDF 18mm acabamento em BP na cor branca,  com topo frontal encabeçado com fita de bordo em PVC , com mesmo acabamento e cor, cologem das fitas com adesivo à base de PUR, através de processo de “Hot Melting”, dimensões acabadas das fitas largura de 25mm. Estrutura na cor grafitte o similar.
Estrutura: Estrutura com rodízios que permite rebatimento do tampo a 90°. As estruturas laterais são fabricados em aço carbono, e componentes do mecanismo de rebatimento são construídos em material termoplástico de alta
estabilidade termomecânica. As colunas laerais são constituídas por tubos de secção quadrada 55 x 55 mm com parede de 1,90 mm e comprimento de 445 mm, cortadas em processo à laser para possibilitar o encaixe para a solda (MIG) das extensões estabilizadoras, que são fabricadas com tubo em secção retangular 20 x 40 mm na espessura de 1,90 mm, às quais são instalados rodízios Ø60. Suporte de tampo fabricado em tubo com secção retangular 30 x 50 com parede de 1,90 mm e comprimento de 520 mm, cortado em processo à laser para permitir que seja ocultado o mecanismo de travamento de posição 0° ou 90°, que tem sua base e seu suporte fabricados em ZAMAK, além de possuir uma mola embutida, para permitir o travamento automático do suporte do tampo.  Eixo de Giro fabricado em tubo de aço carbono de Ø1.1/2” com espessura de 2,00 mm com o comprimento variando de acordo com a dimensão da superfície de trabalho. Roldana injetada em material Nylon 6, pista em poliuretano injetado, não risca o chão. Carcaça e trava injetado em nylon 6. Haste em aço carbono BTC 1004 com tratamento superficial zincado com rosca de 5/16” x 1”. Eixo em aço carbono BTC 1004, calota em material poliestireno alto impacto injetado com aplicação de hotstamping cromo brilhante.
Dimensões totais aproximadas: 1,40x0,60x0,74cm. (LxPxA). Modelos podem diferenciar conforme fabricante desde de que atendam as normas técnicas da NBR, laudos do INMETRO, NR 17.</t>
  </si>
  <si>
    <t>SALA DE AULA                                              MESA ACESSÍVEL (PCD)</t>
  </si>
  <si>
    <t xml:space="preserve">        
MESA PARA PCD - Mesa reta com tampo em MDF 18mm com acabamento laminado melanínico na cor branca e cantos arredondados. É fixado à estrutura da mesa com buchas e parafusos metálicos que impedem de se desprenderem. As bordas possuem cantos arredondados proporcionando beleza, proteção e resistência, além de atender às normas de segurança. Modelo de mesa para cadeirante com regulagem de altura do tampo. Estruturas reforçadas e inquebráveis. Possuem ganchos metálicos ultrarresistentes para mochilas em cada lado das mesas. As mesas possuem capa protetora para a conservação da base da mesa.
Estrutura: Estrutura em aço carbono com pintura eletrostática na cor cinza,  base em tubo de aço carbono NBR1010 secção redonda Ø38,1mm com parede de 1,9mm, montante em tubo de aço carbono NBR1010 secção oblonga de 40mm x 77mm com parede de 1,5mm. Travessa em tubo de secção retangular de 40mm x 60mm com espessura de 1,5mm, chapa para fixação do tampo em aço carbono NBR1010 com espessura de 2,65mm. Ponteira em Polipropileno com diâmetro interno de Ø38,1mm com espessura inicial de 2mm e espessura da parede em contato com o chão de 6,8mm, travado através de pino na parte inferior Ø9x 20(±1)mm de polietileno de alta densidade. Proteção dos pés injetado em polipropileno com comprimento de 245mm com espessura de 2,6mm. Fixado na estrutura por sistema de encaixe sem rebites.
Dimensões totais aproximadas: 0,90x0,60m h=0,76m. Modelos podem diferenciar conforme fabricante desde de que atendam as normas técnicas da NBR, laudos do INMETRO, NR 17.</t>
  </si>
  <si>
    <t>CYAN PAPELARIA E MATERIAIS DE INFORMATICA EIRELI</t>
  </si>
  <si>
    <t>MUNICIPIO DE NOVA UBIRAT</t>
  </si>
  <si>
    <t>L. A. C. RINCONES LTDA</t>
  </si>
  <si>
    <t>UNIVERSIDADE DO ESTADO DO AMAZONAS</t>
  </si>
  <si>
    <t>MKURI COMERCIO DE MOVEIS EM GERAL EIRELI</t>
  </si>
  <si>
    <t>MUNICIPIO DE ARAPONGAS</t>
  </si>
  <si>
    <t>CEJOM COMERCIO E SERVICOS LTDA</t>
  </si>
  <si>
    <t>CONSÓRCIO PÚBLICO INTERMUNICIPAL MULTIFINALITÁRIO DO ALTO RIO
PARDO - COMAR</t>
  </si>
  <si>
    <t>SALA DE AULA</t>
  </si>
  <si>
    <t>CARTEIRA FLEXIVEL - Carteira escolar com prancheta giratória em dois eixos simultâneos que pode ser posicionada ao lado direito, esquerdo ou centralizada em relação ao assento e a carteira. Assento e encosto em polipropileno com formato ergonômico. Tampas para proteção dos rebites que possuem também função estética no acabamento do assento e encosto. Assento e encosto na cor cinza ou similar e etrutura na cor grafitte o similar, tampo na cor branca.
Estrutura: Estrutura Metálica em tubos e chapas de aço carbono NBR1010: Braço articulador da prancheta fabricado em tubo com diâmetro Ø38.1mm com parede de 1,9mm. Dispositivo do suporte do tampo composto por 2 chapas com espessura de 1,06mm soldado no tubo com Ø50,8mm com parede de 1,9mm. Estrutura principal com 2 pés curvados e 1 travessa de união estrutural dobrada em tubo com secção redonda com Ø31,75mm com parede de 1,5mm, travessa frontal e travessa do porta livros em tubo com tubo de secção redonda com Ø22,2mm com parede de 1,5mm, barras do porta livro em aço carbono laminado maciço com Ø9,52mm, 2 chapas dobradas em U para fixação da estrutura do Assento em aço carbono NBR1010 com espessura de 2,65(±0,2)mm, base para encaixe do braço articulador em tubo com secção quadrada de 80mm x 80mm com parede de 3mm.Suporte do encosto e do assento em tubo com secção redonda de Ø22,2mm com parede de 1,5mm, Travessa traseira em tubo com secção quadrada curvado 20mm x 20mm com parede de 1,2mm, 4 chapas para fixação da estrutura do assento e encosto na estrutura principal em chapa com 2,65mm de espessura.  Prancheta em chapa de MDF com 18mm de espessura com acabamento melamínico BP. Borda injetada em PP. Fixação na estrutura por buchas de Zamac com rosca externa autoatarraxante, com rosca interna de M6 com sextavado interno e cabeça com anel fixada ao tampo na parte inferior. Parafuso de aço carbono NBR1010 com rosca M6 e comprimento de 16mm, fenda sextavada interna de 4mm, com tratamento superficial zincado. Todos os cantos arrendondados.
 Dimensões totais aproximadas: Prancheta: 54x30m (CxL), assento 46,4x40,0m (LxP), Encosto: 46,5x26,3 (LxA). Capacidade de carga 120kg. Modelos podem diferenciar conforme fabricante desde de que atendam as normas técnicas da NBR, laudos do INMETRO, NR 17.</t>
  </si>
  <si>
    <t>MINISTERIO DA EDUCAÇÃO - FUNDAÇÃO UNIVERSIDADE FEDERAL DO TOCANTINS</t>
  </si>
  <si>
    <t>CARTEIRA PARA OBESO - Carteira fixa 4 pés, com prancheta retangular com tampo em MDP 18mm com acabamento em laminado melanílico BP na cor branca, bordas em PVC resistente a impactos. Assento e encosto confeccionados em com chapas de Duratree, polipropileno, estofado ou similar com espessura de 9,5mm cada, colados com adesivos atóxicos, cor a definir. Travessa para porta livros e gancho para mochila.  Assento e encosto na cor cinza ou similar e etrutura na cor grafitte o similar, tampo na cor branca.
Estrutura: Pés em tubos de aço carbono NBR1010, secção quadrada de 20mm x 20mm x 1,2mm de parede, suporte da prancheta em chapa de aço carbono NBR1010 com 1,9mm de espessura, travessa anterior e posterior e laterais do porta livros em aço carbono NBR1010 secção quadrada de 20x 20 x 1,2mm, grade do porta livros em aço laminado NBR1010 maciço secção redondo de Ø9,5mm, travessa lateral do assento em tubo de aço carbono secção retangular NBR1010 de 20mm x 40mm x 1,2mm de parede. Assento e encosto fixados na estrutura por meio de 4 rebites em aluminio e prancheta fixada cm buchas Zamac com roscas e parafusos. Estrutura com tratamento anti-ferrugem e pintura eletrostática. Todos os cantos arrendondados.  
Dimensões totais aproximadas: Prancheta 30x700cm, assento 75x52cm (LxP), encosto 75x35cm (LxA). Modelos podem diferenciar conforme fabricante desde de que atendam as normas técnicas da NBR, laudos do INMETRO, NR 17.</t>
  </si>
  <si>
    <t>CURTY CARVALHAL COMERCIO E SERVICOS EIRELI</t>
  </si>
  <si>
    <t>FAETEC - CCF - FUND DE APOIO À ESCOLA TÉCNICA DO EST DO RJ</t>
  </si>
  <si>
    <t>METODOLOGIA ATIVA / BIBLIOTECA</t>
  </si>
  <si>
    <t xml:space="preserve">        
MESA TRAPEZOIDAL - mesa empilhável modular individual com dois pés fixos e dois rodízios, formato trapezoidal com bordas em arco permitindo a formação de um conjunto circular. sem faces sextavadas. Tampo em balanço apoiado somenete pelos pés dianteiros. Tampo em MDF 15mm em formato trapezoidal com ângulo de 60° revestido em ambas as faces com laminado melaminico BP, e perfil de borda em PVC levemente arredondada, fixação por parafusos auto atarrachantes.  Estrutura na cor grafite ou similar, tampo na cor branca.
Estrutura: Estrutura em tubo de aço carbono comtínuo com diâmetro de 1", com espessura de 2mm, ponteiras reforçadas com diâmetro de 1" e espessura de 6mm em contato do piso. Estrtutura inferior em formato em "U", fabricado em aço carbono 1" e espessura 2mm. Rodízios injetados em Nylon com diâmetro de 50mm. Gancho para mochila em barra redonda maciça de aço carbono soldado. Acabamento em pintura eletrostática com pré-tratamento antiferrugem.  
Dimensões totais aproximadas: 71x49x76 (LxPxA), tampo 65x49cm (LxP). Modelos podem diferenciar conforme fabricante desde de que atendam as normas técnicas da NBR, laudos do INMETRO, NR 17.</t>
  </si>
  <si>
    <t>GONCALVES E TEIXEIRA LTDA</t>
  </si>
  <si>
    <t>MUNICIPIO DE SAO GOTARDO / 614 - MUNICÍPIO DE SÃO GOTARDO/MG</t>
  </si>
  <si>
    <t>BANCO DE PREÇOS</t>
  </si>
  <si>
    <t>LABORATÓRIO DE SIMULAÇÃO</t>
  </si>
  <si>
    <t>BANCADA LABORATORIO - Mesa retangular retangular,  tampo em MDP 25 mm revestida em laminado melanílico liso cor branco, 4 pés com ponteiras em polipropileno . Faces laterais devem receber borda reta em PVC com no mínimo 2 mm de espessura.
Estrutura: Pés em tubo de aço carbono cor grafite,  NBR1010 com secção redonda Ø50,8mm com parede de 1,5mm, travessa de montagem em tubo de aço carbono NBR1010 com secção retangular 20x40mm com parede de 1,5mm, chapa dobrada de aço carbono NBR1010 com espessura de 1,9mm para fixação da travessa e laterais, chapa em aço carbono NBR1010 para fixação do tampo e estrutura metálica com espessura de 1,9mm. Tratamento anti-ferrugem e pintura eletrostática, sistema de soldagem MIG lisa e homogênea, ponteira externa com 49xØ56 mm e espessura na base da ponteira de 4 mm. Todos os cantos arredondados sem rebarbas ou partes cortantes. 
Dimensões totais aproximadas: Comprimento: 2,00 M, Largura: 1.100 MM, Altura: 740 MM. Modelos podem diferenciar conforme fabricante desde de que atendam as normas técnicas da NBR, laudos do INMETRO, NR 17.</t>
  </si>
  <si>
    <t>F N DE ALMEIDA
COMANDO DA MARINHA
Comando de Operações Navais</t>
  </si>
  <si>
    <t>MINISTÉRIO DA DEFESA
COMANDO DA MARINHA
Comando de Operações Navais</t>
  </si>
  <si>
    <t>MILAX COMERCIO DE MOVEIS LTDA</t>
  </si>
  <si>
    <t>LABORATORIO DE ODONTOLOGIA</t>
  </si>
  <si>
    <t>BANQUETA GIRATÓRIA SEM BRAÇO - Banqueta tipo mocho com encosto e assento d=36cm com regulagem de altura a gás, assento e encosto com espuma injetada de alta densidade e revestimento em couro ecológico, courino ou courvin na cor preta.
Estrutura: estrutura do assento em madeira compensada e estrutura do encosto em PP,. base estrela em estrutura chapa de aço com carenagem e apoio superior injedados em PP, rodízio em nylon d=50mm.</t>
  </si>
  <si>
    <t>SETEMOL EQUIPAMENTOS ODONTOMEDICOS LTDA</t>
  </si>
  <si>
    <t>FUNDO DE SAUDE DO MUNICIPIO DE SERRINHA DOS PINTOS</t>
  </si>
  <si>
    <t>MARKETPLENA EDITORA E EVENTOS LTDA</t>
  </si>
  <si>
    <t>MUNICIPIO DE PORTO LUCENA -RS</t>
  </si>
  <si>
    <t>D BERLATO &amp; CIA LTDA</t>
  </si>
  <si>
    <t>MUNICIPIO DE SÃO SEBASTIÃO DO MARANHÃO</t>
  </si>
  <si>
    <t>SALA DE METODOLOGIA ATIVA / BIBLIOTECA</t>
  </si>
  <si>
    <t>CADEIRA GIRATÓRIA EM POLIPROPILENO - Cadeira giratória sem braço, base estrela com 5 rodízio, regulagem de altura assento e encosto, plástico injetado. Assento em polipropileno com dimensões 400x420mm (LxP), Encosto em polipropileno injetado 400x230mm (LxA). Assento e encosto na cor cinza ou similar e estrutura na cor grafitte o similar.
Estrutura: Estrutura de apoio e assento cofecicionada em tubo curvado de aço carbono 7/8" e  espessura 1,20mm. com duas travessas estrtuturais e duas barras chatas de aço 3/16", com furação para fixação do flange confecicionado m chapa de aço 3mm de espessura.  Estrtutura eletrostática cor a definir. Base em eetrtutura de aço tubular quadrado revestida com capa injedata em polipropileno. Rodízios em Nylon 6 com rodas de 50mm. 
Dimensões totais aproximadas: Comprimento: 590x590x830 (LxPxA). Capacidade de Carga 100kg.  Modelos podem diferenciar conforme fabricante desde de que atendam as normas técnicas da NBR, laudos do INMETRO, NR 17.</t>
  </si>
  <si>
    <t>SALA DE ESTUDO INDIVIDUAL / LABORATORIO DE INFORMATICA</t>
  </si>
  <si>
    <t xml:space="preserve">CADEIRA FIXA EM POLIPROPILENO - Cadeira fixa sem braço, empilhável 4 pés confeccionados em tubo em aço carbono 7/8" espessura de 1,20mm. Travessa trazeira confeccionada em barra chata 3/16"  e espessura de travessa dianteira em tudo 7/8". Quatro apoios injetados em meia cana fixado no tubo abaixo do assento. Ponteiras externas moldadas na estrutura metálica com quatro pés com ponteiras protegidas. Assento confeccionado em polipropileno injetado com dimenções 400x420mm (LxP), Encosto em polipropileno com dimensões 400X230mm (LxA). Esrtutura metáilica com pintura eletrostática. Assento e enconsto na cor cinza ou similar, estrutura metálica com pintura eletrostática cor grafite ou similar.  
Dimensões totais aproximadas: Comprimento: 470x505x830 (LxPxA). Capacidade de Carga 100kg.  Modelos podem diferenciar conforme fabricante desde de que atendam as normas técnicas da NBR, laudos do INMETRO, e NR 17. </t>
  </si>
  <si>
    <t>ASTA MOBILI MOVEIS LTDA</t>
  </si>
  <si>
    <t>PNCP</t>
  </si>
  <si>
    <t>BIBLIOTECA / METODOLOGIA ATIVA</t>
  </si>
  <si>
    <t>ARMÁRIO ORGANIZADOR - Armário para guarda de mochilas com nichos sem portas para guarda de objetos.
Estrutura: base em aço carbono com rodízio, paineis laterais, superior, inferior e prateleiras em MDF 18mm com acabamento em BP cor carvalho prata ou similar, As faces laterais recebem fita de borda reta em PVC com no mínimo 2mm de espessura, aplicadas pelo processo Hot Melt com extremidades arredondadas.  Montado por sistema de fixação rápida de metal sem parafusos aparentes externamente. Laterais com furos nas faces internas distantes a 32mm (centro a centro) que permitem a regulagem de altura de prateleiras e acessórios. Todos cantos arredondados com raios de 3mm e sem rebarbas ou partes cortantes.
Dimensões totais aproximadas:  122x107x45cm (LxAxP)</t>
  </si>
  <si>
    <t>OMAR FENER ME</t>
  </si>
  <si>
    <t>MUNICIPIO DE IVOTI - RS</t>
  </si>
  <si>
    <t>BIBLIOTECA</t>
  </si>
  <si>
    <t>ESTANTE MODULAR  - Estante para biblioteca em MDF, com 5 prateleiras internas.
Estrutura: caixaria paineis laterais, tampo, e fundo em MDF 18mm em laminando melamilico BP nas duas faces cor cavalho prata ou similar,  prateleira em MDF 18 mm em laminando melamilico BP nas duas faces cor cavalho prata ou similar. Fita de bordo em PVC com mesmo acabamento e cor e tonalidade do laminado melaminico de baixa pressão, cologem das fitas com adesivo à base de PUR, através de processo de “Hot Melting”. Montado por sistema de fixação rápida de metal sem parafusos aparentes externamente. Laterais com furos nas faces internas distantes a 32mm (centro a centro) que permitem a regulagem de altura de prateleiras e acessórios. Todos cantos arredondados com raios de 3mm e sem rebarbas ou partes cortantes. Suporte das prateleiras em metal com pino de segurança que evita o deslizamento das prateleiras. Base confeccionada em quadro soldado de tubo de aço carbono NBR1010 com sapatas niveladoras.
 Dimensões totais aproximadas: 80 x 214 x 48 cm (LxAxP).</t>
  </si>
  <si>
    <t>ABADE &amp; CAPELLI INDUSTRIA E COMERCIO DE MOVEIS LTDA</t>
  </si>
  <si>
    <t>Prefeitura Municipal de Urucânia</t>
  </si>
  <si>
    <t>Lote 04 - Móveis para paisagismo interno e externo</t>
  </si>
  <si>
    <t>EMPRESA 01 (metadil) - Data: 05/06/2025</t>
  </si>
  <si>
    <t>EMPRESA 02 (habto) - Data: 19/09/2024</t>
  </si>
  <si>
    <t>EMPRESA 01 (coreto) - Data: 17/06/2025</t>
  </si>
  <si>
    <t>EMPRESA (K.V. Bezerra) - Data: 05/06/2025</t>
  </si>
  <si>
    <t>Correção IPCA - 01/2025</t>
  </si>
  <si>
    <t>Correção IPCA 05/2025</t>
  </si>
  <si>
    <t xml:space="preserve">TÓTEM H6 - Totem vertical de carregamento, modelo torre de energia elétrica, estação de recarga com 6 tomadas de 3 pinos 
+ 2 saidas usb bivolt e compartimento para armazenamento de cabos. </t>
  </si>
  <si>
    <t>Amazon (https://www.amazon.com.br/)</t>
  </si>
  <si>
    <t>Site de Domínio Amplo</t>
  </si>
  <si>
    <t xml:space="preserve">Kalunga
</t>
  </si>
  <si>
    <t>SALA DE AULA E METODOLOGIA ATIVA</t>
  </si>
  <si>
    <t>QUADRO MÓVEL - Estrutura em mdf 18mm com superfície em laminado melanílico na cor branca, estrutura em alumínio com cantos arredondados. Dimensões: 120x150cm (LxA). Cavalete para suporte em aluminio com rodízios,
Dimensões totais aproximadas: 120x180cm (LxA), larguras dos pés 60cm.</t>
  </si>
  <si>
    <t>L&amp;S COMERCIAL EIRELI</t>
  </si>
  <si>
    <t>Prefeitura Municipal de Rio dos Cedros - SC</t>
  </si>
  <si>
    <t>LOUSAS BRASIL COMERCIO DE QUADROS E ARTIGOS ESCOLARES EIRELI</t>
  </si>
  <si>
    <t>Prefeitura Municipal de Senador Salgado Filho</t>
  </si>
  <si>
    <t>QUADROS FIXO - Quadro branco laminado melamínico branco em 0,8mm. chapa de madeira compensado mdf resinada 15mm. moldura h alumínio anodizado natural, frizado, 23mm frente x 17mm espessura total. cantoneiras fixação invisível, cantos arredondados, podendo ser fixado na horizontal ou vertical.suporte para apagador 40cm, removível e deslizante, com cantos arredondados em pvc.acompanham acessórios para instalação.
Dimensões totais aproximadas: 120x200cm</t>
  </si>
  <si>
    <t>Multi Quadros e Vidros Ltda</t>
  </si>
  <si>
    <t>Prefeitura Municipal da Estância de Atibaia</t>
  </si>
  <si>
    <t>Carrefour (https://www.carrefour.com.br/)</t>
  </si>
  <si>
    <t xml:space="preserve">SALAS ADMINISTRATIVAS </t>
  </si>
  <si>
    <t xml:space="preserve">        
APOIO PARA OS PÉS - Apoio ergonômico para os pés, estrutura em aço com pintura anti-ferrugem e anti-derrapante, com regulagem de altura. Atendimento a norma NR 17.
Dimensões totais aproximadas: 40x30 cm</t>
  </si>
  <si>
    <t>M. F. MACHADO SOARES</t>
  </si>
  <si>
    <t>Prefeitura Municipal de Ernestina</t>
  </si>
  <si>
    <t>RICPEL COMERCIO E DISTRIBUIDORA LTDA</t>
  </si>
  <si>
    <t>MINISTERIO PUBLICO DO ESTADO DO RIO GRANDE DO NORTE</t>
  </si>
  <si>
    <t>QUADRO DECORATIVO - Arte impressa com qualidade fotográfica em tecido Canvas, com textura semelhante a das telas de pintura convencional.Moldura Canaleta Baixa: em madeira com altura de 2,2 cm e largura visível de 0,6 cm e sem vidro com penduradores. Dimensões totais aproximadas: 100x150cm</t>
  </si>
  <si>
    <t>Moderna Quadros</t>
  </si>
  <si>
    <t>DePoster</t>
  </si>
  <si>
    <t>Caos Sereno</t>
  </si>
  <si>
    <t>LUMNÁRIA PENDENTE - 
Dimensões: 600 × 600 × 85 cm
Fonte de Luz  LED INTEGRADO
Temperatura de Cor - 4000K
Direcionamento da Luz - Luz Direta
Tensão da Rede - Bivolt 127V / 220V
Acendimento Individualizado - Não
Quantidade de Lâmpadas - 1
Fonte Luminosa - LED
Lâmpada Recomendada        
LED INTEGRADO
Potência  - 33, 6
Fluxo Luminoso - 3563
Facho de Luz - IRC 80
Aplicação - Teto
Material - Alumínio
Cabo - 1, 5m</t>
  </si>
  <si>
    <t>Belluce Iluminação</t>
  </si>
  <si>
    <t>Casarão Lustres</t>
  </si>
  <si>
    <t>Yamamura</t>
  </si>
  <si>
    <t>SALAS DE AULA</t>
  </si>
  <si>
    <t>Protetor de paredes - Faixa protetora em PVC com aplicação de fita dulpa face ou adesivo de contato. Dimensões aproximadas: 400x20cm (CxL)</t>
  </si>
  <si>
    <t>BARBIN EMPRESARIAL LTDA</t>
  </si>
  <si>
    <t>MINISTERIO DA DEFESA - COMANDO DA MARINHA</t>
  </si>
  <si>
    <t>J G REBONATTO &amp; CIA LTDA</t>
  </si>
  <si>
    <t>PREFEITURA MUNICIPAL DE TERRA ROXA PR</t>
  </si>
  <si>
    <t>GRANTEC HOSPITALAR LTDA</t>
  </si>
  <si>
    <t>MINISTERIO DA EDUCAÇÃO - EMPRESA BRASILEIRA DE SERVIÇOS HOSPITALARES / BA</t>
  </si>
  <si>
    <t>Lote 05 - Móveis para escitorio - REGULAÇÃO</t>
  </si>
  <si>
    <t>Armário extra - alto com 2 (duas) portas, com tampo superior e fundo inteiriço, sem divisão central, com 04 (quatro) prateleiras. Tampo do armário em
MDF, cor argila, com espessura de no mínimo 25,00 mm, e revestido com laminado melamínico de baixa pressão, resistente a abrasão, bordas retas
encabeçadas com fita de poliestireno com superfície, com espessura de no mínimo 2,00 mm e raio ergonômico de contato com o usuário de acordo
com a NBR 13961:2010. Fundo inteiriço em MDF, com espessura de no mínimo 15,00 mm, e revestido com laminado melamínico de baixa pressão em
ambas as faces, resistente a abrasão, bordas retas encabeçadas com fita de poliestireno, com espessura de no mínimo 0,45 mm. A fixação entre as
partes é feita pelo sistema de bucha de nylon e minifix, e recebem cavilhas de madeira para maior sustentação e alinhamento. Base inferior de no
mínimo 18,00 mm. Possui sapatas niveladoras com rosca 5/16 sextavada de no mínimo 30,00 mm permitindo a regulagem de altura do armário e
alinhamento. Corpo e 04 (quatro) prateleiras do armário em MDF de no mínimo 18,00 mm de espessura, sendo 1(uma) prateleira fixa no meio do
móvel, todas as partes no mesmo acabamento do tampo, encabeçadas com fita de poliestireno com superfície com espessura de no mínimo 0,45 mm
com alta resistência a impactos. Portas com fita de no mínimo 1,00 mm. As prateleiras são sustentadas por meio de suportes de prateleira em nylon de
no mínimo 20,00 mm de diâmetro encaixado na prateleira por meio de pressão que permite encaixar o parafuso Philips dentro do suporte de nylon,
travando a prateleira e evitando acidentes, ou prateleira com regulagem de altura, com suporte em aço, acabamento cromado, com diâmetro de no
mínimo 5,00 mm e prateleiras com cavidade onde o suporte encaixe, não permitindo o deslizamento da mesma. Portas com 3 (três) dobradiças em aço
de alta resistência, regulagem horizontal livre e ajuste lateral integrado, com ângulo de abertura de no mínimo 105º, com acabamento niquelado ou
material similar. Sistema de travamento com trinco metálico na porta esquerda, fixado através de parafusos rosca autoportante para madeira,
fechadura frontal com chave em duplicata, com capa plástica externa de proteção em polietileno injetado com sistema escamoteável. Puxadores
injetados em Zamak, ou sistema de puxadores embutidos injetados em ABS de formato retangular com raios ergonômicos.
Dimensões totais aproximadas: 470x800x2100mm</t>
  </si>
  <si>
    <t>LABOR INDUSTRIA DE MOVEIS PARA ESCRITORIO LTDA</t>
  </si>
  <si>
    <t>SECRETARIA DA EDUCACAO-SEC</t>
  </si>
  <si>
    <t>ARKE IND. E COM. DE MOVEIS LTDA</t>
  </si>
  <si>
    <t>SERVIÇO SOCIAL DO COMÉRCIO - SESC - AR /MT</t>
  </si>
  <si>
    <t>CASA VIVA MOVEIS E DECORACAO LTDA</t>
  </si>
  <si>
    <t>AGENCIA SERGIE DE DESENVOLVIMENTO S.A.</t>
  </si>
  <si>
    <t>Armário alto com 2 (duas) portas, com tampo superior e fundo inteiriço, sem divisão central, com 3 (três) prateleiras. Tampo do armário em MDF, cor
argila, com espessura de no mínimo 25,00 mm, e revestido com laminado melamínico de baixa pressão, resistente a abrasão, bordas retas encabeçadas
com fita de poliestireno com superfície, com espessura de no mínimo 2,00 mm e raio ergonômico de contato com o usuário de acordo com a NBR
13961:2010. Fundo inteiriço em MDF, com espessura de no mínimo 15,00 mm, e revestido com laminado melamínico de baixa pressão em ambas as
faces, resistente a abrasão, bordas retas encabeçadas com fita de poliestireno, com espessura de no mínimo 0,45 mm. A fixação entre as partes é feita
pelo sistema de bucha de nylon e minifix, e recebem cavilhas de madeira para maior sustentação e alinhamento. Base inferior de no mínimo 18,00 mm.
Possui sapatas niveladoras com rosca 5/16 sextavada de no mínimo 30,00 mm permitindo a regulagem de altura do armário e alinhamento. Corpo e 3
(três) prateleiras do armário em MDF de no mínimo 18,00 mm de espessura, sendo 1(uma) prateleira fixa no meio do móvel, todas as partes no mesmo
acabamento do tampo, encabeçadas com fita de poliestireno com superfície com espessura de no mínimo 0,45 mm com alta resistência a impactos.
Portas com fita de no mínimo 1,00 mm. As prateleiras são sustentadas por meio de suportes de prateleira em nylon de no mínimo 20,00 mm de
diâmetro encaixado na prateleira por meio de pressão que permite encaixar o parafuso Philips dentro do suporte de nylon, travando a prateleira e
evitando acidentes, ou prateleira com regulagem de altura, com suporte em aço, acabamento cromado, com diâmetro de no mínimo 5,00 mm e
prateleiras com cavidade onde o suporte encaixe, não permitindo o deslizamento da mesma. Portas com 3 (três) dobradiças em aço de alta resistência,
regulagem horizontal livre e ajuste lateral integrado, com ângulo de abertura de no mínimo 105º, com acabamento niquelado ou material similar.
Sistema de travamento com trinco metálico na porta esquerda, fixado através de parafusos rosca autoportante para madeira, fechadura frontal com
chave em duplicata, com capa plástica externa de proteção em polietileno injetado com sistema escamoteável. Puxadores injetados em Zamak, ou
sistema de puxadores embutidos injetados em ABS de formato retangular com raios ergonômicos.
Dimensões totais aproximadas: 470mmx800mmx1600mm.</t>
  </si>
  <si>
    <t>MAX MOVE COMERCIO DE MOVEIS E TRANSPORTES EIRELI</t>
  </si>
  <si>
    <t>CASA MILITAR DA GOVERNADORIA DO ESTADO DO PARA</t>
  </si>
  <si>
    <t>MARCENARIA SULAR LTDA</t>
  </si>
  <si>
    <t>SECRETARIA DA ADMINISTRAÇÃO</t>
  </si>
  <si>
    <t>A C I - COMERCIO E SERVICOS LTDA</t>
  </si>
  <si>
    <t>PREFEITURA MUICIPAL DE RECIFE</t>
  </si>
  <si>
    <t>Armário médio com 2 (duas) portas, com tampo superior e fundo inteiriço, sem divisão central com 02 (duas) prateleiras. Tampo do armário em MDF,
cor argila, com espessura de no mínimo 25,00 mm, e revestido com laminado melamínico de baixa pressão, resistente a abrasão,bordas retas
encabeçadas com fita de poliestireno, com espessura de no mínimo 2,00 mm e raio ergonômico de contato com o usuário de acordo com a NBR
13961:2010. Corpo, portas e prateleiras do armário em MDF, com espessura de no mínimo 18,00 mm no mesmo acabamento do tampo, encabeçado
com fita de poliestireno com superfície com espessura de no mínimo 0,45 mm com alta resistência a impactos. Portas com fita de no mínimo 1,00 mm
de espessura com dobradiça em aço de alta resistência, com ângulo de abertura de no mínimo 105º com sistema de alojamento interno na madeira
para um melhor acabamento ao móvel e para gerar maior espaço interno do mesmo, com acabamento niquelado ou material similar. Sistema de
travamento com trinco metálico na porta esquerda, fixado através de parafusos rosca autoportante para madeira, fechadura frontal com chave em
duplicata, com capa plástica externa de proteção em polietileno injetado com sistema escamoteável. Puxadores injetados em Zamak com pintura
metálica ou sistema de puxadores embutidos injetados em ABS de formato retangular com raios ergonômicos. Fundo inteiriço em MDF, com espessura
de no mínimo 15,00 mm, e revestido com laminado melamínico de baixa pressão em ambas as faces, resistente a abrasão, bordas retas encabeçadas
com fita de poliestireno, com espessura de no mínimo 0,45 mm.
Medida aproximada: 470mmx800mmx1100mm</t>
  </si>
  <si>
    <t>ERGONOMIA MOVEIS LTDA</t>
  </si>
  <si>
    <t>SECRETARIA DA EDUCAÇÃO -SEC</t>
  </si>
  <si>
    <t xml:space="preserve">MH COMERCIO DE PAPELARIA ELETROELETRONICOS E INFORMATICA LTDA
</t>
  </si>
  <si>
    <t>SECRETARA DE TURISMO SETUR</t>
  </si>
  <si>
    <t>MERAKI MOVEIS COMERCIO E SERVICOS EM LICITACAO EIRELI</t>
  </si>
  <si>
    <t xml:space="preserve">MUNICIPIO DE SÃO SEBASTIÃO </t>
  </si>
  <si>
    <t>Armário baixo com 2 (duas) portas, com tampo superior e fundo inteiriço, sem divisão central com 1 (uma) prateleira. Tampo do armário em MDF, com
espessura de no mínimo 25,00 mm, e revestido com laminado melamínico de baixa pressão, resistente a abrasão, bordas retas encabeçadas com fita de
poliestireno, com espessura de no mínimo 2,00 mm e raio ergonômico de contato com o usuário de acordo com a NBR 13961:2010. Corpo, portas e
prateleiras do armário em MDF, com espessura de no mínimo 18,00 mm no mesmo acabamento do tampo, encabeçado com fita de poliestireno com
superfície com espessura de no mínimo 0,45 mm com alta resistência a impactos. Portas com fita de no mínimo 1,00 mm de espessura com dobradiça
em aço de alta resistência, com ângulo de abertura de no mínimo 105º com sistema de alojamento interno na madeira para um melhor acabamento ao móvel e para gerar maior espaço interno do mesmo, com acabamento niquelado ou material similar. Sistema de travamento com trinco metálico na
porta esquerda, fixado através de parafusos rosca autoportante para madeira, fechadura frontal com chave em duplicata, com capa plástica externa de
proteção em polietileno injetado com sistema escamoteável. Puxadores injetados em Zamak com pintura metálica ou sistema de puxadores embutidos
injetados em ABS de formato retangular com raios ergonômicos. Fundo inteiriço em MDF, com espessura de no mínimo 15,00 mm, e revestido com
laminado melamínico de baixa pressão em ambas as faces, resistente a abrasão, bordas retas encabeçadas com fita de poliestireno, com espessura de
no mínimo 0,45 mm.
Dimensões totais aproximadas: 800mmx500mmx740mm.</t>
  </si>
  <si>
    <t>CUIABA COMERCIO DE PRODUTOS LIMPEZA LTDA</t>
  </si>
  <si>
    <t>PREFEITURA MUNICIPAL DE SANTA CRUZ DO XINGU</t>
  </si>
  <si>
    <t>SW VETORAZZI LTDA</t>
  </si>
  <si>
    <t>MUNICIPIO DE CERRO GRANDE - PREFEITURA MUNICIPAL</t>
  </si>
  <si>
    <t>FARIA RODRIGUES INDUSTRIA DE MOVEIS LTDA</t>
  </si>
  <si>
    <t>PREFEITURA MUNICIPAL DE CONSELHEIRO LAFAIETE</t>
  </si>
  <si>
    <t>Gaveteiro volante com 3 gavetas. Tampo do gaveteiro em MDF com espessura de no mínimo 18,00 mm e revestido com laminado melamínico de baixa
pressão, resistente a abrasão, bordas retas encabeçadas com fita de poliestireno com superfície, com espessura de no mínimo 1,00 mm na mesma cor
do tampo e raio ergonômico de contato com o usuário de acordo com NBR13961:2010, fixado ao corpo do gaveteiro através de sistema minifix injetado
em Zamac. Corpo do gaveteiro em MDF com espessura de no mínimo 18,00 mm, revestido com laminado melamínico de baixa pressão, resistente a
abrasão, encabeçado com fita de poliestireno com superfície visível texturizada, com espessura de no mínimo 0,45 mm com alta resistência a impactos.
Conjunto gaveta em MDF com espessura de no mínimo 18,00 mm, laterais e fundo com espessura de no mínimo 15,00 mm, revestida com laminado
melamínico de baixa pressão, resistente a abrasão, encabeçada com fita de poliestireno de superfície, com espessura de no mínimo 0,45 mm no corpo e
1,00 mm na frente da gaveta, com alta resistência a impactos. Sistema de travamento simultâneo das gavetas através de haste de aço resistente a tração
com acionamento frontal através de fechadura com chave de alma interna com capa plástica externa de proteção em polietileno injetado e sistema
escamoteável para adaptar-se ao móvel caso não seja retirada, e minimizar choques acidentais ao usuário. Puxador metálico injetado em Zamak ou
abertura das gavetas através de cavidades laterais sem a utilização de puxador aparente. Corrediças da gaveta fabricadas em aço laminado SAE 1020
com deslizamento suave através de roldanas, presas ao corpo do gaveteiro através de parafuso autoportante tipo chipboard para madeira. Pasta
suspensa com dispositivo de guarda de documentos feito em haste cilíndrica de aço SAE 1020 com tratamento anticorrosivo, fixadas a madeira através
de bucha plástica de rosca milimétrica. Rodízios de duplo giro injetados em poliacetal, presos a base do gaveteiro através de parafusos rosca
autoportante tipo chipboard para madeira.
Dimensões totais aproximadas: 400x540x587mm.</t>
  </si>
  <si>
    <t>RIVERA MOVEIS INDUSTRIA E COMERCIO LTDA</t>
  </si>
  <si>
    <t>CONSELHO REGIONAL DOS REPRESENTANTES COMERCIAIS DO ESTADO DO CEARÁ</t>
  </si>
  <si>
    <t>PAIVA DISTRIBUICAO, TRANSPORTE, LOCACOES E SERVICOS LTDA</t>
  </si>
  <si>
    <t>PREFEITURA MUNICIPAL DE RIO VERDE</t>
  </si>
  <si>
    <t>MINISTÉRIO DO MEIO AMBIENTE</t>
  </si>
  <si>
    <t>Mesa de trabalho com tampo retangular em MDF, com espessura de no mínimo 25,00 mm, revestido com laminado melamínico de baixa pressão,
resistente a abrasão, bordas retas encabeçadas com fita em poliestireno de superfície na mesma cor do tampo. Painel frontal (saia) em MDF de 18mm
com o mesmo acabamento nos dois lados e da mesma cor do tampo. A parte superior do tampo texturizada, com 2 passa fios (passagens de cabos) de
no mínimo 60 mm de diâmetro, destacáveis. Estrutura metálica das extremidades com tratamento anticorrosivo por fosfatização e acabamento em
pintura epóxi de alta resistência a abrasão e impactos, com secagem em estufa, tampa para passagem de fiação injetada em polipropileno ou aço,
travessa superior em tubo de aço SAE 1020 20 x 30 x 1,20 mm ou travessa superior em chapa de aço SAE 1010/20 com 3 mm de espessura, sapatas
reguláveis com rosca M10. Estrutura metálica em chapa estampada, com passagem para fiação de no mínimo 150,00 mm com espessura de 30,00 mm
com tratamento anticorrosivo por fosfatização e acabamento em pintura epóxi de alta resistência a abrasão e impactos, com secagem em estufa.
Gaveteiro fixo: Construído em MDF de 18mm com acabamento em BP, contendo 2 gavetas. As faces laterais das gavetas são finalizadas com fita de
borda em PVC de 1mm com extremidades arredondadas. A estrutura é injetada em ABS ou similar, com sistema de deslizamento em roldanas de
poliacetal. Dimensões mínimas internas das gavetas: 320mm (largura) x 390mm (profundidade) x 65mm (altura). Dimensões mínimas externas: 340mm
(largura) x 410mm (profundidade) x 75mm (altura). As gavetas são equipadas com fechadura e puxadores no formato de alça, medindo 133mm de
comprimento, fabricados em zamac com acabamento em steel. A união dos componentes do gaveteiro é feita por tambores 'minifix' e parafusos 'rapid'.
As gavetas possuem tranca, corrediças telescópicas e puxadores em alumínio.
Dimensões aproximadas da mesa: 1200x600x740mm.</t>
  </si>
  <si>
    <t>RALSON M. LIMA LTDA</t>
  </si>
  <si>
    <t>CAMARA MUNICIPAL DE OURO PRETO DO OESTE</t>
  </si>
  <si>
    <t>NEXO COMERCIO E SERVICOS DE LOCAÇÕES DE MAQUINAS E
EQUIPAMENTOS LTDA</t>
  </si>
  <si>
    <t xml:space="preserve">SECRETARIA DO MEIO AMBIENTE E RECURSOS HIDIRICOS </t>
  </si>
  <si>
    <t>FRANKE CADEIRAS LTDA</t>
  </si>
  <si>
    <t xml:space="preserve">SERVIÇO AUTONOMO MUNICIPAL DE ÁGUA E ESGOTO </t>
  </si>
  <si>
    <t>Mesa de trabalho com tampo retangular em MDF, com espessura de no mínimo 25,00 mm, revestido com laminado melamínico de baixa pressão,
resistente a abrasão, bordas retas encabeçadas com fita em poliestireno de superfície na mesma cor do tampo. A parte superior do tampo texturizada,
com 2 passa fios (passagens de cabos) de no mínimo 60 mm de diâmetro, destacáveis. Painel frontal (saia) em MDF de 18mm com o mesmo
acabamento nos dois lados e da mesma cor do tampo. Estrutura metálica das extremidades com tratamento anticorrosivo por fosfatização e
acabamento em pintura epóxi de alta resistência a abrasão e impactos, com secagem em estufa, tampa para passagem de fiação injetada em
polipropileno ou aço, travessa superior em tubo de aço SAE 1020 20 x 30 x 1,20 mm ou travessa superior em chapa de aço SAE 1010/20 com 3 mm de
espessura, sapatas reguláveis com rosca M10. Estrutura metálica em chapa estampada, com passagem para fiação de no mínimo 150,00 mm com
espessura de 30,00 mm com tratamento anticorrosivo por fosfatização e acabamento em pintura epóxi de alta resistência a abrasão e impactos, com
secagem em estufa.
Gaveteiro fixo: Construído em MDF de 18mm com acabamento em BP, contendo 2 gavetas. As faces laterais das gavetas são finalizadas com fita de
borda em PVC de 1mm com extremidades arredondadas. A estrutura é injetada em ABS ou similar, com sistema de deslizamento em roldanas de
poliacetal. Dimensões mínimas internas das gavetas: 320mm (largura) x 390mm (profundidade) x 65mm (altura). Dimensões mínimas externas: 340mm
(largura) x 410mm (profundidade) x 75mm (altura). As gavetas são equipadas com fechadura e puxadores no formato de alça, medindo 133mm de
comprimento, fabricados em zamac com acabamento em steel. A união dos componentes do gaveteiro é feita por tambores 'minifix' e parafusos 'rapid'.
As gavetas possuem tranca, corrediças telescópicas e puxadores em alumínio.
Dimensões aproximadas 1400x600x740mm.</t>
  </si>
  <si>
    <t>BELMOVEIS LTDA</t>
  </si>
  <si>
    <t xml:space="preserve">MUNICIPIO DE CARAMBEI / 03001 - GABINETE DO SECRETÁRIO - SANJ
</t>
  </si>
  <si>
    <t>V.G COMERCIAL LTDA</t>
  </si>
  <si>
    <t>PREFEITURA MUNICIPAL DE IÚNA</t>
  </si>
  <si>
    <t>SUL MINAS FABRICA DE MOVEIS LTDA</t>
  </si>
  <si>
    <t xml:space="preserve">POLICIA MILITAR DE MINAS GERAIS
</t>
  </si>
  <si>
    <t xml:space="preserve">Mesa de trabalho com tampo em formato de "L", em MD, com espessura de no mínimo 25,00mm e resistente a abrasão, bordas retas encabeçadas com fita de borda em poliestileno na mesmam cor do tampo, cor argila. Passa cabos em poliestileno injetado com no mpinimo 60,00mm de diâmetro na cor do revestimento. Tampo composto por painel em MDF 15,00mm de espessura, com fita de borda em poliestileno em todo o contorno da peça e namesma cor do tampo, com parafusos minifix para a fixação das peças diretamente na buchas metálicas. Estrutura metálica das extremidades com tratamento anticorrosivo por fosfatização e acabamento em pintura epoxi de alta resistencia e abrasão e impactos, com secagem em estufa, tampa para a passagem de fiação injetada em polipropileno pu aço, travessa superior em tubo de aço SAE 1020 20X30X1,20 mm ou travessa superior em chapa de aço SAE 1010/20 com no mínimo 3,00 mm de espessura, sapatas reguláveis com rosca M10. Base horizontal e fixação ao tampo, direto nas estruturas metálicas das extremidades através de parafuso rosca autoportante "sem ponteiras" em chapa de aço de 2,65 mm de espessura,  com 580,00 mm de comprimento, 67 mm de largura e 25,00 mm de altura, dotada de 2 sapatas niveladoras estriadas de 60,00 mm de diametro com rosca 5/16. Painel frontal (saia) em MDF de 18 mm com o mesmo acabamento nos dois lados e da mesma cor do tampo. Coluna vertical em chapa de aço dobrada medindo 675/180/40 mm com chapa de aço 1,20mm de espessura, painel de mesa fixado na coluna vertical com sistema girofix,ou minifix, permite passagem de fiação entre o tampo e piso, coluna vertical preparada para receber calha autoportante, abas internas dobradas para receber tampa sacável com 0,90 mm e espessura,  todas as partes metálicas soldadas são feitas com solda MIG para maior sustentação e acabamento. Pé de canto em chapa metálica superior para fixação no tampo confeccionada em chapa de aço SAE 1020 medindo 130x130 com espessura de 1,20 mm possui recorte de 45º para alinhamento da coluna frontal, recebe furação para possibilitar a passagem de fios entre o tampo e o pé de canto ou tubo de aço SAE 1010/20 80X80 com espessura de 1,20mm, dotado de duas passagens de cabos na parte superior da coluna com formato oblongo 24x80mm. Gaveteiro fixo, construído em MDF de 18mm com acabamento em BP, contendo 2 gavetas. As faces laterais das gavetas são finalizadas com fita de borda em PVC de 1mm com extremidades arredondadas. A estrtutura é injetada em ABS ou similar, com sistema de desizamento em roldanas de poliacetal. Dimensões mínimas internas das gavetas: 320mm (largura) x 390mm (profundidade) x 65mm (altura). Dimensões minimas externas: 340 mm (largura) x 410 mm (profundidade), x 75mm (altura). As gavetas são equipadas com fechadura de embutir e puxadores no formato de alça, medindo 133mm de comprimento, fabricados em zamac com acabamento steel. A união dos componentes do gaveteiro é feita por tambores "minifix" e parafusos "rapid ". As gavetas possuem corrediças telescópicas e puxadores em alumínio. Dimensões totais da mesa: 1400x1400x740mm.  </t>
  </si>
  <si>
    <t>COMFORT RBO LTDA</t>
  </si>
  <si>
    <t>SECREARIA DE ESTADO INDÚSTRIA CIÊNCIA E TECNOLOGIA - AC</t>
  </si>
  <si>
    <t>MUNICIPIO DE CORREGO FUNDO / 213 - MUNICÍPIO DE CÓRREGO FUNDO/MG</t>
  </si>
  <si>
    <t>M F RODRIGUES GUACU LTDA</t>
  </si>
  <si>
    <t>CONSORCIO INTERMUNICIPAL CEMMIL - SANEAMENTO AMBIENTAL</t>
  </si>
  <si>
    <t>Mesa de reunião formato circular em MDF, com espessura de no mínimo 25,00mm, revestido com laminado melamínico de baixa pressão, resistente a
abrasão, bordas retas encabeçadas com fita em poliestireno de superfície na mesma cor do tampo. As faces laterais recebem fita de borda reta em PVC
com no mínimo 2mm de espessura, aplicadas pelo processo Hot Melt com arredondamento das extremidades.
Estrutura: Composta por tubo em aço espessura 1,5mm, d= 4", com base superior em estrtutura metálica em forma de "cruz" para fixação do tampo
através de parafusamento com buchas de espera embutida no tampo, ou sistema de fixação de segurança equivalente e aprovada. A base inferior do
tampo deverá ser em 04 (quatro) patas em pés estampados ou conformados (sem ponteiras de pvc), com chapa de espessura mínima de 1,5 mm.
Sapatas: Cada pata receberá sapatas reguláveis com acabamento de pvc ou plástico de alta resistência.
Dimensões totais da mesa: Diâmetro 1,20m, altura de 0,74m, base tubular em aço com pintura eletrostática na cor preta.</t>
  </si>
  <si>
    <t xml:space="preserve">SUPERAR COMERCIO DE MOVEIS PARA ESCRITORIO LTDA
</t>
  </si>
  <si>
    <t>GOVERNO DO ESTADO DE MATO GROSSO</t>
  </si>
  <si>
    <t>TCP ELETROS LTDA</t>
  </si>
  <si>
    <t>MUNICIPIO DE CASTANHEIRAS / 13 - MUNICÍPIO DE CASTANHEIRAS/RO</t>
  </si>
  <si>
    <t>COMERCIAL SILVESTRE LTDA</t>
  </si>
  <si>
    <t>MUNICIPIO DE MURIAE / 1 - PREFEITURA MUNICIPAL DE MURIAÉ</t>
  </si>
  <si>
    <t>Mesa com tampo retangular em MDF, com espessura de no mínimo 25,00 mm, revestido com laminado melamínico de baixa pressão, resistente a
abrasão, bordas retas encabeçadas com fita em poliestireno de superfície na mesma cor do tampo. Estrutura metálica com tratamento anticorrosivo
por fosfatização e acabamento em pintura epóxi de alta resistência a abrasão e impactos, com secagem em estufa, tampa para passagem de fiação
injetada em polipropileno ou aço, travessa superior em tubo de aço SAE 1020 20 x 30 x 1,20 mm ou travessa superior em chapa de aço SAE 1010/20
com 3 mm de espessura, sapatas reguláveis com rosca M10. Base horizontal e fixação ao tampo direto nas estruturas metálicas das extremidades
através de parafuso rosca autoportante tipo chipboard cementado 4,5 x 20 mm com alta resistência ao torque ou base horizontal estampada “sem
ponteiras” em chapa de aço de 2,65 mm de espessura, com 580 mm de comprimento, mínimo de 60 mm de largura e 25 mm de altura, dotada de 2
sapatas niveladoras estriadas de 60 mm de diâmetro com rosca 5/16. Quando com estrutura central, fixada ao tampo através de parafuso rosca
autoportante 5,0 x 20 mm. Fixação de painéis frontais através de parafuso em aço conformado para sistema minifix com rosca M6 ou direto nas
estruturas laterais sem estrutura central. Estrutura metálica em chapa estampada, com passagem para fiação de no mínimo 150,00 mm com espessura
de 30,00 mm com tratamento anticorrosivo por fosfatização e acabamento em pintura epóxi de alta resistência a abrasão e impactos, com secagem em
estufa. 02 (duas) caixas de tomada, no mínimo, comportando 03 (três) blocos elétricos e/ou telecomunicações.
Dimensões totais da mesa: 2700X100x740mm</t>
  </si>
  <si>
    <t>SERVIÇO SOCIAL DO COMERCIO - SESC - AR/MT</t>
  </si>
  <si>
    <t>CONSORCIO PUBLICO INTERMUNICIPAL - ALTO RIO PARDO</t>
  </si>
  <si>
    <t>E DIAS DE OLIVEIRA LTDA</t>
  </si>
  <si>
    <t>MUNICIPIO DE BRAGANCA / 713 - MUNICÍPIO DE BRAGANÇA/PA</t>
  </si>
  <si>
    <t>Brasil</t>
  </si>
  <si>
    <t>Variável - IPCA - Número-índice (base: dezembro de 1993 = 100) (Número-índice)</t>
  </si>
  <si>
    <t>Tabela 1737 - IPCA - Série histórica com número-índice, variação mensal e variações acumuladas em 3 meses, em 6 meses, no ano e em 12 meses (a partir de dezembro/1979)</t>
  </si>
  <si>
    <t>IPCA ACUMULADO - (I-Io)/Io = I/Io - 1</t>
  </si>
  <si>
    <t>Índice para itens</t>
  </si>
  <si>
    <t>Janeiro</t>
  </si>
  <si>
    <t>Fevereiro</t>
  </si>
  <si>
    <t>Março</t>
  </si>
  <si>
    <t>Abril</t>
  </si>
  <si>
    <t>Maio</t>
  </si>
  <si>
    <t>Junho</t>
  </si>
  <si>
    <t>Julho</t>
  </si>
  <si>
    <t>Agosto</t>
  </si>
  <si>
    <t>Setembro</t>
  </si>
  <si>
    <t>Outubro</t>
  </si>
  <si>
    <t>Novembro</t>
  </si>
  <si>
    <t>Dezembro</t>
  </si>
  <si>
    <t>Fonte: IBGE - Índice Nacional de Preços ao Consumidor Amplo</t>
  </si>
  <si>
    <t>https://sidra.ibge.gov.br/tabela/1737</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</si>
</sst>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R$ -416]#,##0.00"/>
    <numFmt numFmtId="165" formatCode="dd/mm/yyyy"/>
    <numFmt numFmtId="166" formatCode="d/m/yyyy"/>
    <numFmt numFmtId="167" formatCode="&quot;R$&quot;\ #,##0.00"/>
    <numFmt numFmtId="168" formatCode="d/m/yy"/>
    <numFmt numFmtId="169" formatCode="dd/MM/yyyy"/>
    <numFmt numFmtId="170" formatCode="mmmm/d"/>
  </numFmts>
  <fonts count="23">
    <font>
      <sz val="11.0"/>
      <color theme="1"/>
      <name val="Calibri"/>
      <scheme val="minor"/>
    </font>
    <font>
      <b/>
      <sz val="11.0"/>
      <color theme="1"/>
      <name val="Calibri"/>
    </font>
    <font/>
    <font>
      <b/>
      <color theme="1"/>
      <name val="Calibri"/>
    </font>
    <font>
      <sz val="11.0"/>
      <color theme="1"/>
      <name val="Calibri"/>
    </font>
    <font>
      <color theme="1"/>
      <name val="Calibri"/>
    </font>
    <font>
      <sz val="11.0"/>
      <color rgb="FF000000"/>
      <name val="Calibri"/>
    </font>
    <font>
      <color rgb="FF000000"/>
      <name val="Calibri"/>
    </font>
    <font>
      <sz val="11.0"/>
      <color rgb="FFFF0000"/>
      <name val="Calibri"/>
    </font>
    <font>
      <sz val="11.0"/>
      <color theme="1"/>
      <name val="Arial"/>
    </font>
    <font>
      <sz val="11.0"/>
      <color rgb="FF434343"/>
      <name val="Calibri"/>
    </font>
    <font>
      <b/>
      <sz val="11.0"/>
      <color rgb="FF000000"/>
      <name val="Calibri"/>
    </font>
    <font>
      <b/>
      <sz val="12.0"/>
      <color theme="1"/>
      <name val="Calibri"/>
    </font>
    <font>
      <sz val="14.0"/>
      <color theme="1"/>
      <name val="Calibri"/>
    </font>
    <font>
      <color rgb="FFFF0000"/>
      <name val="Calibri"/>
    </font>
    <font>
      <color rgb="FF000000"/>
      <name val="Calibri"/>
      <scheme val="minor"/>
    </font>
    <font>
      <b/>
      <color rgb="FF000000"/>
      <name val="Calibri"/>
    </font>
    <font>
      <b/>
      <sz val="11.0"/>
      <color rgb="FFFF0000"/>
      <name val="Calibri"/>
    </font>
    <font>
      <b/>
      <sz val="11.0"/>
      <color rgb="FF000000"/>
      <name val="Times New Roman"/>
    </font>
    <font>
      <color rgb="FF000000"/>
      <name val="Arial"/>
    </font>
    <font>
      <b/>
      <sz val="12.0"/>
      <color rgb="FF000000"/>
      <name val="Times New Roman"/>
    </font>
    <font>
      <b/>
      <sz val="13.0"/>
      <color theme="1"/>
      <name val="Times New Roman"/>
    </font>
    <font>
      <u/>
      <color rgb="FF0000FF"/>
    </font>
  </fonts>
  <fills count="12">
    <fill>
      <patternFill patternType="none"/>
    </fill>
    <fill>
      <patternFill patternType="lightGray"/>
    </fill>
    <fill>
      <patternFill patternType="solid">
        <fgColor theme="0"/>
        <bgColor theme="0"/>
      </patternFill>
    </fill>
    <fill>
      <patternFill patternType="solid">
        <fgColor rgb="FFEFEFEF"/>
        <bgColor rgb="FFEFEFEF"/>
      </patternFill>
    </fill>
    <fill>
      <patternFill patternType="solid">
        <fgColor rgb="FFD9D9D9"/>
        <bgColor rgb="FFD9D9D9"/>
      </patternFill>
    </fill>
    <fill>
      <patternFill patternType="solid">
        <fgColor rgb="FFC5E0B3"/>
        <bgColor rgb="FFC5E0B3"/>
      </patternFill>
    </fill>
    <fill>
      <patternFill patternType="solid">
        <fgColor rgb="FFE2EFD9"/>
        <bgColor rgb="FFE2EFD9"/>
      </patternFill>
    </fill>
    <fill>
      <patternFill patternType="solid">
        <fgColor rgb="FFFFFFFF"/>
        <bgColor rgb="FFFFFFFF"/>
      </patternFill>
    </fill>
    <fill>
      <patternFill patternType="solid">
        <fgColor rgb="FFF4CCCC"/>
        <bgColor rgb="FFF4CCCC"/>
      </patternFill>
    </fill>
    <fill>
      <patternFill patternType="solid">
        <fgColor rgb="FFFFFF00"/>
        <bgColor rgb="FFFFFF00"/>
      </patternFill>
    </fill>
    <fill>
      <patternFill patternType="solid">
        <fgColor rgb="FFFCE5CD"/>
        <bgColor rgb="FFFCE5CD"/>
      </patternFill>
    </fill>
    <fill>
      <patternFill patternType="solid">
        <fgColor rgb="FF93C47D"/>
        <bgColor rgb="FF93C47D"/>
      </patternFill>
    </fill>
  </fills>
  <borders count="16">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rder>
    <border>
      <left style="thin">
        <color rgb="FF000000"/>
      </left>
      <right style="thin">
        <color rgb="FF000000"/>
      </right>
      <top style="thin">
        <color rgb="FF000000"/>
      </top>
    </border>
    <border>
      <right style="thin">
        <color rgb="FF000000"/>
      </right>
    </border>
    <border>
      <left style="thin">
        <color rgb="FF000000"/>
      </left>
      <right style="thin">
        <color rgb="FF000000"/>
      </right>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top style="thin">
        <color rgb="FF000000"/>
      </top>
    </border>
    <border>
      <top style="thin">
        <color rgb="FF000000"/>
      </top>
    </border>
    <border>
      <left style="thin">
        <color rgb="FF000000"/>
      </left>
    </border>
    <border>
      <left style="thin">
        <color rgb="FF000000"/>
      </left>
      <bottom style="thin">
        <color rgb="FF000000"/>
      </bottom>
    </border>
    <border>
      <bottom style="thin">
        <color rgb="FF000000"/>
      </bottom>
    </border>
  </borders>
  <cellStyleXfs count="1">
    <xf borderId="0" fillId="0" fontId="0" numFmtId="0" applyAlignment="1" applyFont="1"/>
  </cellStyleXfs>
  <cellXfs count="309">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3" fillId="0" fontId="2" numFmtId="0" xfId="0" applyBorder="1" applyFont="1"/>
    <xf borderId="1" fillId="3" fontId="1" numFmtId="164" xfId="0" applyAlignment="1" applyBorder="1" applyFill="1" applyFont="1" applyNumberFormat="1">
      <alignment horizontal="center" shrinkToFit="0" vertical="center" wrapText="1"/>
    </xf>
    <xf borderId="1" fillId="0" fontId="1" numFmtId="164" xfId="0" applyAlignment="1" applyBorder="1" applyFont="1" applyNumberFormat="1">
      <alignment horizontal="center" shrinkToFit="0" vertical="center" wrapText="1"/>
    </xf>
    <xf borderId="1" fillId="4" fontId="1" numFmtId="164" xfId="0" applyAlignment="1" applyBorder="1" applyFill="1" applyFont="1" applyNumberFormat="1">
      <alignment horizontal="center" shrinkToFit="0" vertical="center" wrapText="1"/>
    </xf>
    <xf borderId="4" fillId="4" fontId="1" numFmtId="164" xfId="0" applyAlignment="1" applyBorder="1" applyFont="1" applyNumberFormat="1">
      <alignment horizontal="center" shrinkToFit="0" vertical="center" wrapText="1"/>
    </xf>
    <xf borderId="5" fillId="0" fontId="3" numFmtId="164" xfId="0" applyAlignment="1" applyBorder="1" applyFont="1" applyNumberFormat="1">
      <alignment horizontal="center" shrinkToFit="0" vertical="center" wrapText="1"/>
    </xf>
    <xf borderId="6" fillId="0" fontId="3" numFmtId="164" xfId="0" applyAlignment="1" applyBorder="1" applyFont="1" applyNumberFormat="1">
      <alignment horizontal="center" shrinkToFit="0" vertical="center" wrapText="1"/>
    </xf>
    <xf borderId="0" fillId="0" fontId="3" numFmtId="0" xfId="0" applyAlignment="1" applyFont="1">
      <alignment vertical="center"/>
    </xf>
    <xf borderId="4" fillId="5" fontId="1" numFmtId="0" xfId="0" applyAlignment="1" applyBorder="1" applyFill="1" applyFont="1">
      <alignment horizontal="center" vertical="center"/>
    </xf>
    <xf borderId="4" fillId="5" fontId="1" numFmtId="0" xfId="0" applyAlignment="1" applyBorder="1" applyFont="1">
      <alignment horizontal="center" shrinkToFit="0" vertical="center" wrapText="1"/>
    </xf>
    <xf borderId="4" fillId="3" fontId="1" numFmtId="164" xfId="0" applyAlignment="1" applyBorder="1" applyFont="1" applyNumberFormat="1">
      <alignment horizontal="center" shrinkToFit="0" vertical="center" wrapText="1"/>
    </xf>
    <xf borderId="4" fillId="3" fontId="1" numFmtId="164" xfId="0" applyAlignment="1" applyBorder="1" applyFont="1" applyNumberFormat="1">
      <alignment horizontal="center" vertical="center"/>
    </xf>
    <xf borderId="4" fillId="2" fontId="1" numFmtId="164" xfId="0" applyAlignment="1" applyBorder="1" applyFont="1" applyNumberFormat="1">
      <alignment horizontal="center" shrinkToFit="0" vertical="center" wrapText="1"/>
    </xf>
    <xf borderId="4" fillId="2" fontId="1" numFmtId="164" xfId="0" applyAlignment="1" applyBorder="1" applyFont="1" applyNumberFormat="1">
      <alignment horizontal="center" vertical="center"/>
    </xf>
    <xf borderId="4" fillId="4" fontId="1" numFmtId="0" xfId="0" applyAlignment="1" applyBorder="1" applyFont="1">
      <alignment horizontal="center" shrinkToFit="0" vertical="center" wrapText="1"/>
    </xf>
    <xf borderId="7" fillId="0" fontId="2" numFmtId="0" xfId="0" applyBorder="1" applyFont="1"/>
    <xf borderId="8" fillId="0" fontId="2" numFmtId="0" xfId="0" applyBorder="1" applyFont="1"/>
    <xf borderId="1" fillId="6" fontId="1" numFmtId="0" xfId="0" applyAlignment="1" applyBorder="1" applyFill="1" applyFont="1">
      <alignment horizontal="center" vertical="center"/>
    </xf>
    <xf borderId="4" fillId="6" fontId="1" numFmtId="0" xfId="0" applyAlignment="1" applyBorder="1" applyFont="1">
      <alignment horizontal="center" vertical="center"/>
    </xf>
    <xf borderId="9" fillId="0" fontId="2" numFmtId="0" xfId="0" applyBorder="1" applyFont="1"/>
    <xf borderId="10" fillId="0" fontId="2" numFmtId="0" xfId="0" applyBorder="1" applyFont="1"/>
    <xf borderId="6" fillId="0" fontId="1" numFmtId="0" xfId="0" applyAlignment="1" applyBorder="1" applyFont="1">
      <alignment horizontal="center" vertical="center"/>
    </xf>
    <xf borderId="6" fillId="0" fontId="4" numFmtId="0" xfId="0" applyAlignment="1" applyBorder="1" applyFont="1">
      <alignment horizontal="center" shrinkToFit="0" vertical="center" wrapText="1"/>
    </xf>
    <xf borderId="6" fillId="7" fontId="4" numFmtId="0" xfId="0" applyAlignment="1" applyBorder="1" applyFill="1" applyFont="1">
      <alignment horizontal="left" shrinkToFit="0" vertical="center" wrapText="1"/>
    </xf>
    <xf borderId="6" fillId="0" fontId="4" numFmtId="0" xfId="0" applyAlignment="1" applyBorder="1" applyFont="1">
      <alignment horizontal="center" vertical="center"/>
    </xf>
    <xf borderId="6" fillId="7" fontId="4" numFmtId="1" xfId="0" applyAlignment="1" applyBorder="1" applyFont="1" applyNumberFormat="1">
      <alignment horizontal="center" vertical="center"/>
    </xf>
    <xf borderId="6" fillId="8" fontId="4" numFmtId="1" xfId="0" applyAlignment="1" applyBorder="1" applyFill="1" applyFont="1" applyNumberFormat="1">
      <alignment horizontal="center" vertical="center"/>
    </xf>
    <xf borderId="6" fillId="3" fontId="4" numFmtId="164" xfId="0" applyAlignment="1" applyBorder="1" applyFont="1" applyNumberFormat="1">
      <alignment horizontal="center" shrinkToFit="0" vertical="center" wrapText="1"/>
    </xf>
    <xf borderId="6" fillId="3" fontId="4" numFmtId="10" xfId="0" applyAlignment="1" applyBorder="1" applyFont="1" applyNumberFormat="1">
      <alignment horizontal="center" shrinkToFit="0" vertical="center" wrapText="1"/>
    </xf>
    <xf borderId="6" fillId="3" fontId="4" numFmtId="164" xfId="0" applyAlignment="1" applyBorder="1" applyFont="1" applyNumberFormat="1">
      <alignment horizontal="center" vertical="center"/>
    </xf>
    <xf borderId="6" fillId="0" fontId="4" numFmtId="164" xfId="0" applyAlignment="1" applyBorder="1" applyFont="1" applyNumberFormat="1">
      <alignment horizontal="center" shrinkToFit="0" vertical="center" wrapText="1"/>
    </xf>
    <xf borderId="6" fillId="0" fontId="4" numFmtId="164" xfId="0" applyAlignment="1" applyBorder="1" applyFont="1" applyNumberFormat="1">
      <alignment horizontal="center" vertical="center"/>
    </xf>
    <xf borderId="4" fillId="4" fontId="4" numFmtId="164" xfId="0" applyAlignment="1" applyBorder="1" applyFont="1" applyNumberFormat="1">
      <alignment horizontal="center" shrinkToFit="0" vertical="center" wrapText="1"/>
    </xf>
    <xf borderId="4" fillId="4" fontId="5" numFmtId="165" xfId="0" applyAlignment="1" applyBorder="1" applyFont="1" applyNumberFormat="1">
      <alignment horizontal="center" vertical="center"/>
    </xf>
    <xf borderId="4" fillId="4" fontId="5" numFmtId="0" xfId="0" applyAlignment="1" applyBorder="1" applyFont="1">
      <alignment horizontal="center" shrinkToFit="0" vertical="center" wrapText="1"/>
    </xf>
    <xf borderId="4" fillId="4" fontId="5" numFmtId="10" xfId="0" applyAlignment="1" applyBorder="1" applyFont="1" applyNumberFormat="1">
      <alignment horizontal="center" vertical="center"/>
    </xf>
    <xf borderId="4" fillId="4" fontId="5" numFmtId="164" xfId="0" applyAlignment="1" applyBorder="1" applyFont="1" applyNumberFormat="1">
      <alignment horizontal="center" vertical="center"/>
    </xf>
    <xf borderId="5" fillId="0" fontId="3" numFmtId="164" xfId="0" applyAlignment="1" applyBorder="1" applyFont="1" applyNumberFormat="1">
      <alignment horizontal="center" vertical="center"/>
    </xf>
    <xf borderId="6" fillId="5" fontId="3" numFmtId="164" xfId="0" applyAlignment="1" applyBorder="1" applyFont="1" applyNumberFormat="1">
      <alignment horizontal="center" vertical="center"/>
    </xf>
    <xf borderId="0" fillId="0" fontId="5" numFmtId="0" xfId="0" applyFont="1"/>
    <xf borderId="0" fillId="0" fontId="5" numFmtId="0" xfId="0" applyAlignment="1" applyFont="1">
      <alignment horizontal="center" shrinkToFit="0" vertical="center" wrapText="1"/>
    </xf>
    <xf borderId="6" fillId="2" fontId="1" numFmtId="0" xfId="0" applyAlignment="1" applyBorder="1" applyFont="1">
      <alignment horizontal="center" vertical="center"/>
    </xf>
    <xf borderId="6" fillId="2" fontId="4" numFmtId="0" xfId="0" applyAlignment="1" applyBorder="1" applyFont="1">
      <alignment horizontal="center" shrinkToFit="0" vertical="center" wrapText="1"/>
    </xf>
    <xf borderId="6" fillId="0" fontId="3" numFmtId="164" xfId="0" applyAlignment="1" applyBorder="1" applyFont="1" applyNumberFormat="1">
      <alignment horizontal="center" vertical="center"/>
    </xf>
    <xf borderId="0" fillId="0" fontId="4" numFmtId="164" xfId="0" applyAlignment="1" applyFont="1" applyNumberFormat="1">
      <alignment horizontal="center" shrinkToFit="0" vertical="center" wrapText="1"/>
    </xf>
    <xf borderId="0" fillId="0" fontId="5" numFmtId="165" xfId="0" applyAlignment="1" applyFont="1" applyNumberFormat="1">
      <alignment horizontal="center" vertical="center"/>
    </xf>
    <xf borderId="0" fillId="0" fontId="5" numFmtId="0" xfId="0" applyAlignment="1" applyFont="1">
      <alignment horizontal="center" vertical="center"/>
    </xf>
    <xf borderId="0" fillId="0" fontId="5" numFmtId="164" xfId="0" applyAlignment="1" applyFont="1" applyNumberFormat="1">
      <alignment horizontal="center" vertical="center"/>
    </xf>
    <xf borderId="0" fillId="2" fontId="5" numFmtId="164" xfId="0" applyAlignment="1" applyFont="1" applyNumberFormat="1">
      <alignment horizontal="center" vertical="center"/>
    </xf>
    <xf borderId="0" fillId="2" fontId="3" numFmtId="164" xfId="0" applyAlignment="1" applyFont="1" applyNumberFormat="1">
      <alignment horizontal="center" shrinkToFit="0" vertical="center" wrapText="1"/>
    </xf>
    <xf borderId="0" fillId="0" fontId="5" numFmtId="0" xfId="0" applyAlignment="1" applyFont="1">
      <alignment shrinkToFit="0" wrapText="1"/>
    </xf>
    <xf borderId="6" fillId="8" fontId="4" numFmtId="0" xfId="0" applyAlignment="1" applyBorder="1" applyFont="1">
      <alignment horizontal="center" vertical="center"/>
    </xf>
    <xf borderId="6" fillId="0" fontId="4" numFmtId="10" xfId="0" applyAlignment="1" applyBorder="1" applyFont="1" applyNumberFormat="1">
      <alignment horizontal="center" shrinkToFit="0" vertical="center" wrapText="1"/>
    </xf>
    <xf borderId="0" fillId="0" fontId="6" numFmtId="164" xfId="0" applyAlignment="1" applyFont="1" applyNumberFormat="1">
      <alignment horizontal="center" shrinkToFit="0" vertical="center" wrapText="1"/>
    </xf>
    <xf borderId="0" fillId="0" fontId="7" numFmtId="165" xfId="0" applyAlignment="1" applyFont="1" applyNumberFormat="1">
      <alignment horizontal="center" vertical="center"/>
    </xf>
    <xf borderId="0" fillId="0" fontId="7" numFmtId="0" xfId="0" applyAlignment="1" applyFont="1">
      <alignment horizontal="center" shrinkToFit="0" vertical="center" wrapText="1"/>
    </xf>
    <xf borderId="6" fillId="7" fontId="4" numFmtId="0" xfId="0" applyAlignment="1" applyBorder="1" applyFont="1">
      <alignment shrinkToFit="0" vertical="center" wrapText="1"/>
    </xf>
    <xf borderId="6" fillId="0" fontId="4" numFmtId="0" xfId="0" applyAlignment="1" applyBorder="1" applyFont="1">
      <alignment shrinkToFit="0" vertical="center" wrapText="1"/>
    </xf>
    <xf borderId="6" fillId="7" fontId="4" numFmtId="0" xfId="0" applyAlignment="1" applyBorder="1" applyFont="1">
      <alignment horizontal="center" vertical="center"/>
    </xf>
    <xf borderId="11" fillId="0" fontId="4" numFmtId="164" xfId="0" applyAlignment="1" applyBorder="1" applyFont="1" applyNumberFormat="1">
      <alignment horizontal="center" shrinkToFit="0" vertical="center" wrapText="1"/>
    </xf>
    <xf borderId="12" fillId="0" fontId="2" numFmtId="0" xfId="0" applyBorder="1" applyFont="1"/>
    <xf borderId="5" fillId="0" fontId="2" numFmtId="0" xfId="0" applyBorder="1" applyFont="1"/>
    <xf borderId="4" fillId="4" fontId="5" numFmtId="166" xfId="0" applyAlignment="1" applyBorder="1" applyFont="1" applyNumberFormat="1">
      <alignment horizontal="center" vertical="center"/>
    </xf>
    <xf borderId="13" fillId="0" fontId="2" numFmtId="0" xfId="0" applyBorder="1" applyFont="1"/>
    <xf borderId="14" fillId="0" fontId="2" numFmtId="0" xfId="0" applyBorder="1" applyFont="1"/>
    <xf borderId="15" fillId="0" fontId="2" numFmtId="0" xfId="0" applyBorder="1" applyFont="1"/>
    <xf borderId="6" fillId="0" fontId="4" numFmtId="0" xfId="0" applyAlignment="1" applyBorder="1" applyFont="1">
      <alignment horizontal="left" shrinkToFit="0" vertical="center" wrapText="1"/>
    </xf>
    <xf borderId="0" fillId="0" fontId="5" numFmtId="10" xfId="0" applyAlignment="1" applyFont="1" applyNumberFormat="1">
      <alignment horizontal="center" vertical="center"/>
    </xf>
    <xf borderId="6" fillId="2" fontId="6" numFmtId="0" xfId="0" applyAlignment="1" applyBorder="1" applyFont="1">
      <alignment horizontal="center" shrinkToFit="0" vertical="center" wrapText="1"/>
    </xf>
    <xf borderId="6" fillId="7" fontId="6" numFmtId="0" xfId="0" applyAlignment="1" applyBorder="1" applyFont="1">
      <alignment horizontal="left" shrinkToFit="0" vertical="center" wrapText="1"/>
    </xf>
    <xf borderId="6" fillId="0" fontId="8" numFmtId="0" xfId="0" applyAlignment="1" applyBorder="1" applyFont="1">
      <alignment horizontal="left" shrinkToFit="0" vertical="center" wrapText="1"/>
    </xf>
    <xf borderId="6" fillId="0" fontId="6" numFmtId="0" xfId="0" applyAlignment="1" applyBorder="1" applyFont="1">
      <alignment horizontal="center" vertical="center"/>
    </xf>
    <xf borderId="6" fillId="8" fontId="6" numFmtId="0" xfId="0" applyAlignment="1" applyBorder="1" applyFont="1">
      <alignment horizontal="center" vertical="center"/>
    </xf>
    <xf borderId="0" fillId="0" fontId="5" numFmtId="164" xfId="0" applyFont="1" applyNumberFormat="1"/>
    <xf borderId="6" fillId="4" fontId="4" numFmtId="164" xfId="0" applyAlignment="1" applyBorder="1" applyFont="1" applyNumberFormat="1">
      <alignment horizontal="center" shrinkToFit="0" vertical="center" wrapText="1"/>
    </xf>
    <xf borderId="6" fillId="4" fontId="5" numFmtId="165" xfId="0" applyAlignment="1" applyBorder="1" applyFont="1" applyNumberFormat="1">
      <alignment horizontal="center" vertical="center"/>
    </xf>
    <xf borderId="6" fillId="4" fontId="5" numFmtId="0" xfId="0" applyAlignment="1" applyBorder="1" applyFont="1">
      <alignment horizontal="center" shrinkToFit="0" vertical="center" wrapText="1"/>
    </xf>
    <xf borderId="6" fillId="4" fontId="5" numFmtId="10" xfId="0" applyAlignment="1" applyBorder="1" applyFont="1" applyNumberFormat="1">
      <alignment horizontal="center" vertical="center"/>
    </xf>
    <xf borderId="6" fillId="4" fontId="5" numFmtId="164" xfId="0" applyAlignment="1" applyBorder="1" applyFont="1" applyNumberFormat="1">
      <alignment horizontal="center" vertical="center"/>
    </xf>
    <xf borderId="6" fillId="7" fontId="1" numFmtId="0" xfId="0" applyAlignment="1" applyBorder="1" applyFont="1">
      <alignment horizontal="center" vertical="center"/>
    </xf>
    <xf borderId="6" fillId="7" fontId="4" numFmtId="0" xfId="0" applyAlignment="1" applyBorder="1" applyFont="1">
      <alignment horizontal="center" shrinkToFit="0" vertical="center" wrapText="1"/>
    </xf>
    <xf borderId="6" fillId="8" fontId="4" numFmtId="0" xfId="0" applyAlignment="1" applyBorder="1" applyFont="1">
      <alignment horizontal="center" shrinkToFit="0" vertical="center" wrapText="1"/>
    </xf>
    <xf borderId="4" fillId="4" fontId="9" numFmtId="0" xfId="0" applyAlignment="1" applyBorder="1" applyFont="1">
      <alignment horizontal="center" vertical="center"/>
    </xf>
    <xf borderId="0" fillId="0" fontId="10" numFmtId="0" xfId="0" applyAlignment="1" applyFont="1">
      <alignment horizontal="center"/>
    </xf>
    <xf borderId="4" fillId="2" fontId="1" numFmtId="0" xfId="0" applyAlignment="1" applyBorder="1" applyFont="1">
      <alignment horizontal="center" vertical="center"/>
    </xf>
    <xf borderId="4" fillId="2" fontId="4" numFmtId="0" xfId="0" applyAlignment="1" applyBorder="1" applyFont="1">
      <alignment horizontal="center" shrinkToFit="0" vertical="center" wrapText="1"/>
    </xf>
    <xf borderId="4" fillId="7" fontId="4" numFmtId="0" xfId="0" applyAlignment="1" applyBorder="1" applyFont="1">
      <alignment horizontal="left" shrinkToFit="0" vertical="center" wrapText="1"/>
    </xf>
    <xf borderId="4" fillId="0" fontId="4" numFmtId="0" xfId="0" applyAlignment="1" applyBorder="1" applyFont="1">
      <alignment horizontal="left" shrinkToFit="0" vertical="center" wrapText="1"/>
    </xf>
    <xf borderId="4" fillId="0" fontId="4" numFmtId="0" xfId="0" applyAlignment="1" applyBorder="1" applyFont="1">
      <alignment horizontal="center" shrinkToFit="0" vertical="center" wrapText="1"/>
    </xf>
    <xf borderId="4" fillId="8" fontId="4" numFmtId="0" xfId="0" applyAlignment="1" applyBorder="1" applyFont="1">
      <alignment horizontal="center" shrinkToFit="0" vertical="center" wrapText="1"/>
    </xf>
    <xf borderId="4" fillId="3" fontId="4" numFmtId="164" xfId="0" applyAlignment="1" applyBorder="1" applyFont="1" applyNumberFormat="1">
      <alignment horizontal="center" shrinkToFit="0" vertical="center" wrapText="1"/>
    </xf>
    <xf borderId="4" fillId="3" fontId="4" numFmtId="10" xfId="0" applyAlignment="1" applyBorder="1" applyFont="1" applyNumberFormat="1">
      <alignment horizontal="center" shrinkToFit="0" vertical="center" wrapText="1"/>
    </xf>
    <xf borderId="4" fillId="3" fontId="4" numFmtId="164" xfId="0" applyAlignment="1" applyBorder="1" applyFont="1" applyNumberFormat="1">
      <alignment horizontal="center" vertical="center"/>
    </xf>
    <xf borderId="4" fillId="0" fontId="4" numFmtId="164" xfId="0" applyAlignment="1" applyBorder="1" applyFont="1" applyNumberFormat="1">
      <alignment horizontal="center" shrinkToFit="0" vertical="center" wrapText="1"/>
    </xf>
    <xf borderId="4" fillId="0" fontId="4" numFmtId="164" xfId="0" applyAlignment="1" applyBorder="1" applyFont="1" applyNumberFormat="1">
      <alignment horizontal="center" vertical="center"/>
    </xf>
    <xf borderId="3" fillId="2" fontId="3" numFmtId="164" xfId="0" applyAlignment="1" applyBorder="1" applyFont="1" applyNumberFormat="1">
      <alignment horizontal="center" vertical="center"/>
    </xf>
    <xf borderId="4" fillId="5" fontId="3" numFmtId="164" xfId="0" applyAlignment="1" applyBorder="1" applyFont="1" applyNumberFormat="1">
      <alignment horizontal="center" vertical="center"/>
    </xf>
    <xf borderId="5" fillId="2" fontId="3" numFmtId="164" xfId="0" applyAlignment="1" applyBorder="1" applyFont="1" applyNumberFormat="1">
      <alignment horizontal="center" vertical="center"/>
    </xf>
    <xf borderId="4" fillId="0" fontId="1" numFmtId="0" xfId="0" applyAlignment="1" applyBorder="1" applyFont="1">
      <alignment horizontal="center" vertical="center"/>
    </xf>
    <xf borderId="1" fillId="0" fontId="4" numFmtId="164" xfId="0" applyAlignment="1" applyBorder="1" applyFont="1" applyNumberFormat="1">
      <alignment horizontal="center" shrinkToFit="0" vertical="center" wrapText="1"/>
    </xf>
    <xf borderId="0" fillId="0" fontId="4" numFmtId="164" xfId="0" applyAlignment="1" applyFont="1" applyNumberFormat="1">
      <alignment horizontal="center" vertical="center"/>
    </xf>
    <xf borderId="11" fillId="3" fontId="4" numFmtId="164" xfId="0" applyAlignment="1" applyBorder="1" applyFont="1" applyNumberFormat="1">
      <alignment horizontal="center" shrinkToFit="0" vertical="center" wrapText="1"/>
    </xf>
    <xf borderId="5" fillId="2" fontId="3" numFmtId="164" xfId="0" applyAlignment="1" applyBorder="1" applyFont="1" applyNumberFormat="1">
      <alignment horizontal="center" readingOrder="0" vertical="center"/>
    </xf>
    <xf borderId="6" fillId="0" fontId="3" numFmtId="0" xfId="0" applyAlignment="1" applyBorder="1" applyFont="1">
      <alignment horizontal="center" vertical="center"/>
    </xf>
    <xf borderId="0" fillId="7" fontId="3" numFmtId="0" xfId="0" applyAlignment="1" applyFont="1">
      <alignment horizontal="center" vertical="center"/>
    </xf>
    <xf borderId="0" fillId="7" fontId="4" numFmtId="0" xfId="0" applyAlignment="1" applyFont="1">
      <alignment shrinkToFit="0" vertical="center" wrapText="1"/>
    </xf>
    <xf borderId="0" fillId="7" fontId="4" numFmtId="0" xfId="0" applyAlignment="1" applyFont="1">
      <alignment shrinkToFit="0" wrapText="1"/>
    </xf>
    <xf borderId="0" fillId="7" fontId="4" numFmtId="0" xfId="0" applyAlignment="1" applyFont="1">
      <alignment horizontal="center" vertical="center"/>
    </xf>
    <xf borderId="0" fillId="7" fontId="4" numFmtId="164" xfId="0" applyAlignment="1" applyFont="1" applyNumberFormat="1">
      <alignment horizontal="center" shrinkToFit="0" vertical="center" wrapText="1"/>
    </xf>
    <xf borderId="0" fillId="7" fontId="4" numFmtId="164" xfId="0" applyAlignment="1" applyFont="1" applyNumberFormat="1">
      <alignment horizontal="center" vertical="center"/>
    </xf>
    <xf borderId="0" fillId="7" fontId="5" numFmtId="0" xfId="0" applyAlignment="1" applyFont="1">
      <alignment horizontal="center" vertical="center"/>
    </xf>
    <xf borderId="0" fillId="7" fontId="5" numFmtId="0" xfId="0" applyAlignment="1" applyFont="1">
      <alignment horizontal="center" shrinkToFit="0" vertical="center" wrapText="1"/>
    </xf>
    <xf borderId="0" fillId="7" fontId="5" numFmtId="10" xfId="0" applyAlignment="1" applyFont="1" applyNumberFormat="1">
      <alignment horizontal="center" vertical="center"/>
    </xf>
    <xf borderId="0" fillId="7" fontId="5" numFmtId="164" xfId="0" applyFont="1" applyNumberFormat="1"/>
    <xf borderId="4" fillId="9" fontId="3" numFmtId="164" xfId="0" applyAlignment="1" applyBorder="1" applyFill="1" applyFont="1" applyNumberFormat="1">
      <alignment horizontal="center"/>
    </xf>
    <xf borderId="3" fillId="9" fontId="3" numFmtId="164" xfId="0" applyAlignment="1" applyBorder="1" applyFont="1" applyNumberFormat="1">
      <alignment horizontal="center"/>
    </xf>
    <xf borderId="4" fillId="9" fontId="3" numFmtId="164" xfId="0" applyAlignment="1" applyBorder="1" applyFont="1" applyNumberFormat="1">
      <alignment horizontal="center" vertical="center"/>
    </xf>
    <xf borderId="0" fillId="7" fontId="3" numFmtId="0" xfId="0" applyAlignment="1" applyFont="1">
      <alignment vertical="center"/>
    </xf>
    <xf borderId="0" fillId="7" fontId="5" numFmtId="0" xfId="0" applyFont="1"/>
    <xf borderId="0" fillId="7" fontId="4" numFmtId="0" xfId="0" applyAlignment="1" applyFont="1">
      <alignment horizontal="center" shrinkToFit="0" vertical="center" wrapText="1"/>
    </xf>
    <xf borderId="0" fillId="7" fontId="3" numFmtId="164" xfId="0" applyAlignment="1" applyFont="1" applyNumberFormat="1">
      <alignment horizontal="center" vertical="center"/>
    </xf>
    <xf borderId="0" fillId="7" fontId="3" numFmtId="0" xfId="0" applyFont="1"/>
    <xf borderId="0" fillId="7" fontId="3" numFmtId="164" xfId="0" applyAlignment="1" applyFont="1" applyNumberFormat="1">
      <alignment vertical="center"/>
    </xf>
    <xf borderId="0" fillId="7" fontId="5" numFmtId="164" xfId="0" applyAlignment="1" applyFont="1" applyNumberFormat="1">
      <alignment horizontal="center" vertical="center"/>
    </xf>
    <xf borderId="1" fillId="0" fontId="1" numFmtId="0" xfId="0" applyAlignment="1" applyBorder="1" applyFont="1">
      <alignment horizontal="center" vertical="center"/>
    </xf>
    <xf borderId="1" fillId="0" fontId="11" numFmtId="0" xfId="0" applyAlignment="1" applyBorder="1" applyFont="1">
      <alignment horizontal="center" shrinkToFit="0" vertical="center" wrapText="1"/>
    </xf>
    <xf borderId="1" fillId="2" fontId="1" numFmtId="0" xfId="0" applyAlignment="1" applyBorder="1" applyFont="1">
      <alignment horizontal="center" shrinkToFit="0" vertical="center" wrapText="1"/>
    </xf>
    <xf borderId="4" fillId="5" fontId="12" numFmtId="0" xfId="0" applyAlignment="1" applyBorder="1" applyFont="1">
      <alignment horizontal="center" vertical="center"/>
    </xf>
    <xf borderId="4" fillId="5" fontId="1" numFmtId="164" xfId="0" applyAlignment="1" applyBorder="1" applyFont="1" applyNumberFormat="1">
      <alignment horizontal="center" shrinkToFit="0" vertical="center" wrapText="1"/>
    </xf>
    <xf borderId="4" fillId="5" fontId="1" numFmtId="167" xfId="0" applyAlignment="1" applyBorder="1" applyFont="1" applyNumberFormat="1">
      <alignment horizontal="center" vertical="center"/>
    </xf>
    <xf borderId="4" fillId="0" fontId="5" numFmtId="0" xfId="0" applyAlignment="1" applyBorder="1" applyFont="1">
      <alignment horizontal="center" readingOrder="0" vertical="center"/>
    </xf>
    <xf borderId="4" fillId="10" fontId="4" numFmtId="0" xfId="0" applyAlignment="1" applyBorder="1" applyFill="1" applyFont="1">
      <alignment shrinkToFit="0" vertical="center" wrapText="1"/>
    </xf>
    <xf borderId="4" fillId="0" fontId="4" numFmtId="0" xfId="0" applyAlignment="1" applyBorder="1" applyFont="1">
      <alignment shrinkToFit="0" vertical="center" wrapText="1"/>
    </xf>
    <xf borderId="4" fillId="0" fontId="13" numFmtId="0" xfId="0" applyAlignment="1" applyBorder="1" applyFont="1">
      <alignment horizontal="center" vertical="center"/>
    </xf>
    <xf borderId="4" fillId="0" fontId="6" numFmtId="4" xfId="0" applyAlignment="1" applyBorder="1" applyFont="1" applyNumberFormat="1">
      <alignment horizontal="center" shrinkToFit="0" vertical="center" wrapText="1"/>
    </xf>
    <xf borderId="4" fillId="0" fontId="6" numFmtId="10" xfId="0" applyAlignment="1" applyBorder="1" applyFont="1" applyNumberFormat="1">
      <alignment horizontal="center" shrinkToFit="0" vertical="center" wrapText="1"/>
    </xf>
    <xf borderId="4" fillId="0" fontId="6" numFmtId="167" xfId="0" applyAlignment="1" applyBorder="1" applyFont="1" applyNumberFormat="1">
      <alignment horizontal="center" vertical="center"/>
    </xf>
    <xf borderId="4" fillId="3" fontId="4" numFmtId="167" xfId="0" applyAlignment="1" applyBorder="1" applyFont="1" applyNumberFormat="1">
      <alignment horizontal="center" vertical="center"/>
    </xf>
    <xf borderId="4" fillId="3" fontId="4" numFmtId="4" xfId="0" applyAlignment="1" applyBorder="1" applyFont="1" applyNumberFormat="1">
      <alignment horizontal="center" shrinkToFit="0" vertical="center" wrapText="1"/>
    </xf>
    <xf borderId="4" fillId="0" fontId="4" numFmtId="167" xfId="0" applyAlignment="1" applyBorder="1" applyFont="1" applyNumberFormat="1">
      <alignment horizontal="center" vertical="center"/>
    </xf>
    <xf borderId="4" fillId="0" fontId="4" numFmtId="10" xfId="0" applyAlignment="1" applyBorder="1" applyFont="1" applyNumberFormat="1">
      <alignment horizontal="center" shrinkToFit="0" vertical="center" wrapText="1"/>
    </xf>
    <xf borderId="4" fillId="0" fontId="4" numFmtId="4" xfId="0" applyAlignment="1" applyBorder="1" applyFont="1" applyNumberFormat="1">
      <alignment horizontal="center" shrinkToFit="0" vertical="center" wrapText="1"/>
    </xf>
    <xf borderId="4" fillId="0" fontId="5" numFmtId="164" xfId="0" applyAlignment="1" applyBorder="1" applyFont="1" applyNumberFormat="1">
      <alignment horizontal="center" vertical="center"/>
    </xf>
    <xf borderId="4" fillId="5" fontId="5" numFmtId="164" xfId="0" applyAlignment="1" applyBorder="1" applyFont="1" applyNumberFormat="1">
      <alignment horizontal="center" vertical="center"/>
    </xf>
    <xf borderId="4" fillId="0" fontId="6" numFmtId="4" xfId="0" applyAlignment="1" applyBorder="1" applyFont="1" applyNumberFormat="1">
      <alignment horizontal="center" readingOrder="0" shrinkToFit="0" vertical="center" wrapText="1"/>
    </xf>
    <xf borderId="4" fillId="0" fontId="4" numFmtId="167" xfId="0" applyAlignment="1" applyBorder="1" applyFont="1" applyNumberFormat="1">
      <alignment horizontal="center" readingOrder="0" vertical="center"/>
    </xf>
    <xf borderId="4" fillId="10" fontId="5" numFmtId="0" xfId="0" applyAlignment="1" applyBorder="1" applyFont="1">
      <alignment horizontal="center" readingOrder="0" vertical="center"/>
    </xf>
    <xf borderId="1" fillId="10" fontId="4" numFmtId="0" xfId="0" applyAlignment="1" applyBorder="1" applyFont="1">
      <alignment horizontal="right" shrinkToFit="0" vertical="center" wrapText="1"/>
    </xf>
    <xf borderId="1" fillId="10" fontId="4" numFmtId="0" xfId="0" applyAlignment="1" applyBorder="1" applyFont="1">
      <alignment horizontal="center" shrinkToFit="0" vertical="center" wrapText="1"/>
    </xf>
    <xf borderId="4" fillId="10" fontId="11" numFmtId="167" xfId="0" applyAlignment="1" applyBorder="1" applyFont="1" applyNumberFormat="1">
      <alignment horizontal="center" vertical="center"/>
    </xf>
    <xf borderId="1" fillId="10" fontId="4" numFmtId="167" xfId="0" applyAlignment="1" applyBorder="1" applyFont="1" applyNumberFormat="1">
      <alignment horizontal="center" vertical="center"/>
    </xf>
    <xf borderId="4" fillId="10" fontId="1" numFmtId="167" xfId="0" applyAlignment="1" applyBorder="1" applyFont="1" applyNumberFormat="1">
      <alignment horizontal="center" vertical="center"/>
    </xf>
    <xf borderId="4" fillId="10" fontId="5" numFmtId="0" xfId="0" applyBorder="1" applyFont="1"/>
    <xf borderId="4" fillId="9" fontId="12" numFmtId="167" xfId="0" applyAlignment="1" applyBorder="1" applyFont="1" applyNumberFormat="1">
      <alignment horizontal="center" vertical="center"/>
    </xf>
    <xf borderId="0" fillId="0" fontId="4" numFmtId="0" xfId="0" applyAlignment="1" applyFont="1">
      <alignment shrinkToFit="0" vertical="center" wrapText="1"/>
    </xf>
    <xf borderId="0" fillId="0" fontId="13" numFmtId="0" xfId="0" applyAlignment="1" applyFont="1">
      <alignment horizontal="center" vertical="center"/>
    </xf>
    <xf borderId="0" fillId="0" fontId="4" numFmtId="0" xfId="0" applyAlignment="1" applyFont="1">
      <alignment horizontal="center" shrinkToFit="0" vertical="center" wrapText="1"/>
    </xf>
    <xf borderId="0" fillId="0" fontId="4" numFmtId="167" xfId="0" applyAlignment="1" applyFont="1" applyNumberFormat="1">
      <alignment horizontal="center" vertical="center"/>
    </xf>
    <xf borderId="0" fillId="0" fontId="4" numFmtId="0" xfId="0" applyAlignment="1" applyFont="1">
      <alignment shrinkToFit="0" wrapText="1"/>
    </xf>
    <xf borderId="0" fillId="0" fontId="4" numFmtId="0" xfId="0" applyAlignment="1" applyFont="1">
      <alignment horizontal="center" vertical="center"/>
    </xf>
    <xf borderId="0" fillId="7" fontId="4" numFmtId="167" xfId="0" applyAlignment="1" applyFont="1" applyNumberFormat="1">
      <alignment horizontal="center" vertical="center"/>
    </xf>
    <xf borderId="1" fillId="2" fontId="11" numFmtId="0" xfId="0" applyAlignment="1" applyBorder="1" applyFont="1">
      <alignment horizontal="center"/>
    </xf>
    <xf borderId="1" fillId="3" fontId="11" numFmtId="0" xfId="0" applyAlignment="1" applyBorder="1" applyFont="1">
      <alignment horizontal="center" readingOrder="0" shrinkToFit="0" vertical="center" wrapText="1"/>
    </xf>
    <xf borderId="1" fillId="7" fontId="11" numFmtId="0" xfId="0" applyAlignment="1" applyBorder="1" applyFont="1">
      <alignment horizontal="center" readingOrder="0" shrinkToFit="0" vertical="center" wrapText="1"/>
    </xf>
    <xf borderId="1" fillId="4" fontId="11" numFmtId="0" xfId="0" applyAlignment="1" applyBorder="1" applyFont="1">
      <alignment horizontal="center" shrinkToFit="0" vertical="center" wrapText="1"/>
    </xf>
    <xf borderId="6" fillId="4" fontId="11" numFmtId="0" xfId="0" applyAlignment="1" applyBorder="1" applyFont="1">
      <alignment horizontal="center" shrinkToFit="0" vertical="center" wrapText="1"/>
    </xf>
    <xf borderId="4" fillId="5" fontId="11" numFmtId="0" xfId="0" applyAlignment="1" applyBorder="1" applyFont="1">
      <alignment horizontal="center" vertical="center"/>
    </xf>
    <xf borderId="4" fillId="5" fontId="11" numFmtId="0" xfId="0" applyAlignment="1" applyBorder="1" applyFont="1">
      <alignment horizontal="center" shrinkToFit="0" vertical="center" wrapText="1"/>
    </xf>
    <xf borderId="4" fillId="3" fontId="11" numFmtId="0" xfId="0" applyAlignment="1" applyBorder="1" applyFont="1">
      <alignment horizontal="center" shrinkToFit="0" vertical="center" wrapText="1"/>
    </xf>
    <xf borderId="4" fillId="3" fontId="11" numFmtId="164" xfId="0" applyAlignment="1" applyBorder="1" applyFont="1" applyNumberFormat="1">
      <alignment horizontal="center" shrinkToFit="0" vertical="center" wrapText="1"/>
    </xf>
    <xf borderId="4" fillId="3" fontId="11" numFmtId="167" xfId="0" applyAlignment="1" applyBorder="1" applyFont="1" applyNumberFormat="1">
      <alignment horizontal="center" vertical="center"/>
    </xf>
    <xf borderId="4" fillId="5" fontId="11" numFmtId="164" xfId="0" applyAlignment="1" applyBorder="1" applyFont="1" applyNumberFormat="1">
      <alignment horizontal="center" shrinkToFit="0" vertical="center" wrapText="1"/>
    </xf>
    <xf borderId="4" fillId="5" fontId="11" numFmtId="167" xfId="0" applyAlignment="1" applyBorder="1" applyFont="1" applyNumberFormat="1">
      <alignment horizontal="center" vertical="center"/>
    </xf>
    <xf borderId="4" fillId="7" fontId="11" numFmtId="167" xfId="0" applyAlignment="1" applyBorder="1" applyFont="1" applyNumberFormat="1">
      <alignment horizontal="center" vertical="center"/>
    </xf>
    <xf borderId="4" fillId="7" fontId="11" numFmtId="164" xfId="0" applyAlignment="1" applyBorder="1" applyFont="1" applyNumberFormat="1">
      <alignment horizontal="center" shrinkToFit="0" vertical="center" wrapText="1"/>
    </xf>
    <xf borderId="4" fillId="4" fontId="11" numFmtId="0" xfId="0" applyAlignment="1" applyBorder="1" applyFont="1">
      <alignment horizontal="center" shrinkToFit="0" vertical="center" wrapText="1"/>
    </xf>
    <xf borderId="4" fillId="4" fontId="11" numFmtId="167" xfId="0" applyAlignment="1" applyBorder="1" applyFont="1" applyNumberFormat="1">
      <alignment horizontal="center" vertical="center"/>
    </xf>
    <xf borderId="4" fillId="0" fontId="6" numFmtId="0" xfId="0" applyAlignment="1" applyBorder="1" applyFont="1">
      <alignment horizontal="center" readingOrder="0" vertical="center"/>
    </xf>
    <xf borderId="4" fillId="10" fontId="6" numFmtId="0" xfId="0" applyAlignment="1" applyBorder="1" applyFont="1">
      <alignment horizontal="center" shrinkToFit="0" vertical="center" wrapText="1"/>
    </xf>
    <xf borderId="4" fillId="0" fontId="6" numFmtId="0" xfId="0" applyAlignment="1" applyBorder="1" applyFont="1">
      <alignment shrinkToFit="0" vertical="center" wrapText="1"/>
    </xf>
    <xf borderId="4" fillId="7" fontId="6" numFmtId="0" xfId="0" applyAlignment="1" applyBorder="1" applyFont="1">
      <alignment horizontal="center" vertical="center"/>
    </xf>
    <xf borderId="4" fillId="3" fontId="6" numFmtId="164" xfId="0" applyAlignment="1" applyBorder="1" applyFont="1" applyNumberFormat="1">
      <alignment horizontal="center" shrinkToFit="0" vertical="center" wrapText="1"/>
    </xf>
    <xf borderId="4" fillId="3" fontId="6" numFmtId="10" xfId="0" applyAlignment="1" applyBorder="1" applyFont="1" applyNumberFormat="1">
      <alignment horizontal="center" shrinkToFit="0" vertical="center" wrapText="1"/>
    </xf>
    <xf borderId="4" fillId="3" fontId="6" numFmtId="164" xfId="0" applyAlignment="1" applyBorder="1" applyFont="1" applyNumberFormat="1">
      <alignment horizontal="center" vertical="center"/>
    </xf>
    <xf borderId="4" fillId="0" fontId="6" numFmtId="164" xfId="0" applyAlignment="1" applyBorder="1" applyFont="1" applyNumberFormat="1">
      <alignment horizontal="center" shrinkToFit="0" vertical="center" wrapText="1"/>
    </xf>
    <xf borderId="4" fillId="0" fontId="6" numFmtId="164" xfId="0" applyAlignment="1" applyBorder="1" applyFont="1" applyNumberFormat="1">
      <alignment horizontal="center" vertical="center"/>
    </xf>
    <xf borderId="4" fillId="4" fontId="6" numFmtId="164" xfId="0" applyAlignment="1" applyBorder="1" applyFont="1" applyNumberFormat="1">
      <alignment horizontal="center" shrinkToFit="0" vertical="center" wrapText="1"/>
    </xf>
    <xf borderId="4" fillId="4" fontId="6" numFmtId="164" xfId="0" applyAlignment="1" applyBorder="1" applyFont="1" applyNumberFormat="1">
      <alignment horizontal="center" vertical="center"/>
    </xf>
    <xf borderId="4" fillId="4" fontId="7" numFmtId="165" xfId="0" applyAlignment="1" applyBorder="1" applyFont="1" applyNumberFormat="1">
      <alignment horizontal="center" vertical="center"/>
    </xf>
    <xf borderId="4" fillId="4" fontId="7" numFmtId="0" xfId="0" applyAlignment="1" applyBorder="1" applyFont="1">
      <alignment horizontal="center" shrinkToFit="0" vertical="center" wrapText="1"/>
    </xf>
    <xf borderId="4" fillId="4" fontId="7" numFmtId="10" xfId="0" applyAlignment="1" applyBorder="1" applyFont="1" applyNumberFormat="1">
      <alignment horizontal="center" vertical="center"/>
    </xf>
    <xf borderId="4" fillId="4" fontId="7" numFmtId="164" xfId="0" applyAlignment="1" applyBorder="1" applyFont="1" applyNumberFormat="1">
      <alignment horizontal="center" vertical="center"/>
    </xf>
    <xf borderId="4" fillId="2" fontId="7" numFmtId="164" xfId="0" applyAlignment="1" applyBorder="1" applyFont="1" applyNumberFormat="1">
      <alignment horizontal="center" vertical="center"/>
    </xf>
    <xf borderId="4" fillId="5" fontId="7" numFmtId="164" xfId="0" applyAlignment="1" applyBorder="1" applyFont="1" applyNumberFormat="1">
      <alignment horizontal="center" vertical="center"/>
    </xf>
    <xf borderId="6" fillId="0" fontId="6" numFmtId="0" xfId="0" applyAlignment="1" applyBorder="1" applyFont="1">
      <alignment horizontal="center" readingOrder="0" shrinkToFit="0" vertical="center" wrapText="1"/>
    </xf>
    <xf borderId="6" fillId="10" fontId="6" numFmtId="0" xfId="0" applyAlignment="1" applyBorder="1" applyFont="1">
      <alignment horizontal="center" shrinkToFit="0" vertical="center" wrapText="1"/>
    </xf>
    <xf borderId="6" fillId="0" fontId="6" numFmtId="0" xfId="0" applyAlignment="1" applyBorder="1" applyFont="1">
      <alignment horizontal="left" shrinkToFit="0" vertical="center" wrapText="1"/>
    </xf>
    <xf borderId="6" fillId="7" fontId="6" numFmtId="0" xfId="0" applyAlignment="1" applyBorder="1" applyFont="1">
      <alignment horizontal="center" vertical="center"/>
    </xf>
    <xf borderId="6" fillId="3" fontId="6" numFmtId="164" xfId="0" applyAlignment="1" applyBorder="1" applyFont="1" applyNumberFormat="1">
      <alignment horizontal="center" shrinkToFit="0" vertical="center" wrapText="1"/>
    </xf>
    <xf borderId="6" fillId="3" fontId="6" numFmtId="10" xfId="0" applyAlignment="1" applyBorder="1" applyFont="1" applyNumberFormat="1">
      <alignment horizontal="center" shrinkToFit="0" vertical="center" wrapText="1"/>
    </xf>
    <xf borderId="6" fillId="3" fontId="6" numFmtId="164" xfId="0" applyAlignment="1" applyBorder="1" applyFont="1" applyNumberFormat="1">
      <alignment horizontal="center" vertical="center"/>
    </xf>
    <xf borderId="11" fillId="0" fontId="6" numFmtId="164" xfId="0" applyAlignment="1" applyBorder="1" applyFont="1" applyNumberFormat="1">
      <alignment horizontal="center" shrinkToFit="0" vertical="center" wrapText="1"/>
    </xf>
    <xf borderId="6" fillId="0" fontId="6" numFmtId="164" xfId="0" applyAlignment="1" applyBorder="1" applyFont="1" applyNumberFormat="1">
      <alignment horizontal="center" shrinkToFit="0" vertical="center" wrapText="1"/>
    </xf>
    <xf borderId="6" fillId="0" fontId="6" numFmtId="10" xfId="0" applyAlignment="1" applyBorder="1" applyFont="1" applyNumberFormat="1">
      <alignment horizontal="center" shrinkToFit="0" vertical="center" wrapText="1"/>
    </xf>
    <xf borderId="6" fillId="0" fontId="6" numFmtId="164" xfId="0" applyAlignment="1" applyBorder="1" applyFont="1" applyNumberFormat="1">
      <alignment horizontal="center" vertical="center"/>
    </xf>
    <xf borderId="6" fillId="2" fontId="7" numFmtId="164" xfId="0" applyAlignment="1" applyBorder="1" applyFont="1" applyNumberFormat="1">
      <alignment horizontal="center" vertical="center"/>
    </xf>
    <xf borderId="6" fillId="5" fontId="7" numFmtId="164" xfId="0" applyAlignment="1" applyBorder="1" applyFont="1" applyNumberFormat="1">
      <alignment horizontal="center" vertical="center"/>
    </xf>
    <xf borderId="4" fillId="4" fontId="8" numFmtId="164" xfId="0" applyAlignment="1" applyBorder="1" applyFont="1" applyNumberFormat="1">
      <alignment horizontal="center" shrinkToFit="0" vertical="center" wrapText="1"/>
    </xf>
    <xf borderId="4" fillId="4" fontId="4" numFmtId="164" xfId="0" applyAlignment="1" applyBorder="1" applyFont="1" applyNumberFormat="1">
      <alignment horizontal="center" vertical="center"/>
    </xf>
    <xf borderId="4" fillId="4" fontId="14" numFmtId="165" xfId="0" applyAlignment="1" applyBorder="1" applyFont="1" applyNumberFormat="1">
      <alignment horizontal="center" vertical="center"/>
    </xf>
    <xf borderId="4" fillId="4" fontId="14" numFmtId="0" xfId="0" applyAlignment="1" applyBorder="1" applyFont="1">
      <alignment horizontal="center" shrinkToFit="0" vertical="center" wrapText="1"/>
    </xf>
    <xf borderId="4" fillId="0" fontId="6" numFmtId="0" xfId="0" applyAlignment="1" applyBorder="1" applyFont="1">
      <alignment horizontal="left" shrinkToFit="0" vertical="center" wrapText="1"/>
    </xf>
    <xf borderId="4" fillId="0" fontId="6" numFmtId="10" xfId="0" applyAlignment="1" applyBorder="1" applyFont="1" applyNumberFormat="1">
      <alignment horizontal="center" vertical="center"/>
    </xf>
    <xf borderId="4" fillId="4" fontId="6" numFmtId="165" xfId="0" applyAlignment="1" applyBorder="1" applyFont="1" applyNumberFormat="1">
      <alignment horizontal="center" vertical="center"/>
    </xf>
    <xf borderId="4" fillId="2" fontId="6" numFmtId="164" xfId="0" applyAlignment="1" applyBorder="1" applyFont="1" applyNumberFormat="1">
      <alignment horizontal="center" vertical="center"/>
    </xf>
    <xf borderId="4" fillId="0" fontId="6" numFmtId="0" xfId="0" applyAlignment="1" applyBorder="1" applyFont="1">
      <alignment horizontal="center" readingOrder="0" shrinkToFit="0" vertical="center" wrapText="1"/>
    </xf>
    <xf borderId="4" fillId="0" fontId="6" numFmtId="0" xfId="0" applyAlignment="1" applyBorder="1" applyFont="1">
      <alignment horizontal="center" shrinkToFit="0" vertical="center" wrapText="1"/>
    </xf>
    <xf borderId="1" fillId="0" fontId="6" numFmtId="164" xfId="0" applyAlignment="1" applyBorder="1" applyFont="1" applyNumberFormat="1">
      <alignment horizontal="center" shrinkToFit="0" vertical="center" wrapText="1"/>
    </xf>
    <xf borderId="4" fillId="7" fontId="6" numFmtId="164" xfId="0" applyAlignment="1" applyBorder="1" applyFont="1" applyNumberFormat="1">
      <alignment horizontal="center" vertical="center"/>
    </xf>
    <xf borderId="10" fillId="0" fontId="6" numFmtId="0" xfId="0" applyAlignment="1" applyBorder="1" applyFont="1">
      <alignment horizontal="center" readingOrder="0" shrinkToFit="0" vertical="center" wrapText="1"/>
    </xf>
    <xf borderId="4" fillId="4" fontId="6" numFmtId="10" xfId="0" applyAlignment="1" applyBorder="1" applyFont="1" applyNumberFormat="1">
      <alignment horizontal="center" vertical="center"/>
    </xf>
    <xf borderId="6" fillId="0" fontId="6" numFmtId="10" xfId="0" applyAlignment="1" applyBorder="1" applyFont="1" applyNumberFormat="1">
      <alignment horizontal="center" vertical="center"/>
    </xf>
    <xf borderId="6" fillId="7" fontId="6" numFmtId="164" xfId="0" applyAlignment="1" applyBorder="1" applyFont="1" applyNumberFormat="1">
      <alignment horizontal="center" vertical="center"/>
    </xf>
    <xf borderId="6" fillId="8" fontId="6" numFmtId="0" xfId="0" applyAlignment="1" applyBorder="1" applyFont="1">
      <alignment horizontal="center" shrinkToFit="0" vertical="center" wrapText="1"/>
    </xf>
    <xf borderId="6" fillId="0" fontId="6" numFmtId="0" xfId="0" applyAlignment="1" applyBorder="1" applyFont="1">
      <alignment horizontal="center" shrinkToFit="0" vertical="center" wrapText="1"/>
    </xf>
    <xf borderId="11" fillId="3" fontId="6" numFmtId="164" xfId="0" applyAlignment="1" applyBorder="1" applyFont="1" applyNumberFormat="1">
      <alignment horizontal="center" shrinkToFit="0" vertical="center" wrapText="1"/>
    </xf>
    <xf borderId="4" fillId="4" fontId="7" numFmtId="165" xfId="0" applyAlignment="1" applyBorder="1" applyFont="1" applyNumberFormat="1">
      <alignment horizontal="center" shrinkToFit="0" vertical="center" wrapText="1"/>
    </xf>
    <xf borderId="6" fillId="7" fontId="7" numFmtId="164" xfId="0" applyAlignment="1" applyBorder="1" applyFont="1" applyNumberFormat="1">
      <alignment horizontal="center" vertical="center"/>
    </xf>
    <xf borderId="4" fillId="0" fontId="6" numFmtId="0" xfId="0" applyAlignment="1" applyBorder="1" applyFont="1">
      <alignment horizontal="center" vertical="center"/>
    </xf>
    <xf borderId="4" fillId="7" fontId="6" numFmtId="0" xfId="0" applyAlignment="1" applyBorder="1" applyFont="1">
      <alignment horizontal="center" shrinkToFit="0" vertical="center" wrapText="1"/>
    </xf>
    <xf borderId="4" fillId="8" fontId="6" numFmtId="0" xfId="0" applyAlignment="1" applyBorder="1" applyFont="1">
      <alignment horizontal="center" shrinkToFit="0" vertical="center" wrapText="1"/>
    </xf>
    <xf borderId="6" fillId="7" fontId="6" numFmtId="0" xfId="0" applyAlignment="1" applyBorder="1" applyFont="1">
      <alignment horizontal="center" shrinkToFit="0" vertical="center" wrapText="1"/>
    </xf>
    <xf borderId="0" fillId="0" fontId="15" numFmtId="0" xfId="0" applyFont="1"/>
    <xf borderId="0" fillId="0" fontId="6" numFmtId="0" xfId="0" applyAlignment="1" applyFont="1">
      <alignment shrinkToFit="0" wrapText="1"/>
    </xf>
    <xf borderId="0" fillId="7" fontId="6" numFmtId="0" xfId="0" applyAlignment="1" applyFont="1">
      <alignment horizontal="center" vertical="center"/>
    </xf>
    <xf borderId="0" fillId="0" fontId="6" numFmtId="0" xfId="0" applyAlignment="1" applyFont="1">
      <alignment horizontal="center" shrinkToFit="0" vertical="center" wrapText="1"/>
    </xf>
    <xf borderId="0" fillId="0" fontId="6" numFmtId="167" xfId="0" applyAlignment="1" applyFont="1" applyNumberFormat="1">
      <alignment horizontal="center" vertical="center"/>
    </xf>
    <xf borderId="0" fillId="7" fontId="6" numFmtId="167" xfId="0" applyAlignment="1" applyFont="1" applyNumberFormat="1">
      <alignment horizontal="center" vertical="center"/>
    </xf>
    <xf borderId="0" fillId="0" fontId="7" numFmtId="10" xfId="0" applyAlignment="1" applyFont="1" applyNumberFormat="1">
      <alignment horizontal="center" vertical="center"/>
    </xf>
    <xf borderId="4" fillId="9" fontId="16" numFmtId="0" xfId="0" applyAlignment="1" applyBorder="1" applyFont="1">
      <alignment horizontal="center"/>
    </xf>
    <xf borderId="4" fillId="9" fontId="16" numFmtId="164" xfId="0" applyAlignment="1" applyBorder="1" applyFont="1" applyNumberFormat="1">
      <alignment horizontal="center"/>
    </xf>
    <xf borderId="0" fillId="0" fontId="1" numFmtId="0" xfId="0" applyAlignment="1" applyFont="1">
      <alignment horizontal="center" vertical="center"/>
    </xf>
    <xf borderId="1" fillId="0" fontId="1" numFmtId="0" xfId="0" applyAlignment="1" applyBorder="1" applyFont="1">
      <alignment horizontal="center" shrinkToFit="0" vertical="center" wrapText="1"/>
    </xf>
    <xf borderId="1" fillId="0" fontId="17" numFmtId="0" xfId="0" applyAlignment="1" applyBorder="1" applyFont="1">
      <alignment horizontal="center" shrinkToFit="0" vertical="center" wrapText="1"/>
    </xf>
    <xf borderId="1" fillId="0" fontId="1" numFmtId="0" xfId="0" applyAlignment="1" applyBorder="1" applyFont="1">
      <alignment horizontal="center" readingOrder="0" shrinkToFit="0" vertical="center" wrapText="1"/>
    </xf>
    <xf borderId="1" fillId="4" fontId="1" numFmtId="0" xfId="0" applyAlignment="1" applyBorder="1" applyFont="1">
      <alignment horizontal="center" shrinkToFit="0" vertical="center" wrapText="1"/>
    </xf>
    <xf borderId="6" fillId="7" fontId="3" numFmtId="164" xfId="0" applyAlignment="1" applyBorder="1" applyFont="1" applyNumberFormat="1">
      <alignment horizontal="center" shrinkToFit="0" vertical="center" wrapText="1"/>
    </xf>
    <xf borderId="4" fillId="4" fontId="1" numFmtId="167" xfId="0" applyAlignment="1" applyBorder="1" applyFont="1" applyNumberFormat="1">
      <alignment horizontal="center" vertical="center"/>
    </xf>
    <xf borderId="6" fillId="2" fontId="4" numFmtId="0" xfId="0" applyAlignment="1" applyBorder="1" applyFont="1">
      <alignment horizontal="center" readingOrder="0" vertical="center"/>
    </xf>
    <xf borderId="6" fillId="10" fontId="4" numFmtId="0" xfId="0" applyAlignment="1" applyBorder="1" applyFont="1">
      <alignment horizontal="center" shrinkToFit="0" vertical="center" wrapText="1"/>
    </xf>
    <xf borderId="6" fillId="2" fontId="4" numFmtId="0" xfId="0" applyAlignment="1" applyBorder="1" applyFont="1">
      <alignment horizontal="center" readingOrder="0" shrinkToFit="0" vertical="center" wrapText="1"/>
    </xf>
    <xf borderId="6" fillId="0" fontId="8" numFmtId="164" xfId="0" applyAlignment="1" applyBorder="1" applyFont="1" applyNumberFormat="1">
      <alignment horizontal="center" shrinkToFit="0" vertical="center" wrapText="1"/>
    </xf>
    <xf borderId="6" fillId="0" fontId="8" numFmtId="10" xfId="0" applyAlignment="1" applyBorder="1" applyFont="1" applyNumberFormat="1">
      <alignment horizontal="center" shrinkToFit="0" vertical="center" wrapText="1"/>
    </xf>
    <xf borderId="6" fillId="0" fontId="8" numFmtId="164" xfId="0" applyAlignment="1" applyBorder="1" applyFont="1" applyNumberFormat="1">
      <alignment horizontal="center" vertical="center"/>
    </xf>
    <xf borderId="4" fillId="4" fontId="14" numFmtId="164" xfId="0" applyAlignment="1" applyBorder="1" applyFont="1" applyNumberFormat="1">
      <alignment horizontal="center" vertical="center"/>
    </xf>
    <xf borderId="4" fillId="4" fontId="8" numFmtId="164" xfId="0" applyAlignment="1" applyBorder="1" applyFont="1" applyNumberFormat="1">
      <alignment horizontal="center" vertical="center"/>
    </xf>
    <xf borderId="4" fillId="4" fontId="14" numFmtId="0" xfId="0" applyAlignment="1" applyBorder="1" applyFont="1">
      <alignment vertical="center"/>
    </xf>
    <xf borderId="4" fillId="4" fontId="14" numFmtId="10" xfId="0" applyAlignment="1" applyBorder="1" applyFont="1" applyNumberFormat="1">
      <alignment horizontal="center" vertical="center"/>
    </xf>
    <xf borderId="4" fillId="4" fontId="14" numFmtId="164" xfId="0" applyAlignment="1" applyBorder="1" applyFont="1" applyNumberFormat="1">
      <alignment vertical="center"/>
    </xf>
    <xf borderId="6" fillId="7" fontId="5" numFmtId="164" xfId="0" applyAlignment="1" applyBorder="1" applyFont="1" applyNumberFormat="1">
      <alignment vertical="center"/>
    </xf>
    <xf borderId="6" fillId="5" fontId="5" numFmtId="164" xfId="0" applyAlignment="1" applyBorder="1" applyFont="1" applyNumberFormat="1">
      <alignment horizontal="center" vertical="center"/>
    </xf>
    <xf borderId="4" fillId="4" fontId="5" numFmtId="164" xfId="0" applyAlignment="1" applyBorder="1" applyFont="1" applyNumberFormat="1">
      <alignment horizontal="center" shrinkToFit="0" vertical="center" wrapText="1"/>
    </xf>
    <xf borderId="4" fillId="4" fontId="5" numFmtId="168" xfId="0" applyAlignment="1" applyBorder="1" applyFont="1" applyNumberFormat="1">
      <alignment horizontal="center" shrinkToFit="0" vertical="center" wrapText="1"/>
    </xf>
    <xf borderId="4" fillId="4" fontId="5" numFmtId="0" xfId="0" applyAlignment="1" applyBorder="1" applyFont="1">
      <alignment vertical="center"/>
    </xf>
    <xf borderId="4" fillId="4" fontId="5" numFmtId="10" xfId="0" applyAlignment="1" applyBorder="1" applyFont="1" applyNumberFormat="1">
      <alignment horizontal="center" shrinkToFit="0" vertical="center" wrapText="1"/>
    </xf>
    <xf borderId="4" fillId="4" fontId="5" numFmtId="164" xfId="0" applyAlignment="1" applyBorder="1" applyFont="1" applyNumberFormat="1">
      <alignment vertical="center"/>
    </xf>
    <xf borderId="6" fillId="3" fontId="8" numFmtId="164" xfId="0" applyAlignment="1" applyBorder="1" applyFont="1" applyNumberFormat="1">
      <alignment horizontal="center" shrinkToFit="0" vertical="center" wrapText="1"/>
    </xf>
    <xf borderId="6" fillId="3" fontId="8" numFmtId="164" xfId="0" applyAlignment="1" applyBorder="1" applyFont="1" applyNumberFormat="1">
      <alignment horizontal="center" vertical="center"/>
    </xf>
    <xf borderId="6" fillId="7" fontId="5" numFmtId="164" xfId="0" applyAlignment="1" applyBorder="1" applyFont="1" applyNumberFormat="1">
      <alignment horizontal="center" shrinkToFit="0" vertical="center" wrapText="1"/>
    </xf>
    <xf borderId="0" fillId="9" fontId="5" numFmtId="0" xfId="0" applyFont="1"/>
    <xf borderId="6" fillId="7" fontId="5" numFmtId="164" xfId="0" applyAlignment="1" applyBorder="1" applyFont="1" applyNumberFormat="1">
      <alignment horizontal="center" vertical="center"/>
    </xf>
    <xf borderId="6" fillId="7" fontId="4" numFmtId="0" xfId="0" applyAlignment="1" applyBorder="1" applyFont="1">
      <alignment horizontal="center" readingOrder="0" vertical="center"/>
    </xf>
    <xf borderId="6" fillId="0" fontId="8" numFmtId="10" xfId="0" applyAlignment="1" applyBorder="1" applyFont="1" applyNumberFormat="1">
      <alignment horizontal="center" vertical="center"/>
    </xf>
    <xf borderId="0" fillId="0" fontId="4" numFmtId="0" xfId="0" applyAlignment="1" applyFont="1">
      <alignment horizontal="center" shrinkToFit="0" wrapText="1"/>
    </xf>
    <xf borderId="4" fillId="9" fontId="3" numFmtId="0" xfId="0" applyAlignment="1" applyBorder="1" applyFont="1">
      <alignment horizontal="center"/>
    </xf>
    <xf borderId="6" fillId="9" fontId="3" numFmtId="164" xfId="0" applyAlignment="1" applyBorder="1" applyFont="1" applyNumberFormat="1">
      <alignment horizontal="center"/>
    </xf>
    <xf borderId="1" fillId="5" fontId="1" numFmtId="0" xfId="0" applyAlignment="1" applyBorder="1" applyFont="1">
      <alignment horizontal="center" readingOrder="0" shrinkToFit="0" vertical="center" wrapText="1"/>
    </xf>
    <xf borderId="4" fillId="4" fontId="1" numFmtId="169" xfId="0" applyAlignment="1" applyBorder="1" applyFont="1" applyNumberFormat="1">
      <alignment horizontal="center" shrinkToFit="0" vertical="center" wrapText="1"/>
    </xf>
    <xf borderId="4" fillId="4" fontId="5" numFmtId="169" xfId="0" applyAlignment="1" applyBorder="1" applyFont="1" applyNumberFormat="1">
      <alignment horizontal="center" vertical="center"/>
    </xf>
    <xf borderId="4" fillId="4" fontId="7" numFmtId="10" xfId="0" applyAlignment="1" applyBorder="1" applyFont="1" applyNumberFormat="1">
      <alignment horizontal="center" shrinkToFit="0" vertical="center" wrapText="1"/>
    </xf>
    <xf borderId="4" fillId="4" fontId="7" numFmtId="164" xfId="0" applyAlignment="1" applyBorder="1" applyFont="1" applyNumberFormat="1">
      <alignment vertical="center"/>
    </xf>
    <xf borderId="4" fillId="4" fontId="5" numFmtId="169" xfId="0" applyAlignment="1" applyBorder="1" applyFont="1" applyNumberFormat="1">
      <alignment horizontal="center" shrinkToFit="0" vertical="center" wrapText="1"/>
    </xf>
    <xf borderId="4" fillId="4" fontId="7" numFmtId="164" xfId="0" applyAlignment="1" applyBorder="1" applyFont="1" applyNumberFormat="1">
      <alignment horizontal="center" shrinkToFit="0" vertical="center" wrapText="1"/>
    </xf>
    <xf borderId="4" fillId="4" fontId="7" numFmtId="169" xfId="0" applyAlignment="1" applyBorder="1" applyFont="1" applyNumberFormat="1">
      <alignment horizontal="center" shrinkToFit="0" vertical="center" wrapText="1"/>
    </xf>
    <xf borderId="6" fillId="0" fontId="5" numFmtId="0" xfId="0" applyAlignment="1" applyBorder="1" applyFont="1">
      <alignment vertical="center"/>
    </xf>
    <xf borderId="4" fillId="4" fontId="7" numFmtId="169" xfId="0" applyAlignment="1" applyBorder="1" applyFont="1" applyNumberFormat="1">
      <alignment horizontal="center" vertical="center"/>
    </xf>
    <xf borderId="6" fillId="0" fontId="5" numFmtId="0" xfId="0" applyAlignment="1" applyBorder="1" applyFont="1">
      <alignment horizontal="left" shrinkToFit="0" vertical="center" wrapText="1"/>
    </xf>
    <xf borderId="6" fillId="0" fontId="5" numFmtId="0" xfId="0" applyBorder="1" applyFont="1"/>
    <xf borderId="6" fillId="0" fontId="5" numFmtId="0" xfId="0" applyAlignment="1" applyBorder="1" applyFont="1">
      <alignment shrinkToFit="0" vertical="center" wrapText="1"/>
    </xf>
    <xf borderId="6" fillId="7" fontId="7" numFmtId="164" xfId="0" applyAlignment="1" applyBorder="1" applyFont="1" applyNumberFormat="1">
      <alignment horizontal="center" shrinkToFit="0" vertical="center" wrapText="1"/>
    </xf>
    <xf borderId="0" fillId="0" fontId="7" numFmtId="169" xfId="0" applyFont="1" applyNumberFormat="1"/>
    <xf borderId="0" fillId="0" fontId="7" numFmtId="0" xfId="0" applyAlignment="1" applyFont="1">
      <alignment horizontal="center" shrinkToFit="0" wrapText="1"/>
    </xf>
    <xf borderId="0" fillId="0" fontId="7" numFmtId="0" xfId="0" applyAlignment="1" applyFont="1">
      <alignment horizontal="center"/>
    </xf>
    <xf borderId="0" fillId="0" fontId="5" numFmtId="169" xfId="0" applyFont="1" applyNumberFormat="1"/>
    <xf borderId="0" fillId="0" fontId="5" numFmtId="0" xfId="0" applyAlignment="1" applyFont="1">
      <alignment horizontal="center" shrinkToFit="0" wrapText="1"/>
    </xf>
    <xf borderId="0" fillId="0" fontId="5" numFmtId="0" xfId="0" applyAlignment="1" applyFont="1">
      <alignment horizontal="center"/>
    </xf>
    <xf borderId="0" fillId="0" fontId="18" numFmtId="0" xfId="0" applyAlignment="1" applyFont="1">
      <alignment horizontal="center" vertical="bottom"/>
    </xf>
    <xf borderId="0" fillId="0" fontId="19" numFmtId="0" xfId="0" applyAlignment="1" applyFont="1">
      <alignment vertical="bottom"/>
    </xf>
    <xf borderId="1" fillId="0" fontId="18" numFmtId="0" xfId="0" applyAlignment="1" applyBorder="1" applyFont="1">
      <alignment horizontal="center" vertical="bottom"/>
    </xf>
    <xf borderId="4" fillId="0" fontId="20" numFmtId="0" xfId="0" applyAlignment="1" applyBorder="1" applyFont="1">
      <alignment horizontal="center" vertical="bottom"/>
    </xf>
    <xf borderId="4" fillId="0" fontId="5" numFmtId="164" xfId="0" applyBorder="1" applyFont="1" applyNumberFormat="1"/>
    <xf borderId="4" fillId="0" fontId="20" numFmtId="170" xfId="0" applyAlignment="1" applyBorder="1" applyFont="1" applyNumberFormat="1">
      <alignment horizontal="center" vertical="bottom"/>
    </xf>
    <xf borderId="4" fillId="11" fontId="21" numFmtId="10" xfId="0" applyAlignment="1" applyBorder="1" applyFill="1" applyFont="1" applyNumberFormat="1">
      <alignment horizontal="center" vertical="bottom"/>
    </xf>
    <xf borderId="10" fillId="0" fontId="20" numFmtId="0" xfId="0" applyAlignment="1" applyBorder="1" applyFont="1">
      <alignment horizontal="center" vertical="bottom"/>
    </xf>
    <xf borderId="10" fillId="0" fontId="20" numFmtId="170" xfId="0" applyAlignment="1" applyBorder="1" applyFont="1" applyNumberFormat="1">
      <alignment horizontal="center" vertical="bottom"/>
    </xf>
    <xf borderId="0" fillId="0" fontId="22"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0" Type="http://customschemas.google.com/relationships/workbookmetadata" Target="metadata"/></Relationships>
</file>

<file path=xl/drawings/_rels/drawing1.xml.rels><?xml version="1.0" encoding="UTF-8" standalone="yes"?><Relationships xmlns="http://schemas.openxmlformats.org/package/2006/relationships"><Relationship Id="rId20" Type="http://schemas.openxmlformats.org/officeDocument/2006/relationships/image" Target="../media/image16.png"/><Relationship Id="rId22" Type="http://schemas.openxmlformats.org/officeDocument/2006/relationships/image" Target="../media/image21.png"/><Relationship Id="rId21" Type="http://schemas.openxmlformats.org/officeDocument/2006/relationships/image" Target="../media/image19.png"/><Relationship Id="rId24" Type="http://schemas.openxmlformats.org/officeDocument/2006/relationships/image" Target="../media/image26.png"/><Relationship Id="rId23" Type="http://schemas.openxmlformats.org/officeDocument/2006/relationships/image" Target="../media/image23.png"/><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 Id="rId4" Type="http://schemas.openxmlformats.org/officeDocument/2006/relationships/image" Target="../media/image6.png"/><Relationship Id="rId9" Type="http://schemas.openxmlformats.org/officeDocument/2006/relationships/image" Target="../media/image10.png"/><Relationship Id="rId26" Type="http://schemas.openxmlformats.org/officeDocument/2006/relationships/image" Target="../media/image27.png"/><Relationship Id="rId25" Type="http://schemas.openxmlformats.org/officeDocument/2006/relationships/image" Target="../media/image24.png"/><Relationship Id="rId28" Type="http://schemas.openxmlformats.org/officeDocument/2006/relationships/image" Target="../media/image31.png"/><Relationship Id="rId27" Type="http://schemas.openxmlformats.org/officeDocument/2006/relationships/image" Target="../media/image25.png"/><Relationship Id="rId5" Type="http://schemas.openxmlformats.org/officeDocument/2006/relationships/image" Target="../media/image4.png"/><Relationship Id="rId6" Type="http://schemas.openxmlformats.org/officeDocument/2006/relationships/image" Target="../media/image9.png"/><Relationship Id="rId29" Type="http://schemas.openxmlformats.org/officeDocument/2006/relationships/image" Target="../media/image28.png"/><Relationship Id="rId7" Type="http://schemas.openxmlformats.org/officeDocument/2006/relationships/image" Target="../media/image5.jpg"/><Relationship Id="rId8" Type="http://schemas.openxmlformats.org/officeDocument/2006/relationships/image" Target="../media/image7.png"/><Relationship Id="rId31" Type="http://schemas.openxmlformats.org/officeDocument/2006/relationships/image" Target="../media/image29.png"/><Relationship Id="rId30" Type="http://schemas.openxmlformats.org/officeDocument/2006/relationships/image" Target="../media/image30.png"/><Relationship Id="rId11" Type="http://schemas.openxmlformats.org/officeDocument/2006/relationships/image" Target="../media/image22.png"/><Relationship Id="rId33" Type="http://schemas.openxmlformats.org/officeDocument/2006/relationships/image" Target="../media/image32.png"/><Relationship Id="rId10" Type="http://schemas.openxmlformats.org/officeDocument/2006/relationships/image" Target="../media/image8.png"/><Relationship Id="rId32" Type="http://schemas.openxmlformats.org/officeDocument/2006/relationships/image" Target="../media/image33.png"/><Relationship Id="rId13" Type="http://schemas.openxmlformats.org/officeDocument/2006/relationships/image" Target="../media/image13.png"/><Relationship Id="rId35" Type="http://schemas.openxmlformats.org/officeDocument/2006/relationships/image" Target="../media/image36.jpg"/><Relationship Id="rId12" Type="http://schemas.openxmlformats.org/officeDocument/2006/relationships/image" Target="../media/image11.png"/><Relationship Id="rId34" Type="http://schemas.openxmlformats.org/officeDocument/2006/relationships/image" Target="../media/image37.png"/><Relationship Id="rId15" Type="http://schemas.openxmlformats.org/officeDocument/2006/relationships/image" Target="../media/image15.png"/><Relationship Id="rId37" Type="http://schemas.openxmlformats.org/officeDocument/2006/relationships/image" Target="../media/image34.jpg"/><Relationship Id="rId14" Type="http://schemas.openxmlformats.org/officeDocument/2006/relationships/image" Target="../media/image12.jpg"/><Relationship Id="rId36" Type="http://schemas.openxmlformats.org/officeDocument/2006/relationships/image" Target="../media/image38.png"/><Relationship Id="rId17" Type="http://schemas.openxmlformats.org/officeDocument/2006/relationships/image" Target="../media/image14.png"/><Relationship Id="rId16" Type="http://schemas.openxmlformats.org/officeDocument/2006/relationships/image" Target="../media/image17.png"/><Relationship Id="rId38" Type="http://schemas.openxmlformats.org/officeDocument/2006/relationships/image" Target="../media/image35.jpg"/><Relationship Id="rId19" Type="http://schemas.openxmlformats.org/officeDocument/2006/relationships/image" Target="../media/image20.png"/><Relationship Id="rId18" Type="http://schemas.openxmlformats.org/officeDocument/2006/relationships/image" Target="../media/image18.png"/></Relationships>
</file>

<file path=xl/drawings/_rels/drawing3.xml.rels><?xml version="1.0" encoding="UTF-8" standalone="yes"?><Relationships xmlns="http://schemas.openxmlformats.org/package/2006/relationships"><Relationship Id="rId1" Type="http://schemas.openxmlformats.org/officeDocument/2006/relationships/image" Target="../media/image41.png"/><Relationship Id="rId2" Type="http://schemas.openxmlformats.org/officeDocument/2006/relationships/image" Target="../media/image39.png"/><Relationship Id="rId3" Type="http://schemas.openxmlformats.org/officeDocument/2006/relationships/image" Target="../media/image40.png"/><Relationship Id="rId4" Type="http://schemas.openxmlformats.org/officeDocument/2006/relationships/image" Target="../media/image45.png"/><Relationship Id="rId9" Type="http://schemas.openxmlformats.org/officeDocument/2006/relationships/image" Target="../media/image48.png"/><Relationship Id="rId5" Type="http://schemas.openxmlformats.org/officeDocument/2006/relationships/image" Target="../media/image42.png"/><Relationship Id="rId6" Type="http://schemas.openxmlformats.org/officeDocument/2006/relationships/image" Target="../media/image47.png"/><Relationship Id="rId7" Type="http://schemas.openxmlformats.org/officeDocument/2006/relationships/image" Target="../media/image43.png"/><Relationship Id="rId8" Type="http://schemas.openxmlformats.org/officeDocument/2006/relationships/image" Target="../media/image44.png"/><Relationship Id="rId11" Type="http://schemas.openxmlformats.org/officeDocument/2006/relationships/image" Target="../media/image58.png"/><Relationship Id="rId10" Type="http://schemas.openxmlformats.org/officeDocument/2006/relationships/image" Target="../media/image46.png"/></Relationships>
</file>

<file path=xl/drawings/_rels/drawing4.xml.rels><?xml version="1.0" encoding="UTF-8" standalone="yes"?><Relationships xmlns="http://schemas.openxmlformats.org/package/2006/relationships"><Relationship Id="rId1" Type="http://schemas.openxmlformats.org/officeDocument/2006/relationships/image" Target="../media/image49.png"/><Relationship Id="rId2" Type="http://schemas.openxmlformats.org/officeDocument/2006/relationships/image" Target="../media/image63.png"/><Relationship Id="rId3" Type="http://schemas.openxmlformats.org/officeDocument/2006/relationships/image" Target="../media/image50.png"/><Relationship Id="rId4" Type="http://schemas.openxmlformats.org/officeDocument/2006/relationships/image" Target="../media/image51.png"/><Relationship Id="rId5" Type="http://schemas.openxmlformats.org/officeDocument/2006/relationships/image" Target="../media/image52.png"/><Relationship Id="rId6" Type="http://schemas.openxmlformats.org/officeDocument/2006/relationships/image" Target="../media/image5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4.png"/><Relationship Id="rId2" Type="http://schemas.openxmlformats.org/officeDocument/2006/relationships/image" Target="../media/image53.png"/><Relationship Id="rId3" Type="http://schemas.openxmlformats.org/officeDocument/2006/relationships/image" Target="../media/image57.png"/><Relationship Id="rId4" Type="http://schemas.openxmlformats.org/officeDocument/2006/relationships/image" Target="../media/image59.png"/><Relationship Id="rId5" Type="http://schemas.openxmlformats.org/officeDocument/2006/relationships/image" Target="../media/image56.png"/><Relationship Id="rId6" Type="http://schemas.openxmlformats.org/officeDocument/2006/relationships/image" Target="../media/image61.png"/><Relationship Id="rId7" Type="http://schemas.openxmlformats.org/officeDocument/2006/relationships/image" Target="../media/image60.png"/><Relationship Id="rId8" Type="http://schemas.openxmlformats.org/officeDocument/2006/relationships/image" Target="../media/image6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152400</xdr:colOff>
      <xdr:row>81</xdr:row>
      <xdr:rowOff>552450</xdr:rowOff>
    </xdr:from>
    <xdr:ext cx="542925" cy="1419225"/>
    <xdr:pic>
      <xdr:nvPicPr>
        <xdr:cNvPr id="0" name="image3.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695325</xdr:colOff>
      <xdr:row>81</xdr:row>
      <xdr:rowOff>523875</xdr:rowOff>
    </xdr:from>
    <xdr:ext cx="581025" cy="1476375"/>
    <xdr:pic>
      <xdr:nvPicPr>
        <xdr:cNvPr id="0" name="image1.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0</xdr:colOff>
      <xdr:row>3</xdr:row>
      <xdr:rowOff>0</xdr:rowOff>
    </xdr:from>
    <xdr:ext cx="1409700" cy="876300"/>
    <xdr:pic>
      <xdr:nvPicPr>
        <xdr:cNvPr id="0" name="image2.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5</xdr:row>
      <xdr:rowOff>0</xdr:rowOff>
    </xdr:from>
    <xdr:ext cx="1409700" cy="762000"/>
    <xdr:pic>
      <xdr:nvPicPr>
        <xdr:cNvPr id="0" name="image6.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0</xdr:colOff>
      <xdr:row>8</xdr:row>
      <xdr:rowOff>0</xdr:rowOff>
    </xdr:from>
    <xdr:ext cx="1247775" cy="1038225"/>
    <xdr:pic>
      <xdr:nvPicPr>
        <xdr:cNvPr id="0" name="image4.png"/>
        <xdr:cNvPicPr preferRelativeResize="0"/>
      </xdr:nvPicPr>
      <xdr:blipFill>
        <a:blip cstate="print" r:embed="rId5"/>
        <a:stretch>
          <a:fillRect/>
        </a:stretch>
      </xdr:blipFill>
      <xdr:spPr>
        <a:prstGeom prst="rect">
          <a:avLst/>
        </a:prstGeom>
        <a:noFill/>
      </xdr:spPr>
    </xdr:pic>
    <xdr:clientData fLocksWithSheet="0"/>
  </xdr:oneCellAnchor>
  <xdr:oneCellAnchor>
    <xdr:from>
      <xdr:col>3</xdr:col>
      <xdr:colOff>0</xdr:colOff>
      <xdr:row>11</xdr:row>
      <xdr:rowOff>0</xdr:rowOff>
    </xdr:from>
    <xdr:ext cx="266700" cy="190500"/>
    <xdr:pic>
      <xdr:nvPicPr>
        <xdr:cNvPr id="0" name="image9.png"/>
        <xdr:cNvPicPr preferRelativeResize="0"/>
      </xdr:nvPicPr>
      <xdr:blipFill>
        <a:blip cstate="print" r:embed="rId6"/>
        <a:stretch>
          <a:fillRect/>
        </a:stretch>
      </xdr:blipFill>
      <xdr:spPr>
        <a:prstGeom prst="rect">
          <a:avLst/>
        </a:prstGeom>
        <a:noFill/>
      </xdr:spPr>
    </xdr:pic>
    <xdr:clientData fLocksWithSheet="0"/>
  </xdr:oneCellAnchor>
  <xdr:oneCellAnchor>
    <xdr:from>
      <xdr:col>3</xdr:col>
      <xdr:colOff>0</xdr:colOff>
      <xdr:row>14</xdr:row>
      <xdr:rowOff>0</xdr:rowOff>
    </xdr:from>
    <xdr:ext cx="247650" cy="190500"/>
    <xdr:pic>
      <xdr:nvPicPr>
        <xdr:cNvPr id="0" name="image5.jpg"/>
        <xdr:cNvPicPr preferRelativeResize="0"/>
      </xdr:nvPicPr>
      <xdr:blipFill>
        <a:blip cstate="print" r:embed="rId7"/>
        <a:stretch>
          <a:fillRect/>
        </a:stretch>
      </xdr:blipFill>
      <xdr:spPr>
        <a:prstGeom prst="rect">
          <a:avLst/>
        </a:prstGeom>
        <a:noFill/>
      </xdr:spPr>
    </xdr:pic>
    <xdr:clientData fLocksWithSheet="0"/>
  </xdr:oneCellAnchor>
  <xdr:oneCellAnchor>
    <xdr:from>
      <xdr:col>3</xdr:col>
      <xdr:colOff>0</xdr:colOff>
      <xdr:row>17</xdr:row>
      <xdr:rowOff>0</xdr:rowOff>
    </xdr:from>
    <xdr:ext cx="257175" cy="190500"/>
    <xdr:pic>
      <xdr:nvPicPr>
        <xdr:cNvPr id="0" name="image7.png"/>
        <xdr:cNvPicPr preferRelativeResize="0"/>
      </xdr:nvPicPr>
      <xdr:blipFill>
        <a:blip cstate="print" r:embed="rId8"/>
        <a:stretch>
          <a:fillRect/>
        </a:stretch>
      </xdr:blipFill>
      <xdr:spPr>
        <a:prstGeom prst="rect">
          <a:avLst/>
        </a:prstGeom>
        <a:noFill/>
      </xdr:spPr>
    </xdr:pic>
    <xdr:clientData fLocksWithSheet="0"/>
  </xdr:oneCellAnchor>
  <xdr:oneCellAnchor>
    <xdr:from>
      <xdr:col>3</xdr:col>
      <xdr:colOff>0</xdr:colOff>
      <xdr:row>19</xdr:row>
      <xdr:rowOff>0</xdr:rowOff>
    </xdr:from>
    <xdr:ext cx="257175" cy="190500"/>
    <xdr:pic>
      <xdr:nvPicPr>
        <xdr:cNvPr id="0" name="image7.png"/>
        <xdr:cNvPicPr preferRelativeResize="0"/>
      </xdr:nvPicPr>
      <xdr:blipFill>
        <a:blip cstate="print" r:embed="rId8"/>
        <a:stretch>
          <a:fillRect/>
        </a:stretch>
      </xdr:blipFill>
      <xdr:spPr>
        <a:prstGeom prst="rect">
          <a:avLst/>
        </a:prstGeom>
        <a:noFill/>
      </xdr:spPr>
    </xdr:pic>
    <xdr:clientData fLocksWithSheet="0"/>
  </xdr:oneCellAnchor>
  <xdr:oneCellAnchor>
    <xdr:from>
      <xdr:col>3</xdr:col>
      <xdr:colOff>0</xdr:colOff>
      <xdr:row>22</xdr:row>
      <xdr:rowOff>0</xdr:rowOff>
    </xdr:from>
    <xdr:ext cx="1409700" cy="1009650"/>
    <xdr:pic>
      <xdr:nvPicPr>
        <xdr:cNvPr id="0" name="image10.png"/>
        <xdr:cNvPicPr preferRelativeResize="0"/>
      </xdr:nvPicPr>
      <xdr:blipFill>
        <a:blip cstate="print" r:embed="rId9"/>
        <a:stretch>
          <a:fillRect/>
        </a:stretch>
      </xdr:blipFill>
      <xdr:spPr>
        <a:prstGeom prst="rect">
          <a:avLst/>
        </a:prstGeom>
        <a:noFill/>
      </xdr:spPr>
    </xdr:pic>
    <xdr:clientData fLocksWithSheet="0"/>
  </xdr:oneCellAnchor>
  <xdr:oneCellAnchor>
    <xdr:from>
      <xdr:col>3</xdr:col>
      <xdr:colOff>0</xdr:colOff>
      <xdr:row>25</xdr:row>
      <xdr:rowOff>0</xdr:rowOff>
    </xdr:from>
    <xdr:ext cx="257175" cy="190500"/>
    <xdr:pic>
      <xdr:nvPicPr>
        <xdr:cNvPr id="0" name="image8.png"/>
        <xdr:cNvPicPr preferRelativeResize="0"/>
      </xdr:nvPicPr>
      <xdr:blipFill>
        <a:blip cstate="print" r:embed="rId10"/>
        <a:stretch>
          <a:fillRect/>
        </a:stretch>
      </xdr:blipFill>
      <xdr:spPr>
        <a:prstGeom prst="rect">
          <a:avLst/>
        </a:prstGeom>
        <a:noFill/>
      </xdr:spPr>
    </xdr:pic>
    <xdr:clientData fLocksWithSheet="0"/>
  </xdr:oneCellAnchor>
  <xdr:oneCellAnchor>
    <xdr:from>
      <xdr:col>3</xdr:col>
      <xdr:colOff>0</xdr:colOff>
      <xdr:row>27</xdr:row>
      <xdr:rowOff>0</xdr:rowOff>
    </xdr:from>
    <xdr:ext cx="257175" cy="190500"/>
    <xdr:pic>
      <xdr:nvPicPr>
        <xdr:cNvPr id="0" name="image8.png"/>
        <xdr:cNvPicPr preferRelativeResize="0"/>
      </xdr:nvPicPr>
      <xdr:blipFill>
        <a:blip cstate="print" r:embed="rId10"/>
        <a:stretch>
          <a:fillRect/>
        </a:stretch>
      </xdr:blipFill>
      <xdr:spPr>
        <a:prstGeom prst="rect">
          <a:avLst/>
        </a:prstGeom>
        <a:noFill/>
      </xdr:spPr>
    </xdr:pic>
    <xdr:clientData fLocksWithSheet="0"/>
  </xdr:oneCellAnchor>
  <xdr:oneCellAnchor>
    <xdr:from>
      <xdr:col>3</xdr:col>
      <xdr:colOff>0</xdr:colOff>
      <xdr:row>29</xdr:row>
      <xdr:rowOff>0</xdr:rowOff>
    </xdr:from>
    <xdr:ext cx="876300" cy="866775"/>
    <xdr:pic>
      <xdr:nvPicPr>
        <xdr:cNvPr id="0" name="image22.png"/>
        <xdr:cNvPicPr preferRelativeResize="0"/>
      </xdr:nvPicPr>
      <xdr:blipFill>
        <a:blip cstate="print" r:embed="rId11"/>
        <a:stretch>
          <a:fillRect/>
        </a:stretch>
      </xdr:blipFill>
      <xdr:spPr>
        <a:prstGeom prst="rect">
          <a:avLst/>
        </a:prstGeom>
        <a:noFill/>
      </xdr:spPr>
    </xdr:pic>
    <xdr:clientData fLocksWithSheet="0"/>
  </xdr:oneCellAnchor>
  <xdr:oneCellAnchor>
    <xdr:from>
      <xdr:col>3</xdr:col>
      <xdr:colOff>0</xdr:colOff>
      <xdr:row>32</xdr:row>
      <xdr:rowOff>0</xdr:rowOff>
    </xdr:from>
    <xdr:ext cx="704850" cy="990600"/>
    <xdr:pic>
      <xdr:nvPicPr>
        <xdr:cNvPr id="0" name="image11.png"/>
        <xdr:cNvPicPr preferRelativeResize="0"/>
      </xdr:nvPicPr>
      <xdr:blipFill>
        <a:blip cstate="print" r:embed="rId12"/>
        <a:stretch>
          <a:fillRect/>
        </a:stretch>
      </xdr:blipFill>
      <xdr:spPr>
        <a:prstGeom prst="rect">
          <a:avLst/>
        </a:prstGeom>
        <a:noFill/>
      </xdr:spPr>
    </xdr:pic>
    <xdr:clientData fLocksWithSheet="0"/>
  </xdr:oneCellAnchor>
  <xdr:oneCellAnchor>
    <xdr:from>
      <xdr:col>3</xdr:col>
      <xdr:colOff>0</xdr:colOff>
      <xdr:row>34</xdr:row>
      <xdr:rowOff>0</xdr:rowOff>
    </xdr:from>
    <xdr:ext cx="762000" cy="1038225"/>
    <xdr:pic>
      <xdr:nvPicPr>
        <xdr:cNvPr id="0" name="image13.png"/>
        <xdr:cNvPicPr preferRelativeResize="0"/>
      </xdr:nvPicPr>
      <xdr:blipFill>
        <a:blip cstate="print" r:embed="rId13"/>
        <a:stretch>
          <a:fillRect/>
        </a:stretch>
      </xdr:blipFill>
      <xdr:spPr>
        <a:prstGeom prst="rect">
          <a:avLst/>
        </a:prstGeom>
        <a:noFill/>
      </xdr:spPr>
    </xdr:pic>
    <xdr:clientData fLocksWithSheet="0"/>
  </xdr:oneCellAnchor>
  <xdr:oneCellAnchor>
    <xdr:from>
      <xdr:col>3</xdr:col>
      <xdr:colOff>0</xdr:colOff>
      <xdr:row>36</xdr:row>
      <xdr:rowOff>0</xdr:rowOff>
    </xdr:from>
    <xdr:ext cx="561975" cy="876300"/>
    <xdr:pic>
      <xdr:nvPicPr>
        <xdr:cNvPr id="0" name="image12.jpg"/>
        <xdr:cNvPicPr preferRelativeResize="0"/>
      </xdr:nvPicPr>
      <xdr:blipFill>
        <a:blip cstate="print" r:embed="rId14"/>
        <a:stretch>
          <a:fillRect/>
        </a:stretch>
      </xdr:blipFill>
      <xdr:spPr>
        <a:prstGeom prst="rect">
          <a:avLst/>
        </a:prstGeom>
        <a:noFill/>
      </xdr:spPr>
    </xdr:pic>
    <xdr:clientData fLocksWithSheet="0"/>
  </xdr:oneCellAnchor>
  <xdr:oneCellAnchor>
    <xdr:from>
      <xdr:col>3</xdr:col>
      <xdr:colOff>0</xdr:colOff>
      <xdr:row>39</xdr:row>
      <xdr:rowOff>0</xdr:rowOff>
    </xdr:from>
    <xdr:ext cx="142875" cy="190500"/>
    <xdr:pic>
      <xdr:nvPicPr>
        <xdr:cNvPr id="0" name="image15.png"/>
        <xdr:cNvPicPr preferRelativeResize="0"/>
      </xdr:nvPicPr>
      <xdr:blipFill>
        <a:blip cstate="print" r:embed="rId15"/>
        <a:stretch>
          <a:fillRect/>
        </a:stretch>
      </xdr:blipFill>
      <xdr:spPr>
        <a:prstGeom prst="rect">
          <a:avLst/>
        </a:prstGeom>
        <a:noFill/>
      </xdr:spPr>
    </xdr:pic>
    <xdr:clientData fLocksWithSheet="0"/>
  </xdr:oneCellAnchor>
  <xdr:oneCellAnchor>
    <xdr:from>
      <xdr:col>3</xdr:col>
      <xdr:colOff>0</xdr:colOff>
      <xdr:row>41</xdr:row>
      <xdr:rowOff>0</xdr:rowOff>
    </xdr:from>
    <xdr:ext cx="152400" cy="190500"/>
    <xdr:pic>
      <xdr:nvPicPr>
        <xdr:cNvPr id="0" name="image17.png"/>
        <xdr:cNvPicPr preferRelativeResize="0"/>
      </xdr:nvPicPr>
      <xdr:blipFill>
        <a:blip cstate="print" r:embed="rId16"/>
        <a:stretch>
          <a:fillRect/>
        </a:stretch>
      </xdr:blipFill>
      <xdr:spPr>
        <a:prstGeom prst="rect">
          <a:avLst/>
        </a:prstGeom>
        <a:noFill/>
      </xdr:spPr>
    </xdr:pic>
    <xdr:clientData fLocksWithSheet="0"/>
  </xdr:oneCellAnchor>
  <xdr:oneCellAnchor>
    <xdr:from>
      <xdr:col>3</xdr:col>
      <xdr:colOff>0</xdr:colOff>
      <xdr:row>43</xdr:row>
      <xdr:rowOff>0</xdr:rowOff>
    </xdr:from>
    <xdr:ext cx="152400" cy="190500"/>
    <xdr:pic>
      <xdr:nvPicPr>
        <xdr:cNvPr id="0" name="image14.png"/>
        <xdr:cNvPicPr preferRelativeResize="0"/>
      </xdr:nvPicPr>
      <xdr:blipFill>
        <a:blip cstate="print" r:embed="rId17"/>
        <a:stretch>
          <a:fillRect/>
        </a:stretch>
      </xdr:blipFill>
      <xdr:spPr>
        <a:prstGeom prst="rect">
          <a:avLst/>
        </a:prstGeom>
        <a:noFill/>
      </xdr:spPr>
    </xdr:pic>
    <xdr:clientData fLocksWithSheet="0"/>
  </xdr:oneCellAnchor>
  <xdr:oneCellAnchor>
    <xdr:from>
      <xdr:col>3</xdr:col>
      <xdr:colOff>0</xdr:colOff>
      <xdr:row>46</xdr:row>
      <xdr:rowOff>0</xdr:rowOff>
    </xdr:from>
    <xdr:ext cx="95250" cy="190500"/>
    <xdr:pic>
      <xdr:nvPicPr>
        <xdr:cNvPr id="0" name="image18.png"/>
        <xdr:cNvPicPr preferRelativeResize="0"/>
      </xdr:nvPicPr>
      <xdr:blipFill>
        <a:blip cstate="print" r:embed="rId18"/>
        <a:stretch>
          <a:fillRect/>
        </a:stretch>
      </xdr:blipFill>
      <xdr:spPr>
        <a:prstGeom prst="rect">
          <a:avLst/>
        </a:prstGeom>
        <a:noFill/>
      </xdr:spPr>
    </xdr:pic>
    <xdr:clientData fLocksWithSheet="0"/>
  </xdr:oneCellAnchor>
  <xdr:oneCellAnchor>
    <xdr:from>
      <xdr:col>3</xdr:col>
      <xdr:colOff>0</xdr:colOff>
      <xdr:row>48</xdr:row>
      <xdr:rowOff>0</xdr:rowOff>
    </xdr:from>
    <xdr:ext cx="142875" cy="190500"/>
    <xdr:pic>
      <xdr:nvPicPr>
        <xdr:cNvPr id="0" name="image20.png"/>
        <xdr:cNvPicPr preferRelativeResize="0"/>
      </xdr:nvPicPr>
      <xdr:blipFill>
        <a:blip cstate="print" r:embed="rId19"/>
        <a:stretch>
          <a:fillRect/>
        </a:stretch>
      </xdr:blipFill>
      <xdr:spPr>
        <a:prstGeom prst="rect">
          <a:avLst/>
        </a:prstGeom>
        <a:noFill/>
      </xdr:spPr>
    </xdr:pic>
    <xdr:clientData fLocksWithSheet="0"/>
  </xdr:oneCellAnchor>
  <xdr:oneCellAnchor>
    <xdr:from>
      <xdr:col>3</xdr:col>
      <xdr:colOff>0</xdr:colOff>
      <xdr:row>52</xdr:row>
      <xdr:rowOff>0</xdr:rowOff>
    </xdr:from>
    <xdr:ext cx="1409700" cy="1257300"/>
    <xdr:pic>
      <xdr:nvPicPr>
        <xdr:cNvPr id="0" name="image16.png"/>
        <xdr:cNvPicPr preferRelativeResize="0"/>
      </xdr:nvPicPr>
      <xdr:blipFill>
        <a:blip cstate="print" r:embed="rId20"/>
        <a:stretch>
          <a:fillRect/>
        </a:stretch>
      </xdr:blipFill>
      <xdr:spPr>
        <a:prstGeom prst="rect">
          <a:avLst/>
        </a:prstGeom>
        <a:noFill/>
      </xdr:spPr>
    </xdr:pic>
    <xdr:clientData fLocksWithSheet="0"/>
  </xdr:oneCellAnchor>
  <xdr:oneCellAnchor>
    <xdr:from>
      <xdr:col>3</xdr:col>
      <xdr:colOff>0</xdr:colOff>
      <xdr:row>54</xdr:row>
      <xdr:rowOff>0</xdr:rowOff>
    </xdr:from>
    <xdr:ext cx="1114425" cy="1019175"/>
    <xdr:pic>
      <xdr:nvPicPr>
        <xdr:cNvPr id="0" name="image19.png"/>
        <xdr:cNvPicPr preferRelativeResize="0"/>
      </xdr:nvPicPr>
      <xdr:blipFill>
        <a:blip cstate="print" r:embed="rId21"/>
        <a:stretch>
          <a:fillRect/>
        </a:stretch>
      </xdr:blipFill>
      <xdr:spPr>
        <a:prstGeom prst="rect">
          <a:avLst/>
        </a:prstGeom>
        <a:noFill/>
      </xdr:spPr>
    </xdr:pic>
    <xdr:clientData fLocksWithSheet="0"/>
  </xdr:oneCellAnchor>
  <xdr:oneCellAnchor>
    <xdr:from>
      <xdr:col>3</xdr:col>
      <xdr:colOff>0</xdr:colOff>
      <xdr:row>56</xdr:row>
      <xdr:rowOff>0</xdr:rowOff>
    </xdr:from>
    <xdr:ext cx="1409700" cy="1181100"/>
    <xdr:pic>
      <xdr:nvPicPr>
        <xdr:cNvPr id="0" name="image21.png"/>
        <xdr:cNvPicPr preferRelativeResize="0"/>
      </xdr:nvPicPr>
      <xdr:blipFill>
        <a:blip cstate="print" r:embed="rId22"/>
        <a:stretch>
          <a:fillRect/>
        </a:stretch>
      </xdr:blipFill>
      <xdr:spPr>
        <a:prstGeom prst="rect">
          <a:avLst/>
        </a:prstGeom>
        <a:noFill/>
      </xdr:spPr>
    </xdr:pic>
    <xdr:clientData fLocksWithSheet="0"/>
  </xdr:oneCellAnchor>
  <xdr:oneCellAnchor>
    <xdr:from>
      <xdr:col>3</xdr:col>
      <xdr:colOff>0</xdr:colOff>
      <xdr:row>57</xdr:row>
      <xdr:rowOff>0</xdr:rowOff>
    </xdr:from>
    <xdr:ext cx="1409700" cy="914400"/>
    <xdr:pic>
      <xdr:nvPicPr>
        <xdr:cNvPr id="0" name="image23.png"/>
        <xdr:cNvPicPr preferRelativeResize="0"/>
      </xdr:nvPicPr>
      <xdr:blipFill>
        <a:blip cstate="print" r:embed="rId23"/>
        <a:stretch>
          <a:fillRect/>
        </a:stretch>
      </xdr:blipFill>
      <xdr:spPr>
        <a:prstGeom prst="rect">
          <a:avLst/>
        </a:prstGeom>
        <a:noFill/>
      </xdr:spPr>
    </xdr:pic>
    <xdr:clientData fLocksWithSheet="0"/>
  </xdr:oneCellAnchor>
  <xdr:oneCellAnchor>
    <xdr:from>
      <xdr:col>3</xdr:col>
      <xdr:colOff>0</xdr:colOff>
      <xdr:row>59</xdr:row>
      <xdr:rowOff>0</xdr:rowOff>
    </xdr:from>
    <xdr:ext cx="219075" cy="190500"/>
    <xdr:pic>
      <xdr:nvPicPr>
        <xdr:cNvPr id="0" name="image26.png"/>
        <xdr:cNvPicPr preferRelativeResize="0"/>
      </xdr:nvPicPr>
      <xdr:blipFill>
        <a:blip cstate="print" r:embed="rId24"/>
        <a:stretch>
          <a:fillRect/>
        </a:stretch>
      </xdr:blipFill>
      <xdr:spPr>
        <a:prstGeom prst="rect">
          <a:avLst/>
        </a:prstGeom>
        <a:noFill/>
      </xdr:spPr>
    </xdr:pic>
    <xdr:clientData fLocksWithSheet="0"/>
  </xdr:oneCellAnchor>
  <xdr:oneCellAnchor>
    <xdr:from>
      <xdr:col>3</xdr:col>
      <xdr:colOff>0</xdr:colOff>
      <xdr:row>61</xdr:row>
      <xdr:rowOff>0</xdr:rowOff>
    </xdr:from>
    <xdr:ext cx="323850" cy="190500"/>
    <xdr:pic>
      <xdr:nvPicPr>
        <xdr:cNvPr id="0" name="image24.png"/>
        <xdr:cNvPicPr preferRelativeResize="0"/>
      </xdr:nvPicPr>
      <xdr:blipFill>
        <a:blip cstate="print" r:embed="rId25"/>
        <a:stretch>
          <a:fillRect/>
        </a:stretch>
      </xdr:blipFill>
      <xdr:spPr>
        <a:prstGeom prst="rect">
          <a:avLst/>
        </a:prstGeom>
        <a:noFill/>
      </xdr:spPr>
    </xdr:pic>
    <xdr:clientData fLocksWithSheet="0"/>
  </xdr:oneCellAnchor>
  <xdr:oneCellAnchor>
    <xdr:from>
      <xdr:col>3</xdr:col>
      <xdr:colOff>0</xdr:colOff>
      <xdr:row>63</xdr:row>
      <xdr:rowOff>0</xdr:rowOff>
    </xdr:from>
    <xdr:ext cx="180975" cy="190500"/>
    <xdr:pic>
      <xdr:nvPicPr>
        <xdr:cNvPr id="0" name="image27.png"/>
        <xdr:cNvPicPr preferRelativeResize="0"/>
      </xdr:nvPicPr>
      <xdr:blipFill>
        <a:blip cstate="print" r:embed="rId26"/>
        <a:stretch>
          <a:fillRect/>
        </a:stretch>
      </xdr:blipFill>
      <xdr:spPr>
        <a:prstGeom prst="rect">
          <a:avLst/>
        </a:prstGeom>
        <a:noFill/>
      </xdr:spPr>
    </xdr:pic>
    <xdr:clientData fLocksWithSheet="0"/>
  </xdr:oneCellAnchor>
  <xdr:oneCellAnchor>
    <xdr:from>
      <xdr:col>3</xdr:col>
      <xdr:colOff>0</xdr:colOff>
      <xdr:row>66</xdr:row>
      <xdr:rowOff>0</xdr:rowOff>
    </xdr:from>
    <xdr:ext cx="1133475" cy="2085975"/>
    <xdr:pic>
      <xdr:nvPicPr>
        <xdr:cNvPr id="0" name="image25.png"/>
        <xdr:cNvPicPr preferRelativeResize="0"/>
      </xdr:nvPicPr>
      <xdr:blipFill>
        <a:blip cstate="print" r:embed="rId27"/>
        <a:stretch>
          <a:fillRect/>
        </a:stretch>
      </xdr:blipFill>
      <xdr:spPr>
        <a:prstGeom prst="rect">
          <a:avLst/>
        </a:prstGeom>
        <a:noFill/>
      </xdr:spPr>
    </xdr:pic>
    <xdr:clientData fLocksWithSheet="0"/>
  </xdr:oneCellAnchor>
  <xdr:oneCellAnchor>
    <xdr:from>
      <xdr:col>3</xdr:col>
      <xdr:colOff>0</xdr:colOff>
      <xdr:row>67</xdr:row>
      <xdr:rowOff>0</xdr:rowOff>
    </xdr:from>
    <xdr:ext cx="95250" cy="190500"/>
    <xdr:pic>
      <xdr:nvPicPr>
        <xdr:cNvPr id="0" name="image25.png"/>
        <xdr:cNvPicPr preferRelativeResize="0"/>
      </xdr:nvPicPr>
      <xdr:blipFill>
        <a:blip cstate="print" r:embed="rId27"/>
        <a:stretch>
          <a:fillRect/>
        </a:stretch>
      </xdr:blipFill>
      <xdr:spPr>
        <a:prstGeom prst="rect">
          <a:avLst/>
        </a:prstGeom>
        <a:noFill/>
      </xdr:spPr>
    </xdr:pic>
    <xdr:clientData fLocksWithSheet="0"/>
  </xdr:oneCellAnchor>
  <xdr:oneCellAnchor>
    <xdr:from>
      <xdr:col>3</xdr:col>
      <xdr:colOff>0</xdr:colOff>
      <xdr:row>69</xdr:row>
      <xdr:rowOff>0</xdr:rowOff>
    </xdr:from>
    <xdr:ext cx="171450" cy="190500"/>
    <xdr:pic>
      <xdr:nvPicPr>
        <xdr:cNvPr id="0" name="image31.png"/>
        <xdr:cNvPicPr preferRelativeResize="0"/>
      </xdr:nvPicPr>
      <xdr:blipFill>
        <a:blip cstate="print" r:embed="rId28"/>
        <a:stretch>
          <a:fillRect/>
        </a:stretch>
      </xdr:blipFill>
      <xdr:spPr>
        <a:prstGeom prst="rect">
          <a:avLst/>
        </a:prstGeom>
        <a:noFill/>
      </xdr:spPr>
    </xdr:pic>
    <xdr:clientData fLocksWithSheet="0"/>
  </xdr:oneCellAnchor>
  <xdr:oneCellAnchor>
    <xdr:from>
      <xdr:col>3</xdr:col>
      <xdr:colOff>0</xdr:colOff>
      <xdr:row>71</xdr:row>
      <xdr:rowOff>0</xdr:rowOff>
    </xdr:from>
    <xdr:ext cx="152400" cy="190500"/>
    <xdr:pic>
      <xdr:nvPicPr>
        <xdr:cNvPr id="0" name="image28.png"/>
        <xdr:cNvPicPr preferRelativeResize="0"/>
      </xdr:nvPicPr>
      <xdr:blipFill>
        <a:blip cstate="print" r:embed="rId29"/>
        <a:stretch>
          <a:fillRect/>
        </a:stretch>
      </xdr:blipFill>
      <xdr:spPr>
        <a:prstGeom prst="rect">
          <a:avLst/>
        </a:prstGeom>
        <a:noFill/>
      </xdr:spPr>
    </xdr:pic>
    <xdr:clientData fLocksWithSheet="0"/>
  </xdr:oneCellAnchor>
  <xdr:oneCellAnchor>
    <xdr:from>
      <xdr:col>3</xdr:col>
      <xdr:colOff>0</xdr:colOff>
      <xdr:row>73</xdr:row>
      <xdr:rowOff>0</xdr:rowOff>
    </xdr:from>
    <xdr:ext cx="123825" cy="190500"/>
    <xdr:pic>
      <xdr:nvPicPr>
        <xdr:cNvPr id="0" name="image30.png"/>
        <xdr:cNvPicPr preferRelativeResize="0"/>
      </xdr:nvPicPr>
      <xdr:blipFill>
        <a:blip cstate="print" r:embed="rId30"/>
        <a:stretch>
          <a:fillRect/>
        </a:stretch>
      </xdr:blipFill>
      <xdr:spPr>
        <a:prstGeom prst="rect">
          <a:avLst/>
        </a:prstGeom>
        <a:noFill/>
      </xdr:spPr>
    </xdr:pic>
    <xdr:clientData fLocksWithSheet="0"/>
  </xdr:oneCellAnchor>
  <xdr:oneCellAnchor>
    <xdr:from>
      <xdr:col>3</xdr:col>
      <xdr:colOff>0</xdr:colOff>
      <xdr:row>76</xdr:row>
      <xdr:rowOff>0</xdr:rowOff>
    </xdr:from>
    <xdr:ext cx="95250" cy="190500"/>
    <xdr:pic>
      <xdr:nvPicPr>
        <xdr:cNvPr id="0" name="image29.png"/>
        <xdr:cNvPicPr preferRelativeResize="0"/>
      </xdr:nvPicPr>
      <xdr:blipFill>
        <a:blip cstate="print" r:embed="rId31"/>
        <a:stretch>
          <a:fillRect/>
        </a:stretch>
      </xdr:blipFill>
      <xdr:spPr>
        <a:prstGeom prst="rect">
          <a:avLst/>
        </a:prstGeom>
        <a:noFill/>
      </xdr:spPr>
    </xdr:pic>
    <xdr:clientData fLocksWithSheet="0"/>
  </xdr:oneCellAnchor>
  <xdr:oneCellAnchor>
    <xdr:from>
      <xdr:col>3</xdr:col>
      <xdr:colOff>0</xdr:colOff>
      <xdr:row>78</xdr:row>
      <xdr:rowOff>0</xdr:rowOff>
    </xdr:from>
    <xdr:ext cx="114300" cy="190500"/>
    <xdr:pic>
      <xdr:nvPicPr>
        <xdr:cNvPr id="0" name="image33.png"/>
        <xdr:cNvPicPr preferRelativeResize="0"/>
      </xdr:nvPicPr>
      <xdr:blipFill>
        <a:blip cstate="print" r:embed="rId32"/>
        <a:stretch>
          <a:fillRect/>
        </a:stretch>
      </xdr:blipFill>
      <xdr:spPr>
        <a:prstGeom prst="rect">
          <a:avLst/>
        </a:prstGeom>
        <a:noFill/>
      </xdr:spPr>
    </xdr:pic>
    <xdr:clientData fLocksWithSheet="0"/>
  </xdr:oneCellAnchor>
  <xdr:oneCellAnchor>
    <xdr:from>
      <xdr:col>3</xdr:col>
      <xdr:colOff>0</xdr:colOff>
      <xdr:row>83</xdr:row>
      <xdr:rowOff>0</xdr:rowOff>
    </xdr:from>
    <xdr:ext cx="314325" cy="190500"/>
    <xdr:pic>
      <xdr:nvPicPr>
        <xdr:cNvPr id="0" name="image32.png"/>
        <xdr:cNvPicPr preferRelativeResize="0"/>
      </xdr:nvPicPr>
      <xdr:blipFill>
        <a:blip cstate="print" r:embed="rId33"/>
        <a:stretch>
          <a:fillRect/>
        </a:stretch>
      </xdr:blipFill>
      <xdr:spPr>
        <a:prstGeom prst="rect">
          <a:avLst/>
        </a:prstGeom>
        <a:noFill/>
      </xdr:spPr>
    </xdr:pic>
    <xdr:clientData fLocksWithSheet="0"/>
  </xdr:oneCellAnchor>
  <xdr:oneCellAnchor>
    <xdr:from>
      <xdr:col>3</xdr:col>
      <xdr:colOff>0</xdr:colOff>
      <xdr:row>86</xdr:row>
      <xdr:rowOff>0</xdr:rowOff>
    </xdr:from>
    <xdr:ext cx="285750" cy="190500"/>
    <xdr:pic>
      <xdr:nvPicPr>
        <xdr:cNvPr id="0" name="image37.png"/>
        <xdr:cNvPicPr preferRelativeResize="0"/>
      </xdr:nvPicPr>
      <xdr:blipFill>
        <a:blip cstate="print" r:embed="rId34"/>
        <a:stretch>
          <a:fillRect/>
        </a:stretch>
      </xdr:blipFill>
      <xdr:spPr>
        <a:prstGeom prst="rect">
          <a:avLst/>
        </a:prstGeom>
        <a:noFill/>
      </xdr:spPr>
    </xdr:pic>
    <xdr:clientData fLocksWithSheet="0"/>
  </xdr:oneCellAnchor>
  <xdr:oneCellAnchor>
    <xdr:from>
      <xdr:col>3</xdr:col>
      <xdr:colOff>0</xdr:colOff>
      <xdr:row>89</xdr:row>
      <xdr:rowOff>0</xdr:rowOff>
    </xdr:from>
    <xdr:ext cx="114300" cy="190500"/>
    <xdr:pic>
      <xdr:nvPicPr>
        <xdr:cNvPr id="0" name="image36.jpg"/>
        <xdr:cNvPicPr preferRelativeResize="0"/>
      </xdr:nvPicPr>
      <xdr:blipFill>
        <a:blip cstate="print" r:embed="rId35"/>
        <a:stretch>
          <a:fillRect/>
        </a:stretch>
      </xdr:blipFill>
      <xdr:spPr>
        <a:prstGeom prst="rect">
          <a:avLst/>
        </a:prstGeom>
        <a:noFill/>
      </xdr:spPr>
    </xdr:pic>
    <xdr:clientData fLocksWithSheet="0"/>
  </xdr:oneCellAnchor>
  <xdr:oneCellAnchor>
    <xdr:from>
      <xdr:col>3</xdr:col>
      <xdr:colOff>0</xdr:colOff>
      <xdr:row>92</xdr:row>
      <xdr:rowOff>0</xdr:rowOff>
    </xdr:from>
    <xdr:ext cx="1409700" cy="971550"/>
    <xdr:pic>
      <xdr:nvPicPr>
        <xdr:cNvPr id="0" name="image38.png"/>
        <xdr:cNvPicPr preferRelativeResize="0"/>
      </xdr:nvPicPr>
      <xdr:blipFill>
        <a:blip cstate="print" r:embed="rId36"/>
        <a:stretch>
          <a:fillRect/>
        </a:stretch>
      </xdr:blipFill>
      <xdr:spPr>
        <a:prstGeom prst="rect">
          <a:avLst/>
        </a:prstGeom>
        <a:noFill/>
      </xdr:spPr>
    </xdr:pic>
    <xdr:clientData fLocksWithSheet="0"/>
  </xdr:oneCellAnchor>
  <xdr:oneCellAnchor>
    <xdr:from>
      <xdr:col>3</xdr:col>
      <xdr:colOff>0</xdr:colOff>
      <xdr:row>95</xdr:row>
      <xdr:rowOff>0</xdr:rowOff>
    </xdr:from>
    <xdr:ext cx="981075" cy="876300"/>
    <xdr:pic>
      <xdr:nvPicPr>
        <xdr:cNvPr id="0" name="image34.jpg"/>
        <xdr:cNvPicPr preferRelativeResize="0"/>
      </xdr:nvPicPr>
      <xdr:blipFill>
        <a:blip cstate="print" r:embed="rId37"/>
        <a:stretch>
          <a:fillRect/>
        </a:stretch>
      </xdr:blipFill>
      <xdr:spPr>
        <a:prstGeom prst="rect">
          <a:avLst/>
        </a:prstGeom>
        <a:noFill/>
      </xdr:spPr>
    </xdr:pic>
    <xdr:clientData fLocksWithSheet="0"/>
  </xdr:oneCellAnchor>
  <xdr:oneCellAnchor>
    <xdr:from>
      <xdr:col>3</xdr:col>
      <xdr:colOff>0</xdr:colOff>
      <xdr:row>98</xdr:row>
      <xdr:rowOff>0</xdr:rowOff>
    </xdr:from>
    <xdr:ext cx="1409700" cy="657225"/>
    <xdr:pic>
      <xdr:nvPicPr>
        <xdr:cNvPr id="0" name="image35.jpg"/>
        <xdr:cNvPicPr preferRelativeResize="0"/>
      </xdr:nvPicPr>
      <xdr:blipFill>
        <a:blip cstate="print" r:embed="rId38"/>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0</xdr:colOff>
      <xdr:row>3</xdr:row>
      <xdr:rowOff>0</xdr:rowOff>
    </xdr:from>
    <xdr:ext cx="238125" cy="190500"/>
    <xdr:pic>
      <xdr:nvPicPr>
        <xdr:cNvPr id="0" name="image41.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0</xdr:colOff>
      <xdr:row>4</xdr:row>
      <xdr:rowOff>0</xdr:rowOff>
    </xdr:from>
    <xdr:ext cx="885825" cy="942975"/>
    <xdr:pic>
      <xdr:nvPicPr>
        <xdr:cNvPr id="0" name="image39.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0</xdr:colOff>
      <xdr:row>7</xdr:row>
      <xdr:rowOff>0</xdr:rowOff>
    </xdr:from>
    <xdr:ext cx="152400" cy="190500"/>
    <xdr:pic>
      <xdr:nvPicPr>
        <xdr:cNvPr id="0" name="image40.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8</xdr:row>
      <xdr:rowOff>0</xdr:rowOff>
    </xdr:from>
    <xdr:ext cx="190500" cy="190500"/>
    <xdr:pic>
      <xdr:nvPicPr>
        <xdr:cNvPr id="0" name="image45.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0</xdr:colOff>
      <xdr:row>9</xdr:row>
      <xdr:rowOff>0</xdr:rowOff>
    </xdr:from>
    <xdr:ext cx="2590800" cy="3352800"/>
    <xdr:pic>
      <xdr:nvPicPr>
        <xdr:cNvPr id="0" name="image42.png"/>
        <xdr:cNvPicPr preferRelativeResize="0"/>
      </xdr:nvPicPr>
      <xdr:blipFill>
        <a:blip cstate="print" r:embed="rId5"/>
        <a:stretch>
          <a:fillRect/>
        </a:stretch>
      </xdr:blipFill>
      <xdr:spPr>
        <a:prstGeom prst="rect">
          <a:avLst/>
        </a:prstGeom>
        <a:noFill/>
      </xdr:spPr>
    </xdr:pic>
    <xdr:clientData fLocksWithSheet="0"/>
  </xdr:oneCellAnchor>
  <xdr:oneCellAnchor>
    <xdr:from>
      <xdr:col>3</xdr:col>
      <xdr:colOff>0</xdr:colOff>
      <xdr:row>10</xdr:row>
      <xdr:rowOff>0</xdr:rowOff>
    </xdr:from>
    <xdr:ext cx="266700" cy="190500"/>
    <xdr:pic>
      <xdr:nvPicPr>
        <xdr:cNvPr id="0" name="image47.png"/>
        <xdr:cNvPicPr preferRelativeResize="0"/>
      </xdr:nvPicPr>
      <xdr:blipFill>
        <a:blip cstate="print" r:embed="rId6"/>
        <a:stretch>
          <a:fillRect/>
        </a:stretch>
      </xdr:blipFill>
      <xdr:spPr>
        <a:prstGeom prst="rect">
          <a:avLst/>
        </a:prstGeom>
        <a:noFill/>
      </xdr:spPr>
    </xdr:pic>
    <xdr:clientData fLocksWithSheet="0"/>
  </xdr:oneCellAnchor>
  <xdr:oneCellAnchor>
    <xdr:from>
      <xdr:col>3</xdr:col>
      <xdr:colOff>0</xdr:colOff>
      <xdr:row>13</xdr:row>
      <xdr:rowOff>0</xdr:rowOff>
    </xdr:from>
    <xdr:ext cx="123825" cy="190500"/>
    <xdr:pic>
      <xdr:nvPicPr>
        <xdr:cNvPr id="0" name="image43.png"/>
        <xdr:cNvPicPr preferRelativeResize="0"/>
      </xdr:nvPicPr>
      <xdr:blipFill>
        <a:blip cstate="print" r:embed="rId7"/>
        <a:stretch>
          <a:fillRect/>
        </a:stretch>
      </xdr:blipFill>
      <xdr:spPr>
        <a:prstGeom prst="rect">
          <a:avLst/>
        </a:prstGeom>
        <a:noFill/>
      </xdr:spPr>
    </xdr:pic>
    <xdr:clientData fLocksWithSheet="0"/>
  </xdr:oneCellAnchor>
  <xdr:oneCellAnchor>
    <xdr:from>
      <xdr:col>3</xdr:col>
      <xdr:colOff>0</xdr:colOff>
      <xdr:row>16</xdr:row>
      <xdr:rowOff>0</xdr:rowOff>
    </xdr:from>
    <xdr:ext cx="123825" cy="190500"/>
    <xdr:pic>
      <xdr:nvPicPr>
        <xdr:cNvPr id="0" name="image44.png"/>
        <xdr:cNvPicPr preferRelativeResize="0"/>
      </xdr:nvPicPr>
      <xdr:blipFill>
        <a:blip cstate="print" r:embed="rId8"/>
        <a:stretch>
          <a:fillRect/>
        </a:stretch>
      </xdr:blipFill>
      <xdr:spPr>
        <a:prstGeom prst="rect">
          <a:avLst/>
        </a:prstGeom>
        <a:noFill/>
      </xdr:spPr>
    </xdr:pic>
    <xdr:clientData fLocksWithSheet="0"/>
  </xdr:oneCellAnchor>
  <xdr:oneCellAnchor>
    <xdr:from>
      <xdr:col>3</xdr:col>
      <xdr:colOff>0</xdr:colOff>
      <xdr:row>17</xdr:row>
      <xdr:rowOff>0</xdr:rowOff>
    </xdr:from>
    <xdr:ext cx="142875" cy="190500"/>
    <xdr:pic>
      <xdr:nvPicPr>
        <xdr:cNvPr id="0" name="image48.png"/>
        <xdr:cNvPicPr preferRelativeResize="0"/>
      </xdr:nvPicPr>
      <xdr:blipFill>
        <a:blip cstate="print" r:embed="rId9"/>
        <a:stretch>
          <a:fillRect/>
        </a:stretch>
      </xdr:blipFill>
      <xdr:spPr>
        <a:prstGeom prst="rect">
          <a:avLst/>
        </a:prstGeom>
        <a:noFill/>
      </xdr:spPr>
    </xdr:pic>
    <xdr:clientData fLocksWithSheet="0"/>
  </xdr:oneCellAnchor>
  <xdr:oneCellAnchor>
    <xdr:from>
      <xdr:col>3</xdr:col>
      <xdr:colOff>0</xdr:colOff>
      <xdr:row>18</xdr:row>
      <xdr:rowOff>0</xdr:rowOff>
    </xdr:from>
    <xdr:ext cx="200025" cy="190500"/>
    <xdr:pic>
      <xdr:nvPicPr>
        <xdr:cNvPr id="0" name="image46.png"/>
        <xdr:cNvPicPr preferRelativeResize="0"/>
      </xdr:nvPicPr>
      <xdr:blipFill>
        <a:blip cstate="print" r:embed="rId10"/>
        <a:stretch>
          <a:fillRect/>
        </a:stretch>
      </xdr:blipFill>
      <xdr:spPr>
        <a:prstGeom prst="rect">
          <a:avLst/>
        </a:prstGeom>
        <a:noFill/>
      </xdr:spPr>
    </xdr:pic>
    <xdr:clientData fLocksWithSheet="0"/>
  </xdr:oneCellAnchor>
  <xdr:oneCellAnchor>
    <xdr:from>
      <xdr:col>3</xdr:col>
      <xdr:colOff>0</xdr:colOff>
      <xdr:row>20</xdr:row>
      <xdr:rowOff>0</xdr:rowOff>
    </xdr:from>
    <xdr:ext cx="9525" cy="19050"/>
    <xdr:pic>
      <xdr:nvPicPr>
        <xdr:cNvPr id="0" name="image58.png"/>
        <xdr:cNvPicPr preferRelativeResize="0"/>
      </xdr:nvPicPr>
      <xdr:blipFill>
        <a:blip cstate="print" r:embed="rId1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0</xdr:colOff>
      <xdr:row>2</xdr:row>
      <xdr:rowOff>0</xdr:rowOff>
    </xdr:from>
    <xdr:ext cx="0" cy="19050"/>
    <xdr:pic>
      <xdr:nvPicPr>
        <xdr:cNvPr id="0" name="image49.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0</xdr:colOff>
      <xdr:row>5</xdr:row>
      <xdr:rowOff>0</xdr:rowOff>
    </xdr:from>
    <xdr:ext cx="495300" cy="857250"/>
    <xdr:pic>
      <xdr:nvPicPr>
        <xdr:cNvPr id="0" name="image63.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0</xdr:colOff>
      <xdr:row>7</xdr:row>
      <xdr:rowOff>0</xdr:rowOff>
    </xdr:from>
    <xdr:ext cx="1400175" cy="914400"/>
    <xdr:pic>
      <xdr:nvPicPr>
        <xdr:cNvPr id="0" name="image50.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9</xdr:row>
      <xdr:rowOff>0</xdr:rowOff>
    </xdr:from>
    <xdr:ext cx="819150" cy="819150"/>
    <xdr:pic>
      <xdr:nvPicPr>
        <xdr:cNvPr id="0" name="image51.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0</xdr:colOff>
      <xdr:row>15</xdr:row>
      <xdr:rowOff>0</xdr:rowOff>
    </xdr:from>
    <xdr:ext cx="685800" cy="809625"/>
    <xdr:pic>
      <xdr:nvPicPr>
        <xdr:cNvPr id="0" name="image52.png"/>
        <xdr:cNvPicPr preferRelativeResize="0"/>
      </xdr:nvPicPr>
      <xdr:blipFill>
        <a:blip cstate="print" r:embed="rId5"/>
        <a:stretch>
          <a:fillRect/>
        </a:stretch>
      </xdr:blipFill>
      <xdr:spPr>
        <a:prstGeom prst="rect">
          <a:avLst/>
        </a:prstGeom>
        <a:noFill/>
      </xdr:spPr>
    </xdr:pic>
    <xdr:clientData fLocksWithSheet="0"/>
  </xdr:oneCellAnchor>
  <xdr:oneCellAnchor>
    <xdr:from>
      <xdr:col>3</xdr:col>
      <xdr:colOff>0</xdr:colOff>
      <xdr:row>18</xdr:row>
      <xdr:rowOff>0</xdr:rowOff>
    </xdr:from>
    <xdr:ext cx="1371600" cy="1247775"/>
    <xdr:pic>
      <xdr:nvPicPr>
        <xdr:cNvPr id="0" name="image55.png"/>
        <xdr:cNvPicPr preferRelativeResize="0"/>
      </xdr:nvPicPr>
      <xdr:blipFill>
        <a:blip cstate="print" r:embed="rId6"/>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485775</xdr:colOff>
      <xdr:row>2</xdr:row>
      <xdr:rowOff>285750</xdr:rowOff>
    </xdr:from>
    <xdr:ext cx="1476375" cy="3381375"/>
    <xdr:pic>
      <xdr:nvPicPr>
        <xdr:cNvPr id="0" name="image54.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381000</xdr:colOff>
      <xdr:row>5</xdr:row>
      <xdr:rowOff>828675</xdr:rowOff>
    </xdr:from>
    <xdr:ext cx="1524000" cy="2457450"/>
    <xdr:pic>
      <xdr:nvPicPr>
        <xdr:cNvPr id="0" name="image54.png" title="Imagem"/>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342900</xdr:colOff>
      <xdr:row>8</xdr:row>
      <xdr:rowOff>695325</xdr:rowOff>
    </xdr:from>
    <xdr:ext cx="1762125" cy="1704975"/>
    <xdr:pic>
      <xdr:nvPicPr>
        <xdr:cNvPr id="0" name="image53.png" title="Imagem"/>
        <xdr:cNvPicPr preferRelativeResize="0"/>
      </xdr:nvPicPr>
      <xdr:blipFill>
        <a:blip cstate="print" r:embed="rId2"/>
        <a:stretch>
          <a:fillRect/>
        </a:stretch>
      </xdr:blipFill>
      <xdr:spPr>
        <a:prstGeom prst="rect">
          <a:avLst/>
        </a:prstGeom>
        <a:noFill/>
      </xdr:spPr>
    </xdr:pic>
    <xdr:clientData fLocksWithSheet="0"/>
  </xdr:oneCellAnchor>
  <xdr:oneCellAnchor>
    <xdr:from>
      <xdr:col>2</xdr:col>
      <xdr:colOff>66675</xdr:colOff>
      <xdr:row>11</xdr:row>
      <xdr:rowOff>857250</xdr:rowOff>
    </xdr:from>
    <xdr:ext cx="2305050" cy="1476375"/>
    <xdr:pic>
      <xdr:nvPicPr>
        <xdr:cNvPr id="0" name="image57.png" title="Imagem"/>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323850</xdr:colOff>
      <xdr:row>14</xdr:row>
      <xdr:rowOff>723900</xdr:rowOff>
    </xdr:from>
    <xdr:ext cx="1800225" cy="1781175"/>
    <xdr:pic>
      <xdr:nvPicPr>
        <xdr:cNvPr id="0" name="image59.png" title="Imagem"/>
        <xdr:cNvPicPr preferRelativeResize="0"/>
      </xdr:nvPicPr>
      <xdr:blipFill>
        <a:blip cstate="print" r:embed="rId4"/>
        <a:stretch>
          <a:fillRect/>
        </a:stretch>
      </xdr:blipFill>
      <xdr:spPr>
        <a:prstGeom prst="rect">
          <a:avLst/>
        </a:prstGeom>
        <a:noFill/>
      </xdr:spPr>
    </xdr:pic>
    <xdr:clientData fLocksWithSheet="0"/>
  </xdr:oneCellAnchor>
  <xdr:oneCellAnchor>
    <xdr:from>
      <xdr:col>2</xdr:col>
      <xdr:colOff>133350</xdr:colOff>
      <xdr:row>17</xdr:row>
      <xdr:rowOff>819150</xdr:rowOff>
    </xdr:from>
    <xdr:ext cx="2305050" cy="1838325"/>
    <xdr:pic>
      <xdr:nvPicPr>
        <xdr:cNvPr id="0" name="image56.png" title="Imagem"/>
        <xdr:cNvPicPr preferRelativeResize="0"/>
      </xdr:nvPicPr>
      <xdr:blipFill>
        <a:blip cstate="print" r:embed="rId5"/>
        <a:stretch>
          <a:fillRect/>
        </a:stretch>
      </xdr:blipFill>
      <xdr:spPr>
        <a:prstGeom prst="rect">
          <a:avLst/>
        </a:prstGeom>
        <a:noFill/>
      </xdr:spPr>
    </xdr:pic>
    <xdr:clientData fLocksWithSheet="0"/>
  </xdr:oneCellAnchor>
  <xdr:oneCellAnchor>
    <xdr:from>
      <xdr:col>2</xdr:col>
      <xdr:colOff>47625</xdr:colOff>
      <xdr:row>20</xdr:row>
      <xdr:rowOff>400050</xdr:rowOff>
    </xdr:from>
    <xdr:ext cx="2352675" cy="1924050"/>
    <xdr:pic>
      <xdr:nvPicPr>
        <xdr:cNvPr id="0" name="image56.png" title="Imagem"/>
        <xdr:cNvPicPr preferRelativeResize="0"/>
      </xdr:nvPicPr>
      <xdr:blipFill>
        <a:blip cstate="print" r:embed="rId5"/>
        <a:stretch>
          <a:fillRect/>
        </a:stretch>
      </xdr:blipFill>
      <xdr:spPr>
        <a:prstGeom prst="rect">
          <a:avLst/>
        </a:prstGeom>
        <a:noFill/>
      </xdr:spPr>
    </xdr:pic>
    <xdr:clientData fLocksWithSheet="0"/>
  </xdr:oneCellAnchor>
  <xdr:oneCellAnchor>
    <xdr:from>
      <xdr:col>2</xdr:col>
      <xdr:colOff>28575</xdr:colOff>
      <xdr:row>23</xdr:row>
      <xdr:rowOff>390525</xdr:rowOff>
    </xdr:from>
    <xdr:ext cx="2514600" cy="2390775"/>
    <xdr:pic>
      <xdr:nvPicPr>
        <xdr:cNvPr id="0" name="image61.png" title="Imagem"/>
        <xdr:cNvPicPr preferRelativeResize="0"/>
      </xdr:nvPicPr>
      <xdr:blipFill>
        <a:blip cstate="print" r:embed="rId6"/>
        <a:stretch>
          <a:fillRect/>
        </a:stretch>
      </xdr:blipFill>
      <xdr:spPr>
        <a:prstGeom prst="rect">
          <a:avLst/>
        </a:prstGeom>
        <a:noFill/>
      </xdr:spPr>
    </xdr:pic>
    <xdr:clientData fLocksWithSheet="0"/>
  </xdr:oneCellAnchor>
  <xdr:oneCellAnchor>
    <xdr:from>
      <xdr:col>2</xdr:col>
      <xdr:colOff>323850</xdr:colOff>
      <xdr:row>26</xdr:row>
      <xdr:rowOff>638175</xdr:rowOff>
    </xdr:from>
    <xdr:ext cx="1943100" cy="1838325"/>
    <xdr:pic>
      <xdr:nvPicPr>
        <xdr:cNvPr id="0" name="image60.png" title="Imagem"/>
        <xdr:cNvPicPr preferRelativeResize="0"/>
      </xdr:nvPicPr>
      <xdr:blipFill>
        <a:blip cstate="print" r:embed="rId7"/>
        <a:stretch>
          <a:fillRect/>
        </a:stretch>
      </xdr:blipFill>
      <xdr:spPr>
        <a:prstGeom prst="rect">
          <a:avLst/>
        </a:prstGeom>
        <a:noFill/>
      </xdr:spPr>
    </xdr:pic>
    <xdr:clientData fLocksWithSheet="0"/>
  </xdr:oneCellAnchor>
  <xdr:oneCellAnchor>
    <xdr:from>
      <xdr:col>2</xdr:col>
      <xdr:colOff>66675</xdr:colOff>
      <xdr:row>30</xdr:row>
      <xdr:rowOff>114300</xdr:rowOff>
    </xdr:from>
    <xdr:ext cx="2438400" cy="1543050"/>
    <xdr:pic>
      <xdr:nvPicPr>
        <xdr:cNvPr id="0" name="image62.png" title="Imagem"/>
        <xdr:cNvPicPr preferRelativeResize="0"/>
      </xdr:nvPicPr>
      <xdr:blipFill>
        <a:blip cstate="print" r:embed="rId8"/>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s://sidra.ibge.gov.br/tabela/1737" TargetMode="External"/><Relationship Id="rId2"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29"/>
    <col customWidth="1" min="2" max="2" width="18.43"/>
    <col customWidth="1" min="3" max="3" width="76.57"/>
    <col customWidth="1" min="4" max="4" width="21.14"/>
    <col customWidth="1" min="5" max="5" width="7.71"/>
    <col customWidth="1" min="6" max="7" width="9.0"/>
    <col customWidth="1" min="8" max="8" width="15.86"/>
    <col customWidth="1" min="9" max="9" width="14.57"/>
    <col customWidth="1" min="10" max="11" width="13.43"/>
    <col customWidth="1" min="12" max="12" width="15.86"/>
    <col customWidth="1" min="13" max="13" width="14.57"/>
    <col customWidth="1" min="14" max="15" width="13.43"/>
    <col customWidth="1" min="16" max="16" width="15.86"/>
    <col customWidth="1" min="17" max="17" width="14.57"/>
    <col customWidth="1" min="18" max="19" width="13.43"/>
    <col customWidth="1" min="20" max="20" width="17.57"/>
    <col customWidth="1" min="21" max="21" width="12.29"/>
    <col customWidth="1" min="22" max="22" width="20.86"/>
    <col customWidth="1" min="23" max="23" width="19.14"/>
    <col customWidth="1" min="24" max="24" width="12.29"/>
    <col customWidth="1" min="25" max="25" width="13.43"/>
    <col customWidth="1" min="26" max="26" width="11.29"/>
    <col customWidth="1" min="27" max="27" width="13.43"/>
    <col customWidth="1" min="28" max="28" width="11.29"/>
    <col customWidth="1" min="29" max="30" width="15.0"/>
    <col customWidth="1" min="31" max="40" width="9.0"/>
  </cols>
  <sheetData>
    <row r="1">
      <c r="A1" s="1" t="s">
        <v>0</v>
      </c>
      <c r="B1" s="2"/>
      <c r="C1" s="2"/>
      <c r="D1" s="2"/>
      <c r="E1" s="2"/>
      <c r="F1" s="2"/>
      <c r="G1" s="3"/>
      <c r="H1" s="4" t="s">
        <v>1</v>
      </c>
      <c r="I1" s="2"/>
      <c r="J1" s="2"/>
      <c r="K1" s="3"/>
      <c r="L1" s="5" t="s">
        <v>2</v>
      </c>
      <c r="M1" s="2"/>
      <c r="N1" s="2"/>
      <c r="O1" s="3"/>
      <c r="P1" s="4" t="s">
        <v>3</v>
      </c>
      <c r="Q1" s="2"/>
      <c r="R1" s="2"/>
      <c r="S1" s="3"/>
      <c r="T1" s="6" t="s">
        <v>4</v>
      </c>
      <c r="U1" s="2"/>
      <c r="V1" s="2"/>
      <c r="W1" s="2"/>
      <c r="X1" s="2"/>
      <c r="Y1" s="2"/>
      <c r="Z1" s="3"/>
      <c r="AA1" s="7"/>
      <c r="AB1" s="8" t="s">
        <v>5</v>
      </c>
      <c r="AC1" s="9" t="s">
        <v>6</v>
      </c>
      <c r="AD1" s="10"/>
    </row>
    <row r="2">
      <c r="A2" s="11" t="s">
        <v>7</v>
      </c>
      <c r="B2" s="12" t="s">
        <v>8</v>
      </c>
      <c r="C2" s="12" t="s">
        <v>9</v>
      </c>
      <c r="D2" s="12" t="s">
        <v>10</v>
      </c>
      <c r="E2" s="12" t="s">
        <v>11</v>
      </c>
      <c r="F2" s="12" t="s">
        <v>12</v>
      </c>
      <c r="G2" s="12" t="s">
        <v>13</v>
      </c>
      <c r="H2" s="13" t="s">
        <v>14</v>
      </c>
      <c r="I2" s="13" t="s">
        <v>15</v>
      </c>
      <c r="J2" s="13" t="s">
        <v>16</v>
      </c>
      <c r="K2" s="14" t="s">
        <v>17</v>
      </c>
      <c r="L2" s="15" t="s">
        <v>14</v>
      </c>
      <c r="M2" s="15" t="s">
        <v>15</v>
      </c>
      <c r="N2" s="15" t="s">
        <v>16</v>
      </c>
      <c r="O2" s="16" t="s">
        <v>17</v>
      </c>
      <c r="P2" s="13" t="s">
        <v>14</v>
      </c>
      <c r="Q2" s="13" t="s">
        <v>15</v>
      </c>
      <c r="R2" s="13" t="s">
        <v>16</v>
      </c>
      <c r="S2" s="14" t="s">
        <v>17</v>
      </c>
      <c r="T2" s="7" t="s">
        <v>14</v>
      </c>
      <c r="U2" s="17" t="s">
        <v>18</v>
      </c>
      <c r="V2" s="17" t="s">
        <v>19</v>
      </c>
      <c r="W2" s="17" t="s">
        <v>20</v>
      </c>
      <c r="X2" s="17" t="s">
        <v>21</v>
      </c>
      <c r="Y2" s="17" t="s">
        <v>15</v>
      </c>
      <c r="Z2" s="7" t="s">
        <v>22</v>
      </c>
      <c r="AA2" s="7" t="s">
        <v>23</v>
      </c>
      <c r="AB2" s="18"/>
      <c r="AC2" s="19"/>
      <c r="AD2" s="10"/>
    </row>
    <row r="3">
      <c r="A3" s="20" t="s">
        <v>24</v>
      </c>
      <c r="B3" s="2"/>
      <c r="C3" s="2"/>
      <c r="D3" s="2"/>
      <c r="E3" s="2"/>
      <c r="F3" s="2"/>
      <c r="G3" s="2"/>
      <c r="H3" s="2"/>
      <c r="I3" s="2"/>
      <c r="J3" s="2"/>
      <c r="K3" s="2"/>
      <c r="L3" s="2"/>
      <c r="M3" s="2"/>
      <c r="N3" s="2"/>
      <c r="O3" s="2"/>
      <c r="P3" s="2"/>
      <c r="Q3" s="2"/>
      <c r="R3" s="2"/>
      <c r="S3" s="2"/>
      <c r="T3" s="2"/>
      <c r="U3" s="2"/>
      <c r="V3" s="2"/>
      <c r="W3" s="2"/>
      <c r="X3" s="2"/>
      <c r="Y3" s="2"/>
      <c r="Z3" s="3"/>
      <c r="AA3" s="21"/>
      <c r="AB3" s="22"/>
      <c r="AC3" s="23"/>
      <c r="AD3" s="10"/>
    </row>
    <row r="4" ht="180.0" customHeight="1">
      <c r="A4" s="24">
        <v>1.0</v>
      </c>
      <c r="B4" s="25" t="s">
        <v>25</v>
      </c>
      <c r="C4" s="26" t="s">
        <v>26</v>
      </c>
      <c r="D4" s="25"/>
      <c r="E4" s="27">
        <v>157.0</v>
      </c>
      <c r="F4" s="28">
        <v>0.0</v>
      </c>
      <c r="G4" s="29">
        <f>E4+F4</f>
        <v>157</v>
      </c>
      <c r="H4" s="30">
        <v>5738.56</v>
      </c>
      <c r="I4" s="31">
        <v>0.0</v>
      </c>
      <c r="J4" s="30">
        <f>(H4*I4)+H4</f>
        <v>5738.56</v>
      </c>
      <c r="K4" s="32">
        <f>J4*G4</f>
        <v>900953.92</v>
      </c>
      <c r="L4" s="33"/>
      <c r="M4" s="33"/>
      <c r="N4" s="33"/>
      <c r="O4" s="34"/>
      <c r="P4" s="30">
        <v>1420.0</v>
      </c>
      <c r="Q4" s="31">
        <v>0.0</v>
      </c>
      <c r="R4" s="30">
        <f>(P4*Q4)+P4</f>
        <v>1420</v>
      </c>
      <c r="S4" s="32">
        <f>R4*G4</f>
        <v>222940</v>
      </c>
      <c r="T4" s="35">
        <v>2080.0</v>
      </c>
      <c r="U4" s="36">
        <v>45560.0</v>
      </c>
      <c r="V4" s="37" t="s">
        <v>27</v>
      </c>
      <c r="W4" s="37" t="s">
        <v>28</v>
      </c>
      <c r="X4" s="37" t="s">
        <v>29</v>
      </c>
      <c r="Y4" s="38">
        <v>0.04722</v>
      </c>
      <c r="Z4" s="39">
        <f t="shared" ref="Z4:Z35" si="1">(Y4*T4)+T4</f>
        <v>2178.2176</v>
      </c>
      <c r="AA4" s="39">
        <f t="shared" ref="AA4:AA5" si="2">Z4*$G$4</f>
        <v>341980.1632</v>
      </c>
      <c r="AB4" s="40">
        <f>TRUNC(AVERAGE(IF(J4&gt;0,J4), IF(N4&gt;0,N4), IF(R4&gt;0,R4),Z4,Z5),2)</f>
        <v>2642.01</v>
      </c>
      <c r="AC4" s="41">
        <f>TRUNC((AB4*G4),2)</f>
        <v>414795.57</v>
      </c>
      <c r="AD4" s="10"/>
      <c r="AE4" s="42"/>
      <c r="AF4" s="43"/>
    </row>
    <row r="5" ht="261.75" customHeight="1">
      <c r="A5" s="23"/>
      <c r="B5" s="23"/>
      <c r="C5" s="23"/>
      <c r="D5" s="23"/>
      <c r="E5" s="23"/>
      <c r="F5" s="23"/>
      <c r="G5" s="23"/>
      <c r="H5" s="23"/>
      <c r="I5" s="23"/>
      <c r="J5" s="23"/>
      <c r="K5" s="23"/>
      <c r="L5" s="23"/>
      <c r="M5" s="23"/>
      <c r="N5" s="23"/>
      <c r="O5" s="23"/>
      <c r="P5" s="23"/>
      <c r="Q5" s="23"/>
      <c r="R5" s="23"/>
      <c r="S5" s="23"/>
      <c r="T5" s="35">
        <v>1176.0</v>
      </c>
      <c r="U5" s="36">
        <v>45525.0</v>
      </c>
      <c r="V5" s="37" t="s">
        <v>30</v>
      </c>
      <c r="W5" s="37" t="s">
        <v>31</v>
      </c>
      <c r="X5" s="37" t="s">
        <v>29</v>
      </c>
      <c r="Y5" s="38">
        <v>0.047015</v>
      </c>
      <c r="Z5" s="39">
        <f t="shared" si="1"/>
        <v>1231.28964</v>
      </c>
      <c r="AA5" s="39">
        <f t="shared" si="2"/>
        <v>193312.4735</v>
      </c>
      <c r="AB5" s="22"/>
      <c r="AC5" s="23"/>
      <c r="AD5" s="10"/>
      <c r="AE5" s="42"/>
      <c r="AF5" s="42"/>
      <c r="AN5" s="42"/>
    </row>
    <row r="6" ht="84.0" customHeight="1">
      <c r="A6" s="44">
        <v>2.0</v>
      </c>
      <c r="B6" s="45" t="s">
        <v>32</v>
      </c>
      <c r="C6" s="26" t="s">
        <v>33</v>
      </c>
      <c r="D6" s="25"/>
      <c r="E6" s="27">
        <v>1.0</v>
      </c>
      <c r="F6" s="28">
        <v>0.0</v>
      </c>
      <c r="G6" s="29">
        <f>E6+F6</f>
        <v>1</v>
      </c>
      <c r="H6" s="30"/>
      <c r="I6" s="31"/>
      <c r="J6" s="30"/>
      <c r="K6" s="32"/>
      <c r="L6" s="33"/>
      <c r="M6" s="33"/>
      <c r="N6" s="33"/>
      <c r="O6" s="34"/>
      <c r="P6" s="30">
        <v>2535.0</v>
      </c>
      <c r="Q6" s="31">
        <v>0.0</v>
      </c>
      <c r="R6" s="30">
        <f>(P6*Q6)+P6</f>
        <v>2535</v>
      </c>
      <c r="S6" s="32">
        <f>R6*G6</f>
        <v>2535</v>
      </c>
      <c r="T6" s="35">
        <v>3412.52</v>
      </c>
      <c r="U6" s="36">
        <v>45504.0</v>
      </c>
      <c r="V6" s="37" t="s">
        <v>34</v>
      </c>
      <c r="W6" s="37" t="s">
        <v>35</v>
      </c>
      <c r="X6" s="37" t="s">
        <v>36</v>
      </c>
      <c r="Y6" s="38">
        <v>0.050991</v>
      </c>
      <c r="Z6" s="39">
        <f t="shared" si="1"/>
        <v>3586.527807</v>
      </c>
      <c r="AA6" s="39">
        <f t="shared" ref="AA6:AA8" si="3">Z6*$G$6</f>
        <v>3586.527807</v>
      </c>
      <c r="AB6" s="46">
        <f>TRUNC(AVERAGE(IF(N6&gt;0,N6), IF(R6&gt;0,R6),Z6,Z7,Z8),2)</f>
        <v>3151.05</v>
      </c>
      <c r="AC6" s="41">
        <f>TRUNC((AB6*G6),2)</f>
        <v>3151.05</v>
      </c>
      <c r="AD6" s="10"/>
      <c r="AF6" s="47"/>
      <c r="AG6" s="48"/>
      <c r="AH6" s="43"/>
      <c r="AI6" s="43"/>
      <c r="AJ6" s="43"/>
      <c r="AK6" s="49"/>
      <c r="AL6" s="50"/>
      <c r="AM6" s="51"/>
      <c r="AN6" s="52"/>
    </row>
    <row r="7" ht="77.25" customHeight="1">
      <c r="A7" s="19"/>
      <c r="B7" s="19"/>
      <c r="C7" s="19"/>
      <c r="D7" s="19"/>
      <c r="E7" s="19"/>
      <c r="F7" s="19"/>
      <c r="G7" s="19"/>
      <c r="H7" s="19"/>
      <c r="I7" s="19"/>
      <c r="J7" s="19"/>
      <c r="K7" s="19"/>
      <c r="L7" s="19"/>
      <c r="M7" s="19"/>
      <c r="N7" s="19"/>
      <c r="O7" s="19"/>
      <c r="P7" s="19"/>
      <c r="Q7" s="19"/>
      <c r="R7" s="19"/>
      <c r="S7" s="19"/>
      <c r="T7" s="35">
        <v>3365.91</v>
      </c>
      <c r="U7" s="36">
        <v>45573.0</v>
      </c>
      <c r="V7" s="37" t="s">
        <v>37</v>
      </c>
      <c r="W7" s="37" t="s">
        <v>38</v>
      </c>
      <c r="X7" s="37" t="s">
        <v>36</v>
      </c>
      <c r="Y7" s="38">
        <v>0.042632</v>
      </c>
      <c r="Z7" s="39">
        <f t="shared" si="1"/>
        <v>3509.405475</v>
      </c>
      <c r="AA7" s="39">
        <f t="shared" si="3"/>
        <v>3509.405475</v>
      </c>
      <c r="AB7" s="19"/>
      <c r="AC7" s="19"/>
      <c r="AD7" s="10"/>
      <c r="AN7" s="53"/>
    </row>
    <row r="8" ht="129.75" customHeight="1">
      <c r="A8" s="23"/>
      <c r="B8" s="23"/>
      <c r="C8" s="23"/>
      <c r="D8" s="23"/>
      <c r="E8" s="23"/>
      <c r="F8" s="23"/>
      <c r="G8" s="23"/>
      <c r="H8" s="23"/>
      <c r="I8" s="23"/>
      <c r="J8" s="23"/>
      <c r="K8" s="23"/>
      <c r="L8" s="23"/>
      <c r="M8" s="23"/>
      <c r="N8" s="23"/>
      <c r="O8" s="23"/>
      <c r="P8" s="23"/>
      <c r="Q8" s="23"/>
      <c r="R8" s="23"/>
      <c r="S8" s="23"/>
      <c r="T8" s="35">
        <v>2851.71</v>
      </c>
      <c r="U8" s="36">
        <v>45574.0</v>
      </c>
      <c r="V8" s="37" t="s">
        <v>39</v>
      </c>
      <c r="W8" s="37" t="s">
        <v>38</v>
      </c>
      <c r="X8" s="37" t="s">
        <v>36</v>
      </c>
      <c r="Y8" s="38">
        <v>0.042633</v>
      </c>
      <c r="Z8" s="39">
        <f t="shared" si="1"/>
        <v>2973.286952</v>
      </c>
      <c r="AA8" s="39">
        <f t="shared" si="3"/>
        <v>2973.286952</v>
      </c>
      <c r="AB8" s="23"/>
      <c r="AC8" s="23"/>
      <c r="AD8" s="10"/>
      <c r="AN8" s="53"/>
    </row>
    <row r="9" ht="82.5" customHeight="1">
      <c r="A9" s="24">
        <f>A6+1</f>
        <v>3</v>
      </c>
      <c r="B9" s="25" t="s">
        <v>40</v>
      </c>
      <c r="C9" s="26" t="s">
        <v>41</v>
      </c>
      <c r="D9" s="25"/>
      <c r="E9" s="27">
        <v>5.0</v>
      </c>
      <c r="F9" s="27">
        <v>0.0</v>
      </c>
      <c r="G9" s="54">
        <f>E9+F9</f>
        <v>5</v>
      </c>
      <c r="H9" s="30">
        <v>1826.77</v>
      </c>
      <c r="I9" s="31">
        <v>0.0</v>
      </c>
      <c r="J9" s="30">
        <f>(H9*I9)+H9</f>
        <v>1826.77</v>
      </c>
      <c r="K9" s="32">
        <f>J9*G9</f>
        <v>9133.85</v>
      </c>
      <c r="L9" s="33"/>
      <c r="M9" s="55"/>
      <c r="N9" s="33"/>
      <c r="O9" s="34"/>
      <c r="P9" s="30"/>
      <c r="Q9" s="31"/>
      <c r="R9" s="30"/>
      <c r="S9" s="32"/>
      <c r="T9" s="35">
        <v>1028.59</v>
      </c>
      <c r="U9" s="36">
        <v>45630.0</v>
      </c>
      <c r="V9" s="37" t="s">
        <v>42</v>
      </c>
      <c r="W9" s="37" t="s">
        <v>43</v>
      </c>
      <c r="X9" s="37" t="s">
        <v>36</v>
      </c>
      <c r="Y9" s="38">
        <v>0.0328</v>
      </c>
      <c r="Z9" s="39">
        <f t="shared" si="1"/>
        <v>1062.327752</v>
      </c>
      <c r="AA9" s="39">
        <f t="shared" ref="AA9:AA11" si="4">Z9*$G$9</f>
        <v>5311.63876</v>
      </c>
      <c r="AB9" s="40">
        <f>TRUNC(AVERAGE(IF(J9&gt;0,J9),Z9,Z10,Z11),2)</f>
        <v>1445.19</v>
      </c>
      <c r="AC9" s="41">
        <f>TRUNC((AB9*G9),2)</f>
        <v>7225.95</v>
      </c>
      <c r="AD9" s="10"/>
      <c r="AF9" s="56"/>
      <c r="AG9" s="57"/>
      <c r="AH9" s="58"/>
      <c r="AI9" s="58"/>
      <c r="AJ9" s="58"/>
      <c r="AK9" s="49"/>
      <c r="AL9" s="50"/>
      <c r="AM9" s="50"/>
      <c r="AN9" s="42"/>
    </row>
    <row r="10" ht="53.25" customHeight="1">
      <c r="A10" s="19"/>
      <c r="B10" s="19"/>
      <c r="C10" s="19"/>
      <c r="D10" s="19"/>
      <c r="E10" s="19"/>
      <c r="F10" s="19"/>
      <c r="G10" s="19"/>
      <c r="H10" s="19"/>
      <c r="I10" s="19"/>
      <c r="J10" s="19"/>
      <c r="K10" s="19"/>
      <c r="L10" s="19"/>
      <c r="M10" s="19"/>
      <c r="N10" s="19"/>
      <c r="O10" s="19"/>
      <c r="P10" s="19"/>
      <c r="Q10" s="19"/>
      <c r="R10" s="19"/>
      <c r="S10" s="19"/>
      <c r="T10" s="35">
        <v>1089.58</v>
      </c>
      <c r="U10" s="36">
        <v>45631.0</v>
      </c>
      <c r="V10" s="37" t="s">
        <v>44</v>
      </c>
      <c r="W10" s="37" t="s">
        <v>45</v>
      </c>
      <c r="X10" s="37" t="s">
        <v>36</v>
      </c>
      <c r="Y10" s="38">
        <v>0.0328</v>
      </c>
      <c r="Z10" s="39">
        <f t="shared" si="1"/>
        <v>1125.318224</v>
      </c>
      <c r="AA10" s="39">
        <f t="shared" si="4"/>
        <v>5626.59112</v>
      </c>
      <c r="AB10" s="18"/>
      <c r="AC10" s="19"/>
      <c r="AD10" s="10"/>
    </row>
    <row r="11" ht="53.25" customHeight="1">
      <c r="A11" s="23"/>
      <c r="B11" s="23"/>
      <c r="C11" s="23"/>
      <c r="D11" s="23"/>
      <c r="E11" s="23"/>
      <c r="F11" s="23"/>
      <c r="G11" s="23"/>
      <c r="H11" s="23"/>
      <c r="I11" s="23"/>
      <c r="J11" s="23"/>
      <c r="K11" s="23"/>
      <c r="L11" s="23"/>
      <c r="M11" s="23"/>
      <c r="N11" s="23"/>
      <c r="O11" s="23"/>
      <c r="P11" s="23"/>
      <c r="Q11" s="23"/>
      <c r="R11" s="23"/>
      <c r="S11" s="23"/>
      <c r="T11" s="35">
        <v>1687.07</v>
      </c>
      <c r="U11" s="36">
        <v>45531.0</v>
      </c>
      <c r="V11" s="37" t="s">
        <v>46</v>
      </c>
      <c r="W11" s="37" t="s">
        <v>47</v>
      </c>
      <c r="X11" s="37" t="s">
        <v>36</v>
      </c>
      <c r="Y11" s="38">
        <v>0.04701</v>
      </c>
      <c r="Z11" s="39">
        <f t="shared" si="1"/>
        <v>1766.379161</v>
      </c>
      <c r="AA11" s="39">
        <f t="shared" si="4"/>
        <v>8831.895804</v>
      </c>
      <c r="AB11" s="22"/>
      <c r="AC11" s="23"/>
      <c r="AD11" s="10"/>
    </row>
    <row r="12">
      <c r="A12" s="44">
        <f>A9+1</f>
        <v>4</v>
      </c>
      <c r="B12" s="45" t="s">
        <v>48</v>
      </c>
      <c r="C12" s="59" t="s">
        <v>49</v>
      </c>
      <c r="D12" s="60"/>
      <c r="E12" s="27">
        <v>1.0</v>
      </c>
      <c r="F12" s="27">
        <v>0.0</v>
      </c>
      <c r="G12" s="54">
        <f>E12+F12</f>
        <v>1</v>
      </c>
      <c r="H12" s="30">
        <v>10208.38</v>
      </c>
      <c r="I12" s="31">
        <v>0.0</v>
      </c>
      <c r="J12" s="30">
        <f>(H12*I12)+H12</f>
        <v>10208.38</v>
      </c>
      <c r="K12" s="32">
        <f>J12*G12</f>
        <v>10208.38</v>
      </c>
      <c r="L12" s="33"/>
      <c r="M12" s="33"/>
      <c r="N12" s="33"/>
      <c r="O12" s="34"/>
      <c r="P12" s="30"/>
      <c r="Q12" s="30"/>
      <c r="R12" s="30"/>
      <c r="S12" s="32"/>
      <c r="T12" s="35">
        <v>1865.0</v>
      </c>
      <c r="U12" s="36">
        <v>45573.0</v>
      </c>
      <c r="V12" s="37" t="s">
        <v>50</v>
      </c>
      <c r="W12" s="37" t="s">
        <v>38</v>
      </c>
      <c r="X12" s="37" t="s">
        <v>36</v>
      </c>
      <c r="Y12" s="38">
        <v>0.042635</v>
      </c>
      <c r="Z12" s="39">
        <f t="shared" si="1"/>
        <v>1944.514275</v>
      </c>
      <c r="AA12" s="39">
        <f t="shared" ref="AA12:AA14" si="5">Z12*$G$12</f>
        <v>1944.514275</v>
      </c>
      <c r="AB12" s="40">
        <f>TRUNC(AVERAGE(IF(J12&gt;0,J12), IF(N12&gt;0,N12), IF(R12&gt;0,R12),Z12,Z13,Z14),2)</f>
        <v>4057.39</v>
      </c>
      <c r="AC12" s="41">
        <f>TRUNC((AB12*G12),2)</f>
        <v>4057.39</v>
      </c>
      <c r="AD12" s="10"/>
      <c r="AF12" s="47"/>
      <c r="AG12" s="47"/>
      <c r="AH12" s="47"/>
      <c r="AI12" s="47"/>
      <c r="AJ12" s="47"/>
      <c r="AK12" s="47"/>
      <c r="AL12" s="47"/>
      <c r="AM12" s="47"/>
      <c r="AN12" s="47"/>
    </row>
    <row r="13">
      <c r="A13" s="19"/>
      <c r="B13" s="19"/>
      <c r="C13" s="19"/>
      <c r="D13" s="19"/>
      <c r="E13" s="19"/>
      <c r="F13" s="19"/>
      <c r="G13" s="19"/>
      <c r="H13" s="19"/>
      <c r="I13" s="19"/>
      <c r="J13" s="19"/>
      <c r="K13" s="19"/>
      <c r="L13" s="19"/>
      <c r="M13" s="19"/>
      <c r="N13" s="19"/>
      <c r="O13" s="19"/>
      <c r="P13" s="19"/>
      <c r="Q13" s="19"/>
      <c r="R13" s="19"/>
      <c r="S13" s="19"/>
      <c r="T13" s="35">
        <v>2095.0</v>
      </c>
      <c r="U13" s="36">
        <v>45573.0</v>
      </c>
      <c r="V13" s="37" t="s">
        <v>51</v>
      </c>
      <c r="W13" s="37" t="s">
        <v>38</v>
      </c>
      <c r="X13" s="37" t="s">
        <v>36</v>
      </c>
      <c r="Y13" s="38">
        <v>0.042635</v>
      </c>
      <c r="Z13" s="39">
        <f t="shared" si="1"/>
        <v>2184.320325</v>
      </c>
      <c r="AA13" s="39">
        <f t="shared" si="5"/>
        <v>2184.320325</v>
      </c>
      <c r="AB13" s="18"/>
      <c r="AC13" s="19"/>
      <c r="AD13" s="10"/>
      <c r="AF13" s="47"/>
      <c r="AG13" s="47"/>
      <c r="AH13" s="47"/>
      <c r="AI13" s="47"/>
      <c r="AJ13" s="47"/>
      <c r="AK13" s="47"/>
      <c r="AL13" s="47"/>
      <c r="AM13" s="47"/>
      <c r="AN13" s="47"/>
    </row>
    <row r="14" ht="262.5" customHeight="1">
      <c r="A14" s="23"/>
      <c r="B14" s="23"/>
      <c r="C14" s="23"/>
      <c r="D14" s="23"/>
      <c r="E14" s="23"/>
      <c r="F14" s="23"/>
      <c r="G14" s="23"/>
      <c r="H14" s="23"/>
      <c r="I14" s="23"/>
      <c r="J14" s="23"/>
      <c r="K14" s="23"/>
      <c r="L14" s="23"/>
      <c r="M14" s="23"/>
      <c r="N14" s="23"/>
      <c r="O14" s="23"/>
      <c r="P14" s="23"/>
      <c r="Q14" s="23"/>
      <c r="R14" s="23"/>
      <c r="S14" s="23"/>
      <c r="T14" s="35">
        <v>1815.0</v>
      </c>
      <c r="U14" s="36">
        <v>45573.0</v>
      </c>
      <c r="V14" s="37" t="s">
        <v>52</v>
      </c>
      <c r="W14" s="37" t="s">
        <v>38</v>
      </c>
      <c r="X14" s="37" t="s">
        <v>36</v>
      </c>
      <c r="Y14" s="38">
        <v>0.042635</v>
      </c>
      <c r="Z14" s="39">
        <f t="shared" si="1"/>
        <v>1892.382525</v>
      </c>
      <c r="AA14" s="39">
        <f t="shared" si="5"/>
        <v>1892.382525</v>
      </c>
      <c r="AB14" s="22"/>
      <c r="AC14" s="23"/>
      <c r="AD14" s="10"/>
      <c r="AF14" s="47"/>
      <c r="AG14" s="47"/>
      <c r="AH14" s="47"/>
      <c r="AI14" s="47"/>
      <c r="AJ14" s="47"/>
      <c r="AK14" s="47"/>
      <c r="AL14" s="47"/>
      <c r="AM14" s="47"/>
      <c r="AN14" s="47"/>
    </row>
    <row r="15">
      <c r="A15" s="44">
        <f>A12+1</f>
        <v>5</v>
      </c>
      <c r="B15" s="45" t="s">
        <v>53</v>
      </c>
      <c r="C15" s="26" t="s">
        <v>54</v>
      </c>
      <c r="D15" s="26"/>
      <c r="E15" s="27">
        <v>31.0</v>
      </c>
      <c r="F15" s="61">
        <v>0.0</v>
      </c>
      <c r="G15" s="54">
        <f>E15+F15</f>
        <v>31</v>
      </c>
      <c r="H15" s="30">
        <v>1984.21</v>
      </c>
      <c r="I15" s="31">
        <v>0.0</v>
      </c>
      <c r="J15" s="30">
        <f>(H15*I15)+H15</f>
        <v>1984.21</v>
      </c>
      <c r="K15" s="32">
        <f>J15*G15</f>
        <v>61510.51</v>
      </c>
      <c r="L15" s="62"/>
      <c r="M15" s="63"/>
      <c r="N15" s="63"/>
      <c r="O15" s="64"/>
      <c r="P15" s="30"/>
      <c r="Q15" s="31"/>
      <c r="R15" s="30"/>
      <c r="S15" s="32"/>
      <c r="T15" s="35">
        <v>850.0</v>
      </c>
      <c r="U15" s="65">
        <v>45782.0</v>
      </c>
      <c r="V15" s="37" t="s">
        <v>55</v>
      </c>
      <c r="W15" s="37" t="s">
        <v>56</v>
      </c>
      <c r="X15" s="37" t="s">
        <v>36</v>
      </c>
      <c r="Y15" s="38">
        <v>0.0026</v>
      </c>
      <c r="Z15" s="39">
        <f t="shared" si="1"/>
        <v>852.21</v>
      </c>
      <c r="AA15" s="39">
        <f t="shared" ref="AA15:AA18" si="6">Z15*G15</f>
        <v>26418.51</v>
      </c>
      <c r="AB15" s="40">
        <f>TRUNC(((J15+Z15+Z16+Z17)/4),2)</f>
        <v>1122.49</v>
      </c>
      <c r="AC15" s="41">
        <f>TRUNC((AB15*G15),2)</f>
        <v>34797.19</v>
      </c>
      <c r="AD15" s="10"/>
    </row>
    <row r="16">
      <c r="A16" s="19"/>
      <c r="B16" s="19"/>
      <c r="C16" s="19"/>
      <c r="D16" s="19"/>
      <c r="E16" s="19"/>
      <c r="F16" s="19"/>
      <c r="G16" s="19"/>
      <c r="H16" s="19"/>
      <c r="I16" s="19"/>
      <c r="J16" s="19"/>
      <c r="K16" s="19"/>
      <c r="L16" s="66"/>
      <c r="O16" s="18"/>
      <c r="P16" s="19"/>
      <c r="Q16" s="19"/>
      <c r="R16" s="19"/>
      <c r="S16" s="19"/>
      <c r="T16" s="35">
        <v>860.0</v>
      </c>
      <c r="U16" s="65">
        <v>45594.0</v>
      </c>
      <c r="V16" s="37" t="s">
        <v>57</v>
      </c>
      <c r="W16" s="37" t="s">
        <v>58</v>
      </c>
      <c r="X16" s="37" t="s">
        <v>36</v>
      </c>
      <c r="Y16" s="38">
        <v>0.04263</v>
      </c>
      <c r="Z16" s="39">
        <f t="shared" si="1"/>
        <v>896.6618</v>
      </c>
      <c r="AA16" s="39">
        <f t="shared" si="6"/>
        <v>0</v>
      </c>
      <c r="AB16" s="18"/>
      <c r="AC16" s="19"/>
      <c r="AD16" s="10"/>
    </row>
    <row r="17" ht="91.5" customHeight="1">
      <c r="A17" s="23"/>
      <c r="B17" s="23"/>
      <c r="C17" s="23"/>
      <c r="D17" s="23"/>
      <c r="E17" s="23"/>
      <c r="F17" s="23"/>
      <c r="G17" s="23"/>
      <c r="H17" s="23"/>
      <c r="I17" s="23"/>
      <c r="J17" s="23"/>
      <c r="K17" s="23"/>
      <c r="L17" s="67"/>
      <c r="M17" s="68"/>
      <c r="N17" s="68"/>
      <c r="O17" s="22"/>
      <c r="P17" s="23"/>
      <c r="Q17" s="23"/>
      <c r="R17" s="23"/>
      <c r="S17" s="23"/>
      <c r="T17" s="35">
        <v>730.0</v>
      </c>
      <c r="U17" s="65">
        <v>45607.0</v>
      </c>
      <c r="V17" s="37" t="s">
        <v>59</v>
      </c>
      <c r="W17" s="37" t="s">
        <v>60</v>
      </c>
      <c r="X17" s="37" t="s">
        <v>36</v>
      </c>
      <c r="Y17" s="38">
        <v>0.03682</v>
      </c>
      <c r="Z17" s="39">
        <f t="shared" si="1"/>
        <v>756.8786</v>
      </c>
      <c r="AA17" s="39">
        <f t="shared" si="6"/>
        <v>0</v>
      </c>
      <c r="AB17" s="22"/>
      <c r="AC17" s="23"/>
      <c r="AD17" s="10"/>
    </row>
    <row r="18">
      <c r="A18" s="24">
        <f>A15+1</f>
        <v>6</v>
      </c>
      <c r="B18" s="25" t="s">
        <v>61</v>
      </c>
      <c r="C18" s="26" t="s">
        <v>62</v>
      </c>
      <c r="D18" s="69"/>
      <c r="E18" s="27">
        <v>5.0</v>
      </c>
      <c r="F18" s="27">
        <v>0.0</v>
      </c>
      <c r="G18" s="54">
        <f>E18+F18</f>
        <v>5</v>
      </c>
      <c r="H18" s="30">
        <v>2797.98</v>
      </c>
      <c r="I18" s="30">
        <v>0.0</v>
      </c>
      <c r="J18" s="30">
        <f>(H18*I18)+H18</f>
        <v>2797.98</v>
      </c>
      <c r="K18" s="32">
        <f>J18*G18</f>
        <v>13989.9</v>
      </c>
      <c r="L18" s="33"/>
      <c r="M18" s="55"/>
      <c r="N18" s="33"/>
      <c r="O18" s="34"/>
      <c r="P18" s="30"/>
      <c r="Q18" s="30"/>
      <c r="R18" s="30"/>
      <c r="S18" s="32"/>
      <c r="T18" s="35">
        <v>1000.0</v>
      </c>
      <c r="U18" s="36">
        <v>45547.0</v>
      </c>
      <c r="V18" s="37" t="s">
        <v>63</v>
      </c>
      <c r="W18" s="37" t="s">
        <v>64</v>
      </c>
      <c r="X18" s="37" t="s">
        <v>29</v>
      </c>
      <c r="Y18" s="38">
        <v>0.04722</v>
      </c>
      <c r="Z18" s="39">
        <f t="shared" si="1"/>
        <v>1047.22</v>
      </c>
      <c r="AA18" s="39">
        <f t="shared" si="6"/>
        <v>5236.1</v>
      </c>
      <c r="AB18" s="40">
        <f>TRUNC(((Z18+Z19+J18)/3),2)</f>
        <v>1763.45</v>
      </c>
      <c r="AC18" s="41">
        <f>TRUNC((AB18*G18),2)</f>
        <v>8817.25</v>
      </c>
      <c r="AD18" s="10"/>
      <c r="AF18" s="47"/>
      <c r="AG18" s="48"/>
      <c r="AH18" s="43"/>
      <c r="AI18" s="43"/>
      <c r="AJ18" s="43"/>
      <c r="AK18" s="70"/>
      <c r="AL18" s="50"/>
      <c r="AM18" s="50"/>
      <c r="AN18" s="50"/>
    </row>
    <row r="19" ht="186.75" customHeight="1">
      <c r="A19" s="23"/>
      <c r="B19" s="23"/>
      <c r="C19" s="23"/>
      <c r="D19" s="23"/>
      <c r="E19" s="23"/>
      <c r="F19" s="23"/>
      <c r="G19" s="23"/>
      <c r="H19" s="23"/>
      <c r="I19" s="23"/>
      <c r="J19" s="23"/>
      <c r="K19" s="23"/>
      <c r="L19" s="23"/>
      <c r="M19" s="23"/>
      <c r="N19" s="23"/>
      <c r="O19" s="23"/>
      <c r="P19" s="23"/>
      <c r="Q19" s="23"/>
      <c r="R19" s="23"/>
      <c r="S19" s="23"/>
      <c r="T19" s="35">
        <v>1380.0</v>
      </c>
      <c r="U19" s="36">
        <v>45560.0</v>
      </c>
      <c r="V19" s="37" t="s">
        <v>27</v>
      </c>
      <c r="W19" s="37" t="s">
        <v>28</v>
      </c>
      <c r="X19" s="37" t="s">
        <v>29</v>
      </c>
      <c r="Y19" s="38">
        <v>0.04722</v>
      </c>
      <c r="Z19" s="39">
        <f t="shared" si="1"/>
        <v>1445.1636</v>
      </c>
      <c r="AA19" s="39">
        <f>Z19*$G$18</f>
        <v>7225.818</v>
      </c>
      <c r="AB19" s="22"/>
      <c r="AC19" s="23"/>
      <c r="AD19" s="10"/>
    </row>
    <row r="20">
      <c r="A20" s="44">
        <f>A18+1</f>
        <v>7</v>
      </c>
      <c r="B20" s="45" t="s">
        <v>65</v>
      </c>
      <c r="C20" s="26" t="s">
        <v>66</v>
      </c>
      <c r="D20" s="69"/>
      <c r="E20" s="27">
        <v>7.0</v>
      </c>
      <c r="F20" s="27">
        <v>0.0</v>
      </c>
      <c r="G20" s="54">
        <f>E20+F20</f>
        <v>7</v>
      </c>
      <c r="H20" s="30"/>
      <c r="I20" s="30"/>
      <c r="J20" s="30"/>
      <c r="K20" s="32"/>
      <c r="L20" s="33"/>
      <c r="M20" s="55"/>
      <c r="N20" s="33"/>
      <c r="O20" s="34"/>
      <c r="P20" s="30">
        <v>630.0</v>
      </c>
      <c r="Q20" s="31">
        <v>0.0</v>
      </c>
      <c r="R20" s="30">
        <f>(P20*Q20)+P20</f>
        <v>630</v>
      </c>
      <c r="S20" s="32">
        <f>R20*G20</f>
        <v>4410</v>
      </c>
      <c r="T20" s="35">
        <v>699.5</v>
      </c>
      <c r="U20" s="65">
        <v>45811.0</v>
      </c>
      <c r="V20" s="37" t="s">
        <v>67</v>
      </c>
      <c r="W20" s="37" t="s">
        <v>68</v>
      </c>
      <c r="X20" s="37" t="s">
        <v>36</v>
      </c>
      <c r="Y20" s="38">
        <v>0.0</v>
      </c>
      <c r="Z20" s="39">
        <f t="shared" si="1"/>
        <v>699.5</v>
      </c>
      <c r="AA20" s="39">
        <f t="shared" ref="AA20:AA22" si="7">Z20*$G$20</f>
        <v>4896.5</v>
      </c>
      <c r="AB20" s="40">
        <f>TRUNC(((R20+Z20+Z21+Z22)/4),2)</f>
        <v>652.95</v>
      </c>
      <c r="AC20" s="41">
        <f>TRUNC((AB20*G20),2)</f>
        <v>4570.65</v>
      </c>
      <c r="AD20" s="10"/>
    </row>
    <row r="21" ht="63.75" customHeight="1">
      <c r="A21" s="19"/>
      <c r="B21" s="19"/>
      <c r="C21" s="19"/>
      <c r="D21" s="19"/>
      <c r="E21" s="19"/>
      <c r="F21" s="19"/>
      <c r="G21" s="19"/>
      <c r="H21" s="19"/>
      <c r="I21" s="19"/>
      <c r="J21" s="19"/>
      <c r="K21" s="19"/>
      <c r="L21" s="19"/>
      <c r="M21" s="19"/>
      <c r="N21" s="19"/>
      <c r="O21" s="19"/>
      <c r="P21" s="19"/>
      <c r="Q21" s="19"/>
      <c r="R21" s="19"/>
      <c r="S21" s="19"/>
      <c r="T21" s="35">
        <v>684.32</v>
      </c>
      <c r="U21" s="65">
        <v>45820.0</v>
      </c>
      <c r="V21" s="37" t="s">
        <v>69</v>
      </c>
      <c r="W21" s="37" t="s">
        <v>70</v>
      </c>
      <c r="X21" s="37" t="s">
        <v>38</v>
      </c>
      <c r="Y21" s="38">
        <v>0.0</v>
      </c>
      <c r="Z21" s="39">
        <f t="shared" si="1"/>
        <v>684.32</v>
      </c>
      <c r="AA21" s="39">
        <f t="shared" si="7"/>
        <v>4790.24</v>
      </c>
      <c r="AB21" s="18"/>
      <c r="AC21" s="19"/>
      <c r="AD21" s="10"/>
    </row>
    <row r="22" ht="76.5" customHeight="1">
      <c r="A22" s="23"/>
      <c r="B22" s="23"/>
      <c r="C22" s="23"/>
      <c r="D22" s="23"/>
      <c r="E22" s="23"/>
      <c r="F22" s="23"/>
      <c r="G22" s="23"/>
      <c r="H22" s="23"/>
      <c r="I22" s="23"/>
      <c r="J22" s="23"/>
      <c r="K22" s="23"/>
      <c r="L22" s="23"/>
      <c r="M22" s="23"/>
      <c r="N22" s="23"/>
      <c r="O22" s="23"/>
      <c r="P22" s="23"/>
      <c r="Q22" s="23"/>
      <c r="R22" s="23"/>
      <c r="S22" s="23"/>
      <c r="T22" s="35">
        <v>598.0</v>
      </c>
      <c r="U22" s="65">
        <v>45820.0</v>
      </c>
      <c r="V22" s="37" t="s">
        <v>71</v>
      </c>
      <c r="W22" s="37" t="s">
        <v>70</v>
      </c>
      <c r="X22" s="37" t="s">
        <v>38</v>
      </c>
      <c r="Y22" s="38">
        <v>0.0</v>
      </c>
      <c r="Z22" s="39">
        <f t="shared" si="1"/>
        <v>598</v>
      </c>
      <c r="AA22" s="39">
        <f t="shared" si="7"/>
        <v>4186</v>
      </c>
      <c r="AB22" s="22"/>
      <c r="AC22" s="23"/>
      <c r="AD22" s="10"/>
    </row>
    <row r="23" ht="86.25" customHeight="1">
      <c r="A23" s="44">
        <f>A20+1</f>
        <v>8</v>
      </c>
      <c r="B23" s="45" t="s">
        <v>72</v>
      </c>
      <c r="C23" s="26" t="s">
        <v>73</v>
      </c>
      <c r="D23" s="69"/>
      <c r="E23" s="27">
        <v>1.0</v>
      </c>
      <c r="F23" s="27">
        <v>0.0</v>
      </c>
      <c r="G23" s="54">
        <f>E23+F23</f>
        <v>1</v>
      </c>
      <c r="H23" s="30">
        <v>5068.25</v>
      </c>
      <c r="I23" s="31">
        <v>0.0</v>
      </c>
      <c r="J23" s="30">
        <f>(H23*I23)+H23</f>
        <v>5068.25</v>
      </c>
      <c r="K23" s="32">
        <f>J23*G23</f>
        <v>5068.25</v>
      </c>
      <c r="L23" s="33"/>
      <c r="M23" s="33"/>
      <c r="N23" s="33"/>
      <c r="O23" s="34"/>
      <c r="P23" s="30"/>
      <c r="Q23" s="31"/>
      <c r="R23" s="30"/>
      <c r="S23" s="32"/>
      <c r="T23" s="35">
        <v>3007.0</v>
      </c>
      <c r="U23" s="36">
        <v>45699.0</v>
      </c>
      <c r="V23" s="37" t="s">
        <v>74</v>
      </c>
      <c r="W23" s="37" t="s">
        <v>75</v>
      </c>
      <c r="X23" s="37" t="s">
        <v>36</v>
      </c>
      <c r="Y23" s="38">
        <v>0.025815</v>
      </c>
      <c r="Z23" s="39">
        <f t="shared" si="1"/>
        <v>3084.625705</v>
      </c>
      <c r="AA23" s="39">
        <f>Z23*G23</f>
        <v>3084.625705</v>
      </c>
      <c r="AB23" s="40">
        <f>TRUNC(((J23+Z23+Z24+Z25)/4),2)</f>
        <v>3991.93</v>
      </c>
      <c r="AC23" s="41">
        <f>TRUNC((AB23*G23),2)</f>
        <v>3991.93</v>
      </c>
      <c r="AD23" s="10"/>
      <c r="AF23" s="47"/>
      <c r="AG23" s="48"/>
      <c r="AH23" s="43"/>
      <c r="AI23" s="43"/>
      <c r="AJ23" s="43"/>
    </row>
    <row r="24" ht="132.0" customHeight="1">
      <c r="A24" s="19"/>
      <c r="B24" s="19"/>
      <c r="C24" s="19"/>
      <c r="D24" s="19"/>
      <c r="E24" s="19"/>
      <c r="F24" s="19"/>
      <c r="G24" s="19"/>
      <c r="H24" s="19"/>
      <c r="I24" s="19"/>
      <c r="J24" s="19"/>
      <c r="K24" s="19"/>
      <c r="L24" s="19"/>
      <c r="M24" s="19"/>
      <c r="N24" s="19"/>
      <c r="O24" s="19"/>
      <c r="P24" s="19"/>
      <c r="Q24" s="19"/>
      <c r="R24" s="19"/>
      <c r="S24" s="19"/>
      <c r="T24" s="35">
        <v>3433.3</v>
      </c>
      <c r="U24" s="36">
        <v>45615.0</v>
      </c>
      <c r="V24" s="37" t="s">
        <v>76</v>
      </c>
      <c r="W24" s="37" t="s">
        <v>77</v>
      </c>
      <c r="X24" s="37" t="s">
        <v>36</v>
      </c>
      <c r="Y24" s="38">
        <v>0.036827</v>
      </c>
      <c r="Z24" s="39">
        <f t="shared" si="1"/>
        <v>3559.738139</v>
      </c>
      <c r="AA24" s="39">
        <f>Z24*G23</f>
        <v>3559.738139</v>
      </c>
      <c r="AB24" s="18"/>
      <c r="AC24" s="19"/>
      <c r="AD24" s="10"/>
      <c r="AF24" s="47"/>
      <c r="AG24" s="48"/>
      <c r="AH24" s="43"/>
      <c r="AI24" s="43"/>
      <c r="AJ24" s="43"/>
    </row>
    <row r="25" ht="142.5" customHeight="1">
      <c r="A25" s="23"/>
      <c r="B25" s="23"/>
      <c r="C25" s="23"/>
      <c r="D25" s="23"/>
      <c r="E25" s="23"/>
      <c r="F25" s="23"/>
      <c r="G25" s="23"/>
      <c r="H25" s="23"/>
      <c r="I25" s="23"/>
      <c r="J25" s="23"/>
      <c r="K25" s="23"/>
      <c r="L25" s="23"/>
      <c r="M25" s="23"/>
      <c r="N25" s="23"/>
      <c r="O25" s="23"/>
      <c r="P25" s="23"/>
      <c r="Q25" s="23"/>
      <c r="R25" s="23"/>
      <c r="S25" s="23"/>
      <c r="T25" s="35">
        <v>4104.0</v>
      </c>
      <c r="U25" s="36">
        <v>45597.0</v>
      </c>
      <c r="V25" s="37" t="s">
        <v>78</v>
      </c>
      <c r="W25" s="37" t="s">
        <v>79</v>
      </c>
      <c r="X25" s="37" t="s">
        <v>36</v>
      </c>
      <c r="Y25" s="38">
        <v>0.036827</v>
      </c>
      <c r="Z25" s="39">
        <f t="shared" si="1"/>
        <v>4255.138008</v>
      </c>
      <c r="AA25" s="39">
        <f>Z25*G23</f>
        <v>4255.138008</v>
      </c>
      <c r="AB25" s="22"/>
      <c r="AC25" s="23"/>
      <c r="AD25" s="10"/>
    </row>
    <row r="26">
      <c r="A26" s="24">
        <f>A23+1</f>
        <v>9</v>
      </c>
      <c r="B26" s="25" t="s">
        <v>25</v>
      </c>
      <c r="C26" s="59" t="s">
        <v>80</v>
      </c>
      <c r="D26" s="60"/>
      <c r="E26" s="27">
        <v>5.0</v>
      </c>
      <c r="F26" s="27">
        <v>0.0</v>
      </c>
      <c r="G26" s="54">
        <f>E26+F26</f>
        <v>5</v>
      </c>
      <c r="H26" s="30">
        <v>3738.76</v>
      </c>
      <c r="I26" s="31">
        <v>0.0</v>
      </c>
      <c r="J26" s="30">
        <f>(H26*I26)+H26</f>
        <v>3738.76</v>
      </c>
      <c r="K26" s="32">
        <f>J26*G26</f>
        <v>18693.8</v>
      </c>
      <c r="L26" s="33"/>
      <c r="M26" s="33"/>
      <c r="N26" s="33"/>
      <c r="O26" s="34"/>
      <c r="P26" s="30">
        <v>790.0</v>
      </c>
      <c r="Q26" s="31">
        <v>0.0</v>
      </c>
      <c r="R26" s="30">
        <f>(P26*Q26)+P26</f>
        <v>790</v>
      </c>
      <c r="S26" s="32">
        <f>R26*G26</f>
        <v>3950</v>
      </c>
      <c r="T26" s="35">
        <v>1280.0</v>
      </c>
      <c r="U26" s="36">
        <v>45560.0</v>
      </c>
      <c r="V26" s="37" t="s">
        <v>27</v>
      </c>
      <c r="W26" s="37" t="s">
        <v>28</v>
      </c>
      <c r="X26" s="37" t="s">
        <v>29</v>
      </c>
      <c r="Y26" s="38">
        <v>0.04722</v>
      </c>
      <c r="Z26" s="39">
        <f t="shared" si="1"/>
        <v>1340.4416</v>
      </c>
      <c r="AA26" s="39">
        <f t="shared" ref="AA26:AA27" si="8">Z26*$G$26</f>
        <v>6702.208</v>
      </c>
      <c r="AB26" s="40">
        <f>TRUNC(((J26+R26+Z26+Z27)/4),2)</f>
        <v>1977.82</v>
      </c>
      <c r="AC26" s="41">
        <f>TRUNC((AB26*G26),2)</f>
        <v>9889.1</v>
      </c>
      <c r="AD26" s="10"/>
    </row>
    <row r="27" ht="355.5" customHeight="1">
      <c r="A27" s="23"/>
      <c r="B27" s="23"/>
      <c r="C27" s="23"/>
      <c r="D27" s="23"/>
      <c r="E27" s="23"/>
      <c r="F27" s="23"/>
      <c r="G27" s="23"/>
      <c r="H27" s="23"/>
      <c r="I27" s="23"/>
      <c r="J27" s="23"/>
      <c r="K27" s="23"/>
      <c r="L27" s="23"/>
      <c r="M27" s="23"/>
      <c r="N27" s="23"/>
      <c r="O27" s="23"/>
      <c r="P27" s="23"/>
      <c r="Q27" s="23"/>
      <c r="R27" s="23"/>
      <c r="S27" s="23"/>
      <c r="T27" s="35">
        <v>1950.0</v>
      </c>
      <c r="U27" s="36">
        <v>45540.0</v>
      </c>
      <c r="V27" s="37" t="s">
        <v>81</v>
      </c>
      <c r="W27" s="37" t="s">
        <v>82</v>
      </c>
      <c r="X27" s="37" t="s">
        <v>29</v>
      </c>
      <c r="Y27" s="38">
        <v>0.04722</v>
      </c>
      <c r="Z27" s="39">
        <f t="shared" si="1"/>
        <v>2042.079</v>
      </c>
      <c r="AA27" s="39">
        <f t="shared" si="8"/>
        <v>10210.395</v>
      </c>
      <c r="AB27" s="22"/>
      <c r="AC27" s="23"/>
      <c r="AD27" s="10"/>
      <c r="AF27" s="47"/>
      <c r="AG27" s="48"/>
      <c r="AH27" s="43"/>
      <c r="AI27" s="43"/>
      <c r="AJ27" s="43"/>
      <c r="AK27" s="70"/>
      <c r="AL27" s="50"/>
      <c r="AM27" s="50"/>
      <c r="AN27" s="50"/>
    </row>
    <row r="28">
      <c r="A28" s="44">
        <f>A26+1</f>
        <v>10</v>
      </c>
      <c r="B28" s="45" t="s">
        <v>83</v>
      </c>
      <c r="C28" s="59" t="s">
        <v>84</v>
      </c>
      <c r="D28" s="60"/>
      <c r="E28" s="27">
        <v>2.0</v>
      </c>
      <c r="F28" s="27">
        <v>0.0</v>
      </c>
      <c r="G28" s="54">
        <f>E28+F28</f>
        <v>2</v>
      </c>
      <c r="H28" s="30">
        <v>2606.84</v>
      </c>
      <c r="I28" s="31">
        <v>0.0</v>
      </c>
      <c r="J28" s="30">
        <f>(H28*I28)+H28</f>
        <v>2606.84</v>
      </c>
      <c r="K28" s="32">
        <f>J28*G28</f>
        <v>5213.68</v>
      </c>
      <c r="L28" s="33"/>
      <c r="M28" s="33"/>
      <c r="N28" s="33"/>
      <c r="O28" s="34"/>
      <c r="P28" s="30">
        <v>790.0</v>
      </c>
      <c r="Q28" s="31">
        <v>0.0</v>
      </c>
      <c r="R28" s="30">
        <f>(P28*Q28)+P28</f>
        <v>790</v>
      </c>
      <c r="S28" s="32">
        <f>R28*G28</f>
        <v>1580</v>
      </c>
      <c r="T28" s="35">
        <v>1080.0</v>
      </c>
      <c r="U28" s="36">
        <v>45560.0</v>
      </c>
      <c r="V28" s="37" t="s">
        <v>85</v>
      </c>
      <c r="W28" s="37" t="s">
        <v>28</v>
      </c>
      <c r="X28" s="37" t="s">
        <v>29</v>
      </c>
      <c r="Y28" s="38">
        <v>0.04722</v>
      </c>
      <c r="Z28" s="39">
        <f t="shared" si="1"/>
        <v>1130.9976</v>
      </c>
      <c r="AA28" s="39">
        <f t="shared" ref="AA28:AA29" si="9">Z28*$G$28</f>
        <v>2261.9952</v>
      </c>
      <c r="AB28" s="40">
        <f>TRUNC(((J28+R28+Z28+Z29)/4),2)</f>
        <v>1343.73</v>
      </c>
      <c r="AC28" s="41">
        <f>TRUNC((AB28*G28),2)</f>
        <v>2687.46</v>
      </c>
      <c r="AD28" s="10"/>
    </row>
    <row r="29" ht="202.5" customHeight="1">
      <c r="A29" s="23"/>
      <c r="B29" s="23"/>
      <c r="C29" s="23"/>
      <c r="D29" s="23"/>
      <c r="E29" s="23"/>
      <c r="F29" s="23"/>
      <c r="G29" s="23"/>
      <c r="H29" s="23"/>
      <c r="I29" s="23"/>
      <c r="J29" s="23"/>
      <c r="K29" s="23"/>
      <c r="L29" s="23"/>
      <c r="M29" s="23"/>
      <c r="N29" s="23"/>
      <c r="O29" s="23"/>
      <c r="P29" s="23"/>
      <c r="Q29" s="23"/>
      <c r="R29" s="23"/>
      <c r="S29" s="23"/>
      <c r="T29" s="35">
        <v>805.99</v>
      </c>
      <c r="U29" s="36">
        <v>45492.0</v>
      </c>
      <c r="V29" s="37" t="s">
        <v>86</v>
      </c>
      <c r="W29" s="37" t="s">
        <v>87</v>
      </c>
      <c r="X29" s="37" t="s">
        <v>36</v>
      </c>
      <c r="Y29" s="38">
        <v>0.05099</v>
      </c>
      <c r="Z29" s="39">
        <f t="shared" si="1"/>
        <v>847.0874301</v>
      </c>
      <c r="AA29" s="39">
        <f t="shared" si="9"/>
        <v>1694.17486</v>
      </c>
      <c r="AB29" s="22"/>
      <c r="AC29" s="23"/>
      <c r="AD29" s="10"/>
    </row>
    <row r="30" ht="68.25" customHeight="1">
      <c r="A30" s="44">
        <f>A28+1</f>
        <v>11</v>
      </c>
      <c r="B30" s="71" t="s">
        <v>88</v>
      </c>
      <c r="C30" s="72" t="s">
        <v>89</v>
      </c>
      <c r="D30" s="73"/>
      <c r="E30" s="74">
        <v>50.0</v>
      </c>
      <c r="F30" s="74">
        <v>0.0</v>
      </c>
      <c r="G30" s="75">
        <f>SUM(E30:F30)</f>
        <v>50</v>
      </c>
      <c r="H30" s="30">
        <v>2797.98</v>
      </c>
      <c r="I30" s="31">
        <v>0.0</v>
      </c>
      <c r="J30" s="30">
        <f>(H30*I30)+H30</f>
        <v>2797.98</v>
      </c>
      <c r="K30" s="32">
        <f>J30*G30</f>
        <v>139899</v>
      </c>
      <c r="L30" s="33"/>
      <c r="M30" s="33"/>
      <c r="N30" s="33"/>
      <c r="O30" s="34"/>
      <c r="P30" s="30"/>
      <c r="Q30" s="31"/>
      <c r="R30" s="30"/>
      <c r="S30" s="32"/>
      <c r="T30" s="35">
        <v>1613.33</v>
      </c>
      <c r="U30" s="36">
        <v>45573.0</v>
      </c>
      <c r="V30" s="37" t="s">
        <v>90</v>
      </c>
      <c r="W30" s="37" t="s">
        <v>91</v>
      </c>
      <c r="X30" s="37" t="s">
        <v>36</v>
      </c>
      <c r="Y30" s="38">
        <v>0.04263</v>
      </c>
      <c r="Z30" s="39">
        <f t="shared" si="1"/>
        <v>1682.106258</v>
      </c>
      <c r="AA30" s="39">
        <f t="shared" ref="AA30:AA32" si="10">Z30*$G$30</f>
        <v>84105.3129</v>
      </c>
      <c r="AB30" s="40">
        <f>TRUNC((AVERAGE(IF(J30&gt;0,J30), IF(N30&gt;0,N30),Z30,Z31,Z32)),2)</f>
        <v>1881</v>
      </c>
      <c r="AC30" s="41">
        <f>TRUNC((AB30*G30),2)</f>
        <v>94050</v>
      </c>
      <c r="AD30" s="10"/>
      <c r="AF30" s="76"/>
      <c r="AG30" s="76"/>
      <c r="AH30" s="76"/>
      <c r="AI30" s="76"/>
      <c r="AJ30" s="76"/>
      <c r="AK30" s="76"/>
    </row>
    <row r="31" ht="72.0" customHeight="1">
      <c r="A31" s="19"/>
      <c r="B31" s="19"/>
      <c r="C31" s="19"/>
      <c r="D31" s="19"/>
      <c r="E31" s="19"/>
      <c r="F31" s="19"/>
      <c r="G31" s="19"/>
      <c r="H31" s="19"/>
      <c r="I31" s="19"/>
      <c r="J31" s="19"/>
      <c r="K31" s="19"/>
      <c r="L31" s="19"/>
      <c r="M31" s="19"/>
      <c r="N31" s="19"/>
      <c r="O31" s="19"/>
      <c r="P31" s="19"/>
      <c r="Q31" s="19"/>
      <c r="R31" s="19"/>
      <c r="S31" s="19"/>
      <c r="T31" s="35">
        <v>1444.0</v>
      </c>
      <c r="U31" s="36">
        <v>45573.0</v>
      </c>
      <c r="V31" s="37" t="s">
        <v>92</v>
      </c>
      <c r="W31" s="37" t="s">
        <v>91</v>
      </c>
      <c r="X31" s="37" t="s">
        <v>36</v>
      </c>
      <c r="Y31" s="38">
        <v>0.04263</v>
      </c>
      <c r="Z31" s="39">
        <f t="shared" si="1"/>
        <v>1505.55772</v>
      </c>
      <c r="AA31" s="39">
        <f t="shared" si="10"/>
        <v>75277.886</v>
      </c>
      <c r="AB31" s="18"/>
      <c r="AC31" s="19"/>
      <c r="AD31" s="10"/>
    </row>
    <row r="32" ht="53.25" customHeight="1">
      <c r="A32" s="23"/>
      <c r="B32" s="23"/>
      <c r="C32" s="23"/>
      <c r="D32" s="23"/>
      <c r="E32" s="23"/>
      <c r="F32" s="23"/>
      <c r="G32" s="23"/>
      <c r="H32" s="23"/>
      <c r="I32" s="23"/>
      <c r="J32" s="23"/>
      <c r="K32" s="23"/>
      <c r="L32" s="23"/>
      <c r="M32" s="23"/>
      <c r="N32" s="23"/>
      <c r="O32" s="23"/>
      <c r="P32" s="23"/>
      <c r="Q32" s="23"/>
      <c r="R32" s="23"/>
      <c r="S32" s="23"/>
      <c r="T32" s="35">
        <v>1475.49</v>
      </c>
      <c r="U32" s="36">
        <v>45573.0</v>
      </c>
      <c r="V32" s="37" t="s">
        <v>93</v>
      </c>
      <c r="W32" s="37" t="s">
        <v>91</v>
      </c>
      <c r="X32" s="37" t="s">
        <v>36</v>
      </c>
      <c r="Y32" s="38">
        <v>0.04263</v>
      </c>
      <c r="Z32" s="39">
        <f t="shared" si="1"/>
        <v>1538.390139</v>
      </c>
      <c r="AA32" s="39">
        <f t="shared" si="10"/>
        <v>76919.50694</v>
      </c>
      <c r="AB32" s="22"/>
      <c r="AC32" s="23"/>
      <c r="AD32" s="10"/>
    </row>
    <row r="33" ht="78.0" customHeight="1">
      <c r="A33" s="24">
        <f>A30+1</f>
        <v>12</v>
      </c>
      <c r="B33" s="25" t="s">
        <v>94</v>
      </c>
      <c r="C33" s="26" t="s">
        <v>95</v>
      </c>
      <c r="D33" s="69"/>
      <c r="E33" s="27">
        <v>188.0</v>
      </c>
      <c r="F33" s="27">
        <v>240.0</v>
      </c>
      <c r="G33" s="54">
        <f>SUM(E33:F33)</f>
        <v>428</v>
      </c>
      <c r="H33" s="30">
        <v>1929.85</v>
      </c>
      <c r="I33" s="31">
        <v>0.0</v>
      </c>
      <c r="J33" s="30">
        <f>(H33*I33)+H33</f>
        <v>1929.85</v>
      </c>
      <c r="K33" s="32">
        <f>J33*G33</f>
        <v>825975.8</v>
      </c>
      <c r="L33" s="33"/>
      <c r="M33" s="33"/>
      <c r="N33" s="33"/>
      <c r="O33" s="34"/>
      <c r="P33" s="30">
        <v>1050.0</v>
      </c>
      <c r="Q33" s="31">
        <v>0.0</v>
      </c>
      <c r="R33" s="30">
        <f>(P33*Q33)+P33</f>
        <v>1050</v>
      </c>
      <c r="S33" s="32">
        <f>R33*G33</f>
        <v>449400</v>
      </c>
      <c r="T33" s="35">
        <v>1120.0</v>
      </c>
      <c r="U33" s="36">
        <v>45799.0</v>
      </c>
      <c r="V33" s="37" t="s">
        <v>96</v>
      </c>
      <c r="W33" s="37" t="s">
        <v>97</v>
      </c>
      <c r="X33" s="37" t="s">
        <v>98</v>
      </c>
      <c r="Y33" s="38">
        <v>0.0026</v>
      </c>
      <c r="Z33" s="39">
        <f t="shared" si="1"/>
        <v>1122.912</v>
      </c>
      <c r="AA33" s="39">
        <f>Z33*G33</f>
        <v>480606.336</v>
      </c>
      <c r="AB33" s="40">
        <f>TRUNC(((J33+R33+Z33+Z34)/4),2)</f>
        <v>1270.86</v>
      </c>
      <c r="AC33" s="41">
        <f>TRUNC((AB33*G33),2)</f>
        <v>543928.08</v>
      </c>
      <c r="AD33" s="10"/>
      <c r="AF33" s="47"/>
      <c r="AG33" s="48"/>
      <c r="AH33" s="43"/>
      <c r="AI33" s="43"/>
      <c r="AJ33" s="43"/>
      <c r="AL33" s="47"/>
      <c r="AM33" s="48"/>
      <c r="AN33" s="43"/>
    </row>
    <row r="34" ht="110.25" customHeight="1">
      <c r="A34" s="23"/>
      <c r="B34" s="23"/>
      <c r="C34" s="23"/>
      <c r="D34" s="23"/>
      <c r="E34" s="23"/>
      <c r="F34" s="23"/>
      <c r="G34" s="23"/>
      <c r="H34" s="23"/>
      <c r="I34" s="23"/>
      <c r="J34" s="23"/>
      <c r="K34" s="23"/>
      <c r="L34" s="23"/>
      <c r="M34" s="23"/>
      <c r="N34" s="23"/>
      <c r="O34" s="23"/>
      <c r="P34" s="23"/>
      <c r="Q34" s="23"/>
      <c r="R34" s="23"/>
      <c r="S34" s="23"/>
      <c r="T34" s="35">
        <v>956.0</v>
      </c>
      <c r="U34" s="36">
        <v>45693.0</v>
      </c>
      <c r="V34" s="37" t="s">
        <v>99</v>
      </c>
      <c r="W34" s="37" t="s">
        <v>100</v>
      </c>
      <c r="X34" s="37" t="s">
        <v>98</v>
      </c>
      <c r="Y34" s="38">
        <v>0.02582</v>
      </c>
      <c r="Z34" s="39">
        <f t="shared" si="1"/>
        <v>980.68392</v>
      </c>
      <c r="AA34" s="39">
        <f>Z34*G33</f>
        <v>419732.7178</v>
      </c>
      <c r="AB34" s="22"/>
      <c r="AC34" s="23"/>
      <c r="AD34" s="10"/>
    </row>
    <row r="35" ht="81.75" customHeight="1">
      <c r="A35" s="44">
        <f>A33+1</f>
        <v>13</v>
      </c>
      <c r="B35" s="45" t="s">
        <v>101</v>
      </c>
      <c r="C35" s="26" t="s">
        <v>102</v>
      </c>
      <c r="D35" s="69"/>
      <c r="E35" s="27">
        <v>63.0</v>
      </c>
      <c r="F35" s="27">
        <v>0.0</v>
      </c>
      <c r="G35" s="54">
        <f>E35+F35</f>
        <v>63</v>
      </c>
      <c r="H35" s="30">
        <v>1629.44</v>
      </c>
      <c r="I35" s="31">
        <v>0.0</v>
      </c>
      <c r="J35" s="30">
        <f>(H35*I35)+H35</f>
        <v>1629.44</v>
      </c>
      <c r="K35" s="32">
        <f>J35*G35</f>
        <v>102654.72</v>
      </c>
      <c r="L35" s="33"/>
      <c r="M35" s="33"/>
      <c r="N35" s="33"/>
      <c r="O35" s="34"/>
      <c r="P35" s="30">
        <v>780.0</v>
      </c>
      <c r="Q35" s="31">
        <v>0.0</v>
      </c>
      <c r="R35" s="30">
        <f>(P35*Q35)+P35</f>
        <v>780</v>
      </c>
      <c r="S35" s="32">
        <f>R35*G35</f>
        <v>49140</v>
      </c>
      <c r="T35" s="77">
        <v>867.08</v>
      </c>
      <c r="U35" s="78">
        <v>45558.0</v>
      </c>
      <c r="V35" s="79" t="s">
        <v>103</v>
      </c>
      <c r="W35" s="79" t="s">
        <v>104</v>
      </c>
      <c r="X35" s="79" t="s">
        <v>29</v>
      </c>
      <c r="Y35" s="80">
        <v>0.04722</v>
      </c>
      <c r="Z35" s="81">
        <f t="shared" si="1"/>
        <v>908.0235176</v>
      </c>
      <c r="AA35" s="81">
        <f>Z35*G35</f>
        <v>57205.48161</v>
      </c>
      <c r="AB35" s="40">
        <f>TRUNC(((J35+R35+Z35)/3),2)</f>
        <v>1105.82</v>
      </c>
      <c r="AC35" s="41">
        <f>TRUNC((AB35*G35),2)</f>
        <v>69666.66</v>
      </c>
      <c r="AD35" s="10"/>
    </row>
    <row r="36" ht="139.5" customHeight="1">
      <c r="A36" s="23"/>
      <c r="B36" s="23"/>
      <c r="C36" s="23"/>
      <c r="D36" s="23"/>
      <c r="E36" s="23"/>
      <c r="F36" s="23"/>
      <c r="G36" s="23"/>
      <c r="H36" s="19"/>
      <c r="I36" s="19"/>
      <c r="J36" s="19"/>
      <c r="K36" s="19"/>
      <c r="L36" s="23"/>
      <c r="M36" s="23"/>
      <c r="N36" s="23"/>
      <c r="O36" s="23"/>
      <c r="P36" s="23"/>
      <c r="Q36" s="23"/>
      <c r="R36" s="23"/>
      <c r="S36" s="23"/>
      <c r="T36" s="23"/>
      <c r="U36" s="23"/>
      <c r="V36" s="23"/>
      <c r="W36" s="23"/>
      <c r="X36" s="23"/>
      <c r="Y36" s="23"/>
      <c r="Z36" s="23"/>
      <c r="AA36" s="23"/>
      <c r="AB36" s="22"/>
      <c r="AC36" s="23"/>
      <c r="AD36" s="10"/>
    </row>
    <row r="37" ht="69.0" customHeight="1">
      <c r="A37" s="82">
        <f>A35+1</f>
        <v>14</v>
      </c>
      <c r="B37" s="83" t="s">
        <v>105</v>
      </c>
      <c r="C37" s="26" t="s">
        <v>106</v>
      </c>
      <c r="D37" s="69"/>
      <c r="E37" s="27">
        <v>20.0</v>
      </c>
      <c r="F37" s="27">
        <v>0.0</v>
      </c>
      <c r="G37" s="54">
        <f>E37+F37</f>
        <v>20</v>
      </c>
      <c r="H37" s="30">
        <v>3039.96</v>
      </c>
      <c r="I37" s="31">
        <v>0.0</v>
      </c>
      <c r="J37" s="30">
        <f>(H37*I37)+H37</f>
        <v>3039.96</v>
      </c>
      <c r="K37" s="32">
        <f>J37*G37</f>
        <v>60799.2</v>
      </c>
      <c r="L37" s="33"/>
      <c r="M37" s="33"/>
      <c r="N37" s="33"/>
      <c r="O37" s="34"/>
      <c r="P37" s="30"/>
      <c r="Q37" s="31"/>
      <c r="R37" s="30"/>
      <c r="S37" s="32"/>
      <c r="T37" s="35">
        <v>1285.0</v>
      </c>
      <c r="U37" s="36">
        <v>45789.0</v>
      </c>
      <c r="V37" s="37" t="s">
        <v>107</v>
      </c>
      <c r="W37" s="37" t="s">
        <v>108</v>
      </c>
      <c r="X37" s="37" t="s">
        <v>98</v>
      </c>
      <c r="Y37" s="38">
        <v>0.0026</v>
      </c>
      <c r="Z37" s="39">
        <f t="shared" ref="Z37:Z48" si="11">(Y37*T37)+T37</f>
        <v>1288.341</v>
      </c>
      <c r="AA37" s="39">
        <f>Z37*G37</f>
        <v>25766.82</v>
      </c>
      <c r="AB37" s="40">
        <f>TRUNC(((J37+Z37+Z38+Z39)/4),2)</f>
        <v>1866.71</v>
      </c>
      <c r="AC37" s="41">
        <f>TRUNC((AB37*G37),2)</f>
        <v>37334.2</v>
      </c>
      <c r="AD37" s="10"/>
      <c r="AG37" s="47"/>
      <c r="AH37" s="48"/>
      <c r="AI37" s="43"/>
      <c r="AJ37" s="43"/>
      <c r="AK37" s="43"/>
      <c r="AL37" s="70"/>
      <c r="AM37" s="76"/>
      <c r="AN37" s="76"/>
    </row>
    <row r="38" ht="58.5" customHeight="1">
      <c r="A38" s="19"/>
      <c r="B38" s="19"/>
      <c r="C38" s="19"/>
      <c r="D38" s="19"/>
      <c r="E38" s="19"/>
      <c r="F38" s="19"/>
      <c r="G38" s="19"/>
      <c r="H38" s="19"/>
      <c r="I38" s="19"/>
      <c r="J38" s="19"/>
      <c r="K38" s="19"/>
      <c r="L38" s="19"/>
      <c r="M38" s="19"/>
      <c r="N38" s="19"/>
      <c r="O38" s="19"/>
      <c r="P38" s="19"/>
      <c r="Q38" s="19"/>
      <c r="R38" s="19"/>
      <c r="S38" s="19"/>
      <c r="T38" s="35">
        <v>1600.0</v>
      </c>
      <c r="U38" s="36">
        <v>45750.0</v>
      </c>
      <c r="V38" s="37" t="s">
        <v>109</v>
      </c>
      <c r="W38" s="37" t="s">
        <v>110</v>
      </c>
      <c r="X38" s="37" t="s">
        <v>98</v>
      </c>
      <c r="Y38" s="38">
        <v>0.00691</v>
      </c>
      <c r="Z38" s="39">
        <f t="shared" si="11"/>
        <v>1611.056</v>
      </c>
      <c r="AA38" s="39">
        <f>Z38*G37</f>
        <v>32221.12</v>
      </c>
      <c r="AB38" s="18"/>
      <c r="AC38" s="19"/>
      <c r="AD38" s="10"/>
      <c r="AG38" s="47"/>
      <c r="AH38" s="48"/>
      <c r="AI38" s="43"/>
      <c r="AJ38" s="43"/>
      <c r="AK38" s="43"/>
      <c r="AL38" s="70"/>
      <c r="AM38" s="76"/>
      <c r="AN38" s="76"/>
    </row>
    <row r="39" ht="98.25" customHeight="1">
      <c r="A39" s="23"/>
      <c r="B39" s="23"/>
      <c r="C39" s="23"/>
      <c r="D39" s="23"/>
      <c r="E39" s="23"/>
      <c r="F39" s="23"/>
      <c r="G39" s="23"/>
      <c r="H39" s="19"/>
      <c r="I39" s="19"/>
      <c r="J39" s="19"/>
      <c r="K39" s="19"/>
      <c r="L39" s="23"/>
      <c r="M39" s="23"/>
      <c r="N39" s="23"/>
      <c r="O39" s="23"/>
      <c r="P39" s="23"/>
      <c r="Q39" s="23"/>
      <c r="R39" s="23"/>
      <c r="S39" s="23"/>
      <c r="T39" s="35">
        <v>1479.0</v>
      </c>
      <c r="U39" s="36">
        <v>45647.0</v>
      </c>
      <c r="V39" s="37" t="s">
        <v>111</v>
      </c>
      <c r="W39" s="37" t="s">
        <v>112</v>
      </c>
      <c r="X39" s="37" t="s">
        <v>98</v>
      </c>
      <c r="Y39" s="38">
        <v>0.0328</v>
      </c>
      <c r="Z39" s="39">
        <f t="shared" si="11"/>
        <v>1527.5112</v>
      </c>
      <c r="AA39" s="39">
        <f>Z39*G37</f>
        <v>30550.224</v>
      </c>
      <c r="AB39" s="22"/>
      <c r="AC39" s="23"/>
      <c r="AD39" s="10"/>
      <c r="AG39" s="47"/>
      <c r="AH39" s="48"/>
      <c r="AI39" s="43"/>
      <c r="AJ39" s="43"/>
      <c r="AK39" s="43"/>
      <c r="AL39" s="70"/>
      <c r="AM39" s="76"/>
      <c r="AN39" s="76"/>
    </row>
    <row r="40">
      <c r="A40" s="24">
        <f>A37+1</f>
        <v>15</v>
      </c>
      <c r="B40" s="25" t="s">
        <v>113</v>
      </c>
      <c r="C40" s="26" t="s">
        <v>114</v>
      </c>
      <c r="D40" s="25"/>
      <c r="E40" s="25">
        <v>10.0</v>
      </c>
      <c r="F40" s="25">
        <v>0.0</v>
      </c>
      <c r="G40" s="84">
        <f>E40+F40</f>
        <v>10</v>
      </c>
      <c r="H40" s="30">
        <v>2175.54</v>
      </c>
      <c r="I40" s="31">
        <v>0.0</v>
      </c>
      <c r="J40" s="30">
        <f>(H40*I40)+H40</f>
        <v>2175.54</v>
      </c>
      <c r="K40" s="32">
        <f>J40*G40</f>
        <v>21755.4</v>
      </c>
      <c r="L40" s="33"/>
      <c r="M40" s="33"/>
      <c r="N40" s="33"/>
      <c r="O40" s="34"/>
      <c r="P40" s="30"/>
      <c r="Q40" s="30"/>
      <c r="R40" s="30"/>
      <c r="S40" s="32"/>
      <c r="T40" s="35">
        <v>1500.0</v>
      </c>
      <c r="U40" s="36">
        <v>45561.0</v>
      </c>
      <c r="V40" s="37" t="s">
        <v>115</v>
      </c>
      <c r="W40" s="37" t="s">
        <v>116</v>
      </c>
      <c r="X40" s="37" t="s">
        <v>29</v>
      </c>
      <c r="Y40" s="38">
        <v>0.04722</v>
      </c>
      <c r="Z40" s="39">
        <f t="shared" si="11"/>
        <v>1570.83</v>
      </c>
      <c r="AA40" s="39">
        <f>Z40*G40</f>
        <v>15708.3</v>
      </c>
      <c r="AB40" s="40">
        <f>TRUNC(((J40+Z40+Z41)/3),2)</f>
        <v>2082.89</v>
      </c>
      <c r="AC40" s="41">
        <f>TRUNC((AB40*G40),2)</f>
        <v>20828.9</v>
      </c>
      <c r="AD40" s="10"/>
      <c r="AG40" s="47"/>
      <c r="AH40" s="50"/>
      <c r="AI40" s="43"/>
    </row>
    <row r="41" ht="114.75" customHeight="1">
      <c r="A41" s="23"/>
      <c r="B41" s="23"/>
      <c r="C41" s="23"/>
      <c r="D41" s="23"/>
      <c r="E41" s="23"/>
      <c r="F41" s="23"/>
      <c r="G41" s="23"/>
      <c r="H41" s="23"/>
      <c r="I41" s="23"/>
      <c r="J41" s="23"/>
      <c r="K41" s="23"/>
      <c r="L41" s="23"/>
      <c r="M41" s="23"/>
      <c r="N41" s="23"/>
      <c r="O41" s="23"/>
      <c r="P41" s="23"/>
      <c r="Q41" s="23"/>
      <c r="R41" s="23"/>
      <c r="S41" s="23"/>
      <c r="T41" s="35">
        <v>2400.0</v>
      </c>
      <c r="U41" s="36">
        <v>45566.0</v>
      </c>
      <c r="V41" s="37" t="s">
        <v>117</v>
      </c>
      <c r="W41" s="37" t="s">
        <v>118</v>
      </c>
      <c r="X41" s="37" t="s">
        <v>29</v>
      </c>
      <c r="Y41" s="38">
        <v>0.042635</v>
      </c>
      <c r="Z41" s="39">
        <f t="shared" si="11"/>
        <v>2502.324</v>
      </c>
      <c r="AA41" s="39">
        <f>Z41*G40</f>
        <v>25023.24</v>
      </c>
      <c r="AB41" s="22"/>
      <c r="AC41" s="23"/>
      <c r="AD41" s="10"/>
    </row>
    <row r="42">
      <c r="A42" s="24">
        <f>A40+1</f>
        <v>16</v>
      </c>
      <c r="B42" s="25" t="s">
        <v>119</v>
      </c>
      <c r="C42" s="26" t="s">
        <v>120</v>
      </c>
      <c r="D42" s="69"/>
      <c r="E42" s="25">
        <v>20.0</v>
      </c>
      <c r="F42" s="25">
        <v>24.0</v>
      </c>
      <c r="G42" s="84">
        <f>E42+F42</f>
        <v>44</v>
      </c>
      <c r="H42" s="30">
        <v>1549.01</v>
      </c>
      <c r="I42" s="31">
        <v>0.0</v>
      </c>
      <c r="J42" s="30">
        <f>(H42*I42)+H42</f>
        <v>1549.01</v>
      </c>
      <c r="K42" s="32">
        <f>J42*G42</f>
        <v>68156.44</v>
      </c>
      <c r="L42" s="33"/>
      <c r="M42" s="33"/>
      <c r="N42" s="33"/>
      <c r="O42" s="34"/>
      <c r="P42" s="30">
        <v>515.0</v>
      </c>
      <c r="Q42" s="31">
        <v>0.0</v>
      </c>
      <c r="R42" s="30">
        <f>(P42*Q42)+P42</f>
        <v>515</v>
      </c>
      <c r="S42" s="32">
        <f>R42*G42</f>
        <v>22660</v>
      </c>
      <c r="T42" s="35">
        <v>890.0</v>
      </c>
      <c r="U42" s="36">
        <v>45560.0</v>
      </c>
      <c r="V42" s="37" t="s">
        <v>121</v>
      </c>
      <c r="W42" s="37" t="s">
        <v>28</v>
      </c>
      <c r="X42" s="37" t="s">
        <v>29</v>
      </c>
      <c r="Y42" s="38">
        <v>0.04722</v>
      </c>
      <c r="Z42" s="39">
        <f t="shared" si="11"/>
        <v>932.0258</v>
      </c>
      <c r="AA42" s="39">
        <f>Z42*G42</f>
        <v>41009.1352</v>
      </c>
      <c r="AB42" s="40">
        <f>TRUNC(((J42+R42+Z42+Z43)/4),2)</f>
        <v>886.97</v>
      </c>
      <c r="AC42" s="41">
        <f>TRUNC((AB42*G42),2)</f>
        <v>39026.68</v>
      </c>
      <c r="AD42" s="10"/>
      <c r="AG42" s="47"/>
      <c r="AH42" s="48"/>
      <c r="AI42" s="43"/>
      <c r="AJ42" s="43"/>
      <c r="AK42" s="43"/>
    </row>
    <row r="43" ht="72.75" customHeight="1">
      <c r="A43" s="23"/>
      <c r="B43" s="23"/>
      <c r="C43" s="23"/>
      <c r="D43" s="23"/>
      <c r="E43" s="23"/>
      <c r="F43" s="23"/>
      <c r="G43" s="23"/>
      <c r="H43" s="23"/>
      <c r="I43" s="23"/>
      <c r="J43" s="23"/>
      <c r="K43" s="23"/>
      <c r="L43" s="23"/>
      <c r="M43" s="23"/>
      <c r="N43" s="23"/>
      <c r="O43" s="23"/>
      <c r="P43" s="23"/>
      <c r="Q43" s="23"/>
      <c r="R43" s="23"/>
      <c r="S43" s="23"/>
      <c r="T43" s="35">
        <v>526.98</v>
      </c>
      <c r="U43" s="36">
        <v>45558.0</v>
      </c>
      <c r="V43" s="37" t="s">
        <v>103</v>
      </c>
      <c r="W43" s="37" t="s">
        <v>104</v>
      </c>
      <c r="X43" s="37" t="s">
        <v>29</v>
      </c>
      <c r="Y43" s="38">
        <v>0.04722</v>
      </c>
      <c r="Z43" s="39">
        <f t="shared" si="11"/>
        <v>551.8639956</v>
      </c>
      <c r="AA43" s="39">
        <f>Z43*G42</f>
        <v>24282.01581</v>
      </c>
      <c r="AB43" s="22"/>
      <c r="AC43" s="23"/>
      <c r="AD43" s="10"/>
    </row>
    <row r="44">
      <c r="A44" s="44">
        <f>A42+1</f>
        <v>17</v>
      </c>
      <c r="B44" s="45" t="s">
        <v>122</v>
      </c>
      <c r="C44" s="26" t="s">
        <v>123</v>
      </c>
      <c r="D44" s="25"/>
      <c r="E44" s="25">
        <v>28.0</v>
      </c>
      <c r="F44" s="25">
        <v>18.0</v>
      </c>
      <c r="G44" s="84">
        <f>E44+F44</f>
        <v>46</v>
      </c>
      <c r="H44" s="30">
        <v>730.74</v>
      </c>
      <c r="I44" s="31">
        <v>0.0</v>
      </c>
      <c r="J44" s="30">
        <f>(H44*I44)+H44</f>
        <v>730.74</v>
      </c>
      <c r="K44" s="32">
        <f>J44*G44</f>
        <v>33614.04</v>
      </c>
      <c r="L44" s="33"/>
      <c r="M44" s="33"/>
      <c r="N44" s="33"/>
      <c r="O44" s="34"/>
      <c r="P44" s="30"/>
      <c r="Q44" s="31"/>
      <c r="R44" s="30"/>
      <c r="S44" s="32"/>
      <c r="T44" s="35">
        <v>502.0</v>
      </c>
      <c r="U44" s="36">
        <v>45560.0</v>
      </c>
      <c r="V44" s="37" t="s">
        <v>124</v>
      </c>
      <c r="W44" s="37" t="s">
        <v>28</v>
      </c>
      <c r="X44" s="37" t="s">
        <v>29</v>
      </c>
      <c r="Y44" s="38">
        <v>0.04722</v>
      </c>
      <c r="Z44" s="39">
        <f t="shared" si="11"/>
        <v>525.70444</v>
      </c>
      <c r="AA44" s="39">
        <f t="shared" ref="AA44:AA46" si="12">Z44*$G$44</f>
        <v>24182.40424</v>
      </c>
      <c r="AB44" s="40">
        <f>TRUNC((AVERAGE(IF(J44&gt;0,J44), Z44,Z45,Z46)),2)</f>
        <v>512.21</v>
      </c>
      <c r="AC44" s="41">
        <f>TRUNC((AB44*G44),2)</f>
        <v>23561.66</v>
      </c>
      <c r="AD44" s="10"/>
    </row>
    <row r="45">
      <c r="A45" s="19"/>
      <c r="B45" s="19"/>
      <c r="C45" s="19"/>
      <c r="D45" s="19"/>
      <c r="E45" s="19"/>
      <c r="F45" s="19"/>
      <c r="G45" s="19"/>
      <c r="H45" s="19"/>
      <c r="I45" s="19"/>
      <c r="J45" s="19"/>
      <c r="K45" s="19"/>
      <c r="L45" s="19"/>
      <c r="M45" s="19"/>
      <c r="N45" s="19"/>
      <c r="O45" s="19"/>
      <c r="P45" s="19"/>
      <c r="Q45" s="19"/>
      <c r="R45" s="19"/>
      <c r="S45" s="19"/>
      <c r="T45" s="35">
        <v>323.95</v>
      </c>
      <c r="U45" s="36">
        <v>45573.0</v>
      </c>
      <c r="V45" s="37" t="s">
        <v>125</v>
      </c>
      <c r="W45" s="37" t="s">
        <v>38</v>
      </c>
      <c r="X45" s="37" t="s">
        <v>36</v>
      </c>
      <c r="Y45" s="38">
        <v>0.04262</v>
      </c>
      <c r="Z45" s="39">
        <f t="shared" si="11"/>
        <v>337.756749</v>
      </c>
      <c r="AA45" s="39">
        <f t="shared" si="12"/>
        <v>15536.81045</v>
      </c>
      <c r="AB45" s="18"/>
      <c r="AC45" s="19"/>
      <c r="AD45" s="10"/>
    </row>
    <row r="46" ht="78.0" customHeight="1">
      <c r="A46" s="23"/>
      <c r="B46" s="23"/>
      <c r="C46" s="23"/>
      <c r="D46" s="23"/>
      <c r="E46" s="23"/>
      <c r="F46" s="23"/>
      <c r="G46" s="23"/>
      <c r="H46" s="23"/>
      <c r="I46" s="23"/>
      <c r="J46" s="23"/>
      <c r="K46" s="23"/>
      <c r="L46" s="23"/>
      <c r="M46" s="23"/>
      <c r="N46" s="23"/>
      <c r="O46" s="23"/>
      <c r="P46" s="23"/>
      <c r="Q46" s="23"/>
      <c r="R46" s="23"/>
      <c r="S46" s="23"/>
      <c r="T46" s="35">
        <v>436.05</v>
      </c>
      <c r="U46" s="36">
        <v>45574.0</v>
      </c>
      <c r="V46" s="37" t="s">
        <v>126</v>
      </c>
      <c r="W46" s="37" t="s">
        <v>38</v>
      </c>
      <c r="X46" s="37" t="s">
        <v>36</v>
      </c>
      <c r="Y46" s="38">
        <v>0.04263</v>
      </c>
      <c r="Z46" s="39">
        <f t="shared" si="11"/>
        <v>454.6388115</v>
      </c>
      <c r="AA46" s="39">
        <f t="shared" si="12"/>
        <v>20913.38533</v>
      </c>
      <c r="AB46" s="22"/>
      <c r="AC46" s="23"/>
      <c r="AD46" s="10"/>
    </row>
    <row r="47">
      <c r="A47" s="44">
        <f>A44+1</f>
        <v>18</v>
      </c>
      <c r="B47" s="45" t="s">
        <v>127</v>
      </c>
      <c r="C47" s="26" t="s">
        <v>128</v>
      </c>
      <c r="D47" s="25"/>
      <c r="E47" s="25">
        <v>10.0</v>
      </c>
      <c r="F47" s="25">
        <v>0.0</v>
      </c>
      <c r="G47" s="84">
        <f>E47+F47</f>
        <v>10</v>
      </c>
      <c r="H47" s="30"/>
      <c r="I47" s="31"/>
      <c r="J47" s="30"/>
      <c r="K47" s="32"/>
      <c r="L47" s="33"/>
      <c r="M47" s="33"/>
      <c r="N47" s="33"/>
      <c r="O47" s="34"/>
      <c r="P47" s="30">
        <v>305.0</v>
      </c>
      <c r="Q47" s="31">
        <v>0.0</v>
      </c>
      <c r="R47" s="30">
        <f>(P47*Q47)+P47</f>
        <v>305</v>
      </c>
      <c r="S47" s="32">
        <f>R47*G47</f>
        <v>3050</v>
      </c>
      <c r="T47" s="35">
        <v>319.9</v>
      </c>
      <c r="U47" s="36">
        <v>45793.0</v>
      </c>
      <c r="V47" s="37" t="s">
        <v>129</v>
      </c>
      <c r="W47" s="37" t="s">
        <v>130</v>
      </c>
      <c r="X47" s="37" t="s">
        <v>36</v>
      </c>
      <c r="Y47" s="38">
        <v>0.0026</v>
      </c>
      <c r="Z47" s="39">
        <f t="shared" si="11"/>
        <v>320.73174</v>
      </c>
      <c r="AA47" s="39">
        <f t="shared" ref="AA47:AA48" si="13">Z47*$G$47</f>
        <v>3207.3174</v>
      </c>
      <c r="AB47" s="40">
        <f>TRUNC(((Z47+Z48+R47)/3),2)</f>
        <v>361.73</v>
      </c>
      <c r="AC47" s="41">
        <f>TRUNC((AB47*G47),2)</f>
        <v>3617.3</v>
      </c>
      <c r="AD47" s="10"/>
      <c r="AG47" s="47"/>
      <c r="AH47" s="48"/>
      <c r="AI47" s="43"/>
      <c r="AJ47" s="43"/>
      <c r="AK47" s="43"/>
    </row>
    <row r="48" ht="94.5" customHeight="1">
      <c r="A48" s="23"/>
      <c r="B48" s="23"/>
      <c r="C48" s="23"/>
      <c r="D48" s="23"/>
      <c r="E48" s="23"/>
      <c r="F48" s="23"/>
      <c r="G48" s="23"/>
      <c r="H48" s="23"/>
      <c r="I48" s="23"/>
      <c r="J48" s="23"/>
      <c r="K48" s="23"/>
      <c r="L48" s="23"/>
      <c r="M48" s="23"/>
      <c r="N48" s="23"/>
      <c r="O48" s="23"/>
      <c r="P48" s="23"/>
      <c r="Q48" s="23"/>
      <c r="R48" s="23"/>
      <c r="S48" s="23"/>
      <c r="T48" s="35">
        <v>438.75</v>
      </c>
      <c r="U48" s="36">
        <v>45551.0</v>
      </c>
      <c r="V48" s="37" t="s">
        <v>131</v>
      </c>
      <c r="W48" s="37" t="s">
        <v>132</v>
      </c>
      <c r="X48" s="37" t="s">
        <v>36</v>
      </c>
      <c r="Y48" s="38">
        <v>0.04722</v>
      </c>
      <c r="Z48" s="39">
        <f t="shared" si="11"/>
        <v>459.467775</v>
      </c>
      <c r="AA48" s="39">
        <f t="shared" si="13"/>
        <v>4594.67775</v>
      </c>
      <c r="AB48" s="22"/>
      <c r="AC48" s="23"/>
      <c r="AD48" s="10"/>
      <c r="AG48" s="47"/>
      <c r="AH48" s="48"/>
      <c r="AI48" s="43"/>
      <c r="AJ48" s="43"/>
      <c r="AK48" s="43"/>
    </row>
    <row r="49">
      <c r="A49" s="44">
        <f>A47+1</f>
        <v>19</v>
      </c>
      <c r="B49" s="45" t="s">
        <v>133</v>
      </c>
      <c r="C49" s="26" t="s">
        <v>134</v>
      </c>
      <c r="D49" s="25"/>
      <c r="E49" s="25">
        <v>200.0</v>
      </c>
      <c r="F49" s="25">
        <v>0.0</v>
      </c>
      <c r="G49" s="84">
        <f>SUM(D49:F49)</f>
        <v>200</v>
      </c>
      <c r="H49" s="30"/>
      <c r="I49" s="31"/>
      <c r="J49" s="30"/>
      <c r="K49" s="32"/>
      <c r="L49" s="33"/>
      <c r="M49" s="33"/>
      <c r="N49" s="33"/>
      <c r="O49" s="34"/>
      <c r="P49" s="30"/>
      <c r="Q49" s="31"/>
      <c r="R49" s="30"/>
      <c r="S49" s="32"/>
      <c r="T49" s="35"/>
      <c r="U49" s="36"/>
      <c r="V49" s="85"/>
      <c r="W49" s="37"/>
      <c r="X49" s="37"/>
      <c r="Y49" s="38"/>
      <c r="Z49" s="39"/>
      <c r="AA49" s="39"/>
      <c r="AB49" s="40">
        <f>TRUNC((AVERAGE(IF(N49&gt;0,N49), Z50,Z51,Z52)),2)</f>
        <v>1652.22</v>
      </c>
      <c r="AC49" s="41">
        <f>TRUNC((AB49*G49),2)</f>
        <v>330444</v>
      </c>
      <c r="AD49" s="10"/>
      <c r="AG49" s="86"/>
      <c r="AH49" s="42"/>
      <c r="AI49" s="42"/>
      <c r="AJ49" s="42"/>
    </row>
    <row r="50">
      <c r="A50" s="19"/>
      <c r="B50" s="19"/>
      <c r="C50" s="19"/>
      <c r="D50" s="19"/>
      <c r="E50" s="19"/>
      <c r="F50" s="19"/>
      <c r="G50" s="19"/>
      <c r="H50" s="19"/>
      <c r="I50" s="19"/>
      <c r="J50" s="19"/>
      <c r="K50" s="19"/>
      <c r="L50" s="19"/>
      <c r="M50" s="19"/>
      <c r="N50" s="19"/>
      <c r="O50" s="19"/>
      <c r="P50" s="19"/>
      <c r="Q50" s="19"/>
      <c r="R50" s="19"/>
      <c r="S50" s="19"/>
      <c r="T50" s="35">
        <v>1584.0</v>
      </c>
      <c r="U50" s="36">
        <v>45574.0</v>
      </c>
      <c r="V50" s="85" t="s">
        <v>135</v>
      </c>
      <c r="W50" s="37" t="s">
        <v>70</v>
      </c>
      <c r="X50" s="37" t="s">
        <v>38</v>
      </c>
      <c r="Y50" s="38">
        <v>0.04263</v>
      </c>
      <c r="Z50" s="39">
        <f t="shared" ref="Z50:Z73" si="14">(Y50*T50)+T50</f>
        <v>1651.52592</v>
      </c>
      <c r="AA50" s="39">
        <f t="shared" ref="AA50:AA52" si="15">Z50*$G$49</f>
        <v>330305.184</v>
      </c>
      <c r="AB50" s="18"/>
      <c r="AC50" s="19"/>
      <c r="AD50" s="10"/>
    </row>
    <row r="51">
      <c r="A51" s="19"/>
      <c r="B51" s="19"/>
      <c r="C51" s="19"/>
      <c r="D51" s="19"/>
      <c r="E51" s="19"/>
      <c r="F51" s="19"/>
      <c r="G51" s="19"/>
      <c r="H51" s="19"/>
      <c r="I51" s="19"/>
      <c r="J51" s="19"/>
      <c r="K51" s="19"/>
      <c r="L51" s="19"/>
      <c r="M51" s="19"/>
      <c r="N51" s="19"/>
      <c r="O51" s="19"/>
      <c r="P51" s="19"/>
      <c r="Q51" s="19"/>
      <c r="R51" s="19"/>
      <c r="S51" s="19"/>
      <c r="T51" s="35">
        <v>1495.0</v>
      </c>
      <c r="U51" s="36">
        <v>45574.0</v>
      </c>
      <c r="V51" s="85" t="s">
        <v>136</v>
      </c>
      <c r="W51" s="37" t="s">
        <v>70</v>
      </c>
      <c r="X51" s="37" t="s">
        <v>38</v>
      </c>
      <c r="Y51" s="38">
        <v>0.042635</v>
      </c>
      <c r="Z51" s="39">
        <f t="shared" si="14"/>
        <v>1558.739325</v>
      </c>
      <c r="AA51" s="39">
        <f t="shared" si="15"/>
        <v>311747.865</v>
      </c>
      <c r="AB51" s="18"/>
      <c r="AC51" s="19"/>
      <c r="AD51" s="10"/>
    </row>
    <row r="52" ht="58.5" customHeight="1">
      <c r="A52" s="23"/>
      <c r="B52" s="23"/>
      <c r="C52" s="23"/>
      <c r="D52" s="23"/>
      <c r="E52" s="23"/>
      <c r="F52" s="23"/>
      <c r="G52" s="23"/>
      <c r="H52" s="23"/>
      <c r="I52" s="23"/>
      <c r="J52" s="23"/>
      <c r="K52" s="23"/>
      <c r="L52" s="23"/>
      <c r="M52" s="23"/>
      <c r="N52" s="23"/>
      <c r="O52" s="23"/>
      <c r="P52" s="23"/>
      <c r="Q52" s="23"/>
      <c r="R52" s="23"/>
      <c r="S52" s="23"/>
      <c r="T52" s="35">
        <v>1675.0</v>
      </c>
      <c r="U52" s="36">
        <v>45574.0</v>
      </c>
      <c r="V52" s="85" t="s">
        <v>136</v>
      </c>
      <c r="W52" s="37" t="s">
        <v>70</v>
      </c>
      <c r="X52" s="37" t="s">
        <v>38</v>
      </c>
      <c r="Y52" s="38">
        <v>0.042635</v>
      </c>
      <c r="Z52" s="39">
        <f t="shared" si="14"/>
        <v>1746.413625</v>
      </c>
      <c r="AA52" s="39">
        <f t="shared" si="15"/>
        <v>349282.725</v>
      </c>
      <c r="AB52" s="22"/>
      <c r="AC52" s="23"/>
      <c r="AD52" s="10"/>
    </row>
    <row r="53" ht="111.0" customHeight="1">
      <c r="A53" s="82">
        <f>A49+1</f>
        <v>20</v>
      </c>
      <c r="B53" s="83" t="s">
        <v>137</v>
      </c>
      <c r="C53" s="26" t="s">
        <v>138</v>
      </c>
      <c r="D53" s="69"/>
      <c r="E53" s="25">
        <v>16.0</v>
      </c>
      <c r="F53" s="25">
        <v>0.0</v>
      </c>
      <c r="G53" s="84">
        <f>E53+F53</f>
        <v>16</v>
      </c>
      <c r="H53" s="30">
        <v>3985.74</v>
      </c>
      <c r="I53" s="31">
        <v>0.0</v>
      </c>
      <c r="J53" s="30">
        <f>(H53*I53)+H53</f>
        <v>3985.74</v>
      </c>
      <c r="K53" s="32">
        <f>J53*G53</f>
        <v>63771.84</v>
      </c>
      <c r="L53" s="33"/>
      <c r="M53" s="33"/>
      <c r="N53" s="33"/>
      <c r="O53" s="34"/>
      <c r="P53" s="30">
        <v>2600.0</v>
      </c>
      <c r="Q53" s="31">
        <v>0.0</v>
      </c>
      <c r="R53" s="30">
        <f>(P53*Q53)+P53</f>
        <v>2600</v>
      </c>
      <c r="S53" s="32">
        <f>R53*G53</f>
        <v>41600</v>
      </c>
      <c r="T53" s="35">
        <v>2600.0</v>
      </c>
      <c r="U53" s="36">
        <v>45566.0</v>
      </c>
      <c r="V53" s="37" t="s">
        <v>117</v>
      </c>
      <c r="W53" s="37" t="s">
        <v>118</v>
      </c>
      <c r="X53" s="37" t="s">
        <v>29</v>
      </c>
      <c r="Y53" s="38">
        <v>0.042635</v>
      </c>
      <c r="Z53" s="39">
        <f t="shared" si="14"/>
        <v>2710.851</v>
      </c>
      <c r="AA53" s="39">
        <f t="shared" ref="AA53:AA54" si="16">Z53*$G$53</f>
        <v>43373.616</v>
      </c>
      <c r="AB53" s="40">
        <f>TRUNC(((J53+R53+Z53+Z54)/4),2)</f>
        <v>3171.47</v>
      </c>
      <c r="AC53" s="41">
        <f>TRUNC((AB53*G53),2)</f>
        <v>50743.52</v>
      </c>
      <c r="AD53" s="10"/>
    </row>
    <row r="54" ht="102.75" customHeight="1">
      <c r="A54" s="23"/>
      <c r="B54" s="19"/>
      <c r="C54" s="23"/>
      <c r="D54" s="23"/>
      <c r="E54" s="23"/>
      <c r="F54" s="23"/>
      <c r="G54" s="23"/>
      <c r="H54" s="23"/>
      <c r="I54" s="23"/>
      <c r="J54" s="23"/>
      <c r="K54" s="23"/>
      <c r="L54" s="23"/>
      <c r="M54" s="23"/>
      <c r="N54" s="23"/>
      <c r="O54" s="23"/>
      <c r="P54" s="23"/>
      <c r="Q54" s="23"/>
      <c r="R54" s="23"/>
      <c r="S54" s="23"/>
      <c r="T54" s="35">
        <v>3237.15</v>
      </c>
      <c r="U54" s="36">
        <v>45531.0</v>
      </c>
      <c r="V54" s="37" t="s">
        <v>46</v>
      </c>
      <c r="W54" s="37" t="s">
        <v>47</v>
      </c>
      <c r="X54" s="37" t="s">
        <v>98</v>
      </c>
      <c r="Y54" s="38">
        <v>0.04701</v>
      </c>
      <c r="Z54" s="39">
        <f t="shared" si="14"/>
        <v>3389.328422</v>
      </c>
      <c r="AA54" s="39">
        <f t="shared" si="16"/>
        <v>54229.25474</v>
      </c>
      <c r="AB54" s="22"/>
      <c r="AC54" s="23"/>
      <c r="AD54" s="10"/>
    </row>
    <row r="55" ht="80.25" customHeight="1">
      <c r="A55" s="44">
        <f>A53+1</f>
        <v>21</v>
      </c>
      <c r="B55" s="45" t="s">
        <v>139</v>
      </c>
      <c r="C55" s="26" t="s">
        <v>140</v>
      </c>
      <c r="D55" s="25"/>
      <c r="E55" s="25">
        <v>2.0</v>
      </c>
      <c r="F55" s="25">
        <v>0.0</v>
      </c>
      <c r="G55" s="84">
        <f>E55+F55</f>
        <v>2</v>
      </c>
      <c r="H55" s="30">
        <v>4151.81</v>
      </c>
      <c r="I55" s="31">
        <v>0.0</v>
      </c>
      <c r="J55" s="30">
        <f>(H55*I55)+H55</f>
        <v>4151.81</v>
      </c>
      <c r="K55" s="32">
        <f>J55*G55</f>
        <v>8303.62</v>
      </c>
      <c r="L55" s="33"/>
      <c r="M55" s="33"/>
      <c r="N55" s="33"/>
      <c r="O55" s="34"/>
      <c r="P55" s="30">
        <v>2700.0</v>
      </c>
      <c r="Q55" s="31">
        <v>0.0</v>
      </c>
      <c r="R55" s="30">
        <f>(P55*Q55)+P55</f>
        <v>2700</v>
      </c>
      <c r="S55" s="32">
        <f>R55*G55</f>
        <v>5400</v>
      </c>
      <c r="T55" s="35">
        <v>2143.0</v>
      </c>
      <c r="U55" s="36">
        <v>45476.0</v>
      </c>
      <c r="V55" s="37" t="s">
        <v>141</v>
      </c>
      <c r="W55" s="37" t="s">
        <v>142</v>
      </c>
      <c r="X55" s="37" t="s">
        <v>98</v>
      </c>
      <c r="Y55" s="38">
        <v>0.05099</v>
      </c>
      <c r="Z55" s="39">
        <f t="shared" si="14"/>
        <v>2252.27157</v>
      </c>
      <c r="AA55" s="39">
        <f t="shared" ref="AA55:AA56" si="17">Z55*$G$55</f>
        <v>4504.54314</v>
      </c>
      <c r="AB55" s="40">
        <f>TRUNC(((J55+R55+Z55+Z56)/4),2)</f>
        <v>2877.64</v>
      </c>
      <c r="AC55" s="41">
        <f>TRUNC((AB55*G55),2)</f>
        <v>5755.28</v>
      </c>
      <c r="AD55" s="10"/>
    </row>
    <row r="56" ht="72.75" customHeight="1">
      <c r="A56" s="23"/>
      <c r="B56" s="23"/>
      <c r="C56" s="23"/>
      <c r="D56" s="23"/>
      <c r="E56" s="23"/>
      <c r="F56" s="23"/>
      <c r="G56" s="23"/>
      <c r="H56" s="23"/>
      <c r="I56" s="23"/>
      <c r="J56" s="23"/>
      <c r="K56" s="23"/>
      <c r="L56" s="23"/>
      <c r="M56" s="23"/>
      <c r="N56" s="23"/>
      <c r="O56" s="23"/>
      <c r="P56" s="23"/>
      <c r="Q56" s="23"/>
      <c r="R56" s="23"/>
      <c r="S56" s="23"/>
      <c r="T56" s="35">
        <v>2390.0</v>
      </c>
      <c r="U56" s="36">
        <v>45757.0</v>
      </c>
      <c r="V56" s="37" t="s">
        <v>143</v>
      </c>
      <c r="W56" s="37" t="s">
        <v>144</v>
      </c>
      <c r="X56" s="37" t="s">
        <v>98</v>
      </c>
      <c r="Y56" s="38">
        <v>0.006911</v>
      </c>
      <c r="Z56" s="39">
        <f t="shared" si="14"/>
        <v>2406.51729</v>
      </c>
      <c r="AA56" s="39">
        <f t="shared" si="17"/>
        <v>4813.03458</v>
      </c>
      <c r="AB56" s="22"/>
      <c r="AC56" s="23"/>
      <c r="AD56" s="10"/>
    </row>
    <row r="57" ht="153.75" customHeight="1">
      <c r="A57" s="87">
        <f>A55+1</f>
        <v>22</v>
      </c>
      <c r="B57" s="88" t="s">
        <v>139</v>
      </c>
      <c r="C57" s="89" t="s">
        <v>145</v>
      </c>
      <c r="D57" s="90"/>
      <c r="E57" s="91">
        <v>2.0</v>
      </c>
      <c r="F57" s="91">
        <v>0.0</v>
      </c>
      <c r="G57" s="92">
        <f t="shared" ref="G57:G58" si="18">E57+F57</f>
        <v>2</v>
      </c>
      <c r="H57" s="93">
        <v>3981.25</v>
      </c>
      <c r="I57" s="94">
        <v>0.0</v>
      </c>
      <c r="J57" s="93">
        <f t="shared" ref="J57:J58" si="19">(H57*I57)+H57</f>
        <v>3981.25</v>
      </c>
      <c r="K57" s="95">
        <f t="shared" ref="K57:K58" si="20">J57*G57</f>
        <v>7962.5</v>
      </c>
      <c r="L57" s="96"/>
      <c r="M57" s="96"/>
      <c r="N57" s="96"/>
      <c r="O57" s="97"/>
      <c r="P57" s="93">
        <v>2500.0</v>
      </c>
      <c r="Q57" s="94">
        <v>0.0</v>
      </c>
      <c r="R57" s="93">
        <f t="shared" ref="R57:R58" si="21">(P57*Q57)+P57</f>
        <v>2500</v>
      </c>
      <c r="S57" s="95">
        <f t="shared" ref="S57:S58" si="22">R57*G57</f>
        <v>5000</v>
      </c>
      <c r="T57" s="35">
        <v>3250.0</v>
      </c>
      <c r="U57" s="36">
        <v>45492.0</v>
      </c>
      <c r="V57" s="37" t="s">
        <v>146</v>
      </c>
      <c r="W57" s="37" t="s">
        <v>147</v>
      </c>
      <c r="X57" s="37" t="s">
        <v>98</v>
      </c>
      <c r="Y57" s="38">
        <v>0.05099</v>
      </c>
      <c r="Z57" s="39">
        <f t="shared" si="14"/>
        <v>3415.7175</v>
      </c>
      <c r="AA57" s="39">
        <f t="shared" ref="AA57:AA59" si="23">Z57*$G$57</f>
        <v>6831.435</v>
      </c>
      <c r="AB57" s="98">
        <f>TRUNC((AVERAGE(IF(J57&gt;0,J57), IF(N57&gt;0,N57), IF(R57&gt;0,R57),Z57)),2)</f>
        <v>3298.98</v>
      </c>
      <c r="AC57" s="99">
        <f t="shared" ref="AC57:AC58" si="24">TRUNC((AB57*G57),2)</f>
        <v>6597.96</v>
      </c>
      <c r="AD57" s="10"/>
    </row>
    <row r="58" ht="87.0" customHeight="1">
      <c r="A58" s="82">
        <f>A57+1</f>
        <v>23</v>
      </c>
      <c r="B58" s="83" t="s">
        <v>139</v>
      </c>
      <c r="C58" s="26" t="s">
        <v>148</v>
      </c>
      <c r="D58" s="69"/>
      <c r="E58" s="25">
        <v>2.0</v>
      </c>
      <c r="F58" s="25">
        <v>0.0</v>
      </c>
      <c r="G58" s="84">
        <f t="shared" si="18"/>
        <v>2</v>
      </c>
      <c r="H58" s="30">
        <v>3238.42</v>
      </c>
      <c r="I58" s="31">
        <v>0.0</v>
      </c>
      <c r="J58" s="30">
        <f t="shared" si="19"/>
        <v>3238.42</v>
      </c>
      <c r="K58" s="32">
        <f t="shared" si="20"/>
        <v>6476.84</v>
      </c>
      <c r="L58" s="33"/>
      <c r="M58" s="33"/>
      <c r="N58" s="33"/>
      <c r="O58" s="34"/>
      <c r="P58" s="30">
        <v>2300.0</v>
      </c>
      <c r="Q58" s="31">
        <v>0.0</v>
      </c>
      <c r="R58" s="30">
        <f t="shared" si="21"/>
        <v>2300</v>
      </c>
      <c r="S58" s="32">
        <f t="shared" si="22"/>
        <v>4600</v>
      </c>
      <c r="T58" s="35">
        <v>2380.3</v>
      </c>
      <c r="U58" s="36">
        <v>45638.0</v>
      </c>
      <c r="V58" s="37" t="s">
        <v>149</v>
      </c>
      <c r="W58" s="37" t="s">
        <v>150</v>
      </c>
      <c r="X58" s="37" t="s">
        <v>98</v>
      </c>
      <c r="Y58" s="38">
        <v>0.0328</v>
      </c>
      <c r="Z58" s="39">
        <f t="shared" si="14"/>
        <v>2458.37384</v>
      </c>
      <c r="AA58" s="39">
        <f t="shared" si="23"/>
        <v>4916.74768</v>
      </c>
      <c r="AB58" s="100">
        <f>TRUNC(((J58+R58+Z58+Z59)/4),2)</f>
        <v>2562.93</v>
      </c>
      <c r="AC58" s="41">
        <f t="shared" si="24"/>
        <v>5125.86</v>
      </c>
      <c r="AD58" s="10"/>
    </row>
    <row r="59" ht="154.5" customHeight="1">
      <c r="A59" s="23"/>
      <c r="B59" s="23"/>
      <c r="C59" s="23"/>
      <c r="D59" s="23"/>
      <c r="E59" s="23"/>
      <c r="F59" s="23"/>
      <c r="G59" s="23"/>
      <c r="H59" s="23"/>
      <c r="I59" s="23"/>
      <c r="J59" s="23"/>
      <c r="K59" s="23"/>
      <c r="L59" s="23"/>
      <c r="M59" s="23"/>
      <c r="N59" s="23"/>
      <c r="O59" s="23"/>
      <c r="P59" s="23"/>
      <c r="Q59" s="23"/>
      <c r="R59" s="23"/>
      <c r="S59" s="23"/>
      <c r="T59" s="35">
        <v>2227.0</v>
      </c>
      <c r="U59" s="36">
        <v>45726.0</v>
      </c>
      <c r="V59" s="37" t="s">
        <v>151</v>
      </c>
      <c r="W59" s="37" t="s">
        <v>152</v>
      </c>
      <c r="X59" s="37" t="s">
        <v>98</v>
      </c>
      <c r="Y59" s="38">
        <v>0.01255</v>
      </c>
      <c r="Z59" s="39">
        <f t="shared" si="14"/>
        <v>2254.94885</v>
      </c>
      <c r="AA59" s="39">
        <f t="shared" si="23"/>
        <v>4509.8977</v>
      </c>
      <c r="AB59" s="22"/>
      <c r="AC59" s="23"/>
      <c r="AD59" s="10"/>
    </row>
    <row r="60">
      <c r="A60" s="82">
        <f>A58+1</f>
        <v>24</v>
      </c>
      <c r="B60" s="83" t="s">
        <v>139</v>
      </c>
      <c r="C60" s="26" t="s">
        <v>153</v>
      </c>
      <c r="D60" s="69"/>
      <c r="E60" s="25">
        <v>4.0</v>
      </c>
      <c r="F60" s="25">
        <v>2.0</v>
      </c>
      <c r="G60" s="84">
        <f>E60+F60</f>
        <v>6</v>
      </c>
      <c r="H60" s="30">
        <v>5455.14</v>
      </c>
      <c r="I60" s="31">
        <v>0.0</v>
      </c>
      <c r="J60" s="30">
        <f>(H60*I60)+H60</f>
        <v>5455.14</v>
      </c>
      <c r="K60" s="32">
        <f>J60*G60</f>
        <v>32730.84</v>
      </c>
      <c r="L60" s="33"/>
      <c r="M60" s="33"/>
      <c r="N60" s="33"/>
      <c r="O60" s="34"/>
      <c r="P60" s="30">
        <v>2000.0</v>
      </c>
      <c r="Q60" s="31">
        <v>0.0</v>
      </c>
      <c r="R60" s="30">
        <f>(P60*Q60)+P60</f>
        <v>2000</v>
      </c>
      <c r="S60" s="32">
        <f>R60*G60</f>
        <v>12000</v>
      </c>
      <c r="T60" s="35">
        <v>2000.0</v>
      </c>
      <c r="U60" s="36">
        <v>45474.0</v>
      </c>
      <c r="V60" s="37" t="s">
        <v>154</v>
      </c>
      <c r="W60" s="37" t="s">
        <v>155</v>
      </c>
      <c r="X60" s="37" t="s">
        <v>29</v>
      </c>
      <c r="Y60" s="38">
        <v>0.05099</v>
      </c>
      <c r="Z60" s="39">
        <f t="shared" si="14"/>
        <v>2101.98</v>
      </c>
      <c r="AA60" s="39">
        <f>Z60*G60</f>
        <v>12611.88</v>
      </c>
      <c r="AB60" s="100">
        <f>TRUNC(((J60+R60+Z60+Z61)/4),2)</f>
        <v>2886.6</v>
      </c>
      <c r="AC60" s="41">
        <f>TRUNC((AB60*G60),2)</f>
        <v>17319.6</v>
      </c>
      <c r="AD60" s="10"/>
    </row>
    <row r="61" ht="114.0" customHeight="1">
      <c r="A61" s="23"/>
      <c r="B61" s="23"/>
      <c r="C61" s="23"/>
      <c r="D61" s="23"/>
      <c r="E61" s="23"/>
      <c r="F61" s="23"/>
      <c r="G61" s="23"/>
      <c r="H61" s="23"/>
      <c r="I61" s="23"/>
      <c r="J61" s="23"/>
      <c r="K61" s="23"/>
      <c r="L61" s="23"/>
      <c r="M61" s="23"/>
      <c r="N61" s="23"/>
      <c r="O61" s="23"/>
      <c r="P61" s="23"/>
      <c r="Q61" s="23"/>
      <c r="R61" s="23"/>
      <c r="S61" s="23"/>
      <c r="T61" s="35">
        <v>1900.0</v>
      </c>
      <c r="U61" s="36">
        <v>45512.0</v>
      </c>
      <c r="V61" s="37" t="s">
        <v>156</v>
      </c>
      <c r="W61" s="37" t="s">
        <v>157</v>
      </c>
      <c r="X61" s="37" t="s">
        <v>158</v>
      </c>
      <c r="Y61" s="38">
        <v>0.04701</v>
      </c>
      <c r="Z61" s="39">
        <f t="shared" si="14"/>
        <v>1989.319</v>
      </c>
      <c r="AA61" s="39">
        <f>Z61*G60</f>
        <v>11935.914</v>
      </c>
      <c r="AB61" s="22"/>
      <c r="AC61" s="23"/>
      <c r="AD61" s="10"/>
    </row>
    <row r="62">
      <c r="A62" s="82">
        <f>A60+1</f>
        <v>25</v>
      </c>
      <c r="B62" s="83" t="s">
        <v>159</v>
      </c>
      <c r="C62" s="26" t="s">
        <v>160</v>
      </c>
      <c r="D62" s="69"/>
      <c r="E62" s="25">
        <v>2.0</v>
      </c>
      <c r="F62" s="25">
        <v>0.0</v>
      </c>
      <c r="G62" s="84">
        <f>E62+F62</f>
        <v>2</v>
      </c>
      <c r="H62" s="30"/>
      <c r="I62" s="31"/>
      <c r="J62" s="30"/>
      <c r="K62" s="32"/>
      <c r="L62" s="33"/>
      <c r="M62" s="33"/>
      <c r="N62" s="33"/>
      <c r="O62" s="33"/>
      <c r="P62" s="30">
        <v>1640.0</v>
      </c>
      <c r="Q62" s="31">
        <v>0.0</v>
      </c>
      <c r="R62" s="30">
        <f>(P62*Q62)+P62</f>
        <v>1640</v>
      </c>
      <c r="S62" s="32">
        <f>R62*G62</f>
        <v>3280</v>
      </c>
      <c r="T62" s="35">
        <v>1180.0</v>
      </c>
      <c r="U62" s="36">
        <v>45594.0</v>
      </c>
      <c r="V62" s="37" t="s">
        <v>161</v>
      </c>
      <c r="W62" s="37" t="s">
        <v>162</v>
      </c>
      <c r="X62" s="37" t="s">
        <v>158</v>
      </c>
      <c r="Y62" s="38">
        <v>0.042635</v>
      </c>
      <c r="Z62" s="39">
        <f t="shared" si="14"/>
        <v>1230.3093</v>
      </c>
      <c r="AA62" s="39">
        <f>Z62*G60</f>
        <v>7381.8558</v>
      </c>
      <c r="AB62" s="100">
        <f>TRUNC(((R62+Z62+Z63)/3),2)</f>
        <v>1384.37</v>
      </c>
      <c r="AC62" s="41">
        <f>TRUNC((AB62*G62),2)</f>
        <v>2768.74</v>
      </c>
      <c r="AD62" s="10"/>
    </row>
    <row r="63" ht="129.75" customHeight="1">
      <c r="A63" s="23"/>
      <c r="B63" s="23"/>
      <c r="C63" s="23"/>
      <c r="D63" s="23"/>
      <c r="E63" s="23"/>
      <c r="F63" s="23"/>
      <c r="G63" s="23"/>
      <c r="H63" s="23"/>
      <c r="I63" s="23"/>
      <c r="J63" s="23"/>
      <c r="K63" s="23"/>
      <c r="L63" s="23"/>
      <c r="M63" s="23"/>
      <c r="N63" s="23"/>
      <c r="O63" s="23"/>
      <c r="P63" s="23"/>
      <c r="Q63" s="23"/>
      <c r="R63" s="23"/>
      <c r="S63" s="23"/>
      <c r="T63" s="35">
        <v>1224.98</v>
      </c>
      <c r="U63" s="36">
        <v>45560.0</v>
      </c>
      <c r="V63" s="37" t="s">
        <v>163</v>
      </c>
      <c r="W63" s="37" t="s">
        <v>164</v>
      </c>
      <c r="X63" s="37" t="s">
        <v>29</v>
      </c>
      <c r="Y63" s="38">
        <v>0.04722</v>
      </c>
      <c r="Z63" s="39">
        <f t="shared" si="14"/>
        <v>1282.823556</v>
      </c>
      <c r="AA63" s="39">
        <f>Z63*G62</f>
        <v>2565.647111</v>
      </c>
      <c r="AB63" s="22"/>
      <c r="AC63" s="23"/>
      <c r="AD63" s="10"/>
      <c r="AF63" s="47"/>
      <c r="AG63" s="48"/>
      <c r="AH63" s="43"/>
      <c r="AI63" s="43"/>
      <c r="AJ63" s="43"/>
      <c r="AK63" s="70"/>
      <c r="AL63" s="50"/>
      <c r="AM63" s="50"/>
    </row>
    <row r="64">
      <c r="A64" s="24">
        <f>A62+1</f>
        <v>26</v>
      </c>
      <c r="B64" s="25" t="s">
        <v>165</v>
      </c>
      <c r="C64" s="26" t="s">
        <v>166</v>
      </c>
      <c r="D64" s="69"/>
      <c r="E64" s="25">
        <v>35.0</v>
      </c>
      <c r="F64" s="25">
        <v>0.0</v>
      </c>
      <c r="G64" s="84">
        <f>E64+F64</f>
        <v>35</v>
      </c>
      <c r="H64" s="30"/>
      <c r="I64" s="31"/>
      <c r="J64" s="30"/>
      <c r="K64" s="32"/>
      <c r="L64" s="33"/>
      <c r="M64" s="55"/>
      <c r="N64" s="33"/>
      <c r="O64" s="34"/>
      <c r="P64" s="30">
        <v>975.0</v>
      </c>
      <c r="Q64" s="31">
        <v>0.0</v>
      </c>
      <c r="R64" s="30">
        <f>(P64*Q64)+P64</f>
        <v>975</v>
      </c>
      <c r="S64" s="32">
        <f>R64*G64</f>
        <v>34125</v>
      </c>
      <c r="T64" s="35">
        <v>1699.6</v>
      </c>
      <c r="U64" s="36">
        <v>45503.0</v>
      </c>
      <c r="V64" s="37" t="s">
        <v>167</v>
      </c>
      <c r="W64" s="37" t="s">
        <v>168</v>
      </c>
      <c r="X64" s="37" t="s">
        <v>169</v>
      </c>
      <c r="Y64" s="38">
        <v>0.05099</v>
      </c>
      <c r="Z64" s="39">
        <f t="shared" si="14"/>
        <v>1786.262604</v>
      </c>
      <c r="AA64" s="39">
        <f>Z64*G64</f>
        <v>62519.19114</v>
      </c>
      <c r="AB64" s="100">
        <f>TRUNC((AVERAGE(IF(R64&gt;0,R64),Z64,Z65,Z66)),2)</f>
        <v>1527.4</v>
      </c>
      <c r="AC64" s="41">
        <f>TRUNC((AB64*G64),2)</f>
        <v>53459</v>
      </c>
      <c r="AD64" s="10"/>
    </row>
    <row r="65">
      <c r="A65" s="19"/>
      <c r="B65" s="19"/>
      <c r="C65" s="19"/>
      <c r="D65" s="19"/>
      <c r="E65" s="19"/>
      <c r="F65" s="19"/>
      <c r="G65" s="19"/>
      <c r="H65" s="19"/>
      <c r="I65" s="19"/>
      <c r="J65" s="19"/>
      <c r="K65" s="19"/>
      <c r="L65" s="19"/>
      <c r="M65" s="19"/>
      <c r="N65" s="19"/>
      <c r="O65" s="19"/>
      <c r="P65" s="19"/>
      <c r="Q65" s="19"/>
      <c r="R65" s="19"/>
      <c r="S65" s="19"/>
      <c r="T65" s="35">
        <v>1340.0</v>
      </c>
      <c r="U65" s="36">
        <v>45516.0</v>
      </c>
      <c r="V65" s="37" t="s">
        <v>170</v>
      </c>
      <c r="W65" s="37" t="s">
        <v>171</v>
      </c>
      <c r="X65" s="37" t="s">
        <v>169</v>
      </c>
      <c r="Y65" s="38">
        <v>0.047015</v>
      </c>
      <c r="Z65" s="39">
        <f t="shared" si="14"/>
        <v>1403.0001</v>
      </c>
      <c r="AA65" s="39">
        <f>Z65*G64</f>
        <v>49105.0035</v>
      </c>
      <c r="AB65" s="18"/>
      <c r="AC65" s="19"/>
      <c r="AD65" s="10"/>
    </row>
    <row r="66" ht="57.0" customHeight="1">
      <c r="A66" s="23"/>
      <c r="B66" s="23"/>
      <c r="C66" s="23"/>
      <c r="D66" s="23"/>
      <c r="E66" s="23"/>
      <c r="F66" s="23"/>
      <c r="G66" s="23"/>
      <c r="H66" s="23"/>
      <c r="I66" s="23"/>
      <c r="J66" s="23"/>
      <c r="K66" s="23"/>
      <c r="L66" s="23"/>
      <c r="M66" s="23"/>
      <c r="N66" s="23"/>
      <c r="O66" s="23"/>
      <c r="P66" s="23"/>
      <c r="Q66" s="23"/>
      <c r="R66" s="23"/>
      <c r="S66" s="23"/>
      <c r="T66" s="35">
        <v>1858.0</v>
      </c>
      <c r="U66" s="36">
        <v>45516.0</v>
      </c>
      <c r="V66" s="37" t="s">
        <v>170</v>
      </c>
      <c r="W66" s="37" t="s">
        <v>171</v>
      </c>
      <c r="X66" s="37" t="s">
        <v>169</v>
      </c>
      <c r="Y66" s="38">
        <v>0.047015</v>
      </c>
      <c r="Z66" s="39">
        <f t="shared" si="14"/>
        <v>1945.35387</v>
      </c>
      <c r="AA66" s="39">
        <f>Z66*G64</f>
        <v>68087.38545</v>
      </c>
      <c r="AB66" s="22"/>
      <c r="AC66" s="23"/>
      <c r="AD66" s="10"/>
    </row>
    <row r="67" ht="164.25" customHeight="1">
      <c r="A67" s="101">
        <f>A64+1</f>
        <v>27</v>
      </c>
      <c r="B67" s="91" t="s">
        <v>165</v>
      </c>
      <c r="C67" s="89" t="s">
        <v>172</v>
      </c>
      <c r="D67" s="91"/>
      <c r="E67" s="91">
        <v>2.0</v>
      </c>
      <c r="F67" s="91">
        <v>0.0</v>
      </c>
      <c r="G67" s="92">
        <f t="shared" ref="G67:G68" si="25">E67+F67</f>
        <v>2</v>
      </c>
      <c r="H67" s="30">
        <v>3702.19</v>
      </c>
      <c r="I67" s="31">
        <v>0.0</v>
      </c>
      <c r="J67" s="30">
        <f>(H67*I67)+H67</f>
        <v>3702.19</v>
      </c>
      <c r="K67" s="32">
        <f>J67*G67</f>
        <v>7404.38</v>
      </c>
      <c r="L67" s="102"/>
      <c r="M67" s="2"/>
      <c r="N67" s="2"/>
      <c r="O67" s="3"/>
      <c r="P67" s="93">
        <v>1685.0</v>
      </c>
      <c r="Q67" s="94">
        <v>0.0</v>
      </c>
      <c r="R67" s="93">
        <f t="shared" ref="R67:R68" si="26">(P67*Q67)+P67</f>
        <v>1685</v>
      </c>
      <c r="S67" s="95">
        <f t="shared" ref="S67:S68" si="27">R67*G67</f>
        <v>3370</v>
      </c>
      <c r="T67" s="35">
        <v>1600.0</v>
      </c>
      <c r="U67" s="36">
        <v>45547.0</v>
      </c>
      <c r="V67" s="37" t="s">
        <v>173</v>
      </c>
      <c r="W67" s="37" t="s">
        <v>174</v>
      </c>
      <c r="X67" s="37" t="s">
        <v>29</v>
      </c>
      <c r="Y67" s="38">
        <v>0.04722</v>
      </c>
      <c r="Z67" s="39">
        <f t="shared" si="14"/>
        <v>1675.552</v>
      </c>
      <c r="AA67" s="39">
        <f t="shared" ref="AA67:AA68" si="28">Z67*G67</f>
        <v>3351.104</v>
      </c>
      <c r="AB67" s="98">
        <f>TRUNC(((J67+R67+Z67)/3),2)</f>
        <v>2354.24</v>
      </c>
      <c r="AC67" s="99">
        <f t="shared" ref="AC67:AC68" si="29">TRUNC((AB67*G67),2)</f>
        <v>4708.48</v>
      </c>
      <c r="AD67" s="10"/>
      <c r="AF67" s="47"/>
      <c r="AG67" s="42"/>
    </row>
    <row r="68">
      <c r="A68" s="24">
        <f>A67+1</f>
        <v>28</v>
      </c>
      <c r="B68" s="25" t="s">
        <v>165</v>
      </c>
      <c r="C68" s="26" t="s">
        <v>175</v>
      </c>
      <c r="D68" s="25"/>
      <c r="E68" s="25">
        <v>35.0</v>
      </c>
      <c r="F68" s="25">
        <v>0.0</v>
      </c>
      <c r="G68" s="84">
        <f t="shared" si="25"/>
        <v>35</v>
      </c>
      <c r="H68" s="30"/>
      <c r="I68" s="31"/>
      <c r="J68" s="30"/>
      <c r="K68" s="32"/>
      <c r="L68" s="62"/>
      <c r="M68" s="63"/>
      <c r="N68" s="63"/>
      <c r="O68" s="64"/>
      <c r="P68" s="30">
        <v>1910.0</v>
      </c>
      <c r="Q68" s="31">
        <v>0.0</v>
      </c>
      <c r="R68" s="30">
        <f t="shared" si="26"/>
        <v>1910</v>
      </c>
      <c r="S68" s="32">
        <f t="shared" si="27"/>
        <v>66850</v>
      </c>
      <c r="T68" s="35">
        <v>1092.71</v>
      </c>
      <c r="U68" s="36">
        <v>45499.0</v>
      </c>
      <c r="V68" s="37" t="s">
        <v>176</v>
      </c>
      <c r="W68" s="37" t="s">
        <v>177</v>
      </c>
      <c r="X68" s="37" t="s">
        <v>29</v>
      </c>
      <c r="Y68" s="38">
        <v>0.05099</v>
      </c>
      <c r="Z68" s="39">
        <f t="shared" si="14"/>
        <v>1148.427283</v>
      </c>
      <c r="AA68" s="39">
        <f t="shared" si="28"/>
        <v>40194.9549</v>
      </c>
      <c r="AB68" s="100">
        <f>TRUNC(((R68+Z68+Z69)/3),2)</f>
        <v>1944.52</v>
      </c>
      <c r="AC68" s="41">
        <f t="shared" si="29"/>
        <v>68058.2</v>
      </c>
      <c r="AD68" s="10"/>
      <c r="AH68" s="47"/>
      <c r="AI68" s="103"/>
      <c r="AJ68" s="42"/>
    </row>
    <row r="69" ht="124.5" customHeight="1">
      <c r="A69" s="23"/>
      <c r="B69" s="23"/>
      <c r="C69" s="23"/>
      <c r="D69" s="23"/>
      <c r="E69" s="23"/>
      <c r="F69" s="23"/>
      <c r="G69" s="23"/>
      <c r="H69" s="19"/>
      <c r="I69" s="19"/>
      <c r="J69" s="19"/>
      <c r="K69" s="19"/>
      <c r="L69" s="67"/>
      <c r="M69" s="68"/>
      <c r="N69" s="68"/>
      <c r="O69" s="22"/>
      <c r="P69" s="23"/>
      <c r="Q69" s="23"/>
      <c r="R69" s="23"/>
      <c r="S69" s="23"/>
      <c r="T69" s="35">
        <v>2650.0</v>
      </c>
      <c r="U69" s="36">
        <v>45561.0</v>
      </c>
      <c r="V69" s="37" t="s">
        <v>178</v>
      </c>
      <c r="W69" s="37" t="s">
        <v>179</v>
      </c>
      <c r="X69" s="37" t="s">
        <v>29</v>
      </c>
      <c r="Y69" s="38">
        <v>0.04722</v>
      </c>
      <c r="Z69" s="39">
        <f t="shared" si="14"/>
        <v>2775.133</v>
      </c>
      <c r="AA69" s="39">
        <f>Z69*G68</f>
        <v>97129.655</v>
      </c>
      <c r="AB69" s="22"/>
      <c r="AC69" s="23"/>
      <c r="AD69" s="10"/>
    </row>
    <row r="70">
      <c r="A70" s="24">
        <f>A68+1</f>
        <v>29</v>
      </c>
      <c r="B70" s="83" t="s">
        <v>180</v>
      </c>
      <c r="C70" s="26" t="s">
        <v>181</v>
      </c>
      <c r="D70" s="69"/>
      <c r="E70" s="25">
        <v>1.0</v>
      </c>
      <c r="F70" s="25">
        <v>0.0</v>
      </c>
      <c r="G70" s="84">
        <f>E70+F70</f>
        <v>1</v>
      </c>
      <c r="H70" s="30">
        <v>1860.0</v>
      </c>
      <c r="I70" s="31">
        <v>0.0</v>
      </c>
      <c r="J70" s="30">
        <f>(H70*I70)+H70</f>
        <v>1860</v>
      </c>
      <c r="K70" s="32">
        <f>J70*G70</f>
        <v>1860</v>
      </c>
      <c r="L70" s="62"/>
      <c r="M70" s="63"/>
      <c r="N70" s="63"/>
      <c r="O70" s="64"/>
      <c r="P70" s="30">
        <v>795.0</v>
      </c>
      <c r="Q70" s="31">
        <v>0.0</v>
      </c>
      <c r="R70" s="30">
        <f>(P70*Q70)+P70</f>
        <v>795</v>
      </c>
      <c r="S70" s="32">
        <f>R70*G70</f>
        <v>795</v>
      </c>
      <c r="T70" s="35">
        <v>925.0</v>
      </c>
      <c r="U70" s="36">
        <v>45499.0</v>
      </c>
      <c r="V70" s="37" t="s">
        <v>176</v>
      </c>
      <c r="W70" s="37" t="s">
        <v>177</v>
      </c>
      <c r="X70" s="37" t="s">
        <v>29</v>
      </c>
      <c r="Y70" s="38">
        <v>0.05099</v>
      </c>
      <c r="Z70" s="39">
        <f t="shared" si="14"/>
        <v>972.16575</v>
      </c>
      <c r="AA70" s="39">
        <f>Z70*G70</f>
        <v>972.16575</v>
      </c>
      <c r="AB70" s="100">
        <f>TRUNC(((J70+R70+Z70+Z71)/4),2)</f>
        <v>1163.36</v>
      </c>
      <c r="AC70" s="41">
        <f>TRUNC((AB70*G70),2)</f>
        <v>1163.36</v>
      </c>
      <c r="AD70" s="10"/>
      <c r="AH70" s="47"/>
      <c r="AI70" s="42"/>
    </row>
    <row r="71" ht="112.5" customHeight="1">
      <c r="A71" s="23"/>
      <c r="B71" s="23"/>
      <c r="C71" s="23"/>
      <c r="D71" s="23"/>
      <c r="E71" s="23"/>
      <c r="F71" s="23"/>
      <c r="G71" s="23"/>
      <c r="H71" s="19"/>
      <c r="I71" s="19"/>
      <c r="J71" s="19"/>
      <c r="K71" s="19"/>
      <c r="L71" s="67"/>
      <c r="M71" s="68"/>
      <c r="N71" s="68"/>
      <c r="O71" s="22"/>
      <c r="P71" s="23"/>
      <c r="Q71" s="23"/>
      <c r="R71" s="23"/>
      <c r="S71" s="23"/>
      <c r="T71" s="35">
        <v>980.0</v>
      </c>
      <c r="U71" s="36">
        <v>38256.0</v>
      </c>
      <c r="V71" s="37" t="s">
        <v>85</v>
      </c>
      <c r="W71" s="37" t="s">
        <v>179</v>
      </c>
      <c r="X71" s="37" t="s">
        <v>29</v>
      </c>
      <c r="Y71" s="38">
        <v>0.04722</v>
      </c>
      <c r="Z71" s="39">
        <f t="shared" si="14"/>
        <v>1026.2756</v>
      </c>
      <c r="AA71" s="39">
        <f>T71*G70</f>
        <v>980</v>
      </c>
      <c r="AB71" s="22"/>
      <c r="AC71" s="23"/>
      <c r="AD71" s="10"/>
    </row>
    <row r="72">
      <c r="A72" s="44">
        <f>A70+1</f>
        <v>30</v>
      </c>
      <c r="B72" s="45" t="s">
        <v>182</v>
      </c>
      <c r="C72" s="26" t="s">
        <v>183</v>
      </c>
      <c r="D72" s="25"/>
      <c r="E72" s="25">
        <v>1.0</v>
      </c>
      <c r="F72" s="25">
        <v>0.0</v>
      </c>
      <c r="G72" s="84">
        <f>E72+F72</f>
        <v>1</v>
      </c>
      <c r="H72" s="104"/>
      <c r="I72" s="63"/>
      <c r="J72" s="63"/>
      <c r="K72" s="64"/>
      <c r="L72" s="62"/>
      <c r="M72" s="63"/>
      <c r="N72" s="63"/>
      <c r="O72" s="64"/>
      <c r="P72" s="30">
        <v>1500.0</v>
      </c>
      <c r="Q72" s="31">
        <v>0.0</v>
      </c>
      <c r="R72" s="30">
        <f>(P72*Q72)+P72</f>
        <v>1500</v>
      </c>
      <c r="S72" s="32">
        <f>R72*G72</f>
        <v>1500</v>
      </c>
      <c r="T72" s="35">
        <v>1768.58</v>
      </c>
      <c r="U72" s="36">
        <v>45491.0</v>
      </c>
      <c r="V72" s="37" t="s">
        <v>184</v>
      </c>
      <c r="W72" s="37" t="s">
        <v>185</v>
      </c>
      <c r="X72" s="37" t="s">
        <v>158</v>
      </c>
      <c r="Y72" s="38">
        <v>0.05099</v>
      </c>
      <c r="Z72" s="39">
        <f t="shared" si="14"/>
        <v>1858.759894</v>
      </c>
      <c r="AA72" s="39">
        <f>Z72*G72</f>
        <v>1858.759894</v>
      </c>
      <c r="AB72" s="100">
        <f>TRUNC(((R72+Z72+Z73)/3),2)</f>
        <v>1569.45</v>
      </c>
      <c r="AC72" s="41">
        <f>TRUNC((AB72*G72),2)</f>
        <v>1569.45</v>
      </c>
      <c r="AD72" s="10"/>
    </row>
    <row r="73" ht="96.0" customHeight="1">
      <c r="A73" s="23"/>
      <c r="B73" s="23"/>
      <c r="C73" s="23"/>
      <c r="D73" s="23"/>
      <c r="E73" s="23"/>
      <c r="F73" s="23"/>
      <c r="G73" s="23"/>
      <c r="H73" s="67"/>
      <c r="I73" s="68"/>
      <c r="J73" s="68"/>
      <c r="K73" s="22"/>
      <c r="L73" s="67"/>
      <c r="M73" s="68"/>
      <c r="N73" s="68"/>
      <c r="O73" s="22"/>
      <c r="P73" s="23"/>
      <c r="Q73" s="23"/>
      <c r="R73" s="23"/>
      <c r="S73" s="23"/>
      <c r="T73" s="35">
        <v>1289.0</v>
      </c>
      <c r="U73" s="36">
        <v>45534.0</v>
      </c>
      <c r="V73" s="37" t="s">
        <v>186</v>
      </c>
      <c r="W73" s="37" t="s">
        <v>187</v>
      </c>
      <c r="X73" s="37" t="s">
        <v>158</v>
      </c>
      <c r="Y73" s="38">
        <v>0.04701</v>
      </c>
      <c r="Z73" s="39">
        <f t="shared" si="14"/>
        <v>1349.59589</v>
      </c>
      <c r="AA73" s="39">
        <f>Z73*G72</f>
        <v>1349.59589</v>
      </c>
      <c r="AB73" s="22"/>
      <c r="AC73" s="23"/>
      <c r="AD73" s="10"/>
    </row>
    <row r="74">
      <c r="A74" s="44">
        <f>A72+1</f>
        <v>31</v>
      </c>
      <c r="B74" s="45" t="s">
        <v>188</v>
      </c>
      <c r="C74" s="26" t="s">
        <v>189</v>
      </c>
      <c r="D74" s="25"/>
      <c r="E74" s="25">
        <v>18.0</v>
      </c>
      <c r="F74" s="25">
        <v>0.0</v>
      </c>
      <c r="G74" s="84">
        <f>SUM(E74:F74)</f>
        <v>18</v>
      </c>
      <c r="H74" s="104"/>
      <c r="I74" s="63"/>
      <c r="J74" s="63"/>
      <c r="K74" s="64"/>
      <c r="L74" s="62"/>
      <c r="M74" s="63"/>
      <c r="N74" s="63"/>
      <c r="O74" s="64"/>
      <c r="P74" s="30">
        <v>645.0</v>
      </c>
      <c r="Q74" s="31">
        <v>0.0</v>
      </c>
      <c r="R74" s="30">
        <f>(P74*Q74)+P74</f>
        <v>645</v>
      </c>
      <c r="S74" s="32">
        <f>R74*G74</f>
        <v>11610</v>
      </c>
      <c r="T74" s="35"/>
      <c r="U74" s="36"/>
      <c r="V74" s="37"/>
      <c r="W74" s="37"/>
      <c r="X74" s="37"/>
      <c r="Y74" s="38"/>
      <c r="Z74" s="39"/>
      <c r="AA74" s="39"/>
      <c r="AB74" s="100">
        <f>TRUNC((AVERAGE(IF(R74&gt;0,R74),Z75,Z76)),2)</f>
        <v>446.46</v>
      </c>
      <c r="AC74" s="41">
        <f>TRUNC((AB74*G74),2)</f>
        <v>8036.28</v>
      </c>
      <c r="AD74" s="10"/>
      <c r="AH74" s="47"/>
      <c r="AI74" s="47"/>
      <c r="AJ74" s="47"/>
      <c r="AK74" s="47"/>
    </row>
    <row r="75">
      <c r="A75" s="19"/>
      <c r="B75" s="19"/>
      <c r="C75" s="19"/>
      <c r="D75" s="19"/>
      <c r="E75" s="19"/>
      <c r="F75" s="19"/>
      <c r="G75" s="19"/>
      <c r="H75" s="66"/>
      <c r="K75" s="18"/>
      <c r="L75" s="66"/>
      <c r="O75" s="18"/>
      <c r="P75" s="19"/>
      <c r="Q75" s="19"/>
      <c r="R75" s="19"/>
      <c r="S75" s="19"/>
      <c r="T75" s="35">
        <v>343.5</v>
      </c>
      <c r="U75" s="36">
        <v>45498.0</v>
      </c>
      <c r="V75" s="37" t="s">
        <v>190</v>
      </c>
      <c r="W75" s="37" t="s">
        <v>191</v>
      </c>
      <c r="X75" s="37" t="s">
        <v>158</v>
      </c>
      <c r="Y75" s="38">
        <v>0.051</v>
      </c>
      <c r="Z75" s="39">
        <f t="shared" ref="Z75:Z100" si="30">(Y75*T75)+T75</f>
        <v>361.0185</v>
      </c>
      <c r="AA75" s="39">
        <f>Z75*G74</f>
        <v>6498.333</v>
      </c>
      <c r="AB75" s="18"/>
      <c r="AC75" s="19"/>
      <c r="AD75" s="10"/>
      <c r="AH75" s="47"/>
      <c r="AI75" s="47"/>
      <c r="AJ75" s="47"/>
      <c r="AK75" s="47"/>
    </row>
    <row r="76" ht="79.5" customHeight="1">
      <c r="A76" s="23"/>
      <c r="B76" s="23"/>
      <c r="C76" s="23"/>
      <c r="D76" s="23"/>
      <c r="E76" s="23"/>
      <c r="F76" s="23"/>
      <c r="G76" s="23"/>
      <c r="H76" s="67"/>
      <c r="I76" s="68"/>
      <c r="J76" s="68"/>
      <c r="K76" s="22"/>
      <c r="L76" s="67"/>
      <c r="M76" s="68"/>
      <c r="N76" s="68"/>
      <c r="O76" s="22"/>
      <c r="P76" s="23"/>
      <c r="Q76" s="23"/>
      <c r="R76" s="23"/>
      <c r="S76" s="23"/>
      <c r="T76" s="35">
        <v>318.42</v>
      </c>
      <c r="U76" s="36">
        <v>45511.0</v>
      </c>
      <c r="V76" s="37" t="s">
        <v>192</v>
      </c>
      <c r="W76" s="37" t="s">
        <v>193</v>
      </c>
      <c r="X76" s="37" t="s">
        <v>158</v>
      </c>
      <c r="Y76" s="38">
        <v>0.047</v>
      </c>
      <c r="Z76" s="39">
        <f t="shared" si="30"/>
        <v>333.38574</v>
      </c>
      <c r="AA76" s="39">
        <f>Z76*G74</f>
        <v>6000.94332</v>
      </c>
      <c r="AB76" s="22"/>
      <c r="AC76" s="23"/>
      <c r="AD76" s="10"/>
      <c r="AH76" s="47"/>
      <c r="AI76" s="47"/>
      <c r="AJ76" s="47"/>
      <c r="AK76" s="47"/>
    </row>
    <row r="77">
      <c r="A77" s="24">
        <f>A74+1</f>
        <v>32</v>
      </c>
      <c r="B77" s="25" t="s">
        <v>194</v>
      </c>
      <c r="C77" s="26" t="s">
        <v>195</v>
      </c>
      <c r="D77" s="25"/>
      <c r="E77" s="25">
        <v>4.0</v>
      </c>
      <c r="F77" s="25">
        <v>0.0</v>
      </c>
      <c r="G77" s="84">
        <f>SUM(D77:F77)</f>
        <v>4</v>
      </c>
      <c r="H77" s="104"/>
      <c r="I77" s="63"/>
      <c r="J77" s="63"/>
      <c r="K77" s="64"/>
      <c r="L77" s="62"/>
      <c r="M77" s="63"/>
      <c r="N77" s="63"/>
      <c r="O77" s="64"/>
      <c r="P77" s="30">
        <v>1245.0</v>
      </c>
      <c r="Q77" s="31">
        <v>0.0</v>
      </c>
      <c r="R77" s="30">
        <f>(P77*Q77)+P77</f>
        <v>1245</v>
      </c>
      <c r="S77" s="32">
        <f>R77*G77</f>
        <v>4980</v>
      </c>
      <c r="T77" s="35">
        <v>1550.0</v>
      </c>
      <c r="U77" s="36">
        <v>45547.0</v>
      </c>
      <c r="V77" s="37" t="s">
        <v>196</v>
      </c>
      <c r="W77" s="37" t="s">
        <v>64</v>
      </c>
      <c r="X77" s="37" t="s">
        <v>29</v>
      </c>
      <c r="Y77" s="38">
        <v>0.04722</v>
      </c>
      <c r="Z77" s="39">
        <f t="shared" si="30"/>
        <v>1623.191</v>
      </c>
      <c r="AA77" s="39">
        <f>Z77*G77</f>
        <v>6492.764</v>
      </c>
      <c r="AB77" s="105">
        <v>1329.17</v>
      </c>
      <c r="AC77" s="41">
        <f>TRUNC((AB77*G77),2)</f>
        <v>5316.68</v>
      </c>
      <c r="AD77" s="10"/>
    </row>
    <row r="78" ht="78.0" customHeight="1">
      <c r="A78" s="23"/>
      <c r="B78" s="23"/>
      <c r="C78" s="23"/>
      <c r="D78" s="23"/>
      <c r="E78" s="23"/>
      <c r="F78" s="23"/>
      <c r="G78" s="23"/>
      <c r="H78" s="67"/>
      <c r="I78" s="68"/>
      <c r="J78" s="68"/>
      <c r="K78" s="22"/>
      <c r="L78" s="67"/>
      <c r="M78" s="68"/>
      <c r="N78" s="68"/>
      <c r="O78" s="22"/>
      <c r="P78" s="23"/>
      <c r="Q78" s="23"/>
      <c r="R78" s="23"/>
      <c r="S78" s="23"/>
      <c r="T78" s="35">
        <v>1091.0</v>
      </c>
      <c r="U78" s="36">
        <v>45681.0</v>
      </c>
      <c r="V78" s="37" t="s">
        <v>197</v>
      </c>
      <c r="W78" s="37" t="s">
        <v>198</v>
      </c>
      <c r="X78" s="37" t="s">
        <v>29</v>
      </c>
      <c r="Y78" s="38">
        <v>0.027465</v>
      </c>
      <c r="Z78" s="39">
        <f t="shared" si="30"/>
        <v>1120.964315</v>
      </c>
      <c r="AA78" s="39">
        <f>Z78*G77</f>
        <v>4483.85726</v>
      </c>
      <c r="AB78" s="22"/>
      <c r="AC78" s="23"/>
      <c r="AD78" s="10"/>
    </row>
    <row r="79">
      <c r="A79" s="44">
        <f>A77+1</f>
        <v>33</v>
      </c>
      <c r="B79" s="45" t="s">
        <v>199</v>
      </c>
      <c r="C79" s="26" t="s">
        <v>200</v>
      </c>
      <c r="D79" s="25"/>
      <c r="E79" s="25">
        <v>2.0</v>
      </c>
      <c r="F79" s="25">
        <v>0.0</v>
      </c>
      <c r="G79" s="84">
        <f>SUM(D79:F79)</f>
        <v>2</v>
      </c>
      <c r="H79" s="104"/>
      <c r="I79" s="63"/>
      <c r="J79" s="63"/>
      <c r="K79" s="64"/>
      <c r="L79" s="62"/>
      <c r="M79" s="63"/>
      <c r="N79" s="63"/>
      <c r="O79" s="64"/>
      <c r="P79" s="30">
        <v>1800.0</v>
      </c>
      <c r="Q79" s="31">
        <v>0.0</v>
      </c>
      <c r="R79" s="30">
        <f>(P79*Q79)+P79</f>
        <v>1800</v>
      </c>
      <c r="S79" s="32">
        <f>R79*G79</f>
        <v>3600</v>
      </c>
      <c r="T79" s="35">
        <v>520.0</v>
      </c>
      <c r="U79" s="36">
        <v>45531.0</v>
      </c>
      <c r="V79" s="37" t="s">
        <v>201</v>
      </c>
      <c r="W79" s="37" t="s">
        <v>202</v>
      </c>
      <c r="X79" s="37" t="s">
        <v>158</v>
      </c>
      <c r="Y79" s="38">
        <v>0.04701</v>
      </c>
      <c r="Z79" s="39">
        <f t="shared" si="30"/>
        <v>544.4452</v>
      </c>
      <c r="AA79" s="39">
        <f t="shared" ref="AA79:AA81" si="31">Z79*$G$79</f>
        <v>1088.8904</v>
      </c>
      <c r="AB79" s="100">
        <f>TRUNC(((R79+Z79+Z80+Z81)/4),2)</f>
        <v>790.12</v>
      </c>
      <c r="AC79" s="41">
        <f>TRUNC((AB79*G79),2)</f>
        <v>1580.24</v>
      </c>
      <c r="AD79" s="10"/>
    </row>
    <row r="80">
      <c r="A80" s="19"/>
      <c r="B80" s="19"/>
      <c r="C80" s="19"/>
      <c r="D80" s="19"/>
      <c r="E80" s="19"/>
      <c r="F80" s="19"/>
      <c r="G80" s="19"/>
      <c r="H80" s="66"/>
      <c r="K80" s="18"/>
      <c r="L80" s="66"/>
      <c r="O80" s="18"/>
      <c r="P80" s="19"/>
      <c r="Q80" s="19"/>
      <c r="R80" s="19"/>
      <c r="S80" s="19"/>
      <c r="T80" s="35">
        <v>445.5</v>
      </c>
      <c r="U80" s="36">
        <v>45474.0</v>
      </c>
      <c r="V80" s="37" t="s">
        <v>203</v>
      </c>
      <c r="W80" s="37" t="s">
        <v>204</v>
      </c>
      <c r="X80" s="37" t="s">
        <v>158</v>
      </c>
      <c r="Y80" s="38">
        <v>0.051</v>
      </c>
      <c r="Z80" s="39">
        <f t="shared" si="30"/>
        <v>468.2205</v>
      </c>
      <c r="AA80" s="39">
        <f t="shared" si="31"/>
        <v>936.441</v>
      </c>
      <c r="AB80" s="18"/>
      <c r="AC80" s="19"/>
      <c r="AD80" s="10"/>
    </row>
    <row r="81" ht="88.5" customHeight="1">
      <c r="A81" s="23"/>
      <c r="B81" s="23"/>
      <c r="C81" s="23"/>
      <c r="D81" s="23"/>
      <c r="E81" s="23"/>
      <c r="F81" s="23"/>
      <c r="G81" s="23"/>
      <c r="H81" s="67"/>
      <c r="I81" s="68"/>
      <c r="J81" s="68"/>
      <c r="K81" s="22"/>
      <c r="L81" s="67"/>
      <c r="M81" s="68"/>
      <c r="N81" s="68"/>
      <c r="O81" s="22"/>
      <c r="P81" s="23"/>
      <c r="Q81" s="23"/>
      <c r="R81" s="23"/>
      <c r="S81" s="23"/>
      <c r="T81" s="35">
        <v>332.16</v>
      </c>
      <c r="U81" s="36">
        <v>45540.0</v>
      </c>
      <c r="V81" s="37" t="s">
        <v>205</v>
      </c>
      <c r="W81" s="37" t="s">
        <v>206</v>
      </c>
      <c r="X81" s="37" t="s">
        <v>158</v>
      </c>
      <c r="Y81" s="38">
        <v>0.0472</v>
      </c>
      <c r="Z81" s="39">
        <f t="shared" si="30"/>
        <v>347.837952</v>
      </c>
      <c r="AA81" s="39">
        <f t="shared" si="31"/>
        <v>695.675904</v>
      </c>
      <c r="AB81" s="22"/>
      <c r="AC81" s="23"/>
      <c r="AD81" s="10"/>
    </row>
    <row r="82" ht="84.75" customHeight="1">
      <c r="A82" s="44">
        <f>A79+1</f>
        <v>34</v>
      </c>
      <c r="B82" s="45" t="s">
        <v>207</v>
      </c>
      <c r="C82" s="26" t="s">
        <v>208</v>
      </c>
      <c r="D82" s="69"/>
      <c r="E82" s="25">
        <v>4.0</v>
      </c>
      <c r="F82" s="25">
        <v>0.0</v>
      </c>
      <c r="G82" s="84">
        <f>SUM(E82:F82)</f>
        <v>4</v>
      </c>
      <c r="H82" s="104"/>
      <c r="I82" s="63"/>
      <c r="J82" s="63"/>
      <c r="K82" s="64"/>
      <c r="L82" s="62"/>
      <c r="M82" s="63"/>
      <c r="N82" s="63"/>
      <c r="O82" s="64"/>
      <c r="P82" s="30">
        <v>1030.0</v>
      </c>
      <c r="Q82" s="31">
        <v>0.0</v>
      </c>
      <c r="R82" s="30">
        <f>(P82*Q82)+P82</f>
        <v>1030</v>
      </c>
      <c r="S82" s="32">
        <f>R82*G82</f>
        <v>4120</v>
      </c>
      <c r="T82" s="35">
        <v>899.0</v>
      </c>
      <c r="U82" s="36">
        <v>45505.0</v>
      </c>
      <c r="V82" s="37" t="s">
        <v>209</v>
      </c>
      <c r="W82" s="37" t="s">
        <v>210</v>
      </c>
      <c r="X82" s="37" t="s">
        <v>158</v>
      </c>
      <c r="Y82" s="38">
        <v>0.04701</v>
      </c>
      <c r="Z82" s="39">
        <f t="shared" si="30"/>
        <v>941.26199</v>
      </c>
      <c r="AA82" s="39">
        <f t="shared" ref="AA82:AA83" si="32">Z82*$G$28</f>
        <v>1882.52398</v>
      </c>
      <c r="AB82" s="100">
        <f>TRUNC(((R82+Z82+Z83)/3),2)</f>
        <v>970.84</v>
      </c>
      <c r="AC82" s="41">
        <f>TRUNC((AB82*G82),2)</f>
        <v>3883.36</v>
      </c>
      <c r="AD82" s="10"/>
    </row>
    <row r="83" ht="86.25" customHeight="1">
      <c r="A83" s="23"/>
      <c r="B83" s="23"/>
      <c r="C83" s="23"/>
      <c r="D83" s="23"/>
      <c r="E83" s="23"/>
      <c r="F83" s="23"/>
      <c r="G83" s="23"/>
      <c r="H83" s="67"/>
      <c r="I83" s="68"/>
      <c r="J83" s="68"/>
      <c r="K83" s="22"/>
      <c r="L83" s="67"/>
      <c r="M83" s="68"/>
      <c r="N83" s="68"/>
      <c r="O83" s="22"/>
      <c r="P83" s="23"/>
      <c r="Q83" s="23"/>
      <c r="R83" s="23"/>
      <c r="S83" s="23"/>
      <c r="T83" s="35">
        <v>899.0</v>
      </c>
      <c r="U83" s="36">
        <v>45505.0</v>
      </c>
      <c r="V83" s="37" t="s">
        <v>209</v>
      </c>
      <c r="W83" s="37" t="s">
        <v>211</v>
      </c>
      <c r="X83" s="37" t="s">
        <v>158</v>
      </c>
      <c r="Y83" s="38">
        <v>0.04701</v>
      </c>
      <c r="Z83" s="39">
        <f t="shared" si="30"/>
        <v>941.26199</v>
      </c>
      <c r="AA83" s="39">
        <f t="shared" si="32"/>
        <v>1882.52398</v>
      </c>
      <c r="AB83" s="22"/>
      <c r="AC83" s="23"/>
      <c r="AD83" s="10"/>
    </row>
    <row r="84">
      <c r="A84" s="106">
        <v>35.0</v>
      </c>
      <c r="B84" s="60" t="s">
        <v>199</v>
      </c>
      <c r="C84" s="59" t="s">
        <v>212</v>
      </c>
      <c r="D84" s="60"/>
      <c r="E84" s="27">
        <v>2.0</v>
      </c>
      <c r="F84" s="27">
        <v>0.0</v>
      </c>
      <c r="G84" s="54">
        <f>SUM(D84:F84)</f>
        <v>2</v>
      </c>
      <c r="H84" s="30"/>
      <c r="I84" s="31"/>
      <c r="J84" s="30"/>
      <c r="K84" s="32"/>
      <c r="L84" s="62"/>
      <c r="M84" s="63"/>
      <c r="N84" s="63"/>
      <c r="O84" s="64"/>
      <c r="P84" s="30">
        <v>820.0</v>
      </c>
      <c r="Q84" s="31">
        <v>0.0</v>
      </c>
      <c r="R84" s="30">
        <f>(P84*Q84)+P84</f>
        <v>820</v>
      </c>
      <c r="S84" s="32">
        <f>R84*G84</f>
        <v>1640</v>
      </c>
      <c r="T84" s="35">
        <v>345.0</v>
      </c>
      <c r="U84" s="36">
        <v>45534.0</v>
      </c>
      <c r="V84" s="37" t="s">
        <v>213</v>
      </c>
      <c r="W84" s="37" t="s">
        <v>214</v>
      </c>
      <c r="X84" s="37" t="s">
        <v>158</v>
      </c>
      <c r="Y84" s="38">
        <v>0.04701</v>
      </c>
      <c r="Z84" s="39">
        <f t="shared" si="30"/>
        <v>361.21845</v>
      </c>
      <c r="AA84" s="39">
        <f t="shared" ref="AA84:AA86" si="33">Z84*$G$84</f>
        <v>722.4369</v>
      </c>
      <c r="AB84" s="100">
        <f>TRUNC(((R84+Z84+Z85+Z86)/4),2)</f>
        <v>529.05</v>
      </c>
      <c r="AC84" s="41">
        <f>TRUNC((AB84*G84),2)</f>
        <v>1058.1</v>
      </c>
      <c r="AD84" s="10"/>
      <c r="AG84" s="47"/>
      <c r="AH84" s="48"/>
      <c r="AI84" s="43"/>
      <c r="AJ84" s="43"/>
      <c r="AK84" s="43"/>
    </row>
    <row r="85">
      <c r="A85" s="19"/>
      <c r="B85" s="19"/>
      <c r="C85" s="19"/>
      <c r="D85" s="19"/>
      <c r="E85" s="19"/>
      <c r="F85" s="19"/>
      <c r="G85" s="19"/>
      <c r="H85" s="19"/>
      <c r="I85" s="19"/>
      <c r="J85" s="19"/>
      <c r="K85" s="19"/>
      <c r="L85" s="66"/>
      <c r="O85" s="18"/>
      <c r="P85" s="19"/>
      <c r="Q85" s="19"/>
      <c r="R85" s="19"/>
      <c r="S85" s="19"/>
      <c r="T85" s="35">
        <v>443.0</v>
      </c>
      <c r="U85" s="36">
        <v>45524.0</v>
      </c>
      <c r="V85" s="37" t="s">
        <v>215</v>
      </c>
      <c r="W85" s="37" t="s">
        <v>216</v>
      </c>
      <c r="X85" s="37" t="s">
        <v>158</v>
      </c>
      <c r="Y85" s="38">
        <v>0.04701</v>
      </c>
      <c r="Z85" s="39">
        <f t="shared" si="30"/>
        <v>463.82543</v>
      </c>
      <c r="AA85" s="39">
        <f t="shared" si="33"/>
        <v>927.65086</v>
      </c>
      <c r="AB85" s="18"/>
      <c r="AC85" s="19"/>
      <c r="AD85" s="10"/>
      <c r="AG85" s="47"/>
      <c r="AH85" s="48"/>
      <c r="AI85" s="43"/>
      <c r="AJ85" s="43"/>
      <c r="AK85" s="43"/>
    </row>
    <row r="86" ht="62.25" customHeight="1">
      <c r="A86" s="23"/>
      <c r="B86" s="23"/>
      <c r="C86" s="23"/>
      <c r="D86" s="23"/>
      <c r="E86" s="23"/>
      <c r="F86" s="23"/>
      <c r="G86" s="23"/>
      <c r="H86" s="23"/>
      <c r="I86" s="23"/>
      <c r="J86" s="23"/>
      <c r="K86" s="23"/>
      <c r="L86" s="67"/>
      <c r="M86" s="68"/>
      <c r="N86" s="68"/>
      <c r="O86" s="22"/>
      <c r="P86" s="23"/>
      <c r="Q86" s="23"/>
      <c r="R86" s="23"/>
      <c r="S86" s="23"/>
      <c r="T86" s="35">
        <v>450.0</v>
      </c>
      <c r="U86" s="36">
        <v>45518.0</v>
      </c>
      <c r="V86" s="37" t="s">
        <v>217</v>
      </c>
      <c r="W86" s="37" t="s">
        <v>218</v>
      </c>
      <c r="X86" s="37" t="s">
        <v>158</v>
      </c>
      <c r="Y86" s="38">
        <v>0.04702</v>
      </c>
      <c r="Z86" s="39">
        <f t="shared" si="30"/>
        <v>471.159</v>
      </c>
      <c r="AA86" s="39">
        <f t="shared" si="33"/>
        <v>942.318</v>
      </c>
      <c r="AB86" s="22"/>
      <c r="AC86" s="23"/>
      <c r="AD86" s="10"/>
      <c r="AG86" s="47"/>
      <c r="AH86" s="48"/>
      <c r="AI86" s="43"/>
      <c r="AJ86" s="43"/>
      <c r="AK86" s="43"/>
    </row>
    <row r="87">
      <c r="A87" s="106">
        <v>36.0</v>
      </c>
      <c r="B87" s="25" t="s">
        <v>219</v>
      </c>
      <c r="C87" s="59" t="s">
        <v>220</v>
      </c>
      <c r="D87" s="60"/>
      <c r="E87" s="27">
        <v>3.0</v>
      </c>
      <c r="F87" s="27">
        <v>0.0</v>
      </c>
      <c r="G87" s="54">
        <f>SUM(D87:F87)</f>
        <v>3</v>
      </c>
      <c r="H87" s="30"/>
      <c r="I87" s="31"/>
      <c r="J87" s="30"/>
      <c r="K87" s="32"/>
      <c r="L87" s="62"/>
      <c r="M87" s="63"/>
      <c r="N87" s="63"/>
      <c r="O87" s="64"/>
      <c r="P87" s="30">
        <v>1100.0</v>
      </c>
      <c r="Q87" s="31">
        <v>0.0</v>
      </c>
      <c r="R87" s="30">
        <f>(P87*Q87)+P87</f>
        <v>1100</v>
      </c>
      <c r="S87" s="32">
        <f>R87*G87</f>
        <v>3300</v>
      </c>
      <c r="T87" s="35">
        <v>948.0</v>
      </c>
      <c r="U87" s="36">
        <v>45588.0</v>
      </c>
      <c r="V87" s="37" t="s">
        <v>39</v>
      </c>
      <c r="W87" s="37" t="s">
        <v>70</v>
      </c>
      <c r="X87" s="37" t="s">
        <v>38</v>
      </c>
      <c r="Y87" s="38">
        <v>0.04264</v>
      </c>
      <c r="Z87" s="39">
        <f t="shared" si="30"/>
        <v>988.42272</v>
      </c>
      <c r="AA87" s="39">
        <f t="shared" ref="AA87:AA89" si="34">Z87*$G$87</f>
        <v>2965.26816</v>
      </c>
      <c r="AB87" s="100">
        <f>TRUNC(((R87+Z87+Z88+Z89)/4),2)</f>
        <v>1005.96</v>
      </c>
      <c r="AC87" s="41">
        <f>TRUNC((AB87*G87),2)</f>
        <v>3017.88</v>
      </c>
      <c r="AD87" s="10"/>
      <c r="AG87" s="47"/>
      <c r="AH87" s="48"/>
      <c r="AI87" s="43"/>
      <c r="AJ87" s="43"/>
      <c r="AK87" s="43"/>
    </row>
    <row r="88">
      <c r="A88" s="19"/>
      <c r="B88" s="19"/>
      <c r="C88" s="19"/>
      <c r="D88" s="19"/>
      <c r="E88" s="19"/>
      <c r="F88" s="19"/>
      <c r="G88" s="19"/>
      <c r="H88" s="19"/>
      <c r="I88" s="19"/>
      <c r="J88" s="19"/>
      <c r="K88" s="19"/>
      <c r="L88" s="66"/>
      <c r="O88" s="18"/>
      <c r="P88" s="19"/>
      <c r="Q88" s="19"/>
      <c r="R88" s="19"/>
      <c r="S88" s="19"/>
      <c r="T88" s="35">
        <v>828.5</v>
      </c>
      <c r="U88" s="36">
        <v>45588.0</v>
      </c>
      <c r="V88" s="37" t="s">
        <v>221</v>
      </c>
      <c r="W88" s="37" t="s">
        <v>70</v>
      </c>
      <c r="X88" s="37" t="s">
        <v>38</v>
      </c>
      <c r="Y88" s="38">
        <v>0.04263</v>
      </c>
      <c r="Z88" s="39">
        <f t="shared" si="30"/>
        <v>863.818955</v>
      </c>
      <c r="AA88" s="39">
        <f t="shared" si="34"/>
        <v>2591.456865</v>
      </c>
      <c r="AB88" s="18"/>
      <c r="AC88" s="19"/>
      <c r="AD88" s="10"/>
      <c r="AG88" s="47"/>
      <c r="AH88" s="48"/>
      <c r="AI88" s="43"/>
      <c r="AJ88" s="43"/>
      <c r="AK88" s="43"/>
    </row>
    <row r="89" ht="102.0" customHeight="1">
      <c r="A89" s="23"/>
      <c r="B89" s="23"/>
      <c r="C89" s="23"/>
      <c r="D89" s="23"/>
      <c r="E89" s="23"/>
      <c r="F89" s="23"/>
      <c r="G89" s="23"/>
      <c r="H89" s="23"/>
      <c r="I89" s="23"/>
      <c r="J89" s="23"/>
      <c r="K89" s="23"/>
      <c r="L89" s="67"/>
      <c r="M89" s="68"/>
      <c r="N89" s="68"/>
      <c r="O89" s="22"/>
      <c r="P89" s="23"/>
      <c r="Q89" s="23"/>
      <c r="R89" s="23"/>
      <c r="S89" s="23"/>
      <c r="T89" s="35">
        <v>1027.8</v>
      </c>
      <c r="U89" s="36">
        <v>45588.0</v>
      </c>
      <c r="V89" s="37" t="s">
        <v>222</v>
      </c>
      <c r="W89" s="37" t="s">
        <v>70</v>
      </c>
      <c r="X89" s="37" t="s">
        <v>38</v>
      </c>
      <c r="Y89" s="38">
        <v>0.04263</v>
      </c>
      <c r="Z89" s="39">
        <f t="shared" si="30"/>
        <v>1071.615114</v>
      </c>
      <c r="AA89" s="39">
        <f t="shared" si="34"/>
        <v>3214.845342</v>
      </c>
      <c r="AB89" s="22"/>
      <c r="AC89" s="23"/>
      <c r="AD89" s="10"/>
      <c r="AG89" s="47"/>
      <c r="AH89" s="48"/>
      <c r="AI89" s="43"/>
      <c r="AJ89" s="43"/>
      <c r="AK89" s="43"/>
    </row>
    <row r="90">
      <c r="A90" s="44">
        <v>37.0</v>
      </c>
      <c r="B90" s="45" t="s">
        <v>223</v>
      </c>
      <c r="C90" s="26" t="s">
        <v>224</v>
      </c>
      <c r="D90" s="25"/>
      <c r="E90" s="25">
        <v>7.0</v>
      </c>
      <c r="F90" s="25">
        <v>0.0</v>
      </c>
      <c r="G90" s="84">
        <f>SUM(D90:F90)</f>
        <v>7</v>
      </c>
      <c r="H90" s="104"/>
      <c r="I90" s="63"/>
      <c r="J90" s="63"/>
      <c r="K90" s="64"/>
      <c r="L90" s="62"/>
      <c r="M90" s="63"/>
      <c r="N90" s="63"/>
      <c r="O90" s="64"/>
      <c r="P90" s="30">
        <v>2050.0</v>
      </c>
      <c r="Q90" s="31">
        <v>0.0</v>
      </c>
      <c r="R90" s="30">
        <f>(P90*Q90)+P90</f>
        <v>2050</v>
      </c>
      <c r="S90" s="32">
        <f>R90*G90</f>
        <v>14350</v>
      </c>
      <c r="T90" s="35">
        <v>1750.0</v>
      </c>
      <c r="U90" s="36">
        <v>45713.0</v>
      </c>
      <c r="V90" s="37" t="s">
        <v>225</v>
      </c>
      <c r="W90" s="37" t="s">
        <v>226</v>
      </c>
      <c r="X90" s="37" t="s">
        <v>158</v>
      </c>
      <c r="Y90" s="38">
        <v>0.025815</v>
      </c>
      <c r="Z90" s="39">
        <f t="shared" si="30"/>
        <v>1795.17625</v>
      </c>
      <c r="AA90" s="39">
        <f t="shared" ref="AA90:AA92" si="35">Z90*$G$28</f>
        <v>3590.3525</v>
      </c>
      <c r="AB90" s="100">
        <f>TRUNC(((R90+Z90+Z91+Z92)/4),2)</f>
        <v>1775.48</v>
      </c>
      <c r="AC90" s="41">
        <f>TRUNC((AB90*G90),2)</f>
        <v>12428.36</v>
      </c>
      <c r="AD90" s="10"/>
      <c r="AG90" s="47"/>
      <c r="AH90" s="48"/>
      <c r="AI90" s="43"/>
      <c r="AJ90" s="43"/>
      <c r="AK90" s="43"/>
    </row>
    <row r="91">
      <c r="A91" s="19"/>
      <c r="B91" s="19"/>
      <c r="C91" s="19"/>
      <c r="D91" s="19"/>
      <c r="E91" s="19"/>
      <c r="F91" s="19"/>
      <c r="G91" s="19"/>
      <c r="H91" s="66"/>
      <c r="K91" s="18"/>
      <c r="L91" s="66"/>
      <c r="O91" s="18"/>
      <c r="P91" s="19"/>
      <c r="Q91" s="19"/>
      <c r="R91" s="19"/>
      <c r="S91" s="19"/>
      <c r="T91" s="35">
        <v>1740.0</v>
      </c>
      <c r="U91" s="36">
        <v>45647.0</v>
      </c>
      <c r="V91" s="37" t="s">
        <v>227</v>
      </c>
      <c r="W91" s="37" t="s">
        <v>228</v>
      </c>
      <c r="X91" s="37" t="s">
        <v>158</v>
      </c>
      <c r="Y91" s="38">
        <v>0.0328</v>
      </c>
      <c r="Z91" s="39">
        <f t="shared" si="30"/>
        <v>1797.072</v>
      </c>
      <c r="AA91" s="39">
        <f t="shared" si="35"/>
        <v>3594.144</v>
      </c>
      <c r="AB91" s="18"/>
      <c r="AC91" s="19"/>
      <c r="AD91" s="10"/>
      <c r="AG91" s="47"/>
      <c r="AH91" s="48"/>
      <c r="AI91" s="43"/>
      <c r="AJ91" s="43"/>
      <c r="AK91" s="43"/>
    </row>
    <row r="92" ht="84.75" customHeight="1">
      <c r="A92" s="23"/>
      <c r="B92" s="23"/>
      <c r="C92" s="23"/>
      <c r="D92" s="23"/>
      <c r="E92" s="23"/>
      <c r="F92" s="23"/>
      <c r="G92" s="23"/>
      <c r="H92" s="67"/>
      <c r="I92" s="68"/>
      <c r="J92" s="68"/>
      <c r="K92" s="22"/>
      <c r="L92" s="67"/>
      <c r="M92" s="68"/>
      <c r="N92" s="68"/>
      <c r="O92" s="22"/>
      <c r="P92" s="23"/>
      <c r="Q92" s="23"/>
      <c r="R92" s="23"/>
      <c r="S92" s="23"/>
      <c r="T92" s="35">
        <v>1400.0</v>
      </c>
      <c r="U92" s="36">
        <v>45575.0</v>
      </c>
      <c r="V92" s="37" t="s">
        <v>229</v>
      </c>
      <c r="W92" s="37" t="s">
        <v>230</v>
      </c>
      <c r="X92" s="37" t="s">
        <v>158</v>
      </c>
      <c r="Y92" s="38">
        <v>0.042635</v>
      </c>
      <c r="Z92" s="39">
        <f t="shared" si="30"/>
        <v>1459.689</v>
      </c>
      <c r="AA92" s="39">
        <f t="shared" si="35"/>
        <v>2919.378</v>
      </c>
      <c r="AB92" s="22"/>
      <c r="AC92" s="23"/>
      <c r="AD92" s="10"/>
    </row>
    <row r="93" ht="84.75" customHeight="1">
      <c r="A93" s="44">
        <v>38.0</v>
      </c>
      <c r="B93" s="45" t="s">
        <v>231</v>
      </c>
      <c r="C93" s="26" t="s">
        <v>232</v>
      </c>
      <c r="D93" s="69"/>
      <c r="E93" s="25">
        <v>1.0</v>
      </c>
      <c r="F93" s="25">
        <v>0.0</v>
      </c>
      <c r="G93" s="84">
        <f>SUM(D93:F93)</f>
        <v>1</v>
      </c>
      <c r="H93" s="30"/>
      <c r="I93" s="30"/>
      <c r="J93" s="30"/>
      <c r="K93" s="32"/>
      <c r="L93" s="62"/>
      <c r="M93" s="63"/>
      <c r="N93" s="63"/>
      <c r="O93" s="64"/>
      <c r="P93" s="30">
        <v>4200.0</v>
      </c>
      <c r="Q93" s="31">
        <v>0.0</v>
      </c>
      <c r="R93" s="30">
        <f>(P93*Q93)+P93</f>
        <v>4200</v>
      </c>
      <c r="S93" s="32">
        <f>R93*G93</f>
        <v>4200</v>
      </c>
      <c r="T93" s="35">
        <v>3990.0</v>
      </c>
      <c r="U93" s="36">
        <v>45652.0</v>
      </c>
      <c r="V93" s="37" t="s">
        <v>233</v>
      </c>
      <c r="W93" s="37" t="s">
        <v>234</v>
      </c>
      <c r="X93" s="37" t="s">
        <v>158</v>
      </c>
      <c r="Y93" s="38">
        <v>0.0328</v>
      </c>
      <c r="Z93" s="39">
        <f t="shared" si="30"/>
        <v>4120.872</v>
      </c>
      <c r="AA93" s="39">
        <f t="shared" ref="AA93:AA100" si="36">Z93*$G$93</f>
        <v>4120.872</v>
      </c>
      <c r="AB93" s="100">
        <f>TRUNC(((R93+Z93+Z94+Z95)/4),2)</f>
        <v>3693.1</v>
      </c>
      <c r="AC93" s="41">
        <f>TRUNC((AB93*G93),2)</f>
        <v>3693.1</v>
      </c>
      <c r="AD93" s="10"/>
    </row>
    <row r="94" ht="55.5" customHeight="1">
      <c r="A94" s="19"/>
      <c r="B94" s="19"/>
      <c r="C94" s="19"/>
      <c r="D94" s="19"/>
      <c r="E94" s="19"/>
      <c r="F94" s="19"/>
      <c r="G94" s="19"/>
      <c r="H94" s="19"/>
      <c r="I94" s="19"/>
      <c r="J94" s="19"/>
      <c r="K94" s="19"/>
      <c r="L94" s="66"/>
      <c r="O94" s="18"/>
      <c r="P94" s="19"/>
      <c r="Q94" s="19"/>
      <c r="R94" s="19"/>
      <c r="S94" s="19"/>
      <c r="T94" s="35">
        <v>3372.5</v>
      </c>
      <c r="U94" s="36">
        <v>45730.0</v>
      </c>
      <c r="V94" s="37" t="s">
        <v>235</v>
      </c>
      <c r="W94" s="37" t="s">
        <v>70</v>
      </c>
      <c r="X94" s="37" t="s">
        <v>38</v>
      </c>
      <c r="Y94" s="38">
        <v>0.01258</v>
      </c>
      <c r="Z94" s="39">
        <f t="shared" si="30"/>
        <v>3414.92605</v>
      </c>
      <c r="AA94" s="39">
        <f t="shared" si="36"/>
        <v>3414.92605</v>
      </c>
      <c r="AB94" s="18"/>
      <c r="AC94" s="19"/>
      <c r="AD94" s="10"/>
    </row>
    <row r="95" ht="49.5" customHeight="1">
      <c r="A95" s="23"/>
      <c r="B95" s="23"/>
      <c r="C95" s="23"/>
      <c r="D95" s="23"/>
      <c r="E95" s="23"/>
      <c r="F95" s="23"/>
      <c r="G95" s="23"/>
      <c r="H95" s="23"/>
      <c r="I95" s="23"/>
      <c r="J95" s="23"/>
      <c r="K95" s="23"/>
      <c r="L95" s="67"/>
      <c r="M95" s="68"/>
      <c r="N95" s="68"/>
      <c r="O95" s="22"/>
      <c r="P95" s="23"/>
      <c r="Q95" s="23"/>
      <c r="R95" s="23"/>
      <c r="S95" s="23"/>
      <c r="T95" s="35">
        <v>2999.0</v>
      </c>
      <c r="U95" s="36">
        <v>45730.0</v>
      </c>
      <c r="V95" s="37" t="s">
        <v>236</v>
      </c>
      <c r="W95" s="37" t="s">
        <v>70</v>
      </c>
      <c r="X95" s="37" t="s">
        <v>38</v>
      </c>
      <c r="Y95" s="38">
        <v>0.01255</v>
      </c>
      <c r="Z95" s="39">
        <f t="shared" si="30"/>
        <v>3036.63745</v>
      </c>
      <c r="AA95" s="39">
        <f t="shared" si="36"/>
        <v>3036.63745</v>
      </c>
      <c r="AB95" s="22"/>
      <c r="AC95" s="23"/>
      <c r="AD95" s="10"/>
    </row>
    <row r="96" ht="69.75" customHeight="1">
      <c r="A96" s="44">
        <v>39.0</v>
      </c>
      <c r="B96" s="45" t="s">
        <v>231</v>
      </c>
      <c r="C96" s="26" t="s">
        <v>237</v>
      </c>
      <c r="D96" s="25"/>
      <c r="E96" s="25">
        <v>1.0</v>
      </c>
      <c r="F96" s="25">
        <v>0.0</v>
      </c>
      <c r="G96" s="84">
        <f>E96+F96</f>
        <v>1</v>
      </c>
      <c r="H96" s="30"/>
      <c r="I96" s="31"/>
      <c r="J96" s="30"/>
      <c r="K96" s="32"/>
      <c r="L96" s="62"/>
      <c r="M96" s="63"/>
      <c r="N96" s="63"/>
      <c r="O96" s="64"/>
      <c r="P96" s="30">
        <v>500.0</v>
      </c>
      <c r="Q96" s="31">
        <v>0.0</v>
      </c>
      <c r="R96" s="30">
        <f>(P96*Q96)+P96</f>
        <v>500</v>
      </c>
      <c r="S96" s="32">
        <f>R96*G96</f>
        <v>500</v>
      </c>
      <c r="T96" s="35">
        <v>359.91</v>
      </c>
      <c r="U96" s="36">
        <v>45744.0</v>
      </c>
      <c r="V96" s="37" t="s">
        <v>238</v>
      </c>
      <c r="W96" s="37" t="s">
        <v>70</v>
      </c>
      <c r="X96" s="37" t="s">
        <v>38</v>
      </c>
      <c r="Y96" s="38">
        <v>0.01255</v>
      </c>
      <c r="Z96" s="39">
        <f t="shared" si="30"/>
        <v>364.4268705</v>
      </c>
      <c r="AA96" s="39">
        <f t="shared" si="36"/>
        <v>364.4268705</v>
      </c>
      <c r="AB96" s="100">
        <f>TRUNC(((R96+Z96+Z97+Z98)/4),2)</f>
        <v>413.5</v>
      </c>
      <c r="AC96" s="41">
        <f>TRUNC((AB96*G96),2)</f>
        <v>413.5</v>
      </c>
      <c r="AD96" s="10"/>
    </row>
    <row r="97" ht="69.75" customHeight="1">
      <c r="A97" s="19"/>
      <c r="B97" s="19"/>
      <c r="C97" s="19"/>
      <c r="D97" s="19"/>
      <c r="E97" s="19"/>
      <c r="F97" s="19"/>
      <c r="G97" s="19"/>
      <c r="H97" s="19"/>
      <c r="I97" s="19"/>
      <c r="J97" s="19"/>
      <c r="K97" s="19"/>
      <c r="L97" s="66"/>
      <c r="O97" s="18"/>
      <c r="P97" s="19"/>
      <c r="Q97" s="19"/>
      <c r="R97" s="19"/>
      <c r="S97" s="19"/>
      <c r="T97" s="35">
        <v>379.9</v>
      </c>
      <c r="U97" s="36">
        <v>45744.0</v>
      </c>
      <c r="V97" s="37" t="s">
        <v>239</v>
      </c>
      <c r="W97" s="37" t="s">
        <v>70</v>
      </c>
      <c r="X97" s="37" t="s">
        <v>38</v>
      </c>
      <c r="Y97" s="38">
        <v>0.01255</v>
      </c>
      <c r="Z97" s="39">
        <f t="shared" si="30"/>
        <v>384.667745</v>
      </c>
      <c r="AA97" s="39">
        <f t="shared" si="36"/>
        <v>384.667745</v>
      </c>
      <c r="AB97" s="18"/>
      <c r="AC97" s="19"/>
      <c r="AD97" s="10"/>
    </row>
    <row r="98" ht="69.75" customHeight="1">
      <c r="A98" s="23"/>
      <c r="B98" s="23"/>
      <c r="C98" s="23"/>
      <c r="D98" s="23"/>
      <c r="E98" s="23"/>
      <c r="F98" s="23"/>
      <c r="G98" s="23"/>
      <c r="H98" s="23"/>
      <c r="I98" s="23"/>
      <c r="J98" s="23"/>
      <c r="K98" s="23"/>
      <c r="L98" s="67"/>
      <c r="M98" s="68"/>
      <c r="N98" s="68"/>
      <c r="O98" s="22"/>
      <c r="P98" s="23"/>
      <c r="Q98" s="23"/>
      <c r="R98" s="23"/>
      <c r="S98" s="23"/>
      <c r="T98" s="35">
        <v>399.9</v>
      </c>
      <c r="U98" s="36">
        <v>45744.0</v>
      </c>
      <c r="V98" s="37" t="s">
        <v>240</v>
      </c>
      <c r="W98" s="37" t="s">
        <v>70</v>
      </c>
      <c r="X98" s="37" t="s">
        <v>38</v>
      </c>
      <c r="Y98" s="38">
        <v>0.01255</v>
      </c>
      <c r="Z98" s="39">
        <f t="shared" si="30"/>
        <v>404.918745</v>
      </c>
      <c r="AA98" s="39">
        <f t="shared" si="36"/>
        <v>404.918745</v>
      </c>
      <c r="AB98" s="22"/>
      <c r="AC98" s="23"/>
      <c r="AD98" s="10"/>
    </row>
    <row r="99" ht="69.75" customHeight="1">
      <c r="A99" s="44">
        <v>40.0</v>
      </c>
      <c r="B99" s="45" t="s">
        <v>241</v>
      </c>
      <c r="C99" s="26" t="s">
        <v>242</v>
      </c>
      <c r="D99" s="25"/>
      <c r="E99" s="25">
        <v>1.0</v>
      </c>
      <c r="F99" s="25">
        <v>0.0</v>
      </c>
      <c r="G99" s="84">
        <f>E99+F99</f>
        <v>1</v>
      </c>
      <c r="H99" s="30">
        <v>1710.55</v>
      </c>
      <c r="I99" s="31">
        <v>0.0</v>
      </c>
      <c r="J99" s="30">
        <f>(H99*I99)+H99</f>
        <v>1710.55</v>
      </c>
      <c r="K99" s="32">
        <f>J99*G99</f>
        <v>1710.55</v>
      </c>
      <c r="L99" s="62"/>
      <c r="M99" s="63"/>
      <c r="N99" s="63"/>
      <c r="O99" s="64"/>
      <c r="P99" s="30">
        <v>1000.0</v>
      </c>
      <c r="Q99" s="31">
        <v>0.0</v>
      </c>
      <c r="R99" s="30">
        <f>(P99*Q99)+P99</f>
        <v>1000</v>
      </c>
      <c r="S99" s="32">
        <f>R99*G99</f>
        <v>1000</v>
      </c>
      <c r="T99" s="35">
        <v>914.93</v>
      </c>
      <c r="U99" s="36">
        <v>45618.0</v>
      </c>
      <c r="V99" s="37" t="s">
        <v>243</v>
      </c>
      <c r="W99" s="37" t="s">
        <v>244</v>
      </c>
      <c r="X99" s="37" t="s">
        <v>158</v>
      </c>
      <c r="Y99" s="38">
        <v>0.03682</v>
      </c>
      <c r="Z99" s="39">
        <f t="shared" si="30"/>
        <v>948.6177226</v>
      </c>
      <c r="AA99" s="39">
        <f t="shared" si="36"/>
        <v>948.6177226</v>
      </c>
      <c r="AB99" s="100">
        <f>TRUNC(((J99+R99+Z99+Z100)/4),2)</f>
        <v>1258.95</v>
      </c>
      <c r="AC99" s="41">
        <f>TRUNC((AB99*G99),2)</f>
        <v>1258.95</v>
      </c>
      <c r="AD99" s="10"/>
    </row>
    <row r="100" ht="98.25" customHeight="1">
      <c r="A100" s="23"/>
      <c r="B100" s="23"/>
      <c r="C100" s="23"/>
      <c r="D100" s="23"/>
      <c r="E100" s="23"/>
      <c r="F100" s="23"/>
      <c r="G100" s="23"/>
      <c r="H100" s="23"/>
      <c r="I100" s="23"/>
      <c r="J100" s="23"/>
      <c r="K100" s="23"/>
      <c r="L100" s="67"/>
      <c r="M100" s="68"/>
      <c r="N100" s="68"/>
      <c r="O100" s="22"/>
      <c r="P100" s="23"/>
      <c r="Q100" s="23"/>
      <c r="R100" s="23"/>
      <c r="S100" s="23"/>
      <c r="T100" s="35">
        <v>1309.85</v>
      </c>
      <c r="U100" s="36">
        <v>45497.0</v>
      </c>
      <c r="V100" s="37" t="s">
        <v>245</v>
      </c>
      <c r="W100" s="37" t="s">
        <v>246</v>
      </c>
      <c r="X100" s="37" t="s">
        <v>158</v>
      </c>
      <c r="Y100" s="38">
        <v>0.05099</v>
      </c>
      <c r="Z100" s="39">
        <f t="shared" si="30"/>
        <v>1376.639252</v>
      </c>
      <c r="AA100" s="39">
        <f t="shared" si="36"/>
        <v>1376.639252</v>
      </c>
      <c r="AB100" s="22"/>
      <c r="AC100" s="23"/>
      <c r="AD100" s="10"/>
    </row>
    <row r="101">
      <c r="A101" s="107"/>
      <c r="B101" s="108"/>
      <c r="C101" s="109"/>
      <c r="D101" s="109"/>
      <c r="E101" s="110"/>
      <c r="F101" s="110"/>
      <c r="G101" s="110"/>
      <c r="H101" s="111"/>
      <c r="I101" s="111"/>
      <c r="J101" s="111"/>
      <c r="K101" s="112"/>
      <c r="L101" s="111"/>
      <c r="M101" s="111"/>
      <c r="N101" s="111"/>
      <c r="O101" s="112"/>
      <c r="P101" s="111"/>
      <c r="Q101" s="111"/>
      <c r="R101" s="111"/>
      <c r="S101" s="112"/>
      <c r="T101" s="111"/>
      <c r="U101" s="113"/>
      <c r="V101" s="114"/>
      <c r="W101" s="114"/>
      <c r="X101" s="114"/>
      <c r="Y101" s="115"/>
      <c r="Z101" s="116"/>
      <c r="AA101" s="117" t="s">
        <v>247</v>
      </c>
      <c r="AB101" s="118"/>
      <c r="AC101" s="119">
        <f>SUM(AC4:AC100)</f>
        <v>1914396.92</v>
      </c>
      <c r="AD101" s="120"/>
      <c r="AE101" s="121"/>
      <c r="AF101" s="121"/>
      <c r="AG101" s="121"/>
      <c r="AH101" s="121"/>
      <c r="AI101" s="121"/>
      <c r="AJ101" s="121"/>
      <c r="AK101" s="121"/>
      <c r="AL101" s="121"/>
      <c r="AM101" s="121"/>
      <c r="AN101" s="121"/>
    </row>
    <row r="102" hidden="1">
      <c r="A102" s="107"/>
      <c r="B102" s="122"/>
      <c r="C102" s="109"/>
      <c r="D102" s="109"/>
      <c r="E102" s="110"/>
      <c r="F102" s="110"/>
      <c r="G102" s="110"/>
      <c r="H102" s="111"/>
      <c r="I102" s="111"/>
      <c r="J102" s="111"/>
      <c r="K102" s="112"/>
      <c r="L102" s="111"/>
      <c r="M102" s="111"/>
      <c r="N102" s="111"/>
      <c r="O102" s="112"/>
      <c r="P102" s="111"/>
      <c r="Q102" s="111"/>
      <c r="R102" s="111"/>
      <c r="S102" s="112"/>
      <c r="T102" s="111"/>
      <c r="U102" s="113"/>
      <c r="V102" s="114"/>
      <c r="W102" s="114"/>
      <c r="X102" s="114"/>
      <c r="Y102" s="115"/>
      <c r="Z102" s="116"/>
      <c r="AA102" s="116"/>
      <c r="AB102" s="123"/>
      <c r="AC102" s="123"/>
      <c r="AD102" s="120"/>
      <c r="AE102" s="121"/>
      <c r="AF102" s="121"/>
      <c r="AG102" s="121"/>
      <c r="AH102" s="121"/>
      <c r="AI102" s="121"/>
      <c r="AJ102" s="121"/>
      <c r="AK102" s="121"/>
      <c r="AL102" s="121"/>
      <c r="AM102" s="121"/>
      <c r="AN102" s="121"/>
    </row>
    <row r="103" hidden="1">
      <c r="A103" s="124"/>
      <c r="B103" s="109"/>
      <c r="C103" s="109"/>
      <c r="D103" s="109"/>
      <c r="E103" s="110"/>
      <c r="F103" s="110"/>
      <c r="G103" s="110"/>
      <c r="H103" s="111"/>
      <c r="I103" s="111"/>
      <c r="J103" s="111"/>
      <c r="K103" s="112"/>
      <c r="L103" s="111"/>
      <c r="M103" s="111"/>
      <c r="N103" s="111"/>
      <c r="O103" s="112"/>
      <c r="P103" s="111"/>
      <c r="Q103" s="111"/>
      <c r="R103" s="111"/>
      <c r="S103" s="112"/>
      <c r="T103" s="111"/>
      <c r="U103" s="113"/>
      <c r="V103" s="114"/>
      <c r="W103" s="114"/>
      <c r="X103" s="114"/>
      <c r="Y103" s="115"/>
      <c r="Z103" s="116"/>
      <c r="AA103" s="116"/>
      <c r="AB103" s="123"/>
      <c r="AC103" s="123"/>
      <c r="AD103" s="120"/>
      <c r="AE103" s="121"/>
      <c r="AF103" s="121"/>
      <c r="AG103" s="121"/>
      <c r="AH103" s="121"/>
      <c r="AI103" s="121"/>
      <c r="AJ103" s="121"/>
      <c r="AK103" s="121"/>
      <c r="AL103" s="121"/>
      <c r="AM103" s="121"/>
      <c r="AN103" s="121"/>
    </row>
    <row r="104" hidden="1">
      <c r="A104" s="124"/>
      <c r="B104" s="109"/>
      <c r="C104" s="109"/>
      <c r="D104" s="109"/>
      <c r="E104" s="110"/>
      <c r="F104" s="110"/>
      <c r="G104" s="110"/>
      <c r="H104" s="111"/>
      <c r="I104" s="111"/>
      <c r="J104" s="111"/>
      <c r="K104" s="112"/>
      <c r="L104" s="111"/>
      <c r="M104" s="111"/>
      <c r="N104" s="111"/>
      <c r="O104" s="112"/>
      <c r="P104" s="111"/>
      <c r="Q104" s="111"/>
      <c r="R104" s="111"/>
      <c r="S104" s="112"/>
      <c r="T104" s="111"/>
      <c r="U104" s="113"/>
      <c r="V104" s="114"/>
      <c r="W104" s="114"/>
      <c r="X104" s="114"/>
      <c r="Y104" s="115"/>
      <c r="Z104" s="116"/>
      <c r="AA104" s="116"/>
      <c r="AB104" s="123"/>
      <c r="AC104" s="123"/>
      <c r="AD104" s="125">
        <f>AC101+'Orç Lote 02 - planejados'!S13+'Orç Lote 03 - escolares'!AF24+'Orç Lote 04 - Componentes'!AB22</f>
        <v>2544655.155</v>
      </c>
      <c r="AE104" s="121"/>
      <c r="AF104" s="121"/>
      <c r="AG104" s="121"/>
      <c r="AH104" s="121"/>
      <c r="AI104" s="121"/>
      <c r="AJ104" s="121"/>
      <c r="AK104" s="121"/>
      <c r="AL104" s="121"/>
      <c r="AM104" s="121"/>
      <c r="AN104" s="121"/>
    </row>
    <row r="105" hidden="1">
      <c r="A105" s="124"/>
      <c r="B105" s="109"/>
      <c r="C105" s="109"/>
      <c r="D105" s="109"/>
      <c r="E105" s="110"/>
      <c r="F105" s="110"/>
      <c r="G105" s="110"/>
      <c r="H105" s="111"/>
      <c r="I105" s="111"/>
      <c r="J105" s="111"/>
      <c r="K105" s="112"/>
      <c r="L105" s="111"/>
      <c r="M105" s="111"/>
      <c r="N105" s="111"/>
      <c r="O105" s="112"/>
      <c r="P105" s="111"/>
      <c r="Q105" s="111"/>
      <c r="R105" s="111"/>
      <c r="S105" s="112"/>
      <c r="T105" s="111"/>
      <c r="U105" s="113"/>
      <c r="V105" s="114"/>
      <c r="W105" s="114"/>
      <c r="X105" s="114"/>
      <c r="Y105" s="126"/>
      <c r="Z105" s="116"/>
      <c r="AA105" s="116"/>
      <c r="AB105" s="123"/>
      <c r="AC105" s="123"/>
      <c r="AD105" s="125">
        <v>1847705.42</v>
      </c>
      <c r="AE105" s="121"/>
      <c r="AF105" s="121"/>
      <c r="AG105" s="121"/>
      <c r="AH105" s="121"/>
      <c r="AI105" s="121"/>
      <c r="AJ105" s="121"/>
      <c r="AK105" s="121"/>
      <c r="AL105" s="121"/>
      <c r="AM105" s="121"/>
      <c r="AN105" s="121"/>
    </row>
    <row r="106" hidden="1">
      <c r="A106" s="124"/>
      <c r="B106" s="109"/>
      <c r="C106" s="109"/>
      <c r="D106" s="109"/>
      <c r="E106" s="110"/>
      <c r="F106" s="110"/>
      <c r="G106" s="110"/>
      <c r="H106" s="111"/>
      <c r="I106" s="111"/>
      <c r="J106" s="111"/>
      <c r="K106" s="112"/>
      <c r="L106" s="111"/>
      <c r="M106" s="111"/>
      <c r="N106" s="111"/>
      <c r="O106" s="112"/>
      <c r="P106" s="111"/>
      <c r="Q106" s="111"/>
      <c r="R106" s="111"/>
      <c r="S106" s="112"/>
      <c r="T106" s="111"/>
      <c r="U106" s="113"/>
      <c r="V106" s="114"/>
      <c r="W106" s="114"/>
      <c r="X106" s="114"/>
      <c r="Y106" s="115"/>
      <c r="Z106" s="116"/>
      <c r="AA106" s="116"/>
      <c r="AB106" s="123"/>
      <c r="AC106" s="123"/>
      <c r="AD106" s="125">
        <f>AD104-AD105</f>
        <v>696949.7353</v>
      </c>
      <c r="AE106" s="121"/>
      <c r="AF106" s="121"/>
      <c r="AG106" s="121"/>
      <c r="AH106" s="121"/>
      <c r="AI106" s="121"/>
      <c r="AJ106" s="121"/>
      <c r="AK106" s="121"/>
      <c r="AL106" s="121"/>
      <c r="AM106" s="121"/>
      <c r="AN106" s="121"/>
    </row>
    <row r="107" hidden="1">
      <c r="A107" s="124"/>
      <c r="B107" s="109"/>
      <c r="C107" s="109"/>
      <c r="D107" s="109"/>
      <c r="E107" s="110"/>
      <c r="F107" s="110"/>
      <c r="G107" s="110"/>
      <c r="H107" s="111"/>
      <c r="I107" s="111"/>
      <c r="J107" s="111"/>
      <c r="K107" s="112"/>
      <c r="L107" s="111"/>
      <c r="M107" s="111"/>
      <c r="N107" s="111"/>
      <c r="O107" s="112"/>
      <c r="P107" s="111"/>
      <c r="Q107" s="111"/>
      <c r="R107" s="111"/>
      <c r="S107" s="112"/>
      <c r="T107" s="111"/>
      <c r="U107" s="113"/>
      <c r="V107" s="114"/>
      <c r="W107" s="114"/>
      <c r="X107" s="114"/>
      <c r="Y107" s="115"/>
      <c r="Z107" s="116"/>
      <c r="AA107" s="116"/>
      <c r="AB107" s="123"/>
      <c r="AC107" s="123"/>
      <c r="AD107" s="120"/>
      <c r="AE107" s="121"/>
      <c r="AF107" s="121"/>
      <c r="AG107" s="121"/>
      <c r="AH107" s="121"/>
      <c r="AI107" s="121"/>
      <c r="AJ107" s="121"/>
      <c r="AK107" s="121"/>
      <c r="AL107" s="121"/>
      <c r="AM107" s="121"/>
      <c r="AN107" s="121"/>
    </row>
  </sheetData>
  <mergeCells count="755">
    <mergeCell ref="H1:K1"/>
    <mergeCell ref="L1:O1"/>
    <mergeCell ref="P1:S1"/>
    <mergeCell ref="T1:Z1"/>
    <mergeCell ref="AB1:AB3"/>
    <mergeCell ref="AC1:AC3"/>
    <mergeCell ref="A3:Z3"/>
    <mergeCell ref="N4:N5"/>
    <mergeCell ref="O4:O5"/>
    <mergeCell ref="P4:P5"/>
    <mergeCell ref="Q4:Q5"/>
    <mergeCell ref="R4:R5"/>
    <mergeCell ref="S4:S5"/>
    <mergeCell ref="AB4:AB5"/>
    <mergeCell ref="AC4:AC5"/>
    <mergeCell ref="G4:G5"/>
    <mergeCell ref="H4:H5"/>
    <mergeCell ref="I4:I5"/>
    <mergeCell ref="J4:J5"/>
    <mergeCell ref="K4:K5"/>
    <mergeCell ref="L4:L5"/>
    <mergeCell ref="M4:M5"/>
    <mergeCell ref="A1:G1"/>
    <mergeCell ref="A4:A5"/>
    <mergeCell ref="B4:B5"/>
    <mergeCell ref="C4:C5"/>
    <mergeCell ref="D4:D5"/>
    <mergeCell ref="E4:E5"/>
    <mergeCell ref="F4:F5"/>
    <mergeCell ref="O6:O8"/>
    <mergeCell ref="P6:P8"/>
    <mergeCell ref="Q6:Q8"/>
    <mergeCell ref="R6:R8"/>
    <mergeCell ref="S6:S8"/>
    <mergeCell ref="AB6:AB8"/>
    <mergeCell ref="AC6:AC8"/>
    <mergeCell ref="H6:H8"/>
    <mergeCell ref="I6:I8"/>
    <mergeCell ref="J6:J8"/>
    <mergeCell ref="K6:K8"/>
    <mergeCell ref="L6:L8"/>
    <mergeCell ref="M6:M8"/>
    <mergeCell ref="N6:N8"/>
    <mergeCell ref="A6:A8"/>
    <mergeCell ref="B6:B8"/>
    <mergeCell ref="C6:C8"/>
    <mergeCell ref="D6:D8"/>
    <mergeCell ref="E6:E8"/>
    <mergeCell ref="F6:F8"/>
    <mergeCell ref="G6:G8"/>
    <mergeCell ref="R15:R17"/>
    <mergeCell ref="S15:S17"/>
    <mergeCell ref="H15:H17"/>
    <mergeCell ref="I15:I17"/>
    <mergeCell ref="J15:J17"/>
    <mergeCell ref="K15:K17"/>
    <mergeCell ref="L15:O17"/>
    <mergeCell ref="P15:P17"/>
    <mergeCell ref="Q15:Q17"/>
    <mergeCell ref="O18:O19"/>
    <mergeCell ref="P18:P19"/>
    <mergeCell ref="H18:H19"/>
    <mergeCell ref="I18:I19"/>
    <mergeCell ref="J18:J19"/>
    <mergeCell ref="K18:K19"/>
    <mergeCell ref="L18:L19"/>
    <mergeCell ref="M18:M19"/>
    <mergeCell ref="N18:N19"/>
    <mergeCell ref="O9:O11"/>
    <mergeCell ref="P9:P11"/>
    <mergeCell ref="Q9:Q11"/>
    <mergeCell ref="R9:R11"/>
    <mergeCell ref="S9:S11"/>
    <mergeCell ref="AB9:AB11"/>
    <mergeCell ref="AC9:AC11"/>
    <mergeCell ref="H9:H11"/>
    <mergeCell ref="I9:I11"/>
    <mergeCell ref="J9:J11"/>
    <mergeCell ref="K9:K11"/>
    <mergeCell ref="L9:L11"/>
    <mergeCell ref="M9:M11"/>
    <mergeCell ref="N9:N11"/>
    <mergeCell ref="A9:A11"/>
    <mergeCell ref="B9:B11"/>
    <mergeCell ref="C9:C11"/>
    <mergeCell ref="D9:D11"/>
    <mergeCell ref="E9:E11"/>
    <mergeCell ref="F9:F11"/>
    <mergeCell ref="G9:G11"/>
    <mergeCell ref="H12:H14"/>
    <mergeCell ref="I12:I14"/>
    <mergeCell ref="J12:J14"/>
    <mergeCell ref="K12:K14"/>
    <mergeCell ref="L12:L14"/>
    <mergeCell ref="M12:M14"/>
    <mergeCell ref="N12:N14"/>
    <mergeCell ref="AB15:AB17"/>
    <mergeCell ref="AC15:AC17"/>
    <mergeCell ref="AB18:AB19"/>
    <mergeCell ref="AC18:AC19"/>
    <mergeCell ref="AB20:AB22"/>
    <mergeCell ref="AC20:AC22"/>
    <mergeCell ref="AB23:AB25"/>
    <mergeCell ref="AC23:AC25"/>
    <mergeCell ref="O12:O14"/>
    <mergeCell ref="P12:P14"/>
    <mergeCell ref="Q12:Q14"/>
    <mergeCell ref="R12:R14"/>
    <mergeCell ref="S12:S14"/>
    <mergeCell ref="AB12:AB14"/>
    <mergeCell ref="AC12:AC14"/>
    <mergeCell ref="Q18:Q19"/>
    <mergeCell ref="R18:R19"/>
    <mergeCell ref="S18:S19"/>
    <mergeCell ref="A18:A19"/>
    <mergeCell ref="B18:B19"/>
    <mergeCell ref="C18:C19"/>
    <mergeCell ref="D18:D19"/>
    <mergeCell ref="E18:E19"/>
    <mergeCell ref="F18:F19"/>
    <mergeCell ref="G18:G19"/>
    <mergeCell ref="H23:H25"/>
    <mergeCell ref="I23:I25"/>
    <mergeCell ref="J23:J25"/>
    <mergeCell ref="K23:K25"/>
    <mergeCell ref="L23:L25"/>
    <mergeCell ref="M23:M25"/>
    <mergeCell ref="N23:N25"/>
    <mergeCell ref="A23:A25"/>
    <mergeCell ref="B23:B25"/>
    <mergeCell ref="C23:C25"/>
    <mergeCell ref="D23:D25"/>
    <mergeCell ref="E23:E25"/>
    <mergeCell ref="F23:F25"/>
    <mergeCell ref="G23:G25"/>
    <mergeCell ref="O26:O27"/>
    <mergeCell ref="P26:P27"/>
    <mergeCell ref="AB26:AB27"/>
    <mergeCell ref="AC26:AC27"/>
    <mergeCell ref="H26:H27"/>
    <mergeCell ref="I26:I27"/>
    <mergeCell ref="J26:J27"/>
    <mergeCell ref="K26:K27"/>
    <mergeCell ref="L26:L27"/>
    <mergeCell ref="M26:M27"/>
    <mergeCell ref="N26:N27"/>
    <mergeCell ref="A12:A14"/>
    <mergeCell ref="B12:B14"/>
    <mergeCell ref="C12:C14"/>
    <mergeCell ref="D12:D14"/>
    <mergeCell ref="E12:E14"/>
    <mergeCell ref="F12:F14"/>
    <mergeCell ref="G12:G14"/>
    <mergeCell ref="A15:A17"/>
    <mergeCell ref="B15:B17"/>
    <mergeCell ref="C15:C17"/>
    <mergeCell ref="D15:D17"/>
    <mergeCell ref="E15:E17"/>
    <mergeCell ref="F15:F17"/>
    <mergeCell ref="G15:G17"/>
    <mergeCell ref="O20:O22"/>
    <mergeCell ref="P20:P22"/>
    <mergeCell ref="Q20:Q22"/>
    <mergeCell ref="R20:R22"/>
    <mergeCell ref="S20:S22"/>
    <mergeCell ref="H20:H22"/>
    <mergeCell ref="I20:I22"/>
    <mergeCell ref="J20:J22"/>
    <mergeCell ref="K20:K22"/>
    <mergeCell ref="L20:L22"/>
    <mergeCell ref="M20:M22"/>
    <mergeCell ref="N20:N22"/>
    <mergeCell ref="A20:A22"/>
    <mergeCell ref="B20:B22"/>
    <mergeCell ref="C20:C22"/>
    <mergeCell ref="D20:D22"/>
    <mergeCell ref="E20:E22"/>
    <mergeCell ref="F20:F22"/>
    <mergeCell ref="G20:G22"/>
    <mergeCell ref="O23:O25"/>
    <mergeCell ref="P23:P25"/>
    <mergeCell ref="Q23:Q25"/>
    <mergeCell ref="R23:R25"/>
    <mergeCell ref="S23:S25"/>
    <mergeCell ref="Q26:Q27"/>
    <mergeCell ref="R26:R27"/>
    <mergeCell ref="S26:S27"/>
    <mergeCell ref="A26:A27"/>
    <mergeCell ref="B26:B27"/>
    <mergeCell ref="C26:C27"/>
    <mergeCell ref="D26:D27"/>
    <mergeCell ref="E26:E27"/>
    <mergeCell ref="F26:F27"/>
    <mergeCell ref="G26:G27"/>
    <mergeCell ref="O44:O46"/>
    <mergeCell ref="P44:P46"/>
    <mergeCell ref="H44:H46"/>
    <mergeCell ref="I44:I46"/>
    <mergeCell ref="J44:J46"/>
    <mergeCell ref="K44:K46"/>
    <mergeCell ref="L44:L46"/>
    <mergeCell ref="M44:M46"/>
    <mergeCell ref="N44:N46"/>
    <mergeCell ref="O47:O48"/>
    <mergeCell ref="P47:P48"/>
    <mergeCell ref="Q47:Q48"/>
    <mergeCell ref="R47:R48"/>
    <mergeCell ref="S47:S48"/>
    <mergeCell ref="AB47:AB48"/>
    <mergeCell ref="AC47:AC48"/>
    <mergeCell ref="H47:H48"/>
    <mergeCell ref="I47:I48"/>
    <mergeCell ref="J47:J48"/>
    <mergeCell ref="K47:K48"/>
    <mergeCell ref="L47:L48"/>
    <mergeCell ref="M47:M48"/>
    <mergeCell ref="N47:N48"/>
    <mergeCell ref="A47:A48"/>
    <mergeCell ref="B47:B48"/>
    <mergeCell ref="C47:C48"/>
    <mergeCell ref="D47:D48"/>
    <mergeCell ref="E47:E48"/>
    <mergeCell ref="F47:F48"/>
    <mergeCell ref="G47:G48"/>
    <mergeCell ref="O49:O52"/>
    <mergeCell ref="P49:P52"/>
    <mergeCell ref="Q49:Q52"/>
    <mergeCell ref="R49:R52"/>
    <mergeCell ref="S49:S52"/>
    <mergeCell ref="AB49:AB52"/>
    <mergeCell ref="AC49:AC52"/>
    <mergeCell ref="Q53:Q54"/>
    <mergeCell ref="R53:R54"/>
    <mergeCell ref="S53:S54"/>
    <mergeCell ref="AB53:AB54"/>
    <mergeCell ref="AC53:AC54"/>
    <mergeCell ref="A53:A54"/>
    <mergeCell ref="B53:B54"/>
    <mergeCell ref="C53:C54"/>
    <mergeCell ref="D53:D54"/>
    <mergeCell ref="E53:E54"/>
    <mergeCell ref="F53:F54"/>
    <mergeCell ref="G53:G54"/>
    <mergeCell ref="O53:O54"/>
    <mergeCell ref="P53:P54"/>
    <mergeCell ref="H53:H54"/>
    <mergeCell ref="I53:I54"/>
    <mergeCell ref="J53:J54"/>
    <mergeCell ref="K53:K54"/>
    <mergeCell ref="L53:L54"/>
    <mergeCell ref="M53:M54"/>
    <mergeCell ref="N53:N54"/>
    <mergeCell ref="O55:O56"/>
    <mergeCell ref="P55:P56"/>
    <mergeCell ref="Q55:Q56"/>
    <mergeCell ref="R55:R56"/>
    <mergeCell ref="S55:S56"/>
    <mergeCell ref="AB55:AB56"/>
    <mergeCell ref="AC55:AC56"/>
    <mergeCell ref="H55:H56"/>
    <mergeCell ref="I55:I56"/>
    <mergeCell ref="J55:J56"/>
    <mergeCell ref="K55:K56"/>
    <mergeCell ref="L55:L56"/>
    <mergeCell ref="M55:M56"/>
    <mergeCell ref="N55:N56"/>
    <mergeCell ref="A55:A56"/>
    <mergeCell ref="B55:B56"/>
    <mergeCell ref="C55:C56"/>
    <mergeCell ref="D55:D56"/>
    <mergeCell ref="E55:E56"/>
    <mergeCell ref="F55:F56"/>
    <mergeCell ref="G55:G56"/>
    <mergeCell ref="O58:O59"/>
    <mergeCell ref="P58:P59"/>
    <mergeCell ref="Q58:Q59"/>
    <mergeCell ref="R58:R59"/>
    <mergeCell ref="S58:S59"/>
    <mergeCell ref="AB58:AB59"/>
    <mergeCell ref="AC58:AC59"/>
    <mergeCell ref="Q60:Q61"/>
    <mergeCell ref="R60:R61"/>
    <mergeCell ref="S60:S61"/>
    <mergeCell ref="AB60:AB61"/>
    <mergeCell ref="AC60:AC61"/>
    <mergeCell ref="A60:A61"/>
    <mergeCell ref="B60:B61"/>
    <mergeCell ref="C60:C61"/>
    <mergeCell ref="D60:D61"/>
    <mergeCell ref="E60:E61"/>
    <mergeCell ref="F60:F61"/>
    <mergeCell ref="G60:G61"/>
    <mergeCell ref="A62:A63"/>
    <mergeCell ref="B62:B63"/>
    <mergeCell ref="C62:C63"/>
    <mergeCell ref="D62:D63"/>
    <mergeCell ref="E62:E63"/>
    <mergeCell ref="F62:F63"/>
    <mergeCell ref="G62:G63"/>
    <mergeCell ref="A64:A66"/>
    <mergeCell ref="B64:B66"/>
    <mergeCell ref="C64:C66"/>
    <mergeCell ref="D64:D66"/>
    <mergeCell ref="E64:E66"/>
    <mergeCell ref="F64:F66"/>
    <mergeCell ref="G64:G66"/>
    <mergeCell ref="O60:O61"/>
    <mergeCell ref="P60:P61"/>
    <mergeCell ref="H60:H61"/>
    <mergeCell ref="I60:I61"/>
    <mergeCell ref="J60:J61"/>
    <mergeCell ref="K60:K61"/>
    <mergeCell ref="L60:L61"/>
    <mergeCell ref="M60:M61"/>
    <mergeCell ref="N60:N61"/>
    <mergeCell ref="O62:O63"/>
    <mergeCell ref="P62:P63"/>
    <mergeCell ref="Q62:Q63"/>
    <mergeCell ref="R62:R63"/>
    <mergeCell ref="S62:S63"/>
    <mergeCell ref="AB62:AB63"/>
    <mergeCell ref="AC62:AC63"/>
    <mergeCell ref="H62:H63"/>
    <mergeCell ref="I62:I63"/>
    <mergeCell ref="J62:J63"/>
    <mergeCell ref="K62:K63"/>
    <mergeCell ref="L62:L63"/>
    <mergeCell ref="M62:M63"/>
    <mergeCell ref="N62:N63"/>
    <mergeCell ref="O64:O66"/>
    <mergeCell ref="P64:P66"/>
    <mergeCell ref="Q64:Q66"/>
    <mergeCell ref="R64:R66"/>
    <mergeCell ref="S64:S66"/>
    <mergeCell ref="AB64:AB66"/>
    <mergeCell ref="AC64:AC66"/>
    <mergeCell ref="H64:H66"/>
    <mergeCell ref="I64:I66"/>
    <mergeCell ref="J64:J66"/>
    <mergeCell ref="K64:K66"/>
    <mergeCell ref="L64:L66"/>
    <mergeCell ref="M64:M66"/>
    <mergeCell ref="N64:N66"/>
    <mergeCell ref="L67:O67"/>
    <mergeCell ref="AB68:AB69"/>
    <mergeCell ref="AC68:AC69"/>
    <mergeCell ref="A68:A69"/>
    <mergeCell ref="B68:B69"/>
    <mergeCell ref="C68:C69"/>
    <mergeCell ref="D68:D69"/>
    <mergeCell ref="E68:E69"/>
    <mergeCell ref="F68:F69"/>
    <mergeCell ref="G68:G69"/>
    <mergeCell ref="H82:K83"/>
    <mergeCell ref="L82:O83"/>
    <mergeCell ref="P82:P83"/>
    <mergeCell ref="Q82:Q83"/>
    <mergeCell ref="R82:R83"/>
    <mergeCell ref="S82:S83"/>
    <mergeCell ref="AB82:AB83"/>
    <mergeCell ref="AC82:AC83"/>
    <mergeCell ref="A82:A83"/>
    <mergeCell ref="B82:B83"/>
    <mergeCell ref="C82:C83"/>
    <mergeCell ref="D82:D83"/>
    <mergeCell ref="E82:E83"/>
    <mergeCell ref="F82:F83"/>
    <mergeCell ref="G82:G83"/>
    <mergeCell ref="H74:K76"/>
    <mergeCell ref="L74:O76"/>
    <mergeCell ref="P74:P76"/>
    <mergeCell ref="Q74:Q76"/>
    <mergeCell ref="R74:R76"/>
    <mergeCell ref="S74:S76"/>
    <mergeCell ref="AB74:AB76"/>
    <mergeCell ref="AC74:AC76"/>
    <mergeCell ref="A74:A76"/>
    <mergeCell ref="B74:B76"/>
    <mergeCell ref="C74:C76"/>
    <mergeCell ref="D74:D76"/>
    <mergeCell ref="E74:E76"/>
    <mergeCell ref="F74:F76"/>
    <mergeCell ref="G74:G76"/>
    <mergeCell ref="H77:K78"/>
    <mergeCell ref="L77:O78"/>
    <mergeCell ref="P77:P78"/>
    <mergeCell ref="Q77:Q78"/>
    <mergeCell ref="R77:R78"/>
    <mergeCell ref="S77:S78"/>
    <mergeCell ref="AB77:AB78"/>
    <mergeCell ref="AC77:AC78"/>
    <mergeCell ref="A77:A78"/>
    <mergeCell ref="B77:B78"/>
    <mergeCell ref="C77:C78"/>
    <mergeCell ref="D77:D78"/>
    <mergeCell ref="E77:E78"/>
    <mergeCell ref="F77:F78"/>
    <mergeCell ref="G77:G78"/>
    <mergeCell ref="H79:K81"/>
    <mergeCell ref="L79:O81"/>
    <mergeCell ref="P79:P81"/>
    <mergeCell ref="Q79:Q81"/>
    <mergeCell ref="R79:R81"/>
    <mergeCell ref="S79:S81"/>
    <mergeCell ref="AB79:AB81"/>
    <mergeCell ref="AC79:AC81"/>
    <mergeCell ref="A79:A81"/>
    <mergeCell ref="B79:B81"/>
    <mergeCell ref="C79:C81"/>
    <mergeCell ref="D79:D81"/>
    <mergeCell ref="E79:E81"/>
    <mergeCell ref="F79:F81"/>
    <mergeCell ref="G79:G81"/>
    <mergeCell ref="AB84:AB86"/>
    <mergeCell ref="AC84:AC86"/>
    <mergeCell ref="A84:A86"/>
    <mergeCell ref="B84:B86"/>
    <mergeCell ref="C84:C86"/>
    <mergeCell ref="D84:D86"/>
    <mergeCell ref="E84:E86"/>
    <mergeCell ref="F84:F86"/>
    <mergeCell ref="G84:G86"/>
    <mergeCell ref="R84:R86"/>
    <mergeCell ref="S84:S86"/>
    <mergeCell ref="H84:H86"/>
    <mergeCell ref="I84:I86"/>
    <mergeCell ref="J84:J86"/>
    <mergeCell ref="K84:K86"/>
    <mergeCell ref="L84:O86"/>
    <mergeCell ref="P84:P86"/>
    <mergeCell ref="Q84:Q86"/>
    <mergeCell ref="R87:R89"/>
    <mergeCell ref="S87:S89"/>
    <mergeCell ref="AB87:AB89"/>
    <mergeCell ref="AC87:AC89"/>
    <mergeCell ref="H87:H89"/>
    <mergeCell ref="I87:I89"/>
    <mergeCell ref="J87:J89"/>
    <mergeCell ref="K87:K89"/>
    <mergeCell ref="L87:O89"/>
    <mergeCell ref="P87:P89"/>
    <mergeCell ref="Q87:Q89"/>
    <mergeCell ref="A87:A89"/>
    <mergeCell ref="B87:B89"/>
    <mergeCell ref="C87:C89"/>
    <mergeCell ref="D87:D89"/>
    <mergeCell ref="E87:E89"/>
    <mergeCell ref="F87:F89"/>
    <mergeCell ref="G87:G89"/>
    <mergeCell ref="H90:K92"/>
    <mergeCell ref="L90:O92"/>
    <mergeCell ref="P90:P92"/>
    <mergeCell ref="Q90:Q92"/>
    <mergeCell ref="R90:R92"/>
    <mergeCell ref="S90:S92"/>
    <mergeCell ref="AB90:AB92"/>
    <mergeCell ref="AC90:AC92"/>
    <mergeCell ref="A90:A92"/>
    <mergeCell ref="B90:B92"/>
    <mergeCell ref="C90:C92"/>
    <mergeCell ref="D90:D92"/>
    <mergeCell ref="E90:E92"/>
    <mergeCell ref="F90:F92"/>
    <mergeCell ref="G90:G92"/>
    <mergeCell ref="R99:R100"/>
    <mergeCell ref="S99:S100"/>
    <mergeCell ref="H99:H100"/>
    <mergeCell ref="I99:I100"/>
    <mergeCell ref="J99:J100"/>
    <mergeCell ref="K99:K100"/>
    <mergeCell ref="L99:O100"/>
    <mergeCell ref="P99:P100"/>
    <mergeCell ref="Q99:Q100"/>
    <mergeCell ref="R93:R95"/>
    <mergeCell ref="S93:S95"/>
    <mergeCell ref="AB93:AB95"/>
    <mergeCell ref="AC93:AC95"/>
    <mergeCell ref="H93:H95"/>
    <mergeCell ref="I93:I95"/>
    <mergeCell ref="J93:J95"/>
    <mergeCell ref="K93:K95"/>
    <mergeCell ref="L93:O95"/>
    <mergeCell ref="P93:P95"/>
    <mergeCell ref="Q93:Q95"/>
    <mergeCell ref="A93:A95"/>
    <mergeCell ref="B93:B95"/>
    <mergeCell ref="C93:C95"/>
    <mergeCell ref="D93:D95"/>
    <mergeCell ref="E93:E95"/>
    <mergeCell ref="F93:F95"/>
    <mergeCell ref="G93:G95"/>
    <mergeCell ref="R96:R98"/>
    <mergeCell ref="S96:S98"/>
    <mergeCell ref="AB96:AB98"/>
    <mergeCell ref="AC96:AC98"/>
    <mergeCell ref="AB99:AB100"/>
    <mergeCell ref="AC99:AC100"/>
    <mergeCell ref="H96:H98"/>
    <mergeCell ref="I96:I98"/>
    <mergeCell ref="J96:J98"/>
    <mergeCell ref="K96:K98"/>
    <mergeCell ref="L96:O98"/>
    <mergeCell ref="P96:P98"/>
    <mergeCell ref="Q96:Q98"/>
    <mergeCell ref="A96:A98"/>
    <mergeCell ref="B96:B98"/>
    <mergeCell ref="C96:C98"/>
    <mergeCell ref="D96:D98"/>
    <mergeCell ref="E96:E98"/>
    <mergeCell ref="F96:F98"/>
    <mergeCell ref="G96:G98"/>
    <mergeCell ref="A99:A100"/>
    <mergeCell ref="B99:B100"/>
    <mergeCell ref="C99:C100"/>
    <mergeCell ref="D99:D100"/>
    <mergeCell ref="E99:E100"/>
    <mergeCell ref="F99:F100"/>
    <mergeCell ref="G99:G100"/>
    <mergeCell ref="O28:O29"/>
    <mergeCell ref="P28:P29"/>
    <mergeCell ref="Q28:Q29"/>
    <mergeCell ref="R28:R29"/>
    <mergeCell ref="S28:S29"/>
    <mergeCell ref="AB28:AB29"/>
    <mergeCell ref="AC28:AC29"/>
    <mergeCell ref="H28:H29"/>
    <mergeCell ref="I28:I29"/>
    <mergeCell ref="J28:J29"/>
    <mergeCell ref="K28:K29"/>
    <mergeCell ref="L28:L29"/>
    <mergeCell ref="M28:M29"/>
    <mergeCell ref="N28:N29"/>
    <mergeCell ref="A28:A29"/>
    <mergeCell ref="B28:B29"/>
    <mergeCell ref="C28:C29"/>
    <mergeCell ref="D28:D29"/>
    <mergeCell ref="E28:E29"/>
    <mergeCell ref="F28:F29"/>
    <mergeCell ref="G28:G29"/>
    <mergeCell ref="O30:O32"/>
    <mergeCell ref="P30:P32"/>
    <mergeCell ref="Q30:Q32"/>
    <mergeCell ref="R30:R32"/>
    <mergeCell ref="S30:S32"/>
    <mergeCell ref="AB30:AB32"/>
    <mergeCell ref="AC30:AC32"/>
    <mergeCell ref="H30:H32"/>
    <mergeCell ref="I30:I32"/>
    <mergeCell ref="J30:J32"/>
    <mergeCell ref="K30:K32"/>
    <mergeCell ref="L30:L32"/>
    <mergeCell ref="M30:M32"/>
    <mergeCell ref="N30:N32"/>
    <mergeCell ref="A30:A32"/>
    <mergeCell ref="B30:B32"/>
    <mergeCell ref="C30:C32"/>
    <mergeCell ref="D30:D32"/>
    <mergeCell ref="E30:E32"/>
    <mergeCell ref="F30:F32"/>
    <mergeCell ref="G30:G32"/>
    <mergeCell ref="Q33:Q34"/>
    <mergeCell ref="R33:R34"/>
    <mergeCell ref="S33:S34"/>
    <mergeCell ref="AB33:AB34"/>
    <mergeCell ref="AC33:AC34"/>
    <mergeCell ref="A33:A34"/>
    <mergeCell ref="B33:B34"/>
    <mergeCell ref="C33:C34"/>
    <mergeCell ref="D33:D34"/>
    <mergeCell ref="E33:E34"/>
    <mergeCell ref="F33:F34"/>
    <mergeCell ref="G33:G34"/>
    <mergeCell ref="O33:O34"/>
    <mergeCell ref="P33:P34"/>
    <mergeCell ref="Q37:Q39"/>
    <mergeCell ref="R37:R39"/>
    <mergeCell ref="S37:S39"/>
    <mergeCell ref="H33:H34"/>
    <mergeCell ref="I33:I34"/>
    <mergeCell ref="J33:J34"/>
    <mergeCell ref="K33:K34"/>
    <mergeCell ref="L33:L34"/>
    <mergeCell ref="M33:M34"/>
    <mergeCell ref="N33:N34"/>
    <mergeCell ref="H35:H36"/>
    <mergeCell ref="I35:I36"/>
    <mergeCell ref="J35:J36"/>
    <mergeCell ref="K35:K36"/>
    <mergeCell ref="L35:L36"/>
    <mergeCell ref="M35:M36"/>
    <mergeCell ref="N35:N36"/>
    <mergeCell ref="O35:O36"/>
    <mergeCell ref="P35:P36"/>
    <mergeCell ref="Q35:Q36"/>
    <mergeCell ref="R35:R36"/>
    <mergeCell ref="S35:S36"/>
    <mergeCell ref="T35:T36"/>
    <mergeCell ref="U35:U36"/>
    <mergeCell ref="A35:A36"/>
    <mergeCell ref="B35:B36"/>
    <mergeCell ref="C35:C36"/>
    <mergeCell ref="D35:D36"/>
    <mergeCell ref="E35:E36"/>
    <mergeCell ref="F35:F36"/>
    <mergeCell ref="G35:G36"/>
    <mergeCell ref="A37:A39"/>
    <mergeCell ref="B37:B39"/>
    <mergeCell ref="C37:C39"/>
    <mergeCell ref="D37:D39"/>
    <mergeCell ref="E37:E39"/>
    <mergeCell ref="F37:F39"/>
    <mergeCell ref="G37:G39"/>
    <mergeCell ref="AB35:AB36"/>
    <mergeCell ref="AB37:AB39"/>
    <mergeCell ref="AC37:AC39"/>
    <mergeCell ref="V35:V36"/>
    <mergeCell ref="W35:W36"/>
    <mergeCell ref="X35:X36"/>
    <mergeCell ref="Y35:Y36"/>
    <mergeCell ref="Z35:Z36"/>
    <mergeCell ref="AA35:AA36"/>
    <mergeCell ref="AC35:AC36"/>
    <mergeCell ref="H42:H43"/>
    <mergeCell ref="I42:I43"/>
    <mergeCell ref="J42:J43"/>
    <mergeCell ref="K42:K43"/>
    <mergeCell ref="L42:L43"/>
    <mergeCell ref="M42:M43"/>
    <mergeCell ref="N42:N43"/>
    <mergeCell ref="A42:A43"/>
    <mergeCell ref="B42:B43"/>
    <mergeCell ref="C42:C43"/>
    <mergeCell ref="D42:D43"/>
    <mergeCell ref="E42:E43"/>
    <mergeCell ref="F42:F43"/>
    <mergeCell ref="G42:G43"/>
    <mergeCell ref="O37:O39"/>
    <mergeCell ref="P37:P39"/>
    <mergeCell ref="Q44:Q46"/>
    <mergeCell ref="R44:R46"/>
    <mergeCell ref="S44:S46"/>
    <mergeCell ref="H37:H39"/>
    <mergeCell ref="I37:I39"/>
    <mergeCell ref="J37:J39"/>
    <mergeCell ref="K37:K39"/>
    <mergeCell ref="L37:L39"/>
    <mergeCell ref="M37:M39"/>
    <mergeCell ref="N37:N39"/>
    <mergeCell ref="O40:O41"/>
    <mergeCell ref="P40:P41"/>
    <mergeCell ref="Q40:Q41"/>
    <mergeCell ref="R40:R41"/>
    <mergeCell ref="S40:S41"/>
    <mergeCell ref="AB40:AB41"/>
    <mergeCell ref="AC40:AC41"/>
    <mergeCell ref="H40:H41"/>
    <mergeCell ref="I40:I41"/>
    <mergeCell ref="J40:J41"/>
    <mergeCell ref="K40:K41"/>
    <mergeCell ref="L40:L41"/>
    <mergeCell ref="M40:M41"/>
    <mergeCell ref="N40:N41"/>
    <mergeCell ref="A40:A41"/>
    <mergeCell ref="B40:B41"/>
    <mergeCell ref="C40:C41"/>
    <mergeCell ref="D40:D41"/>
    <mergeCell ref="E40:E41"/>
    <mergeCell ref="F40:F41"/>
    <mergeCell ref="G40:G41"/>
    <mergeCell ref="A44:A46"/>
    <mergeCell ref="B44:B46"/>
    <mergeCell ref="C44:C46"/>
    <mergeCell ref="D44:D46"/>
    <mergeCell ref="E44:E46"/>
    <mergeCell ref="F44:F46"/>
    <mergeCell ref="G44:G46"/>
    <mergeCell ref="AB44:AB46"/>
    <mergeCell ref="AC44:AC46"/>
    <mergeCell ref="O42:O43"/>
    <mergeCell ref="P42:P43"/>
    <mergeCell ref="Q42:Q43"/>
    <mergeCell ref="R42:R43"/>
    <mergeCell ref="S42:S43"/>
    <mergeCell ref="AB42:AB43"/>
    <mergeCell ref="AC42:AC43"/>
    <mergeCell ref="H49:H52"/>
    <mergeCell ref="I49:I52"/>
    <mergeCell ref="J49:J52"/>
    <mergeCell ref="K49:K52"/>
    <mergeCell ref="L49:L52"/>
    <mergeCell ref="M49:M52"/>
    <mergeCell ref="N49:N52"/>
    <mergeCell ref="A49:A52"/>
    <mergeCell ref="B49:B52"/>
    <mergeCell ref="C49:C52"/>
    <mergeCell ref="D49:D52"/>
    <mergeCell ref="E49:E52"/>
    <mergeCell ref="F49:F52"/>
    <mergeCell ref="G49:G52"/>
    <mergeCell ref="H58:H59"/>
    <mergeCell ref="I58:I59"/>
    <mergeCell ref="J58:J59"/>
    <mergeCell ref="K58:K59"/>
    <mergeCell ref="L58:L59"/>
    <mergeCell ref="M58:M59"/>
    <mergeCell ref="N58:N59"/>
    <mergeCell ref="A58:A59"/>
    <mergeCell ref="B58:B59"/>
    <mergeCell ref="C58:C59"/>
    <mergeCell ref="D58:D59"/>
    <mergeCell ref="E58:E59"/>
    <mergeCell ref="F58:F59"/>
    <mergeCell ref="G58:G59"/>
    <mergeCell ref="R68:R69"/>
    <mergeCell ref="S68:S69"/>
    <mergeCell ref="H68:H69"/>
    <mergeCell ref="I68:I69"/>
    <mergeCell ref="J68:J69"/>
    <mergeCell ref="K68:K69"/>
    <mergeCell ref="L68:O69"/>
    <mergeCell ref="P68:P69"/>
    <mergeCell ref="Q68:Q69"/>
    <mergeCell ref="R70:R71"/>
    <mergeCell ref="S70:S71"/>
    <mergeCell ref="AB70:AB71"/>
    <mergeCell ref="AC70:AC71"/>
    <mergeCell ref="H70:H71"/>
    <mergeCell ref="I70:I71"/>
    <mergeCell ref="J70:J71"/>
    <mergeCell ref="K70:K71"/>
    <mergeCell ref="L70:O71"/>
    <mergeCell ref="P70:P71"/>
    <mergeCell ref="Q70:Q71"/>
    <mergeCell ref="A70:A71"/>
    <mergeCell ref="B70:B71"/>
    <mergeCell ref="C70:C71"/>
    <mergeCell ref="D70:D71"/>
    <mergeCell ref="E70:E71"/>
    <mergeCell ref="F70:F71"/>
    <mergeCell ref="G70:G71"/>
    <mergeCell ref="H72:K73"/>
    <mergeCell ref="L72:O73"/>
    <mergeCell ref="P72:P73"/>
    <mergeCell ref="Q72:Q73"/>
    <mergeCell ref="R72:R73"/>
    <mergeCell ref="S72:S73"/>
    <mergeCell ref="AB72:AB73"/>
    <mergeCell ref="AC72:AC73"/>
    <mergeCell ref="A72:A73"/>
    <mergeCell ref="B72:B73"/>
    <mergeCell ref="C72:C73"/>
    <mergeCell ref="D72:D73"/>
    <mergeCell ref="E72:E73"/>
    <mergeCell ref="F72:F73"/>
    <mergeCell ref="G72:G73"/>
  </mergeCells>
  <printOptions/>
  <pageMargins bottom="0.75" footer="0.0" header="0.0" left="0.25" right="0.25" top="0.75"/>
  <pageSetup paperSize="8" orientation="landscape"/>
  <rowBreaks count="7" manualBreakCount="7">
    <brk man="1"/>
    <brk id="86" man="1"/>
    <brk id="71" man="1"/>
    <brk id="41" man="1"/>
    <brk id="27" man="1"/>
    <brk id="59" man="1"/>
    <brk id="14" man="1"/>
  </rowBreaks>
  <colBreaks count="2" manualBreakCount="2">
    <brk man="1"/>
    <brk id="29" man="1"/>
  </col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5.43"/>
    <col customWidth="1" min="2" max="2" width="16.57"/>
    <col customWidth="1" min="3" max="3" width="56.71"/>
    <col customWidth="1" hidden="1" min="4" max="4" width="42.71"/>
    <col customWidth="1" min="5" max="5" width="8.29"/>
    <col customWidth="1" min="6" max="6" width="34.14"/>
    <col customWidth="1" min="7" max="7" width="15.29"/>
    <col customWidth="1" min="8" max="8" width="15.86"/>
    <col customWidth="1" min="9" max="9" width="13.14"/>
    <col customWidth="1" min="10" max="10" width="35.43"/>
    <col customWidth="1" min="11" max="11" width="17.43"/>
    <col customWidth="1" min="12" max="12" width="16.29"/>
    <col customWidth="1" min="13" max="13" width="16.43"/>
    <col customWidth="1" min="14" max="14" width="34.57"/>
    <col customWidth="1" min="15" max="15" width="17.43"/>
    <col customWidth="1" min="16" max="16" width="16.29"/>
    <col customWidth="1" min="17" max="17" width="13.14"/>
    <col customWidth="1" min="18" max="18" width="16.14"/>
    <col customWidth="1" min="19" max="19" width="16.86"/>
  </cols>
  <sheetData>
    <row r="1" ht="18.75" customHeight="1">
      <c r="A1" s="49"/>
      <c r="S1" s="18"/>
    </row>
    <row r="2">
      <c r="A2" s="127" t="s">
        <v>248</v>
      </c>
      <c r="B2" s="2"/>
      <c r="C2" s="2"/>
      <c r="D2" s="2"/>
      <c r="E2" s="3"/>
      <c r="F2" s="128" t="s">
        <v>249</v>
      </c>
      <c r="G2" s="2"/>
      <c r="H2" s="2"/>
      <c r="I2" s="3"/>
      <c r="J2" s="129" t="s">
        <v>250</v>
      </c>
      <c r="K2" s="2"/>
      <c r="L2" s="2"/>
      <c r="M2" s="3"/>
      <c r="N2" s="128" t="s">
        <v>251</v>
      </c>
      <c r="O2" s="2"/>
      <c r="P2" s="2"/>
      <c r="Q2" s="3"/>
      <c r="R2" s="9" t="s">
        <v>5</v>
      </c>
      <c r="S2" s="9" t="s">
        <v>6</v>
      </c>
    </row>
    <row r="3" ht="29.25" customHeight="1">
      <c r="A3" s="11" t="s">
        <v>7</v>
      </c>
      <c r="B3" s="12" t="s">
        <v>8</v>
      </c>
      <c r="C3" s="12" t="s">
        <v>9</v>
      </c>
      <c r="D3" s="12" t="s">
        <v>10</v>
      </c>
      <c r="E3" s="130" t="s">
        <v>252</v>
      </c>
      <c r="F3" s="12" t="s">
        <v>14</v>
      </c>
      <c r="G3" s="131" t="s">
        <v>15</v>
      </c>
      <c r="H3" s="131" t="s">
        <v>16</v>
      </c>
      <c r="I3" s="132" t="s">
        <v>17</v>
      </c>
      <c r="J3" s="12" t="s">
        <v>14</v>
      </c>
      <c r="K3" s="131" t="s">
        <v>15</v>
      </c>
      <c r="L3" s="131" t="s">
        <v>16</v>
      </c>
      <c r="M3" s="132" t="s">
        <v>17</v>
      </c>
      <c r="N3" s="12" t="s">
        <v>14</v>
      </c>
      <c r="O3" s="131" t="s">
        <v>15</v>
      </c>
      <c r="P3" s="131" t="s">
        <v>16</v>
      </c>
      <c r="Q3" s="132" t="s">
        <v>17</v>
      </c>
      <c r="R3" s="23"/>
      <c r="S3" s="23"/>
    </row>
    <row r="4">
      <c r="A4" s="133">
        <v>41.0</v>
      </c>
      <c r="B4" s="134" t="s">
        <v>253</v>
      </c>
      <c r="C4" s="135" t="s">
        <v>254</v>
      </c>
      <c r="D4" s="135"/>
      <c r="E4" s="136">
        <v>1.0</v>
      </c>
      <c r="F4" s="137">
        <v>22500.0</v>
      </c>
      <c r="G4" s="138">
        <v>0.0</v>
      </c>
      <c r="H4" s="137">
        <f t="shared" ref="H4:H12" si="1">(F4*G4)+F4</f>
        <v>22500</v>
      </c>
      <c r="I4" s="139">
        <f t="shared" ref="I4:I12" si="2">H4*E4</f>
        <v>22500</v>
      </c>
      <c r="J4" s="140">
        <v>17880.0</v>
      </c>
      <c r="K4" s="94">
        <v>0.0</v>
      </c>
      <c r="L4" s="141">
        <f t="shared" ref="L4:L12" si="3">(J4*K4)+J4</f>
        <v>17880</v>
      </c>
      <c r="M4" s="140">
        <f t="shared" ref="M4:M12" si="4">E4*L4</f>
        <v>17880</v>
      </c>
      <c r="N4" s="142">
        <v>11900.0</v>
      </c>
      <c r="O4" s="143">
        <v>0.0</v>
      </c>
      <c r="P4" s="144">
        <f t="shared" ref="P4:P12" si="5">(N4*O4)+N4</f>
        <v>11900</v>
      </c>
      <c r="Q4" s="142">
        <f t="shared" ref="Q4:Q12" si="6">E4*P4</f>
        <v>11900</v>
      </c>
      <c r="R4" s="145">
        <f>TRUNC((H4+L4+P4)/3,3)</f>
        <v>17426.666</v>
      </c>
      <c r="S4" s="146">
        <f>TRUNC((R4*E4),3)</f>
        <v>17426.666</v>
      </c>
    </row>
    <row r="5">
      <c r="A5" s="133">
        <v>42.0</v>
      </c>
      <c r="B5" s="134" t="s">
        <v>255</v>
      </c>
      <c r="C5" s="135" t="s">
        <v>256</v>
      </c>
      <c r="D5" s="135"/>
      <c r="E5" s="136">
        <v>12.0</v>
      </c>
      <c r="F5" s="147">
        <v>2008.33</v>
      </c>
      <c r="G5" s="138">
        <v>0.0</v>
      </c>
      <c r="H5" s="137">
        <f t="shared" si="1"/>
        <v>2008.33</v>
      </c>
      <c r="I5" s="139">
        <f t="shared" si="2"/>
        <v>24099.96</v>
      </c>
      <c r="J5" s="140">
        <v>2160.0</v>
      </c>
      <c r="K5" s="94">
        <v>0.0</v>
      </c>
      <c r="L5" s="141">
        <f t="shared" si="3"/>
        <v>2160</v>
      </c>
      <c r="M5" s="140">
        <f t="shared" si="4"/>
        <v>25920</v>
      </c>
      <c r="N5" s="148">
        <v>1516.67</v>
      </c>
      <c r="O5" s="143">
        <v>0.0</v>
      </c>
      <c r="P5" s="144">
        <f t="shared" si="5"/>
        <v>1516.67</v>
      </c>
      <c r="Q5" s="142">
        <f t="shared" si="6"/>
        <v>18200.04</v>
      </c>
      <c r="R5" s="145">
        <f>TRUNC((H5+L5+P5)/3, 2)</f>
        <v>1895</v>
      </c>
      <c r="S5" s="146">
        <f>TRUNC((R5*E5),2)</f>
        <v>22740</v>
      </c>
    </row>
    <row r="6">
      <c r="A6" s="133">
        <v>43.0</v>
      </c>
      <c r="B6" s="134" t="s">
        <v>257</v>
      </c>
      <c r="C6" s="135" t="s">
        <v>258</v>
      </c>
      <c r="D6" s="135"/>
      <c r="E6" s="136">
        <v>1.0</v>
      </c>
      <c r="F6" s="137">
        <v>3500.0</v>
      </c>
      <c r="G6" s="138">
        <v>0.0</v>
      </c>
      <c r="H6" s="137">
        <f t="shared" si="1"/>
        <v>3500</v>
      </c>
      <c r="I6" s="139">
        <f t="shared" si="2"/>
        <v>3500</v>
      </c>
      <c r="J6" s="140">
        <v>3240.0</v>
      </c>
      <c r="K6" s="94">
        <v>0.0</v>
      </c>
      <c r="L6" s="141">
        <f t="shared" si="3"/>
        <v>3240</v>
      </c>
      <c r="M6" s="140">
        <f t="shared" si="4"/>
        <v>3240</v>
      </c>
      <c r="N6" s="142">
        <v>3300.0</v>
      </c>
      <c r="O6" s="143">
        <v>0.0</v>
      </c>
      <c r="P6" s="144">
        <f t="shared" si="5"/>
        <v>3300</v>
      </c>
      <c r="Q6" s="142">
        <f t="shared" si="6"/>
        <v>3300</v>
      </c>
      <c r="R6" s="145">
        <f>(H6+L6+P6)/3</f>
        <v>3346.666667</v>
      </c>
      <c r="S6" s="146">
        <f>(R6*E6)</f>
        <v>3346.666667</v>
      </c>
    </row>
    <row r="7">
      <c r="A7" s="133">
        <v>44.0</v>
      </c>
      <c r="B7" s="134" t="s">
        <v>259</v>
      </c>
      <c r="C7" s="135" t="s">
        <v>260</v>
      </c>
      <c r="D7" s="135"/>
      <c r="E7" s="136">
        <v>1.0</v>
      </c>
      <c r="F7" s="137">
        <v>7650.0</v>
      </c>
      <c r="G7" s="138">
        <v>0.0</v>
      </c>
      <c r="H7" s="137">
        <f t="shared" si="1"/>
        <v>7650</v>
      </c>
      <c r="I7" s="139">
        <f t="shared" si="2"/>
        <v>7650</v>
      </c>
      <c r="J7" s="140">
        <v>4680.0</v>
      </c>
      <c r="K7" s="94">
        <v>0.0</v>
      </c>
      <c r="L7" s="141">
        <f t="shared" si="3"/>
        <v>4680</v>
      </c>
      <c r="M7" s="140">
        <f t="shared" si="4"/>
        <v>4680</v>
      </c>
      <c r="N7" s="142">
        <v>3400.0</v>
      </c>
      <c r="O7" s="143">
        <v>0.0</v>
      </c>
      <c r="P7" s="144">
        <f t="shared" si="5"/>
        <v>3400</v>
      </c>
      <c r="Q7" s="142">
        <f t="shared" si="6"/>
        <v>3400</v>
      </c>
      <c r="R7" s="145">
        <f t="shared" ref="R7:R8" si="7">TRUNC((H7+L7+P7)/3, 2)</f>
        <v>5243.33</v>
      </c>
      <c r="S7" s="146">
        <f t="shared" ref="S7:S8" si="8">TRUNC((R7*E7),2)</f>
        <v>5243.33</v>
      </c>
    </row>
    <row r="8">
      <c r="A8" s="133">
        <v>45.0</v>
      </c>
      <c r="B8" s="134" t="s">
        <v>261</v>
      </c>
      <c r="C8" s="135" t="s">
        <v>262</v>
      </c>
      <c r="D8" s="135"/>
      <c r="E8" s="136">
        <v>1.0</v>
      </c>
      <c r="F8" s="137">
        <v>5200.0</v>
      </c>
      <c r="G8" s="138">
        <v>0.0</v>
      </c>
      <c r="H8" s="137">
        <f t="shared" si="1"/>
        <v>5200</v>
      </c>
      <c r="I8" s="139">
        <f t="shared" si="2"/>
        <v>5200</v>
      </c>
      <c r="J8" s="140">
        <v>3120.0</v>
      </c>
      <c r="K8" s="94">
        <v>0.0</v>
      </c>
      <c r="L8" s="141">
        <f t="shared" si="3"/>
        <v>3120</v>
      </c>
      <c r="M8" s="140">
        <f t="shared" si="4"/>
        <v>3120</v>
      </c>
      <c r="N8" s="142">
        <v>3500.0</v>
      </c>
      <c r="O8" s="143">
        <v>0.0</v>
      </c>
      <c r="P8" s="144">
        <f t="shared" si="5"/>
        <v>3500</v>
      </c>
      <c r="Q8" s="142">
        <f t="shared" si="6"/>
        <v>3500</v>
      </c>
      <c r="R8" s="145">
        <f t="shared" si="7"/>
        <v>3940</v>
      </c>
      <c r="S8" s="146">
        <f t="shared" si="8"/>
        <v>3940</v>
      </c>
    </row>
    <row r="9" ht="253.5" customHeight="1">
      <c r="A9" s="133">
        <v>46.0</v>
      </c>
      <c r="B9" s="134" t="s">
        <v>263</v>
      </c>
      <c r="C9" s="135" t="s">
        <v>264</v>
      </c>
      <c r="D9" s="135"/>
      <c r="E9" s="136">
        <v>1.0</v>
      </c>
      <c r="F9" s="137">
        <v>7000.0</v>
      </c>
      <c r="G9" s="138">
        <v>0.0</v>
      </c>
      <c r="H9" s="137">
        <f t="shared" si="1"/>
        <v>7000</v>
      </c>
      <c r="I9" s="139">
        <f t="shared" si="2"/>
        <v>7000</v>
      </c>
      <c r="J9" s="140">
        <v>5040.0</v>
      </c>
      <c r="K9" s="94">
        <v>0.0</v>
      </c>
      <c r="L9" s="141">
        <f t="shared" si="3"/>
        <v>5040</v>
      </c>
      <c r="M9" s="140">
        <f t="shared" si="4"/>
        <v>5040</v>
      </c>
      <c r="N9" s="142">
        <v>3850.0</v>
      </c>
      <c r="O9" s="143">
        <v>0.0</v>
      </c>
      <c r="P9" s="144">
        <f t="shared" si="5"/>
        <v>3850</v>
      </c>
      <c r="Q9" s="142">
        <f t="shared" si="6"/>
        <v>3850</v>
      </c>
      <c r="R9" s="145">
        <f>TRUNC((H9+L9+P9)/3,3)</f>
        <v>5296.666</v>
      </c>
      <c r="S9" s="146">
        <f>TRUNC((R9*E9),3)</f>
        <v>5296.666</v>
      </c>
    </row>
    <row r="10" ht="253.5" customHeight="1">
      <c r="A10" s="133">
        <v>47.0</v>
      </c>
      <c r="B10" s="134" t="s">
        <v>265</v>
      </c>
      <c r="C10" s="135" t="s">
        <v>266</v>
      </c>
      <c r="D10" s="135"/>
      <c r="E10" s="136">
        <v>1.0</v>
      </c>
      <c r="F10" s="137">
        <v>5800.0</v>
      </c>
      <c r="G10" s="138">
        <v>0.0</v>
      </c>
      <c r="H10" s="137">
        <f t="shared" si="1"/>
        <v>5800</v>
      </c>
      <c r="I10" s="139">
        <f t="shared" si="2"/>
        <v>5800</v>
      </c>
      <c r="J10" s="140">
        <v>2640.0</v>
      </c>
      <c r="K10" s="94">
        <v>0.0</v>
      </c>
      <c r="L10" s="141">
        <f t="shared" si="3"/>
        <v>2640</v>
      </c>
      <c r="M10" s="140">
        <f t="shared" si="4"/>
        <v>2640</v>
      </c>
      <c r="N10" s="142">
        <v>4090.0</v>
      </c>
      <c r="O10" s="143">
        <v>0.0</v>
      </c>
      <c r="P10" s="144">
        <f t="shared" si="5"/>
        <v>4090</v>
      </c>
      <c r="Q10" s="142">
        <f t="shared" si="6"/>
        <v>4090</v>
      </c>
      <c r="R10" s="145">
        <f>(H10+L10+P10)/3</f>
        <v>4176.666667</v>
      </c>
      <c r="S10" s="146">
        <f>(R10*E10)</f>
        <v>4176.666667</v>
      </c>
    </row>
    <row r="11">
      <c r="A11" s="133">
        <v>48.0</v>
      </c>
      <c r="B11" s="134" t="s">
        <v>267</v>
      </c>
      <c r="C11" s="135" t="s">
        <v>268</v>
      </c>
      <c r="D11" s="135"/>
      <c r="E11" s="136">
        <v>1.0</v>
      </c>
      <c r="F11" s="137">
        <v>11700.0</v>
      </c>
      <c r="G11" s="138">
        <v>0.0</v>
      </c>
      <c r="H11" s="137">
        <f t="shared" si="1"/>
        <v>11700</v>
      </c>
      <c r="I11" s="139">
        <f t="shared" si="2"/>
        <v>11700</v>
      </c>
      <c r="J11" s="140">
        <v>10500.0</v>
      </c>
      <c r="K11" s="94">
        <v>0.0</v>
      </c>
      <c r="L11" s="141">
        <f t="shared" si="3"/>
        <v>10500</v>
      </c>
      <c r="M11" s="140">
        <f t="shared" si="4"/>
        <v>10500</v>
      </c>
      <c r="N11" s="142">
        <v>7342.0</v>
      </c>
      <c r="O11" s="143">
        <v>0.0</v>
      </c>
      <c r="P11" s="144">
        <f t="shared" si="5"/>
        <v>7342</v>
      </c>
      <c r="Q11" s="142">
        <f t="shared" si="6"/>
        <v>7342</v>
      </c>
      <c r="R11" s="145">
        <f t="shared" ref="R11:R12" si="9">TRUNC((H11+L11+P11)/3, 2)</f>
        <v>9847.33</v>
      </c>
      <c r="S11" s="146">
        <f t="shared" ref="S11:S12" si="10">TRUNC((R11*E11),2)</f>
        <v>9847.33</v>
      </c>
    </row>
    <row r="12">
      <c r="A12" s="133">
        <v>49.0</v>
      </c>
      <c r="B12" s="134" t="s">
        <v>269</v>
      </c>
      <c r="C12" s="135" t="s">
        <v>270</v>
      </c>
      <c r="D12" s="135"/>
      <c r="E12" s="136">
        <v>1.0</v>
      </c>
      <c r="F12" s="137">
        <v>10000.0</v>
      </c>
      <c r="G12" s="138">
        <v>0.0</v>
      </c>
      <c r="H12" s="137">
        <f t="shared" si="1"/>
        <v>10000</v>
      </c>
      <c r="I12" s="139">
        <f t="shared" si="2"/>
        <v>10000</v>
      </c>
      <c r="J12" s="140">
        <v>19560.0</v>
      </c>
      <c r="K12" s="94">
        <v>0.0</v>
      </c>
      <c r="L12" s="141">
        <f t="shared" si="3"/>
        <v>19560</v>
      </c>
      <c r="M12" s="140">
        <f t="shared" si="4"/>
        <v>19560</v>
      </c>
      <c r="N12" s="142">
        <v>13200.0</v>
      </c>
      <c r="O12" s="143">
        <v>0.0</v>
      </c>
      <c r="P12" s="144">
        <f t="shared" si="5"/>
        <v>13200</v>
      </c>
      <c r="Q12" s="142">
        <f t="shared" si="6"/>
        <v>13200</v>
      </c>
      <c r="R12" s="145">
        <f t="shared" si="9"/>
        <v>14253.33</v>
      </c>
      <c r="S12" s="146">
        <f t="shared" si="10"/>
        <v>14253.33</v>
      </c>
    </row>
    <row r="13" ht="18.75" customHeight="1">
      <c r="A13" s="149"/>
      <c r="B13" s="150" t="s">
        <v>271</v>
      </c>
      <c r="C13" s="2"/>
      <c r="D13" s="2"/>
      <c r="E13" s="3"/>
      <c r="F13" s="151"/>
      <c r="G13" s="2"/>
      <c r="H13" s="3"/>
      <c r="I13" s="152">
        <f>SUM(I4:I12)</f>
        <v>97449.96</v>
      </c>
      <c r="J13" s="153"/>
      <c r="K13" s="2"/>
      <c r="L13" s="3"/>
      <c r="M13" s="154">
        <f>SUM(M4:M12)</f>
        <v>92580</v>
      </c>
      <c r="N13" s="153"/>
      <c r="O13" s="2"/>
      <c r="P13" s="3"/>
      <c r="Q13" s="154">
        <f>SUM(Q4:Q12)</f>
        <v>68782.04</v>
      </c>
      <c r="R13" s="155"/>
      <c r="S13" s="156">
        <f>SUM(S4:S12)+0.01</f>
        <v>86270.66533</v>
      </c>
    </row>
    <row r="14" ht="18.75" customHeight="1">
      <c r="A14" s="49"/>
      <c r="B14" s="157"/>
      <c r="C14" s="157"/>
      <c r="D14" s="157"/>
      <c r="E14" s="158"/>
      <c r="F14" s="159"/>
      <c r="G14" s="159"/>
      <c r="H14" s="159"/>
      <c r="I14" s="160"/>
      <c r="J14" s="159"/>
      <c r="K14" s="159"/>
      <c r="L14" s="159"/>
      <c r="M14" s="160"/>
      <c r="N14" s="159"/>
      <c r="O14" s="159"/>
      <c r="P14" s="159"/>
      <c r="Q14" s="160"/>
    </row>
  </sheetData>
  <autoFilter ref="$A$3:$Q$7"/>
  <mergeCells count="11">
    <mergeCell ref="B13:E13"/>
    <mergeCell ref="F13:H13"/>
    <mergeCell ref="J13:L13"/>
    <mergeCell ref="N13:P13"/>
    <mergeCell ref="A1:S1"/>
    <mergeCell ref="A2:E2"/>
    <mergeCell ref="F2:I2"/>
    <mergeCell ref="J2:M2"/>
    <mergeCell ref="N2:Q2"/>
    <mergeCell ref="R2:R3"/>
    <mergeCell ref="S2:S3"/>
  </mergeCells>
  <printOptions/>
  <pageMargins bottom="0.75" footer="0.0" header="0.0" left="0.25" right="0.25" top="0.75"/>
  <pageSetup paperSize="8" scale="55"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43"/>
    <col customWidth="1" min="2" max="2" width="13.71"/>
    <col customWidth="1" min="3" max="3" width="80.0"/>
    <col customWidth="1" min="4" max="4" width="47.71"/>
    <col customWidth="1" min="5" max="5" width="5.0"/>
    <col customWidth="1" min="6" max="6" width="14.86"/>
    <col customWidth="1" min="7" max="7" width="8.86"/>
    <col customWidth="1" min="8" max="8" width="13.0"/>
    <col customWidth="1" min="9" max="9" width="13.43"/>
    <col customWidth="1" hidden="1" min="10" max="10" width="17.43"/>
    <col customWidth="1" hidden="1" min="11" max="11" width="8.86"/>
    <col customWidth="1" hidden="1" min="12" max="12" width="13.0"/>
    <col customWidth="1" hidden="1" min="13" max="13" width="13.43"/>
    <col customWidth="1" min="14" max="14" width="15.14"/>
    <col customWidth="1" min="15" max="15" width="8.86"/>
    <col customWidth="1" min="16" max="16" width="11.29"/>
    <col customWidth="1" min="17" max="17" width="15.14"/>
    <col customWidth="1" min="18" max="18" width="16.14"/>
    <col customWidth="1" min="19" max="19" width="8.86"/>
    <col customWidth="1" min="20" max="20" width="11.29"/>
    <col customWidth="1" min="21" max="21" width="16.57"/>
    <col customWidth="1" min="22" max="22" width="18.0"/>
    <col customWidth="1" min="23" max="23" width="15.86"/>
    <col customWidth="1" min="24" max="24" width="13.86"/>
    <col customWidth="1" min="25" max="25" width="18.14"/>
    <col customWidth="1" min="26" max="26" width="17.29"/>
    <col customWidth="1" min="27" max="27" width="12.29"/>
    <col customWidth="1" min="28" max="28" width="15.14"/>
    <col customWidth="1" min="29" max="29" width="13.0"/>
    <col customWidth="1" min="30" max="30" width="12.29"/>
    <col customWidth="1" min="31" max="31" width="13.0"/>
    <col customWidth="1" min="32" max="32" width="13.43"/>
    <col customWidth="1" hidden="1" min="33" max="33" width="13.43"/>
    <col customWidth="1" hidden="1" min="34" max="35" width="11.29"/>
    <col customWidth="1" hidden="1" min="36" max="37" width="9.0"/>
    <col customWidth="1" hidden="1" min="38" max="38" width="8.57"/>
    <col customWidth="1" hidden="1" min="39" max="39" width="9.0"/>
  </cols>
  <sheetData>
    <row r="1">
      <c r="B1" s="161"/>
      <c r="C1" s="161"/>
      <c r="D1" s="161"/>
      <c r="E1" s="162"/>
      <c r="F1" s="159"/>
      <c r="G1" s="159"/>
      <c r="H1" s="159"/>
      <c r="I1" s="160"/>
      <c r="J1" s="159"/>
      <c r="K1" s="159"/>
      <c r="L1" s="159"/>
      <c r="M1" s="160"/>
      <c r="N1" s="159"/>
      <c r="O1" s="159"/>
      <c r="P1" s="159"/>
      <c r="Q1" s="160"/>
      <c r="R1" s="163"/>
      <c r="S1" s="163"/>
      <c r="T1" s="163"/>
      <c r="U1" s="163"/>
      <c r="AB1" s="70"/>
    </row>
    <row r="2">
      <c r="A2" s="164" t="s">
        <v>272</v>
      </c>
      <c r="B2" s="2"/>
      <c r="C2" s="2"/>
      <c r="D2" s="2"/>
      <c r="E2" s="3"/>
      <c r="F2" s="165" t="s">
        <v>273</v>
      </c>
      <c r="G2" s="2"/>
      <c r="H2" s="2"/>
      <c r="I2" s="3"/>
      <c r="J2" s="128" t="s">
        <v>274</v>
      </c>
      <c r="K2" s="2"/>
      <c r="L2" s="2"/>
      <c r="M2" s="3"/>
      <c r="N2" s="165" t="s">
        <v>275</v>
      </c>
      <c r="O2" s="2"/>
      <c r="P2" s="2"/>
      <c r="Q2" s="3"/>
      <c r="R2" s="166" t="s">
        <v>276</v>
      </c>
      <c r="S2" s="2"/>
      <c r="T2" s="2"/>
      <c r="U2" s="3"/>
      <c r="V2" s="167" t="s">
        <v>277</v>
      </c>
      <c r="W2" s="2"/>
      <c r="X2" s="2"/>
      <c r="Y2" s="2"/>
      <c r="Z2" s="2"/>
      <c r="AA2" s="2"/>
      <c r="AB2" s="2"/>
      <c r="AC2" s="2"/>
      <c r="AD2" s="3"/>
      <c r="AE2" s="168" t="s">
        <v>278</v>
      </c>
      <c r="AF2" s="168" t="s">
        <v>279</v>
      </c>
    </row>
    <row r="3">
      <c r="A3" s="169" t="s">
        <v>7</v>
      </c>
      <c r="B3" s="170" t="s">
        <v>8</v>
      </c>
      <c r="C3" s="170" t="s">
        <v>9</v>
      </c>
      <c r="D3" s="170" t="s">
        <v>10</v>
      </c>
      <c r="E3" s="169" t="s">
        <v>252</v>
      </c>
      <c r="F3" s="171" t="s">
        <v>14</v>
      </c>
      <c r="G3" s="172" t="s">
        <v>15</v>
      </c>
      <c r="H3" s="172" t="s">
        <v>16</v>
      </c>
      <c r="I3" s="173" t="s">
        <v>17</v>
      </c>
      <c r="J3" s="170" t="s">
        <v>14</v>
      </c>
      <c r="K3" s="174" t="s">
        <v>15</v>
      </c>
      <c r="L3" s="174" t="s">
        <v>16</v>
      </c>
      <c r="M3" s="175" t="s">
        <v>17</v>
      </c>
      <c r="N3" s="171" t="s">
        <v>14</v>
      </c>
      <c r="O3" s="172" t="s">
        <v>15</v>
      </c>
      <c r="P3" s="172" t="s">
        <v>16</v>
      </c>
      <c r="Q3" s="173" t="s">
        <v>17</v>
      </c>
      <c r="R3" s="176" t="s">
        <v>14</v>
      </c>
      <c r="S3" s="177" t="s">
        <v>15</v>
      </c>
      <c r="T3" s="177" t="s">
        <v>16</v>
      </c>
      <c r="U3" s="176" t="s">
        <v>17</v>
      </c>
      <c r="V3" s="178" t="s">
        <v>14</v>
      </c>
      <c r="W3" s="179" t="s">
        <v>17</v>
      </c>
      <c r="X3" s="178" t="s">
        <v>18</v>
      </c>
      <c r="Y3" s="178" t="s">
        <v>19</v>
      </c>
      <c r="Z3" s="178" t="s">
        <v>20</v>
      </c>
      <c r="AA3" s="178" t="s">
        <v>21</v>
      </c>
      <c r="AB3" s="178" t="s">
        <v>15</v>
      </c>
      <c r="AC3" s="178" t="s">
        <v>280</v>
      </c>
      <c r="AD3" s="178" t="s">
        <v>281</v>
      </c>
      <c r="AE3" s="23"/>
      <c r="AF3" s="23"/>
    </row>
    <row r="4">
      <c r="A4" s="180">
        <v>50.0</v>
      </c>
      <c r="B4" s="181" t="s">
        <v>282</v>
      </c>
      <c r="C4" s="182" t="s">
        <v>283</v>
      </c>
      <c r="D4" s="182"/>
      <c r="E4" s="183">
        <v>10.0</v>
      </c>
      <c r="F4" s="184">
        <v>4102.8</v>
      </c>
      <c r="G4" s="185">
        <v>0.0</v>
      </c>
      <c r="H4" s="184">
        <f t="shared" ref="H4:H5" si="1">(F4*G4)+F4</f>
        <v>4102.8</v>
      </c>
      <c r="I4" s="186">
        <f t="shared" ref="I4:I5" si="2">H4*E4</f>
        <v>41028</v>
      </c>
      <c r="J4" s="187"/>
      <c r="K4" s="138"/>
      <c r="L4" s="187"/>
      <c r="M4" s="188"/>
      <c r="N4" s="184">
        <v>3408.35</v>
      </c>
      <c r="O4" s="185">
        <v>0.0</v>
      </c>
      <c r="P4" s="184">
        <f>(N4*O4)+N4</f>
        <v>3408.35</v>
      </c>
      <c r="Q4" s="186">
        <f>P4*E4</f>
        <v>34083.5</v>
      </c>
      <c r="R4" s="187">
        <v>1500.0</v>
      </c>
      <c r="S4" s="138">
        <v>0.0</v>
      </c>
      <c r="T4" s="187">
        <f>(R4*S4)+R4</f>
        <v>1500</v>
      </c>
      <c r="U4" s="188">
        <f>T4*E4</f>
        <v>15000</v>
      </c>
      <c r="V4" s="189">
        <v>2350.0</v>
      </c>
      <c r="W4" s="190">
        <f>V4*E4</f>
        <v>23500</v>
      </c>
      <c r="X4" s="191">
        <v>45559.0</v>
      </c>
      <c r="Y4" s="192" t="s">
        <v>27</v>
      </c>
      <c r="Z4" s="192" t="s">
        <v>28</v>
      </c>
      <c r="AA4" s="192" t="s">
        <v>29</v>
      </c>
      <c r="AB4" s="193">
        <v>0.04722</v>
      </c>
      <c r="AC4" s="194">
        <f t="shared" ref="AC4:AC12" si="3">(AB4*V4)+V4</f>
        <v>2460.967</v>
      </c>
      <c r="AD4" s="194">
        <f>AC4*E4</f>
        <v>24609.67</v>
      </c>
      <c r="AE4" s="195">
        <f>TRUNC(((H4+P4+T4+AC4)/4),2)</f>
        <v>2868.02</v>
      </c>
      <c r="AF4" s="196">
        <f t="shared" ref="AF4:AF5" si="4">trunc((AE4*E4),2)</f>
        <v>28680.2</v>
      </c>
      <c r="AG4" s="76">
        <f>AF4+AF11</f>
        <v>30899.85</v>
      </c>
    </row>
    <row r="5" ht="74.25" customHeight="1">
      <c r="A5" s="197">
        <v>51.0</v>
      </c>
      <c r="B5" s="198" t="s">
        <v>284</v>
      </c>
      <c r="C5" s="199" t="s">
        <v>285</v>
      </c>
      <c r="D5" s="199"/>
      <c r="E5" s="200">
        <v>4.0</v>
      </c>
      <c r="F5" s="201">
        <v>1083.6</v>
      </c>
      <c r="G5" s="202">
        <v>0.0</v>
      </c>
      <c r="H5" s="201">
        <f t="shared" si="1"/>
        <v>1083.6</v>
      </c>
      <c r="I5" s="203">
        <f t="shared" si="2"/>
        <v>4334.4</v>
      </c>
      <c r="J5" s="204"/>
      <c r="K5" s="63"/>
      <c r="L5" s="63"/>
      <c r="M5" s="64"/>
      <c r="N5" s="201"/>
      <c r="O5" s="202"/>
      <c r="P5" s="201"/>
      <c r="Q5" s="203"/>
      <c r="R5" s="205"/>
      <c r="S5" s="206"/>
      <c r="T5" s="205"/>
      <c r="U5" s="207"/>
      <c r="V5" s="189">
        <v>1083.49</v>
      </c>
      <c r="W5" s="190">
        <f t="shared" ref="W5:W7" si="5">V5*$E$5</f>
        <v>4333.96</v>
      </c>
      <c r="X5" s="191">
        <v>45504.0</v>
      </c>
      <c r="Y5" s="192" t="s">
        <v>286</v>
      </c>
      <c r="Z5" s="192" t="s">
        <v>287</v>
      </c>
      <c r="AA5" s="192" t="s">
        <v>98</v>
      </c>
      <c r="AB5" s="193">
        <v>0.05099</v>
      </c>
      <c r="AC5" s="194">
        <f t="shared" si="3"/>
        <v>1138.737155</v>
      </c>
      <c r="AD5" s="194">
        <f t="shared" ref="AD5:AD7" si="6">AC5*$E$5</f>
        <v>4554.94862</v>
      </c>
      <c r="AE5" s="208">
        <f>TRUNC(((H5+AC5+AC6+AC7)/4),2)</f>
        <v>1108.82</v>
      </c>
      <c r="AF5" s="209">
        <f t="shared" si="4"/>
        <v>4435.28</v>
      </c>
      <c r="AG5" s="210">
        <v>511.67</v>
      </c>
      <c r="AH5" s="211">
        <f>AG5*$E$5</f>
        <v>2046.68</v>
      </c>
      <c r="AI5" s="212">
        <v>45394.0</v>
      </c>
      <c r="AJ5" s="213" t="s">
        <v>288</v>
      </c>
      <c r="AK5" s="213" t="s">
        <v>289</v>
      </c>
      <c r="AL5" s="213" t="s">
        <v>29</v>
      </c>
      <c r="AM5" s="38"/>
    </row>
    <row r="6" ht="108.0" customHeight="1">
      <c r="A6" s="19"/>
      <c r="B6" s="19"/>
      <c r="C6" s="19"/>
      <c r="D6" s="19"/>
      <c r="E6" s="19"/>
      <c r="F6" s="19"/>
      <c r="G6" s="19"/>
      <c r="H6" s="19"/>
      <c r="I6" s="19"/>
      <c r="J6" s="66"/>
      <c r="M6" s="18"/>
      <c r="N6" s="19"/>
      <c r="O6" s="19"/>
      <c r="P6" s="19"/>
      <c r="Q6" s="19"/>
      <c r="R6" s="19"/>
      <c r="S6" s="19"/>
      <c r="T6" s="19"/>
      <c r="U6" s="19"/>
      <c r="V6" s="189">
        <v>900.0</v>
      </c>
      <c r="W6" s="190">
        <f t="shared" si="5"/>
        <v>3600</v>
      </c>
      <c r="X6" s="191">
        <v>45540.0</v>
      </c>
      <c r="Y6" s="192" t="s">
        <v>290</v>
      </c>
      <c r="Z6" s="192" t="s">
        <v>291</v>
      </c>
      <c r="AA6" s="192" t="s">
        <v>98</v>
      </c>
      <c r="AB6" s="193">
        <v>0.04722</v>
      </c>
      <c r="AC6" s="194">
        <f t="shared" si="3"/>
        <v>942.498</v>
      </c>
      <c r="AD6" s="194">
        <f t="shared" si="6"/>
        <v>3769.992</v>
      </c>
      <c r="AE6" s="19"/>
      <c r="AF6" s="19"/>
    </row>
    <row r="7" ht="134.25" customHeight="1">
      <c r="A7" s="23"/>
      <c r="B7" s="23"/>
      <c r="C7" s="23"/>
      <c r="D7" s="23"/>
      <c r="E7" s="23"/>
      <c r="F7" s="23"/>
      <c r="G7" s="23"/>
      <c r="H7" s="23"/>
      <c r="I7" s="23"/>
      <c r="J7" s="67"/>
      <c r="K7" s="68"/>
      <c r="L7" s="68"/>
      <c r="M7" s="22"/>
      <c r="N7" s="23"/>
      <c r="O7" s="23"/>
      <c r="P7" s="23"/>
      <c r="Q7" s="23"/>
      <c r="R7" s="23"/>
      <c r="S7" s="23"/>
      <c r="T7" s="23"/>
      <c r="U7" s="23"/>
      <c r="V7" s="189">
        <v>1213.16</v>
      </c>
      <c r="W7" s="190">
        <f t="shared" si="5"/>
        <v>4852.64</v>
      </c>
      <c r="X7" s="191">
        <v>45545.0</v>
      </c>
      <c r="Y7" s="192" t="s">
        <v>292</v>
      </c>
      <c r="Z7" s="192" t="s">
        <v>293</v>
      </c>
      <c r="AA7" s="192" t="s">
        <v>98</v>
      </c>
      <c r="AB7" s="193">
        <v>0.04722</v>
      </c>
      <c r="AC7" s="194">
        <f t="shared" si="3"/>
        <v>1270.445415</v>
      </c>
      <c r="AD7" s="194">
        <f t="shared" si="6"/>
        <v>5081.781661</v>
      </c>
      <c r="AE7" s="23"/>
      <c r="AF7" s="23"/>
    </row>
    <row r="8">
      <c r="A8" s="197">
        <v>52.0</v>
      </c>
      <c r="B8" s="181" t="s">
        <v>294</v>
      </c>
      <c r="C8" s="214" t="s">
        <v>295</v>
      </c>
      <c r="D8" s="214"/>
      <c r="E8" s="183">
        <v>158.0</v>
      </c>
      <c r="F8" s="184">
        <v>1455.6</v>
      </c>
      <c r="G8" s="185">
        <v>0.0</v>
      </c>
      <c r="H8" s="184">
        <f t="shared" ref="H8:H11" si="7">(F8*G8)+F8</f>
        <v>1455.6</v>
      </c>
      <c r="I8" s="186">
        <f t="shared" ref="I8:I11" si="8">H8*E8</f>
        <v>229984.8</v>
      </c>
      <c r="J8" s="187"/>
      <c r="K8" s="138"/>
      <c r="L8" s="187"/>
      <c r="M8" s="188"/>
      <c r="N8" s="184">
        <v>1342.99</v>
      </c>
      <c r="O8" s="185">
        <v>0.0</v>
      </c>
      <c r="P8" s="184">
        <f>(N8*O8)+N8</f>
        <v>1342.99</v>
      </c>
      <c r="Q8" s="186">
        <f>P8*E8</f>
        <v>212192.42</v>
      </c>
      <c r="R8" s="188"/>
      <c r="S8" s="215"/>
      <c r="T8" s="187"/>
      <c r="U8" s="188"/>
      <c r="V8" s="190">
        <v>1132.0</v>
      </c>
      <c r="W8" s="190">
        <f t="shared" ref="W8:W11" si="9">V8*E8</f>
        <v>178856</v>
      </c>
      <c r="X8" s="216">
        <v>45637.0</v>
      </c>
      <c r="Y8" s="189" t="s">
        <v>243</v>
      </c>
      <c r="Z8" s="189" t="s">
        <v>296</v>
      </c>
      <c r="AA8" s="189" t="s">
        <v>98</v>
      </c>
      <c r="AB8" s="193">
        <v>0.0328</v>
      </c>
      <c r="AC8" s="194">
        <f t="shared" si="3"/>
        <v>1169.1296</v>
      </c>
      <c r="AD8" s="194">
        <f t="shared" ref="AD8:AD10" si="10">AC8*E8</f>
        <v>184722.4768</v>
      </c>
      <c r="AE8" s="217">
        <f>TRUNC(((H8+P8+AC8)/3),2)</f>
        <v>1322.57</v>
      </c>
      <c r="AF8" s="196">
        <f>(AE8*E8)</f>
        <v>208966.06</v>
      </c>
      <c r="AG8" s="76">
        <f>AF8+AF9</f>
        <v>215641.22</v>
      </c>
    </row>
    <row r="9">
      <c r="A9" s="218">
        <v>53.0</v>
      </c>
      <c r="B9" s="181" t="s">
        <v>294</v>
      </c>
      <c r="C9" s="214" t="s">
        <v>297</v>
      </c>
      <c r="D9" s="219"/>
      <c r="E9" s="183">
        <v>4.0</v>
      </c>
      <c r="F9" s="184">
        <v>1418.4</v>
      </c>
      <c r="G9" s="185">
        <v>0.0</v>
      </c>
      <c r="H9" s="184">
        <f t="shared" si="7"/>
        <v>1418.4</v>
      </c>
      <c r="I9" s="186">
        <f t="shared" si="8"/>
        <v>5673.6</v>
      </c>
      <c r="J9" s="220"/>
      <c r="K9" s="2"/>
      <c r="L9" s="2"/>
      <c r="M9" s="3"/>
      <c r="N9" s="184"/>
      <c r="O9" s="185"/>
      <c r="P9" s="184"/>
      <c r="Q9" s="186"/>
      <c r="R9" s="188">
        <v>1100.0</v>
      </c>
      <c r="S9" s="215">
        <v>0.0</v>
      </c>
      <c r="T9" s="187">
        <f>(R9*S9)+R9</f>
        <v>1100</v>
      </c>
      <c r="U9" s="188">
        <f>E9*T9</f>
        <v>4400</v>
      </c>
      <c r="V9" s="190">
        <v>2375.8</v>
      </c>
      <c r="W9" s="190">
        <f t="shared" si="9"/>
        <v>9503.2</v>
      </c>
      <c r="X9" s="216">
        <v>45558.0</v>
      </c>
      <c r="Y9" s="189" t="s">
        <v>298</v>
      </c>
      <c r="Z9" s="189" t="s">
        <v>299</v>
      </c>
      <c r="AA9" s="189" t="s">
        <v>98</v>
      </c>
      <c r="AB9" s="193">
        <v>0.04722</v>
      </c>
      <c r="AC9" s="194">
        <f t="shared" si="3"/>
        <v>2487.985276</v>
      </c>
      <c r="AD9" s="194">
        <f t="shared" si="10"/>
        <v>9951.941104</v>
      </c>
      <c r="AE9" s="221">
        <f>TRUNC(((H9+T9+AC9)/3),2)</f>
        <v>1668.79</v>
      </c>
      <c r="AF9" s="196">
        <f t="shared" ref="AF9:AF11" si="11">trunc((AE9*E9),2)</f>
        <v>6675.16</v>
      </c>
    </row>
    <row r="10" ht="264.0" customHeight="1">
      <c r="A10" s="222">
        <v>54.0</v>
      </c>
      <c r="B10" s="181" t="s">
        <v>300</v>
      </c>
      <c r="C10" s="214" t="s">
        <v>301</v>
      </c>
      <c r="D10" s="214"/>
      <c r="E10" s="183">
        <v>42.0</v>
      </c>
      <c r="F10" s="184">
        <v>722.4</v>
      </c>
      <c r="G10" s="185">
        <v>0.0</v>
      </c>
      <c r="H10" s="184">
        <f t="shared" si="7"/>
        <v>722.4</v>
      </c>
      <c r="I10" s="186">
        <f t="shared" si="8"/>
        <v>30340.8</v>
      </c>
      <c r="J10" s="187"/>
      <c r="K10" s="138"/>
      <c r="L10" s="187"/>
      <c r="M10" s="188"/>
      <c r="N10" s="184">
        <v>2158.96</v>
      </c>
      <c r="O10" s="185">
        <v>0.0</v>
      </c>
      <c r="P10" s="184">
        <f t="shared" ref="P10:P11" si="12">(N10*O10)+N10</f>
        <v>2158.96</v>
      </c>
      <c r="Q10" s="186">
        <f t="shared" ref="Q10:Q11" si="13">P10*E10</f>
        <v>90676.32</v>
      </c>
      <c r="R10" s="187"/>
      <c r="S10" s="138"/>
      <c r="T10" s="187"/>
      <c r="U10" s="188"/>
      <c r="V10" s="190">
        <v>1587.25</v>
      </c>
      <c r="W10" s="190">
        <f t="shared" si="9"/>
        <v>66664.5</v>
      </c>
      <c r="X10" s="216">
        <v>45643.0</v>
      </c>
      <c r="Y10" s="192" t="s">
        <v>302</v>
      </c>
      <c r="Z10" s="192" t="s">
        <v>303</v>
      </c>
      <c r="AA10" s="192" t="s">
        <v>304</v>
      </c>
      <c r="AB10" s="223">
        <v>0.0328</v>
      </c>
      <c r="AC10" s="194">
        <f t="shared" si="3"/>
        <v>1639.3118</v>
      </c>
      <c r="AD10" s="194">
        <f t="shared" si="10"/>
        <v>68851.0956</v>
      </c>
      <c r="AE10" s="188">
        <f>TRUNC(((H10+P10+AC10)/3),2)</f>
        <v>1506.89</v>
      </c>
      <c r="AF10" s="196">
        <f t="shared" si="11"/>
        <v>63289.38</v>
      </c>
    </row>
    <row r="11">
      <c r="A11" s="74">
        <f>1+A10</f>
        <v>55</v>
      </c>
      <c r="B11" s="198" t="s">
        <v>305</v>
      </c>
      <c r="C11" s="199" t="s">
        <v>306</v>
      </c>
      <c r="D11" s="199"/>
      <c r="E11" s="200">
        <v>1.0</v>
      </c>
      <c r="F11" s="201">
        <v>3360.0</v>
      </c>
      <c r="G11" s="202">
        <v>0.0</v>
      </c>
      <c r="H11" s="201">
        <f t="shared" si="7"/>
        <v>3360</v>
      </c>
      <c r="I11" s="203">
        <f t="shared" si="8"/>
        <v>3360</v>
      </c>
      <c r="J11" s="204"/>
      <c r="K11" s="63"/>
      <c r="L11" s="63"/>
      <c r="M11" s="64"/>
      <c r="N11" s="201">
        <v>2607.34</v>
      </c>
      <c r="O11" s="202">
        <v>0.0</v>
      </c>
      <c r="P11" s="201">
        <f t="shared" si="12"/>
        <v>2607.34</v>
      </c>
      <c r="Q11" s="203">
        <f t="shared" si="13"/>
        <v>2607.34</v>
      </c>
      <c r="R11" s="207"/>
      <c r="S11" s="224"/>
      <c r="T11" s="205"/>
      <c r="U11" s="207"/>
      <c r="V11" s="190">
        <v>1680.0</v>
      </c>
      <c r="W11" s="190">
        <f t="shared" si="9"/>
        <v>1680</v>
      </c>
      <c r="X11" s="216">
        <v>45552.0</v>
      </c>
      <c r="Y11" s="192" t="s">
        <v>307</v>
      </c>
      <c r="Z11" s="192" t="s">
        <v>308</v>
      </c>
      <c r="AA11" s="192" t="s">
        <v>304</v>
      </c>
      <c r="AB11" s="193">
        <v>0.04722</v>
      </c>
      <c r="AC11" s="194">
        <f t="shared" si="3"/>
        <v>1759.3296</v>
      </c>
      <c r="AD11" s="194">
        <f t="shared" ref="AD11:AD12" si="14">AC11*$E$11</f>
        <v>1759.3296</v>
      </c>
      <c r="AE11" s="225">
        <f>TRUNC(((H11+P11+AC11+AC12)/4),2)</f>
        <v>2219.65</v>
      </c>
      <c r="AF11" s="209">
        <f t="shared" si="11"/>
        <v>2219.65</v>
      </c>
    </row>
    <row r="12" ht="150.75" customHeight="1">
      <c r="A12" s="19"/>
      <c r="B12" s="19"/>
      <c r="C12" s="19"/>
      <c r="D12" s="19"/>
      <c r="E12" s="19"/>
      <c r="F12" s="19"/>
      <c r="G12" s="19"/>
      <c r="H12" s="19"/>
      <c r="I12" s="19"/>
      <c r="J12" s="66"/>
      <c r="M12" s="18"/>
      <c r="N12" s="19"/>
      <c r="O12" s="19"/>
      <c r="P12" s="19"/>
      <c r="Q12" s="19"/>
      <c r="R12" s="19"/>
      <c r="S12" s="19"/>
      <c r="T12" s="19"/>
      <c r="U12" s="19"/>
      <c r="V12" s="190">
        <v>1100.0</v>
      </c>
      <c r="W12" s="190">
        <f>V12*E11</f>
        <v>1100</v>
      </c>
      <c r="X12" s="216">
        <v>45553.0</v>
      </c>
      <c r="Y12" s="192" t="s">
        <v>309</v>
      </c>
      <c r="Z12" s="192" t="s">
        <v>308</v>
      </c>
      <c r="AA12" s="192" t="s">
        <v>304</v>
      </c>
      <c r="AB12" s="193">
        <v>0.04722</v>
      </c>
      <c r="AC12" s="194">
        <f t="shared" si="3"/>
        <v>1151.942</v>
      </c>
      <c r="AD12" s="194">
        <f t="shared" si="14"/>
        <v>1151.942</v>
      </c>
      <c r="AE12" s="19"/>
      <c r="AF12" s="19"/>
    </row>
    <row r="13" ht="1.5" customHeight="1">
      <c r="A13" s="23"/>
      <c r="B13" s="23"/>
      <c r="C13" s="23"/>
      <c r="D13" s="23"/>
      <c r="E13" s="23"/>
      <c r="F13" s="23"/>
      <c r="G13" s="23"/>
      <c r="H13" s="23"/>
      <c r="I13" s="23"/>
      <c r="J13" s="67"/>
      <c r="K13" s="68"/>
      <c r="L13" s="68"/>
      <c r="M13" s="22"/>
      <c r="N13" s="23"/>
      <c r="O13" s="23"/>
      <c r="P13" s="23"/>
      <c r="Q13" s="23"/>
      <c r="R13" s="23"/>
      <c r="S13" s="23"/>
      <c r="T13" s="23"/>
      <c r="U13" s="23"/>
      <c r="V13" s="190"/>
      <c r="W13" s="190"/>
      <c r="X13" s="216"/>
      <c r="Y13" s="192"/>
      <c r="Z13" s="192"/>
      <c r="AA13" s="192"/>
      <c r="AB13" s="223"/>
      <c r="AC13" s="194"/>
      <c r="AD13" s="194"/>
      <c r="AE13" s="23"/>
      <c r="AF13" s="23"/>
    </row>
    <row r="14">
      <c r="A14" s="74">
        <f>1+A11</f>
        <v>56</v>
      </c>
      <c r="B14" s="226" t="s">
        <v>310</v>
      </c>
      <c r="C14" s="199" t="s">
        <v>311</v>
      </c>
      <c r="D14" s="227"/>
      <c r="E14" s="200">
        <v>5.0</v>
      </c>
      <c r="F14" s="228"/>
      <c r="G14" s="63"/>
      <c r="H14" s="63"/>
      <c r="I14" s="64"/>
      <c r="J14" s="204"/>
      <c r="K14" s="63"/>
      <c r="L14" s="63"/>
      <c r="M14" s="64"/>
      <c r="N14" s="228"/>
      <c r="O14" s="63"/>
      <c r="P14" s="63"/>
      <c r="Q14" s="64"/>
      <c r="R14" s="205"/>
      <c r="S14" s="206"/>
      <c r="T14" s="205"/>
      <c r="U14" s="207"/>
      <c r="V14" s="189">
        <v>990.0</v>
      </c>
      <c r="W14" s="190">
        <f>V14*E14</f>
        <v>4950</v>
      </c>
      <c r="X14" s="229">
        <v>45537.0</v>
      </c>
      <c r="Y14" s="192" t="s">
        <v>312</v>
      </c>
      <c r="Z14" s="192" t="s">
        <v>313</v>
      </c>
      <c r="AA14" s="192" t="s">
        <v>304</v>
      </c>
      <c r="AB14" s="193">
        <v>0.04722</v>
      </c>
      <c r="AC14" s="194">
        <f t="shared" ref="AC14:AC16" si="15">(AB14*V14)+V14</f>
        <v>1036.7478</v>
      </c>
      <c r="AD14" s="194">
        <f t="shared" ref="AD14:AD16" si="16">AC14*$E$14</f>
        <v>5183.739</v>
      </c>
      <c r="AE14" s="230">
        <f>TRUNC(((AC14+AC15+AC16)/3),2)</f>
        <v>1046.27</v>
      </c>
      <c r="AF14" s="209">
        <f>trunc((AE14*E14),2)</f>
        <v>5231.35</v>
      </c>
      <c r="AG14" s="76">
        <f>AF14+AF17</f>
        <v>53695.15</v>
      </c>
    </row>
    <row r="15">
      <c r="A15" s="19"/>
      <c r="B15" s="19"/>
      <c r="C15" s="19"/>
      <c r="D15" s="19"/>
      <c r="E15" s="19"/>
      <c r="F15" s="66"/>
      <c r="I15" s="18"/>
      <c r="J15" s="66"/>
      <c r="M15" s="18"/>
      <c r="N15" s="66"/>
      <c r="Q15" s="18"/>
      <c r="R15" s="19"/>
      <c r="S15" s="19"/>
      <c r="T15" s="19"/>
      <c r="U15" s="19"/>
      <c r="V15" s="189">
        <v>1300.0</v>
      </c>
      <c r="W15" s="190">
        <f>V15*E14</f>
        <v>6500</v>
      </c>
      <c r="X15" s="229">
        <v>45819.0</v>
      </c>
      <c r="Y15" s="192" t="s">
        <v>314</v>
      </c>
      <c r="Z15" s="192" t="s">
        <v>315</v>
      </c>
      <c r="AA15" s="192" t="s">
        <v>304</v>
      </c>
      <c r="AB15" s="193">
        <v>0.0</v>
      </c>
      <c r="AC15" s="194">
        <f t="shared" si="15"/>
        <v>1300</v>
      </c>
      <c r="AD15" s="194">
        <f t="shared" si="16"/>
        <v>6500</v>
      </c>
      <c r="AE15" s="19"/>
      <c r="AF15" s="19"/>
    </row>
    <row r="16">
      <c r="A16" s="23"/>
      <c r="B16" s="23"/>
      <c r="C16" s="23"/>
      <c r="D16" s="23"/>
      <c r="E16" s="23"/>
      <c r="F16" s="67"/>
      <c r="G16" s="68"/>
      <c r="H16" s="68"/>
      <c r="I16" s="22"/>
      <c r="J16" s="67"/>
      <c r="K16" s="68"/>
      <c r="L16" s="68"/>
      <c r="M16" s="22"/>
      <c r="N16" s="67"/>
      <c r="O16" s="68"/>
      <c r="P16" s="68"/>
      <c r="Q16" s="22"/>
      <c r="R16" s="23"/>
      <c r="S16" s="23"/>
      <c r="T16" s="23"/>
      <c r="U16" s="23"/>
      <c r="V16" s="189">
        <v>800.0</v>
      </c>
      <c r="W16" s="190">
        <f>V16*E14</f>
        <v>4000</v>
      </c>
      <c r="X16" s="229">
        <v>45796.0</v>
      </c>
      <c r="Y16" s="192" t="s">
        <v>316</v>
      </c>
      <c r="Z16" s="192" t="s">
        <v>317</v>
      </c>
      <c r="AA16" s="192" t="s">
        <v>304</v>
      </c>
      <c r="AB16" s="193">
        <v>0.0026</v>
      </c>
      <c r="AC16" s="194">
        <f t="shared" si="15"/>
        <v>802.08</v>
      </c>
      <c r="AD16" s="194">
        <f t="shared" si="16"/>
        <v>4010.4</v>
      </c>
      <c r="AE16" s="23"/>
      <c r="AF16" s="23"/>
    </row>
    <row r="17">
      <c r="A17" s="231">
        <f>1+A14</f>
        <v>57</v>
      </c>
      <c r="B17" s="181" t="s">
        <v>318</v>
      </c>
      <c r="C17" s="214" t="s">
        <v>319</v>
      </c>
      <c r="D17" s="219"/>
      <c r="E17" s="232">
        <v>42.0</v>
      </c>
      <c r="F17" s="184">
        <v>1233.6</v>
      </c>
      <c r="G17" s="185">
        <v>0.0</v>
      </c>
      <c r="H17" s="184">
        <f t="shared" ref="H17:H19" si="17">(F17*G17)+F17</f>
        <v>1233.6</v>
      </c>
      <c r="I17" s="186">
        <f t="shared" ref="I17:I19" si="18">H17*E17</f>
        <v>51811.2</v>
      </c>
      <c r="J17" s="187"/>
      <c r="K17" s="138"/>
      <c r="L17" s="187"/>
      <c r="M17" s="188"/>
      <c r="N17" s="184">
        <v>1678.11</v>
      </c>
      <c r="O17" s="185">
        <v>0.0</v>
      </c>
      <c r="P17" s="184">
        <f t="shared" ref="P17:P18" si="19">(N17*O17)+N17</f>
        <v>1678.11</v>
      </c>
      <c r="Q17" s="186">
        <f t="shared" ref="Q17:Q18" si="20">P17*E17</f>
        <v>70480.62</v>
      </c>
      <c r="R17" s="188">
        <v>550.0</v>
      </c>
      <c r="S17" s="215">
        <v>0.0</v>
      </c>
      <c r="T17" s="187">
        <f>(R17*S17)+R17</f>
        <v>550</v>
      </c>
      <c r="U17" s="188">
        <f>E17*T17</f>
        <v>23100</v>
      </c>
      <c r="V17" s="190"/>
      <c r="W17" s="190"/>
      <c r="X17" s="190"/>
      <c r="Y17" s="190"/>
      <c r="Z17" s="190"/>
      <c r="AA17" s="190"/>
      <c r="AB17" s="223"/>
      <c r="AC17" s="194"/>
      <c r="AD17" s="194"/>
      <c r="AE17" s="217">
        <f>TRUNC(((H17+P17+T17)/3),2)</f>
        <v>1153.9</v>
      </c>
      <c r="AF17" s="196">
        <f t="shared" ref="AF17:AF19" si="21">trunc((AE17*E17),2)</f>
        <v>48463.8</v>
      </c>
    </row>
    <row r="18">
      <c r="A18" s="231">
        <f t="shared" ref="A18:A19" si="22">1+A17</f>
        <v>58</v>
      </c>
      <c r="B18" s="233" t="s">
        <v>320</v>
      </c>
      <c r="C18" s="214" t="s">
        <v>321</v>
      </c>
      <c r="D18" s="219"/>
      <c r="E18" s="232">
        <v>48.0</v>
      </c>
      <c r="F18" s="184">
        <v>620.4</v>
      </c>
      <c r="G18" s="185">
        <v>0.0</v>
      </c>
      <c r="H18" s="184">
        <f t="shared" si="17"/>
        <v>620.4</v>
      </c>
      <c r="I18" s="186">
        <f t="shared" si="18"/>
        <v>29779.2</v>
      </c>
      <c r="J18" s="187"/>
      <c r="K18" s="138"/>
      <c r="L18" s="187"/>
      <c r="M18" s="188"/>
      <c r="N18" s="184">
        <v>730.0</v>
      </c>
      <c r="O18" s="185">
        <v>0.0</v>
      </c>
      <c r="P18" s="184">
        <f t="shared" si="19"/>
        <v>730</v>
      </c>
      <c r="Q18" s="186">
        <f t="shared" si="20"/>
        <v>35040</v>
      </c>
      <c r="R18" s="188"/>
      <c r="S18" s="215"/>
      <c r="T18" s="187"/>
      <c r="U18" s="188"/>
      <c r="V18" s="189">
        <v>502.0</v>
      </c>
      <c r="W18" s="190">
        <f t="shared" ref="W18:W19" si="23">V18*E18</f>
        <v>24096</v>
      </c>
      <c r="X18" s="191">
        <v>45555.0</v>
      </c>
      <c r="Y18" s="192" t="s">
        <v>322</v>
      </c>
      <c r="Z18" s="192" t="s">
        <v>28</v>
      </c>
      <c r="AA18" s="192" t="s">
        <v>323</v>
      </c>
      <c r="AB18" s="193">
        <v>0.04722</v>
      </c>
      <c r="AC18" s="194">
        <f t="shared" ref="AC18:AC19" si="24">(AB18*V18)+V18</f>
        <v>525.70444</v>
      </c>
      <c r="AD18" s="194">
        <f>AC18*E18</f>
        <v>25233.81312</v>
      </c>
      <c r="AE18" s="195">
        <f>TRUNC(((H18+P18+AC18)/3),2)</f>
        <v>625.36</v>
      </c>
      <c r="AF18" s="196">
        <f t="shared" si="21"/>
        <v>30017.28</v>
      </c>
    </row>
    <row r="19">
      <c r="A19" s="74">
        <f t="shared" si="22"/>
        <v>59</v>
      </c>
      <c r="B19" s="226" t="s">
        <v>324</v>
      </c>
      <c r="C19" s="199" t="s">
        <v>325</v>
      </c>
      <c r="D19" s="227"/>
      <c r="E19" s="234">
        <v>4.0</v>
      </c>
      <c r="F19" s="201">
        <v>3148.8</v>
      </c>
      <c r="G19" s="202">
        <v>0.0</v>
      </c>
      <c r="H19" s="201">
        <f t="shared" si="17"/>
        <v>3148.8</v>
      </c>
      <c r="I19" s="203">
        <f t="shared" si="18"/>
        <v>12595.2</v>
      </c>
      <c r="J19" s="204"/>
      <c r="K19" s="63"/>
      <c r="L19" s="63"/>
      <c r="M19" s="64"/>
      <c r="N19" s="228"/>
      <c r="O19" s="63"/>
      <c r="P19" s="63"/>
      <c r="Q19" s="64"/>
      <c r="R19" s="207">
        <v>1300.0</v>
      </c>
      <c r="S19" s="224">
        <v>0.0</v>
      </c>
      <c r="T19" s="205">
        <f>(R19*S19)+R19</f>
        <v>1300</v>
      </c>
      <c r="U19" s="207">
        <f>E19*T19</f>
        <v>5200</v>
      </c>
      <c r="V19" s="189">
        <v>1500.0</v>
      </c>
      <c r="W19" s="190">
        <f t="shared" si="23"/>
        <v>6000</v>
      </c>
      <c r="X19" s="229">
        <v>45769.0</v>
      </c>
      <c r="Y19" s="192" t="s">
        <v>326</v>
      </c>
      <c r="Z19" s="192" t="s">
        <v>327</v>
      </c>
      <c r="AA19" s="192" t="s">
        <v>304</v>
      </c>
      <c r="AB19" s="193">
        <v>0.00691</v>
      </c>
      <c r="AC19" s="194">
        <f t="shared" si="24"/>
        <v>1510.365</v>
      </c>
      <c r="AD19" s="194">
        <f>AC19*$E$19</f>
        <v>6041.46</v>
      </c>
      <c r="AE19" s="208">
        <f>TRUNC(((H19+T19+AC19)/3),2)</f>
        <v>1986.38</v>
      </c>
      <c r="AF19" s="209">
        <f t="shared" si="21"/>
        <v>7945.52</v>
      </c>
      <c r="AG19" s="76">
        <f>AF19+AF21</f>
        <v>49664.08</v>
      </c>
    </row>
    <row r="20" ht="170.25" customHeight="1">
      <c r="A20" s="23"/>
      <c r="B20" s="23"/>
      <c r="C20" s="23"/>
      <c r="D20" s="23"/>
      <c r="E20" s="23"/>
      <c r="F20" s="23"/>
      <c r="G20" s="23"/>
      <c r="H20" s="23"/>
      <c r="I20" s="23"/>
      <c r="J20" s="67"/>
      <c r="K20" s="68"/>
      <c r="L20" s="68"/>
      <c r="M20" s="22"/>
      <c r="N20" s="67"/>
      <c r="O20" s="68"/>
      <c r="P20" s="68"/>
      <c r="Q20" s="22"/>
      <c r="R20" s="23"/>
      <c r="S20" s="23"/>
      <c r="T20" s="23"/>
      <c r="U20" s="23"/>
      <c r="V20" s="189"/>
      <c r="W20" s="190"/>
      <c r="X20" s="229"/>
      <c r="Y20" s="192"/>
      <c r="Z20" s="192"/>
      <c r="AA20" s="192"/>
      <c r="AB20" s="193"/>
      <c r="AC20" s="194"/>
      <c r="AD20" s="194"/>
      <c r="AE20" s="23"/>
      <c r="AF20" s="23"/>
    </row>
    <row r="21" ht="1.5" customHeight="1">
      <c r="A21" s="74">
        <f>1+A19</f>
        <v>60</v>
      </c>
      <c r="B21" s="226" t="s">
        <v>328</v>
      </c>
      <c r="C21" s="199" t="s">
        <v>329</v>
      </c>
      <c r="D21" s="227"/>
      <c r="E21" s="234">
        <v>16.0</v>
      </c>
      <c r="F21" s="201">
        <v>3292.8</v>
      </c>
      <c r="G21" s="202">
        <v>0.0</v>
      </c>
      <c r="H21" s="201">
        <f>(F21*G21)+F21</f>
        <v>3292.8</v>
      </c>
      <c r="I21" s="203">
        <f>H21*E21</f>
        <v>52684.8</v>
      </c>
      <c r="J21" s="204"/>
      <c r="K21" s="63"/>
      <c r="L21" s="63"/>
      <c r="M21" s="64"/>
      <c r="N21" s="201">
        <v>4439.72</v>
      </c>
      <c r="O21" s="202">
        <v>0.0</v>
      </c>
      <c r="P21" s="201">
        <f>(N21*O21)+N21</f>
        <v>4439.72</v>
      </c>
      <c r="Q21" s="203">
        <f>P21*E21</f>
        <v>71035.52</v>
      </c>
      <c r="R21" s="205">
        <v>1300.0</v>
      </c>
      <c r="S21" s="206">
        <v>0.0</v>
      </c>
      <c r="T21" s="205">
        <f>(R21*S21)+R21</f>
        <v>1300</v>
      </c>
      <c r="U21" s="207">
        <f>T21*E21</f>
        <v>20800</v>
      </c>
      <c r="V21" s="190"/>
      <c r="W21" s="190"/>
      <c r="X21" s="216"/>
      <c r="Y21" s="192"/>
      <c r="Z21" s="192"/>
      <c r="AA21" s="192"/>
      <c r="AB21" s="223"/>
      <c r="AC21" s="194"/>
      <c r="AD21" s="194"/>
      <c r="AE21" s="225">
        <f>TRUNC(((H21+P21+T21+AC23)/4),2)</f>
        <v>2607.41</v>
      </c>
      <c r="AF21" s="209">
        <f>trunc((AE21*E21),2)</f>
        <v>41718.56</v>
      </c>
    </row>
    <row r="22" ht="1.5" customHeight="1">
      <c r="A22" s="19"/>
      <c r="B22" s="19"/>
      <c r="C22" s="19"/>
      <c r="D22" s="19"/>
      <c r="E22" s="19"/>
      <c r="F22" s="19"/>
      <c r="G22" s="19"/>
      <c r="H22" s="19"/>
      <c r="I22" s="19"/>
      <c r="J22" s="66"/>
      <c r="M22" s="18"/>
      <c r="N22" s="19"/>
      <c r="O22" s="19"/>
      <c r="P22" s="19"/>
      <c r="Q22" s="19"/>
      <c r="R22" s="19"/>
      <c r="S22" s="19"/>
      <c r="T22" s="19"/>
      <c r="U22" s="19"/>
      <c r="V22" s="190"/>
      <c r="W22" s="190"/>
      <c r="X22" s="216"/>
      <c r="Y22" s="192"/>
      <c r="Z22" s="192"/>
      <c r="AA22" s="192"/>
      <c r="AB22" s="223"/>
      <c r="AC22" s="194"/>
      <c r="AD22" s="194"/>
      <c r="AE22" s="19"/>
      <c r="AF22" s="19"/>
    </row>
    <row r="23" ht="211.5" customHeight="1">
      <c r="A23" s="23"/>
      <c r="B23" s="23"/>
      <c r="C23" s="23"/>
      <c r="D23" s="23"/>
      <c r="E23" s="23"/>
      <c r="F23" s="23"/>
      <c r="G23" s="23"/>
      <c r="H23" s="23"/>
      <c r="I23" s="23"/>
      <c r="J23" s="67"/>
      <c r="K23" s="68"/>
      <c r="L23" s="68"/>
      <c r="M23" s="22"/>
      <c r="N23" s="23"/>
      <c r="O23" s="23"/>
      <c r="P23" s="23"/>
      <c r="Q23" s="23"/>
      <c r="R23" s="23"/>
      <c r="S23" s="23"/>
      <c r="T23" s="23"/>
      <c r="U23" s="23"/>
      <c r="V23" s="190">
        <v>1340.0</v>
      </c>
      <c r="W23" s="190">
        <f>V23*E21</f>
        <v>21440</v>
      </c>
      <c r="X23" s="216">
        <v>45581.0</v>
      </c>
      <c r="Y23" s="192" t="s">
        <v>330</v>
      </c>
      <c r="Z23" s="192" t="s">
        <v>331</v>
      </c>
      <c r="AA23" s="192" t="s">
        <v>304</v>
      </c>
      <c r="AB23" s="223">
        <v>0.042635</v>
      </c>
      <c r="AC23" s="194">
        <f>(AB23*V23)+V23</f>
        <v>1397.1309</v>
      </c>
      <c r="AD23" s="194">
        <f>AC23*$E$21</f>
        <v>22354.0944</v>
      </c>
      <c r="AE23" s="23"/>
      <c r="AF23" s="23"/>
    </row>
    <row r="24">
      <c r="A24" s="235"/>
      <c r="B24" s="236"/>
      <c r="C24" s="236"/>
      <c r="D24" s="236"/>
      <c r="E24" s="237"/>
      <c r="F24" s="238"/>
      <c r="G24" s="238"/>
      <c r="H24" s="238"/>
      <c r="I24" s="239"/>
      <c r="J24" s="238"/>
      <c r="K24" s="238"/>
      <c r="L24" s="238"/>
      <c r="M24" s="239"/>
      <c r="N24" s="238"/>
      <c r="O24" s="238"/>
      <c r="P24" s="238"/>
      <c r="Q24" s="239"/>
      <c r="R24" s="239"/>
      <c r="S24" s="239"/>
      <c r="T24" s="239"/>
      <c r="U24" s="240"/>
      <c r="V24" s="235"/>
      <c r="W24" s="235"/>
      <c r="X24" s="235"/>
      <c r="Y24" s="235"/>
      <c r="Z24" s="235"/>
      <c r="AA24" s="235"/>
      <c r="AB24" s="241"/>
      <c r="AC24" s="235"/>
      <c r="AD24" s="235"/>
      <c r="AE24" s="242" t="s">
        <v>247</v>
      </c>
      <c r="AF24" s="243">
        <f>SUM(AF4:AF23)</f>
        <v>447642.24</v>
      </c>
    </row>
    <row r="25">
      <c r="A25" s="235"/>
      <c r="B25" s="236"/>
      <c r="C25" s="236"/>
      <c r="D25" s="236"/>
      <c r="E25" s="237"/>
      <c r="F25" s="238"/>
      <c r="G25" s="238"/>
      <c r="H25" s="238"/>
      <c r="I25" s="239"/>
      <c r="J25" s="238"/>
      <c r="K25" s="238"/>
      <c r="L25" s="238"/>
      <c r="M25" s="239"/>
      <c r="N25" s="238"/>
      <c r="O25" s="238"/>
      <c r="P25" s="238"/>
      <c r="Q25" s="239"/>
      <c r="R25" s="239"/>
      <c r="S25" s="239"/>
      <c r="T25" s="239"/>
      <c r="U25" s="240"/>
      <c r="V25" s="235"/>
      <c r="W25" s="235"/>
      <c r="X25" s="235"/>
      <c r="Y25" s="235"/>
      <c r="Z25" s="235"/>
      <c r="AA25" s="235"/>
      <c r="AB25" s="241"/>
      <c r="AC25" s="235"/>
      <c r="AD25" s="235"/>
      <c r="AE25" s="235"/>
      <c r="AF25" s="235"/>
    </row>
    <row r="26">
      <c r="B26" s="161"/>
      <c r="C26" s="161"/>
      <c r="D26" s="161"/>
      <c r="E26" s="110"/>
      <c r="F26" s="159"/>
      <c r="G26" s="159"/>
      <c r="H26" s="159"/>
      <c r="I26" s="160"/>
      <c r="J26" s="159"/>
      <c r="K26" s="159"/>
      <c r="L26" s="159"/>
      <c r="M26" s="160"/>
      <c r="N26" s="159"/>
      <c r="O26" s="159"/>
      <c r="P26" s="159"/>
      <c r="Q26" s="160"/>
      <c r="R26" s="160"/>
      <c r="S26" s="160"/>
      <c r="T26" s="160"/>
      <c r="U26" s="163"/>
      <c r="AB26" s="70"/>
    </row>
  </sheetData>
  <mergeCells count="100">
    <mergeCell ref="N14:Q16"/>
    <mergeCell ref="R14:R16"/>
    <mergeCell ref="S14:S16"/>
    <mergeCell ref="T14:T16"/>
    <mergeCell ref="U14:U16"/>
    <mergeCell ref="AE14:AE16"/>
    <mergeCell ref="AF14:AF16"/>
    <mergeCell ref="A14:A16"/>
    <mergeCell ref="B14:B16"/>
    <mergeCell ref="C14:C16"/>
    <mergeCell ref="D14:D16"/>
    <mergeCell ref="E14:E16"/>
    <mergeCell ref="F14:I16"/>
    <mergeCell ref="J14:M16"/>
    <mergeCell ref="U19:U20"/>
    <mergeCell ref="AE19:AE20"/>
    <mergeCell ref="AF19:AF20"/>
    <mergeCell ref="H19:H20"/>
    <mergeCell ref="I19:I20"/>
    <mergeCell ref="J19:M20"/>
    <mergeCell ref="N19:Q20"/>
    <mergeCell ref="R19:R20"/>
    <mergeCell ref="S19:S20"/>
    <mergeCell ref="T19:T20"/>
    <mergeCell ref="A19:A20"/>
    <mergeCell ref="B19:B20"/>
    <mergeCell ref="C19:C20"/>
    <mergeCell ref="D19:D20"/>
    <mergeCell ref="E19:E20"/>
    <mergeCell ref="F19:F20"/>
    <mergeCell ref="G19:G20"/>
    <mergeCell ref="A21:A23"/>
    <mergeCell ref="B21:B23"/>
    <mergeCell ref="C21:C23"/>
    <mergeCell ref="D21:D23"/>
    <mergeCell ref="E21:E23"/>
    <mergeCell ref="F21:F23"/>
    <mergeCell ref="G21:G23"/>
    <mergeCell ref="R21:R23"/>
    <mergeCell ref="S21:S23"/>
    <mergeCell ref="T21:T23"/>
    <mergeCell ref="U21:U23"/>
    <mergeCell ref="AE21:AE23"/>
    <mergeCell ref="AF21:AF23"/>
    <mergeCell ref="H21:H23"/>
    <mergeCell ref="I21:I23"/>
    <mergeCell ref="J21:M23"/>
    <mergeCell ref="N21:N23"/>
    <mergeCell ref="O21:O23"/>
    <mergeCell ref="P21:P23"/>
    <mergeCell ref="Q21:Q23"/>
    <mergeCell ref="F2:I2"/>
    <mergeCell ref="J2:M2"/>
    <mergeCell ref="N2:Q2"/>
    <mergeCell ref="R2:U2"/>
    <mergeCell ref="V2:AD2"/>
    <mergeCell ref="AE2:AE3"/>
    <mergeCell ref="AF2:AF3"/>
    <mergeCell ref="Q5:Q7"/>
    <mergeCell ref="R5:R7"/>
    <mergeCell ref="S5:S7"/>
    <mergeCell ref="T5:T7"/>
    <mergeCell ref="U5:U7"/>
    <mergeCell ref="AE5:AE7"/>
    <mergeCell ref="AF5:AF7"/>
    <mergeCell ref="G5:G7"/>
    <mergeCell ref="H5:H7"/>
    <mergeCell ref="I5:I7"/>
    <mergeCell ref="J5:M7"/>
    <mergeCell ref="N5:N7"/>
    <mergeCell ref="O5:O7"/>
    <mergeCell ref="P5:P7"/>
    <mergeCell ref="J9:M9"/>
    <mergeCell ref="A2:E2"/>
    <mergeCell ref="A5:A7"/>
    <mergeCell ref="B5:B7"/>
    <mergeCell ref="C5:C7"/>
    <mergeCell ref="D5:D7"/>
    <mergeCell ref="E5:E7"/>
    <mergeCell ref="F5:F7"/>
    <mergeCell ref="R11:R13"/>
    <mergeCell ref="S11:S13"/>
    <mergeCell ref="T11:T13"/>
    <mergeCell ref="U11:U13"/>
    <mergeCell ref="AE11:AE13"/>
    <mergeCell ref="AF11:AF13"/>
    <mergeCell ref="H11:H13"/>
    <mergeCell ref="I11:I13"/>
    <mergeCell ref="J11:M13"/>
    <mergeCell ref="N11:N13"/>
    <mergeCell ref="O11:O13"/>
    <mergeCell ref="P11:P13"/>
    <mergeCell ref="Q11:Q13"/>
    <mergeCell ref="A11:A13"/>
    <mergeCell ref="B11:B13"/>
    <mergeCell ref="C11:C13"/>
    <mergeCell ref="D11:D13"/>
    <mergeCell ref="E11:E13"/>
    <mergeCell ref="F11:F13"/>
    <mergeCell ref="G11:G13"/>
  </mergeCells>
  <printOptions/>
  <pageMargins bottom="0.75" footer="0.0" header="0.0" left="0.25" right="0.25" top="0.75"/>
  <pageSetup paperSize="8" orientation="landscape"/>
  <rowBreaks count="2" manualBreakCount="2">
    <brk man="1"/>
    <brk id="13" man="1"/>
  </rowBreaks>
  <colBreaks count="1" manualBreakCount="1">
    <brk id="32" man="1"/>
  </col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3.14"/>
    <col customWidth="1" min="2" max="2" width="22.43"/>
    <col customWidth="1" min="3" max="3" width="48.86"/>
    <col customWidth="1" min="4" max="4" width="39.86"/>
    <col customWidth="1" min="5" max="5" width="7.86"/>
    <col customWidth="1" hidden="1" min="6" max="6" width="20.57"/>
    <col customWidth="1" hidden="1" min="7" max="7" width="13.14"/>
    <col customWidth="1" hidden="1" min="8" max="10" width="19.0"/>
    <col customWidth="1" hidden="1" min="11" max="11" width="13.14"/>
    <col customWidth="1" hidden="1" min="12" max="12" width="19.43"/>
    <col customWidth="1" hidden="1" min="13" max="13" width="13.14"/>
    <col customWidth="1" min="14" max="14" width="16.14"/>
    <col customWidth="1" min="15" max="15" width="14.57"/>
    <col customWidth="1" min="16" max="16" width="15.29"/>
    <col customWidth="1" min="17" max="17" width="16.71"/>
    <col customWidth="1" min="18" max="18" width="31.29"/>
    <col customWidth="1" min="19" max="19" width="12.29"/>
    <col customWidth="1" min="20" max="20" width="11.43"/>
    <col customWidth="1" min="21" max="21" width="14.57"/>
    <col customWidth="1" min="22" max="22" width="18.43"/>
    <col customWidth="1" min="23" max="23" width="15.14"/>
    <col customWidth="1" min="24" max="24" width="13.57"/>
    <col customWidth="1" min="25" max="25" width="11.29"/>
    <col customWidth="1" min="26" max="26" width="12.29"/>
    <col customWidth="1" min="27" max="27" width="11.29"/>
    <col customWidth="1" min="28" max="28" width="12.43"/>
    <col customWidth="1" hidden="1" min="29" max="29" width="12.29"/>
  </cols>
  <sheetData>
    <row r="1" ht="29.25" customHeight="1">
      <c r="A1" s="244" t="s">
        <v>332</v>
      </c>
      <c r="E1" s="162"/>
      <c r="F1" s="245" t="s">
        <v>333</v>
      </c>
      <c r="G1" s="3"/>
      <c r="H1" s="246" t="s">
        <v>334</v>
      </c>
      <c r="I1" s="2"/>
      <c r="J1" s="2"/>
      <c r="K1" s="3"/>
      <c r="L1" s="245" t="s">
        <v>335</v>
      </c>
      <c r="M1" s="3"/>
      <c r="N1" s="247" t="s">
        <v>336</v>
      </c>
      <c r="O1" s="2"/>
      <c r="P1" s="2"/>
      <c r="Q1" s="3"/>
      <c r="R1" s="248" t="s">
        <v>277</v>
      </c>
      <c r="S1" s="2"/>
      <c r="T1" s="2"/>
      <c r="U1" s="2"/>
      <c r="V1" s="2"/>
      <c r="W1" s="2"/>
      <c r="X1" s="2"/>
      <c r="Y1" s="2"/>
      <c r="Z1" s="3"/>
      <c r="AA1" s="249" t="s">
        <v>5</v>
      </c>
      <c r="AB1" s="249" t="s">
        <v>279</v>
      </c>
    </row>
    <row r="2" ht="44.25" customHeight="1">
      <c r="A2" s="11" t="s">
        <v>7</v>
      </c>
      <c r="B2" s="12" t="s">
        <v>8</v>
      </c>
      <c r="C2" s="12" t="s">
        <v>9</v>
      </c>
      <c r="D2" s="12" t="s">
        <v>10</v>
      </c>
      <c r="E2" s="11" t="s">
        <v>252</v>
      </c>
      <c r="F2" s="12" t="s">
        <v>14</v>
      </c>
      <c r="G2" s="132" t="s">
        <v>17</v>
      </c>
      <c r="H2" s="12" t="s">
        <v>14</v>
      </c>
      <c r="I2" s="131" t="s">
        <v>15</v>
      </c>
      <c r="J2" s="131" t="s">
        <v>16</v>
      </c>
      <c r="K2" s="132" t="s">
        <v>17</v>
      </c>
      <c r="L2" s="12" t="s">
        <v>14</v>
      </c>
      <c r="M2" s="132" t="s">
        <v>17</v>
      </c>
      <c r="N2" s="11" t="s">
        <v>14</v>
      </c>
      <c r="O2" s="131" t="s">
        <v>337</v>
      </c>
      <c r="P2" s="131" t="s">
        <v>16</v>
      </c>
      <c r="Q2" s="132" t="s">
        <v>17</v>
      </c>
      <c r="R2" s="17" t="s">
        <v>14</v>
      </c>
      <c r="S2" s="250" t="s">
        <v>17</v>
      </c>
      <c r="T2" s="17" t="s">
        <v>18</v>
      </c>
      <c r="U2" s="17" t="s">
        <v>19</v>
      </c>
      <c r="V2" s="17" t="s">
        <v>20</v>
      </c>
      <c r="W2" s="17" t="s">
        <v>21</v>
      </c>
      <c r="X2" s="17" t="s">
        <v>338</v>
      </c>
      <c r="Y2" s="7" t="s">
        <v>16</v>
      </c>
      <c r="Z2" s="7" t="s">
        <v>23</v>
      </c>
      <c r="AA2" s="23"/>
      <c r="AB2" s="23"/>
    </row>
    <row r="3" ht="1.5" customHeight="1">
      <c r="A3" s="251">
        <v>61.0</v>
      </c>
      <c r="B3" s="252" t="s">
        <v>300</v>
      </c>
      <c r="C3" s="69" t="s">
        <v>339</v>
      </c>
      <c r="D3" s="25"/>
      <c r="E3" s="253">
        <v>20.0</v>
      </c>
      <c r="F3" s="30"/>
      <c r="G3" s="32"/>
      <c r="H3" s="254"/>
      <c r="I3" s="255"/>
      <c r="J3" s="254"/>
      <c r="K3" s="256"/>
      <c r="L3" s="30"/>
      <c r="M3" s="32"/>
      <c r="N3" s="207">
        <v>600.0</v>
      </c>
      <c r="O3" s="224">
        <v>0.0</v>
      </c>
      <c r="P3" s="205">
        <f>(N3*O3)+N3</f>
        <v>600</v>
      </c>
      <c r="Q3" s="207">
        <f>E3*P3</f>
        <v>12000</v>
      </c>
      <c r="R3" s="257"/>
      <c r="S3" s="258"/>
      <c r="T3" s="212"/>
      <c r="U3" s="213"/>
      <c r="V3" s="213"/>
      <c r="W3" s="259"/>
      <c r="X3" s="260"/>
      <c r="Y3" s="257"/>
      <c r="Z3" s="261"/>
      <c r="AA3" s="262">
        <f>TRUNC(((P3+Y4+Y5)/3),2)</f>
        <v>564.53</v>
      </c>
      <c r="AB3" s="263">
        <f>TRUNC((AA3*E3),2)</f>
        <v>11290.6</v>
      </c>
    </row>
    <row r="4" ht="75.0" customHeight="1">
      <c r="A4" s="19"/>
      <c r="B4" s="19"/>
      <c r="C4" s="19"/>
      <c r="D4" s="19"/>
      <c r="E4" s="19"/>
      <c r="F4" s="19"/>
      <c r="G4" s="19"/>
      <c r="H4" s="19"/>
      <c r="I4" s="19"/>
      <c r="J4" s="19"/>
      <c r="K4" s="19"/>
      <c r="L4" s="19"/>
      <c r="M4" s="19"/>
      <c r="N4" s="19"/>
      <c r="O4" s="19"/>
      <c r="P4" s="19"/>
      <c r="Q4" s="19"/>
      <c r="R4" s="264">
        <v>549.9</v>
      </c>
      <c r="S4" s="211">
        <f t="shared" ref="S4:S5" si="1">R4*$E$3</f>
        <v>10998</v>
      </c>
      <c r="T4" s="265">
        <v>45583.0</v>
      </c>
      <c r="U4" s="37" t="s">
        <v>340</v>
      </c>
      <c r="V4" s="37" t="s">
        <v>341</v>
      </c>
      <c r="W4" s="266" t="s">
        <v>98</v>
      </c>
      <c r="X4" s="267">
        <v>0.04262</v>
      </c>
      <c r="Y4" s="39">
        <f t="shared" ref="Y4:Y11" si="2">(X4*R4)+R4</f>
        <v>573.336738</v>
      </c>
      <c r="Z4" s="268">
        <f t="shared" ref="Z4:Z5" si="3">Y4*$E$3</f>
        <v>11466.73476</v>
      </c>
      <c r="AA4" s="19"/>
      <c r="AB4" s="19"/>
    </row>
    <row r="5">
      <c r="A5" s="23"/>
      <c r="B5" s="23"/>
      <c r="C5" s="23"/>
      <c r="D5" s="23"/>
      <c r="E5" s="23"/>
      <c r="F5" s="23"/>
      <c r="G5" s="23"/>
      <c r="H5" s="23"/>
      <c r="I5" s="23"/>
      <c r="J5" s="23"/>
      <c r="K5" s="23"/>
      <c r="L5" s="23"/>
      <c r="M5" s="23"/>
      <c r="N5" s="23"/>
      <c r="O5" s="23"/>
      <c r="P5" s="23"/>
      <c r="Q5" s="23"/>
      <c r="R5" s="264">
        <v>499.0</v>
      </c>
      <c r="S5" s="211">
        <f t="shared" si="1"/>
        <v>9980</v>
      </c>
      <c r="T5" s="265">
        <v>45583.0</v>
      </c>
      <c r="U5" s="37" t="s">
        <v>342</v>
      </c>
      <c r="V5" s="37" t="s">
        <v>341</v>
      </c>
      <c r="W5" s="266" t="s">
        <v>98</v>
      </c>
      <c r="X5" s="267">
        <v>0.04262</v>
      </c>
      <c r="Y5" s="39">
        <f t="shared" si="2"/>
        <v>520.26738</v>
      </c>
      <c r="Z5" s="268">
        <f t="shared" si="3"/>
        <v>10405.3476</v>
      </c>
      <c r="AA5" s="23"/>
      <c r="AB5" s="23"/>
    </row>
    <row r="6" ht="67.5" customHeight="1">
      <c r="A6" s="27">
        <f>1+A3</f>
        <v>62</v>
      </c>
      <c r="B6" s="252" t="s">
        <v>343</v>
      </c>
      <c r="C6" s="69" t="s">
        <v>344</v>
      </c>
      <c r="D6" s="25"/>
      <c r="E6" s="45">
        <v>12.0</v>
      </c>
      <c r="F6" s="269"/>
      <c r="G6" s="270"/>
      <c r="H6" s="33"/>
      <c r="I6" s="254"/>
      <c r="J6" s="254"/>
      <c r="K6" s="34"/>
      <c r="L6" s="30"/>
      <c r="M6" s="32"/>
      <c r="N6" s="207">
        <v>850.0</v>
      </c>
      <c r="O6" s="224">
        <v>0.0</v>
      </c>
      <c r="P6" s="205">
        <f>(N6*O6)+N6</f>
        <v>850</v>
      </c>
      <c r="Q6" s="207">
        <f>E6*P6</f>
        <v>10200</v>
      </c>
      <c r="R6" s="35">
        <v>1945.0</v>
      </c>
      <c r="S6" s="211">
        <f>R6*E6</f>
        <v>23340</v>
      </c>
      <c r="T6" s="36">
        <v>45553.0</v>
      </c>
      <c r="U6" s="37" t="s">
        <v>345</v>
      </c>
      <c r="V6" s="37" t="s">
        <v>346</v>
      </c>
      <c r="W6" s="37" t="s">
        <v>98</v>
      </c>
      <c r="X6" s="38">
        <v>0.04722</v>
      </c>
      <c r="Y6" s="39">
        <f t="shared" si="2"/>
        <v>2036.8429</v>
      </c>
      <c r="Z6" s="264">
        <f>Y6*E6</f>
        <v>24442.1148</v>
      </c>
      <c r="AA6" s="271">
        <f>TRUNC(((P6+Y6+Y7)/3),2)</f>
        <v>1634.81</v>
      </c>
      <c r="AB6" s="263">
        <f>TRUNC((AA6*E6),2)</f>
        <v>19617.72</v>
      </c>
      <c r="AC6" s="76">
        <f>AB6+AB8</f>
        <v>26075.52</v>
      </c>
    </row>
    <row r="7" ht="55.5" customHeight="1">
      <c r="A7" s="23"/>
      <c r="B7" s="23"/>
      <c r="C7" s="23"/>
      <c r="D7" s="23"/>
      <c r="E7" s="23"/>
      <c r="F7" s="23"/>
      <c r="G7" s="23"/>
      <c r="H7" s="23"/>
      <c r="I7" s="23"/>
      <c r="J7" s="23"/>
      <c r="K7" s="23"/>
      <c r="L7" s="23"/>
      <c r="M7" s="23"/>
      <c r="N7" s="23"/>
      <c r="O7" s="23"/>
      <c r="P7" s="23"/>
      <c r="Q7" s="23"/>
      <c r="R7" s="35">
        <v>1927.0</v>
      </c>
      <c r="S7" s="211">
        <f>R7*E6</f>
        <v>23124</v>
      </c>
      <c r="T7" s="36">
        <v>45513.0</v>
      </c>
      <c r="U7" s="37" t="s">
        <v>347</v>
      </c>
      <c r="V7" s="37" t="s">
        <v>348</v>
      </c>
      <c r="W7" s="37" t="s">
        <v>98</v>
      </c>
      <c r="X7" s="38">
        <v>0.04701</v>
      </c>
      <c r="Y7" s="39">
        <f t="shared" si="2"/>
        <v>2017.58827</v>
      </c>
      <c r="Z7" s="264">
        <f>Y7*E6</f>
        <v>24211.05924</v>
      </c>
      <c r="AA7" s="23"/>
      <c r="AB7" s="23"/>
    </row>
    <row r="8" ht="72.75" customHeight="1">
      <c r="A8" s="61">
        <f>1+A6</f>
        <v>63</v>
      </c>
      <c r="B8" s="252" t="s">
        <v>25</v>
      </c>
      <c r="C8" s="69" t="s">
        <v>349</v>
      </c>
      <c r="D8" s="25"/>
      <c r="E8" s="45">
        <v>6.0</v>
      </c>
      <c r="F8" s="30"/>
      <c r="G8" s="32"/>
      <c r="H8" s="33"/>
      <c r="I8" s="254"/>
      <c r="J8" s="254"/>
      <c r="K8" s="34"/>
      <c r="L8" s="30"/>
      <c r="M8" s="32"/>
      <c r="N8" s="207">
        <v>800.0</v>
      </c>
      <c r="O8" s="224">
        <v>0.0</v>
      </c>
      <c r="P8" s="205">
        <f>(N8*O8)+N8</f>
        <v>800</v>
      </c>
      <c r="Q8" s="207">
        <f>E8*P8</f>
        <v>4800</v>
      </c>
      <c r="R8" s="35">
        <v>1049.0</v>
      </c>
      <c r="S8" s="211">
        <f>R8*E8</f>
        <v>6294</v>
      </c>
      <c r="T8" s="36">
        <v>45537.0</v>
      </c>
      <c r="U8" s="37" t="s">
        <v>350</v>
      </c>
      <c r="V8" s="37" t="s">
        <v>351</v>
      </c>
      <c r="W8" s="37" t="s">
        <v>29</v>
      </c>
      <c r="X8" s="38">
        <v>0.04722</v>
      </c>
      <c r="Y8" s="39">
        <f t="shared" si="2"/>
        <v>1098.53378</v>
      </c>
      <c r="Z8" s="39">
        <f>Y8*E8</f>
        <v>6591.20268</v>
      </c>
      <c r="AA8" s="271">
        <f>TRUNC(((P8+Y8+Y9)/3),2)</f>
        <v>1076.3</v>
      </c>
      <c r="AB8" s="263">
        <f>TRUNC((AA8*E8),2)</f>
        <v>6457.8</v>
      </c>
      <c r="AC8" s="272"/>
    </row>
    <row r="9" ht="102.0" customHeight="1">
      <c r="A9" s="23"/>
      <c r="B9" s="23"/>
      <c r="C9" s="23"/>
      <c r="D9" s="23"/>
      <c r="E9" s="23"/>
      <c r="F9" s="23"/>
      <c r="G9" s="23"/>
      <c r="H9" s="23"/>
      <c r="I9" s="23"/>
      <c r="J9" s="23"/>
      <c r="K9" s="23"/>
      <c r="L9" s="23"/>
      <c r="M9" s="23"/>
      <c r="N9" s="23"/>
      <c r="O9" s="23"/>
      <c r="P9" s="23"/>
      <c r="Q9" s="23"/>
      <c r="R9" s="35">
        <v>1276.0</v>
      </c>
      <c r="S9" s="211">
        <f>R9*E8</f>
        <v>7656</v>
      </c>
      <c r="T9" s="36">
        <v>45586.0</v>
      </c>
      <c r="U9" s="37" t="s">
        <v>352</v>
      </c>
      <c r="V9" s="37" t="s">
        <v>341</v>
      </c>
      <c r="W9" s="37" t="s">
        <v>98</v>
      </c>
      <c r="X9" s="267">
        <v>0.04263</v>
      </c>
      <c r="Y9" s="39">
        <f t="shared" si="2"/>
        <v>1330.39588</v>
      </c>
      <c r="Z9" s="39">
        <f>Y9*E8</f>
        <v>7982.37528</v>
      </c>
      <c r="AA9" s="23"/>
      <c r="AB9" s="23"/>
    </row>
    <row r="10" ht="64.5" customHeight="1">
      <c r="A10" s="61">
        <f>1+A8</f>
        <v>64</v>
      </c>
      <c r="B10" s="84" t="s">
        <v>353</v>
      </c>
      <c r="C10" s="69" t="s">
        <v>354</v>
      </c>
      <c r="D10" s="25"/>
      <c r="E10" s="45">
        <v>156.0</v>
      </c>
      <c r="F10" s="30"/>
      <c r="G10" s="32"/>
      <c r="H10" s="33"/>
      <c r="I10" s="33"/>
      <c r="J10" s="33"/>
      <c r="K10" s="34"/>
      <c r="L10" s="30"/>
      <c r="M10" s="32"/>
      <c r="N10" s="207">
        <v>400.0</v>
      </c>
      <c r="O10" s="224">
        <v>0.0</v>
      </c>
      <c r="P10" s="205">
        <f>(N10*O10)+N10</f>
        <v>400</v>
      </c>
      <c r="Q10" s="207">
        <f>E10*P10</f>
        <v>62400</v>
      </c>
      <c r="R10" s="35">
        <v>131.0</v>
      </c>
      <c r="S10" s="211">
        <f>R10*E10</f>
        <v>20436</v>
      </c>
      <c r="T10" s="36">
        <v>45540.0</v>
      </c>
      <c r="U10" s="37" t="s">
        <v>355</v>
      </c>
      <c r="V10" s="37" t="s">
        <v>356</v>
      </c>
      <c r="W10" s="37" t="s">
        <v>98</v>
      </c>
      <c r="X10" s="38">
        <v>0.04722</v>
      </c>
      <c r="Y10" s="39">
        <f t="shared" si="2"/>
        <v>137.18582</v>
      </c>
      <c r="Z10" s="39">
        <f t="shared" ref="Z10:Z11" si="4">Y10*$E$10</f>
        <v>21400.98792</v>
      </c>
      <c r="AA10" s="273">
        <f>TRUNC(((P10+Y10+Y11)/3),2)</f>
        <v>223.9</v>
      </c>
      <c r="AB10" s="263">
        <f>TRUNC((AA10*E10),2)</f>
        <v>34928.4</v>
      </c>
      <c r="AC10" s="272"/>
    </row>
    <row r="11" ht="57.75" customHeight="1">
      <c r="A11" s="19"/>
      <c r="B11" s="19"/>
      <c r="C11" s="19"/>
      <c r="D11" s="19"/>
      <c r="E11" s="19"/>
      <c r="F11" s="19"/>
      <c r="G11" s="19"/>
      <c r="H11" s="19"/>
      <c r="I11" s="19"/>
      <c r="J11" s="19"/>
      <c r="K11" s="19"/>
      <c r="L11" s="19"/>
      <c r="M11" s="19"/>
      <c r="N11" s="19"/>
      <c r="O11" s="19"/>
      <c r="P11" s="19"/>
      <c r="Q11" s="19"/>
      <c r="R11" s="35">
        <v>128.0</v>
      </c>
      <c r="S11" s="211">
        <f>R11*E10</f>
        <v>19968</v>
      </c>
      <c r="T11" s="36">
        <v>45503.0</v>
      </c>
      <c r="U11" s="37" t="s">
        <v>357</v>
      </c>
      <c r="V11" s="37" t="s">
        <v>358</v>
      </c>
      <c r="W11" s="37" t="s">
        <v>98</v>
      </c>
      <c r="X11" s="38">
        <v>0.051</v>
      </c>
      <c r="Y11" s="39">
        <f t="shared" si="2"/>
        <v>134.528</v>
      </c>
      <c r="Z11" s="39">
        <f t="shared" si="4"/>
        <v>20986.368</v>
      </c>
      <c r="AA11" s="19"/>
      <c r="AB11" s="19"/>
    </row>
    <row r="12" ht="1.5" customHeight="1">
      <c r="A12" s="23"/>
      <c r="B12" s="23"/>
      <c r="C12" s="23"/>
      <c r="D12" s="23"/>
      <c r="E12" s="23"/>
      <c r="F12" s="23"/>
      <c r="G12" s="23"/>
      <c r="H12" s="23"/>
      <c r="I12" s="23"/>
      <c r="J12" s="23"/>
      <c r="K12" s="23"/>
      <c r="L12" s="23"/>
      <c r="M12" s="23"/>
      <c r="N12" s="23"/>
      <c r="O12" s="23"/>
      <c r="P12" s="23"/>
      <c r="Q12" s="23"/>
      <c r="R12" s="210"/>
      <c r="S12" s="258"/>
      <c r="T12" s="212"/>
      <c r="U12" s="213"/>
      <c r="V12" s="213"/>
      <c r="W12" s="213"/>
      <c r="X12" s="260"/>
      <c r="Y12" s="257"/>
      <c r="Z12" s="257"/>
      <c r="AA12" s="23"/>
      <c r="AB12" s="23"/>
    </row>
    <row r="13" ht="45.75" customHeight="1">
      <c r="A13" s="274">
        <v>65.0</v>
      </c>
      <c r="B13" s="84" t="s">
        <v>241</v>
      </c>
      <c r="C13" s="69" t="s">
        <v>359</v>
      </c>
      <c r="D13" s="25"/>
      <c r="E13" s="45">
        <v>5.0</v>
      </c>
      <c r="F13" s="30"/>
      <c r="G13" s="32"/>
      <c r="H13" s="33"/>
      <c r="I13" s="33"/>
      <c r="J13" s="33"/>
      <c r="K13" s="34"/>
      <c r="L13" s="30"/>
      <c r="M13" s="32"/>
      <c r="N13" s="256"/>
      <c r="O13" s="275"/>
      <c r="P13" s="254"/>
      <c r="Q13" s="256"/>
      <c r="R13" s="35">
        <v>2033.3</v>
      </c>
      <c r="S13" s="211">
        <f>R13*E13</f>
        <v>10166.5</v>
      </c>
      <c r="T13" s="36">
        <v>45590.0</v>
      </c>
      <c r="U13" s="37" t="s">
        <v>360</v>
      </c>
      <c r="V13" s="37" t="s">
        <v>341</v>
      </c>
      <c r="W13" s="37" t="s">
        <v>341</v>
      </c>
      <c r="X13" s="267">
        <v>0.042635</v>
      </c>
      <c r="Y13" s="39">
        <f t="shared" ref="Y13:Y21" si="5">(X13*R13)+R13</f>
        <v>2119.989746</v>
      </c>
      <c r="Z13" s="39">
        <f t="shared" ref="Z13:Z15" si="6">Y13*$E$13</f>
        <v>10599.94873</v>
      </c>
      <c r="AA13" s="273">
        <f>trunc(((Y13+Y14+Y15)/3),2)</f>
        <v>2183.38</v>
      </c>
      <c r="AB13" s="263">
        <f>TRUNC((AA13*E13),2)</f>
        <v>10916.9</v>
      </c>
      <c r="AC13" s="272"/>
    </row>
    <row r="14" ht="42.75" customHeight="1">
      <c r="A14" s="19"/>
      <c r="B14" s="19"/>
      <c r="C14" s="19"/>
      <c r="D14" s="19"/>
      <c r="E14" s="19"/>
      <c r="F14" s="19"/>
      <c r="G14" s="19"/>
      <c r="H14" s="19"/>
      <c r="I14" s="19"/>
      <c r="J14" s="19"/>
      <c r="K14" s="19"/>
      <c r="L14" s="19"/>
      <c r="M14" s="19"/>
      <c r="N14" s="19"/>
      <c r="O14" s="19"/>
      <c r="P14" s="19"/>
      <c r="Q14" s="19"/>
      <c r="R14" s="35">
        <v>1756.03</v>
      </c>
      <c r="S14" s="211">
        <f>R14*E13</f>
        <v>8780.15</v>
      </c>
      <c r="T14" s="36">
        <v>45590.0</v>
      </c>
      <c r="U14" s="37" t="s">
        <v>361</v>
      </c>
      <c r="V14" s="37" t="s">
        <v>341</v>
      </c>
      <c r="W14" s="37" t="s">
        <v>341</v>
      </c>
      <c r="X14" s="267">
        <v>0.04263</v>
      </c>
      <c r="Y14" s="39">
        <f t="shared" si="5"/>
        <v>1830.889559</v>
      </c>
      <c r="Z14" s="39">
        <f t="shared" si="6"/>
        <v>9154.447795</v>
      </c>
      <c r="AA14" s="19"/>
      <c r="AB14" s="19"/>
    </row>
    <row r="15" ht="42.75" customHeight="1">
      <c r="A15" s="23"/>
      <c r="B15" s="23"/>
      <c r="C15" s="23"/>
      <c r="D15" s="23"/>
      <c r="E15" s="23"/>
      <c r="F15" s="23"/>
      <c r="G15" s="23"/>
      <c r="H15" s="23"/>
      <c r="I15" s="23"/>
      <c r="J15" s="23"/>
      <c r="K15" s="23"/>
      <c r="L15" s="23"/>
      <c r="M15" s="23"/>
      <c r="N15" s="23"/>
      <c r="O15" s="23"/>
      <c r="P15" s="23"/>
      <c r="Q15" s="23"/>
      <c r="R15" s="35">
        <v>2493.0</v>
      </c>
      <c r="S15" s="211">
        <f>R15*E13</f>
        <v>12465</v>
      </c>
      <c r="T15" s="36">
        <v>45590.0</v>
      </c>
      <c r="U15" s="37" t="s">
        <v>362</v>
      </c>
      <c r="V15" s="37" t="s">
        <v>341</v>
      </c>
      <c r="W15" s="37" t="s">
        <v>341</v>
      </c>
      <c r="X15" s="267">
        <v>0.04263</v>
      </c>
      <c r="Y15" s="39">
        <f t="shared" si="5"/>
        <v>2599.27659</v>
      </c>
      <c r="Z15" s="39">
        <f t="shared" si="6"/>
        <v>12996.38295</v>
      </c>
      <c r="AA15" s="23"/>
      <c r="AB15" s="23"/>
    </row>
    <row r="16" ht="63.75" customHeight="1">
      <c r="A16" s="274">
        <v>66.0</v>
      </c>
      <c r="B16" s="84" t="s">
        <v>241</v>
      </c>
      <c r="C16" s="69" t="s">
        <v>363</v>
      </c>
      <c r="D16" s="25"/>
      <c r="E16" s="45">
        <v>1.0</v>
      </c>
      <c r="F16" s="30"/>
      <c r="G16" s="32"/>
      <c r="H16" s="33"/>
      <c r="I16" s="33"/>
      <c r="J16" s="33"/>
      <c r="K16" s="34"/>
      <c r="L16" s="30"/>
      <c r="M16" s="32"/>
      <c r="N16" s="256"/>
      <c r="O16" s="275"/>
      <c r="P16" s="254"/>
      <c r="Q16" s="256"/>
      <c r="R16" s="35">
        <v>2692.03</v>
      </c>
      <c r="S16" s="211">
        <f>R16*E16</f>
        <v>2692.03</v>
      </c>
      <c r="T16" s="36">
        <v>45590.0</v>
      </c>
      <c r="U16" s="37" t="s">
        <v>364</v>
      </c>
      <c r="V16" s="37" t="s">
        <v>341</v>
      </c>
      <c r="W16" s="37" t="s">
        <v>341</v>
      </c>
      <c r="X16" s="267">
        <v>0.042635</v>
      </c>
      <c r="Y16" s="39">
        <f t="shared" si="5"/>
        <v>2806.804699</v>
      </c>
      <c r="Z16" s="39">
        <f t="shared" ref="Z16:Z18" si="7">Y16*$E$16</f>
        <v>2806.804699</v>
      </c>
      <c r="AA16" s="273">
        <f>trunc(((Y16+Y17+Y18)/3),2)</f>
        <v>2590.23</v>
      </c>
      <c r="AB16" s="263">
        <f>TRUNC((AA16*E16),2)</f>
        <v>2590.23</v>
      </c>
      <c r="AC16" s="272"/>
    </row>
    <row r="17" ht="84.75" customHeight="1">
      <c r="A17" s="19"/>
      <c r="B17" s="19"/>
      <c r="C17" s="19"/>
      <c r="D17" s="19"/>
      <c r="E17" s="19"/>
      <c r="F17" s="19"/>
      <c r="G17" s="19"/>
      <c r="H17" s="19"/>
      <c r="I17" s="19"/>
      <c r="J17" s="19"/>
      <c r="K17" s="19"/>
      <c r="L17" s="19"/>
      <c r="M17" s="19"/>
      <c r="N17" s="19"/>
      <c r="O17" s="19"/>
      <c r="P17" s="19"/>
      <c r="Q17" s="19"/>
      <c r="R17" s="35">
        <v>2398.0</v>
      </c>
      <c r="S17" s="211">
        <f>R17*E16</f>
        <v>2398</v>
      </c>
      <c r="T17" s="36">
        <v>45590.0</v>
      </c>
      <c r="U17" s="37" t="s">
        <v>365</v>
      </c>
      <c r="V17" s="37" t="s">
        <v>341</v>
      </c>
      <c r="W17" s="37" t="s">
        <v>341</v>
      </c>
      <c r="X17" s="267">
        <v>0.04263</v>
      </c>
      <c r="Y17" s="39">
        <f t="shared" si="5"/>
        <v>2500.22674</v>
      </c>
      <c r="Z17" s="39">
        <f t="shared" si="7"/>
        <v>2500.22674</v>
      </c>
      <c r="AA17" s="19"/>
      <c r="AB17" s="19"/>
    </row>
    <row r="18" ht="98.25" customHeight="1">
      <c r="A18" s="23"/>
      <c r="B18" s="23"/>
      <c r="C18" s="23"/>
      <c r="D18" s="23"/>
      <c r="E18" s="23"/>
      <c r="F18" s="23"/>
      <c r="G18" s="23"/>
      <c r="H18" s="23"/>
      <c r="I18" s="23"/>
      <c r="J18" s="23"/>
      <c r="K18" s="23"/>
      <c r="L18" s="23"/>
      <c r="M18" s="23"/>
      <c r="N18" s="23"/>
      <c r="O18" s="23"/>
      <c r="P18" s="23"/>
      <c r="Q18" s="23"/>
      <c r="R18" s="35">
        <v>2362.92</v>
      </c>
      <c r="S18" s="211">
        <f>R18*E16</f>
        <v>2362.92</v>
      </c>
      <c r="T18" s="36">
        <v>45590.0</v>
      </c>
      <c r="U18" s="37" t="s">
        <v>366</v>
      </c>
      <c r="V18" s="37" t="s">
        <v>341</v>
      </c>
      <c r="W18" s="37" t="s">
        <v>341</v>
      </c>
      <c r="X18" s="267">
        <v>0.042635</v>
      </c>
      <c r="Y18" s="39">
        <f t="shared" si="5"/>
        <v>2463.663094</v>
      </c>
      <c r="Z18" s="39">
        <f t="shared" si="7"/>
        <v>2463.663094</v>
      </c>
      <c r="AA18" s="23"/>
      <c r="AB18" s="23"/>
    </row>
    <row r="19" ht="98.25" customHeight="1">
      <c r="A19" s="274">
        <v>67.0</v>
      </c>
      <c r="B19" s="84" t="s">
        <v>367</v>
      </c>
      <c r="C19" s="69" t="s">
        <v>368</v>
      </c>
      <c r="D19" s="25"/>
      <c r="E19" s="45">
        <v>63.0</v>
      </c>
      <c r="F19" s="30"/>
      <c r="G19" s="32"/>
      <c r="H19" s="33"/>
      <c r="I19" s="33"/>
      <c r="J19" s="33"/>
      <c r="K19" s="34"/>
      <c r="L19" s="30"/>
      <c r="M19" s="32"/>
      <c r="N19" s="256"/>
      <c r="O19" s="275"/>
      <c r="P19" s="254"/>
      <c r="Q19" s="256"/>
      <c r="R19" s="35">
        <v>159.98</v>
      </c>
      <c r="S19" s="211">
        <f>R19*E19</f>
        <v>10078.74</v>
      </c>
      <c r="T19" s="36">
        <v>45813.0</v>
      </c>
      <c r="U19" s="37" t="s">
        <v>369</v>
      </c>
      <c r="V19" s="37" t="s">
        <v>370</v>
      </c>
      <c r="W19" s="37" t="s">
        <v>98</v>
      </c>
      <c r="X19" s="267">
        <v>0.0</v>
      </c>
      <c r="Y19" s="39">
        <f t="shared" si="5"/>
        <v>159.98</v>
      </c>
      <c r="Z19" s="39">
        <f>Y19*E19</f>
        <v>10078.74</v>
      </c>
      <c r="AA19" s="273">
        <f>trunc(((Y19+Y20+Y21)/3),2)</f>
        <v>167.36</v>
      </c>
      <c r="AB19" s="263">
        <f>TRUNC((AA19*E19),2)</f>
        <v>10543.68</v>
      </c>
    </row>
    <row r="20" ht="98.25" customHeight="1">
      <c r="A20" s="19"/>
      <c r="B20" s="19"/>
      <c r="C20" s="19"/>
      <c r="D20" s="19"/>
      <c r="E20" s="19"/>
      <c r="F20" s="19"/>
      <c r="G20" s="19"/>
      <c r="H20" s="19"/>
      <c r="I20" s="19"/>
      <c r="J20" s="19"/>
      <c r="K20" s="19"/>
      <c r="L20" s="19"/>
      <c r="M20" s="19"/>
      <c r="N20" s="19"/>
      <c r="O20" s="19"/>
      <c r="P20" s="19"/>
      <c r="Q20" s="19"/>
      <c r="R20" s="35">
        <v>134.0</v>
      </c>
      <c r="S20" s="211">
        <f>R20*E19</f>
        <v>8442</v>
      </c>
      <c r="T20" s="36">
        <v>45722.0</v>
      </c>
      <c r="U20" s="37" t="s">
        <v>371</v>
      </c>
      <c r="V20" s="37" t="s">
        <v>372</v>
      </c>
      <c r="W20" s="37" t="s">
        <v>98</v>
      </c>
      <c r="X20" s="267">
        <v>0.01256</v>
      </c>
      <c r="Y20" s="39">
        <f t="shared" si="5"/>
        <v>135.68304</v>
      </c>
      <c r="Z20" s="39">
        <f>Y20*E19</f>
        <v>8548.03152</v>
      </c>
      <c r="AA20" s="19"/>
      <c r="AB20" s="19"/>
    </row>
    <row r="21" ht="98.25" customHeight="1">
      <c r="A21" s="23"/>
      <c r="B21" s="23"/>
      <c r="C21" s="23"/>
      <c r="D21" s="23"/>
      <c r="E21" s="23"/>
      <c r="F21" s="23"/>
      <c r="G21" s="23"/>
      <c r="H21" s="23"/>
      <c r="I21" s="23"/>
      <c r="J21" s="23"/>
      <c r="K21" s="23"/>
      <c r="L21" s="23"/>
      <c r="M21" s="23"/>
      <c r="N21" s="23"/>
      <c r="O21" s="23"/>
      <c r="P21" s="23"/>
      <c r="Q21" s="23"/>
      <c r="R21" s="35">
        <v>198.0</v>
      </c>
      <c r="S21" s="211">
        <f>R21*E19</f>
        <v>12474</v>
      </c>
      <c r="T21" s="36">
        <v>45631.0</v>
      </c>
      <c r="U21" s="37" t="s">
        <v>373</v>
      </c>
      <c r="V21" s="37" t="s">
        <v>374</v>
      </c>
      <c r="W21" s="37" t="s">
        <v>98</v>
      </c>
      <c r="X21" s="267">
        <v>0.04262</v>
      </c>
      <c r="Y21" s="39">
        <f t="shared" si="5"/>
        <v>206.43876</v>
      </c>
      <c r="Z21" s="39">
        <f>Y21*E19</f>
        <v>13005.64188</v>
      </c>
      <c r="AA21" s="23"/>
      <c r="AB21" s="23"/>
    </row>
    <row r="22" ht="18.75" customHeight="1">
      <c r="B22" s="161"/>
      <c r="C22" s="161"/>
      <c r="D22" s="276"/>
      <c r="E22" s="162"/>
      <c r="F22" s="159"/>
      <c r="G22" s="160"/>
      <c r="H22" s="159"/>
      <c r="I22" s="159"/>
      <c r="J22" s="159"/>
      <c r="K22" s="160"/>
      <c r="L22" s="159"/>
      <c r="M22" s="160"/>
      <c r="N22" s="160"/>
      <c r="O22" s="160"/>
      <c r="P22" s="160"/>
      <c r="Q22" s="160"/>
      <c r="X22" s="70"/>
      <c r="AA22" s="277" t="s">
        <v>247</v>
      </c>
      <c r="AB22" s="278">
        <f>SUM(AB3:AB19)</f>
        <v>96345.33</v>
      </c>
    </row>
  </sheetData>
  <autoFilter ref="$A$2:$M$2"/>
  <mergeCells count="141">
    <mergeCell ref="F1:G1"/>
    <mergeCell ref="H1:K1"/>
    <mergeCell ref="L1:M1"/>
    <mergeCell ref="N1:Q1"/>
    <mergeCell ref="R1:Z1"/>
    <mergeCell ref="AA1:AA2"/>
    <mergeCell ref="AB1:AB2"/>
    <mergeCell ref="N3:N5"/>
    <mergeCell ref="O3:O5"/>
    <mergeCell ref="P3:P5"/>
    <mergeCell ref="Q3:Q5"/>
    <mergeCell ref="AA3:AA5"/>
    <mergeCell ref="AB3:AB5"/>
    <mergeCell ref="G3:G5"/>
    <mergeCell ref="H3:H5"/>
    <mergeCell ref="I3:I5"/>
    <mergeCell ref="J3:J5"/>
    <mergeCell ref="K3:K5"/>
    <mergeCell ref="L3:L5"/>
    <mergeCell ref="M3:M5"/>
    <mergeCell ref="A1:D1"/>
    <mergeCell ref="A3:A5"/>
    <mergeCell ref="B3:B5"/>
    <mergeCell ref="C3:C5"/>
    <mergeCell ref="D3:D5"/>
    <mergeCell ref="E3:E5"/>
    <mergeCell ref="F3:F5"/>
    <mergeCell ref="O6:O7"/>
    <mergeCell ref="P6:P7"/>
    <mergeCell ref="Q6:Q7"/>
    <mergeCell ref="AA6:AA7"/>
    <mergeCell ref="AB6:AB7"/>
    <mergeCell ref="H6:H7"/>
    <mergeCell ref="I6:I7"/>
    <mergeCell ref="J6:J7"/>
    <mergeCell ref="K6:K7"/>
    <mergeCell ref="L6:L7"/>
    <mergeCell ref="M6:M7"/>
    <mergeCell ref="N6:N7"/>
    <mergeCell ref="A6:A7"/>
    <mergeCell ref="B6:B7"/>
    <mergeCell ref="C6:C7"/>
    <mergeCell ref="D6:D7"/>
    <mergeCell ref="E6:E7"/>
    <mergeCell ref="F6:F7"/>
    <mergeCell ref="G6:G7"/>
    <mergeCell ref="O13:O15"/>
    <mergeCell ref="P13:P15"/>
    <mergeCell ref="H13:H15"/>
    <mergeCell ref="I13:I15"/>
    <mergeCell ref="J13:J15"/>
    <mergeCell ref="K13:K15"/>
    <mergeCell ref="L13:L15"/>
    <mergeCell ref="M13:M15"/>
    <mergeCell ref="N13:N15"/>
    <mergeCell ref="O16:O18"/>
    <mergeCell ref="P16:P18"/>
    <mergeCell ref="Q16:Q18"/>
    <mergeCell ref="AA16:AA18"/>
    <mergeCell ref="AB16:AB18"/>
    <mergeCell ref="H16:H18"/>
    <mergeCell ref="I16:I18"/>
    <mergeCell ref="J16:J18"/>
    <mergeCell ref="K16:K18"/>
    <mergeCell ref="L16:L18"/>
    <mergeCell ref="M16:M18"/>
    <mergeCell ref="N16:N18"/>
    <mergeCell ref="A16:A18"/>
    <mergeCell ref="B16:B18"/>
    <mergeCell ref="C16:C18"/>
    <mergeCell ref="D16:D18"/>
    <mergeCell ref="E16:E18"/>
    <mergeCell ref="F16:F18"/>
    <mergeCell ref="G16:G18"/>
    <mergeCell ref="A19:A21"/>
    <mergeCell ref="B19:B21"/>
    <mergeCell ref="C19:C21"/>
    <mergeCell ref="D19:D21"/>
    <mergeCell ref="E19:E21"/>
    <mergeCell ref="F19:F21"/>
    <mergeCell ref="G19:G21"/>
    <mergeCell ref="O19:O21"/>
    <mergeCell ref="P19:P21"/>
    <mergeCell ref="Q19:Q21"/>
    <mergeCell ref="AA19:AA21"/>
    <mergeCell ref="AB19:AB21"/>
    <mergeCell ref="H19:H21"/>
    <mergeCell ref="I19:I21"/>
    <mergeCell ref="J19:J21"/>
    <mergeCell ref="K19:K21"/>
    <mergeCell ref="L19:L21"/>
    <mergeCell ref="M19:M21"/>
    <mergeCell ref="N19:N21"/>
    <mergeCell ref="O8:O9"/>
    <mergeCell ref="P8:P9"/>
    <mergeCell ref="Q8:Q9"/>
    <mergeCell ref="AA8:AA9"/>
    <mergeCell ref="AB8:AB9"/>
    <mergeCell ref="H8:H9"/>
    <mergeCell ref="I8:I9"/>
    <mergeCell ref="J8:J9"/>
    <mergeCell ref="K8:K9"/>
    <mergeCell ref="L8:L9"/>
    <mergeCell ref="M8:M9"/>
    <mergeCell ref="N8:N9"/>
    <mergeCell ref="A8:A9"/>
    <mergeCell ref="B8:B9"/>
    <mergeCell ref="C8:C9"/>
    <mergeCell ref="D8:D9"/>
    <mergeCell ref="E8:E9"/>
    <mergeCell ref="F8:F9"/>
    <mergeCell ref="G8:G9"/>
    <mergeCell ref="O10:O12"/>
    <mergeCell ref="P10:P12"/>
    <mergeCell ref="Q10:Q12"/>
    <mergeCell ref="AA10:AA12"/>
    <mergeCell ref="AB10:AB12"/>
    <mergeCell ref="H10:H12"/>
    <mergeCell ref="I10:I12"/>
    <mergeCell ref="J10:J12"/>
    <mergeCell ref="K10:K12"/>
    <mergeCell ref="L10:L12"/>
    <mergeCell ref="M10:M12"/>
    <mergeCell ref="N10:N12"/>
    <mergeCell ref="A10:A12"/>
    <mergeCell ref="B10:B12"/>
    <mergeCell ref="C10:C12"/>
    <mergeCell ref="D10:D12"/>
    <mergeCell ref="E10:E12"/>
    <mergeCell ref="F10:F12"/>
    <mergeCell ref="G10:G12"/>
    <mergeCell ref="Q13:Q15"/>
    <mergeCell ref="AA13:AA15"/>
    <mergeCell ref="AB13:AB15"/>
    <mergeCell ref="A13:A15"/>
    <mergeCell ref="B13:B15"/>
    <mergeCell ref="C13:C15"/>
    <mergeCell ref="D13:D15"/>
    <mergeCell ref="E13:E15"/>
    <mergeCell ref="F13:F15"/>
    <mergeCell ref="G13:G15"/>
  </mergeCells>
  <printOptions/>
  <pageMargins bottom="0.25" footer="0.0" header="0.0" left="0.75" right="0.75" top="0.25"/>
  <pageSetup paperSize="8" scale="56"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156.86"/>
    <col customWidth="1" min="3" max="3" width="38.71"/>
    <col customWidth="1" min="8" max="8" width="18.0"/>
    <col customWidth="1" min="9" max="9" width="19.0"/>
    <col customWidth="1" min="15" max="15" width="20.43"/>
  </cols>
  <sheetData>
    <row r="1">
      <c r="A1" s="279" t="s">
        <v>375</v>
      </c>
      <c r="B1" s="2"/>
      <c r="C1" s="2"/>
      <c r="D1" s="3"/>
      <c r="E1" s="248" t="s">
        <v>277</v>
      </c>
      <c r="F1" s="2"/>
      <c r="G1" s="2"/>
      <c r="H1" s="2"/>
      <c r="I1" s="2"/>
      <c r="J1" s="2"/>
      <c r="K1" s="2"/>
      <c r="L1" s="2"/>
      <c r="M1" s="3"/>
      <c r="N1" s="249" t="s">
        <v>5</v>
      </c>
      <c r="O1" s="249" t="s">
        <v>279</v>
      </c>
    </row>
    <row r="2">
      <c r="A2" s="11" t="s">
        <v>7</v>
      </c>
      <c r="B2" s="12" t="s">
        <v>9</v>
      </c>
      <c r="C2" s="12" t="s">
        <v>10</v>
      </c>
      <c r="D2" s="11" t="s">
        <v>252</v>
      </c>
      <c r="E2" s="17" t="s">
        <v>14</v>
      </c>
      <c r="F2" s="250" t="s">
        <v>17</v>
      </c>
      <c r="G2" s="280" t="s">
        <v>18</v>
      </c>
      <c r="H2" s="17" t="s">
        <v>19</v>
      </c>
      <c r="I2" s="17" t="s">
        <v>20</v>
      </c>
      <c r="J2" s="17" t="s">
        <v>21</v>
      </c>
      <c r="K2" s="17" t="s">
        <v>338</v>
      </c>
      <c r="L2" s="7" t="s">
        <v>16</v>
      </c>
      <c r="M2" s="7" t="s">
        <v>23</v>
      </c>
      <c r="N2" s="23"/>
      <c r="O2" s="23"/>
    </row>
    <row r="3" ht="114.0" customHeight="1">
      <c r="A3" s="251">
        <v>68.0</v>
      </c>
      <c r="B3" s="26" t="s">
        <v>376</v>
      </c>
      <c r="C3" s="25"/>
      <c r="D3" s="45">
        <v>5.0</v>
      </c>
      <c r="E3" s="39">
        <v>1932.7</v>
      </c>
      <c r="F3" s="211">
        <f>D3*$E$3</f>
        <v>9663.5</v>
      </c>
      <c r="G3" s="281">
        <v>45595.0</v>
      </c>
      <c r="H3" s="192" t="s">
        <v>377</v>
      </c>
      <c r="I3" s="192" t="s">
        <v>378</v>
      </c>
      <c r="J3" s="192" t="s">
        <v>98</v>
      </c>
      <c r="K3" s="282">
        <v>0.042635</v>
      </c>
      <c r="L3" s="194">
        <f t="shared" ref="L3:L32" si="1">(K3*E3)+E3</f>
        <v>2015.100665</v>
      </c>
      <c r="M3" s="283">
        <f>D3*L3</f>
        <v>10075.50332</v>
      </c>
      <c r="N3" s="273">
        <f>TRUNC(((L3+L4+L5)/3),2)</f>
        <v>1868.16</v>
      </c>
      <c r="O3" s="263">
        <f>TRUNC((N3*D3),2)</f>
        <v>9340.8</v>
      </c>
    </row>
    <row r="4" ht="114.75" customHeight="1">
      <c r="A4" s="19"/>
      <c r="B4" s="19"/>
      <c r="C4" s="19"/>
      <c r="D4" s="19"/>
      <c r="E4" s="264">
        <v>1665.88</v>
      </c>
      <c r="F4" s="211">
        <f>E4*D3</f>
        <v>8329.4</v>
      </c>
      <c r="G4" s="284">
        <v>45555.0</v>
      </c>
      <c r="H4" s="192" t="s">
        <v>379</v>
      </c>
      <c r="I4" s="37" t="s">
        <v>380</v>
      </c>
      <c r="J4" s="37" t="s">
        <v>98</v>
      </c>
      <c r="K4" s="282">
        <v>0.04722</v>
      </c>
      <c r="L4" s="39">
        <f t="shared" si="1"/>
        <v>1744.542854</v>
      </c>
      <c r="M4" s="268">
        <f>L4*D3</f>
        <v>8722.714268</v>
      </c>
      <c r="N4" s="19"/>
      <c r="O4" s="19"/>
    </row>
    <row r="5" ht="97.5" customHeight="1">
      <c r="A5" s="23"/>
      <c r="B5" s="23"/>
      <c r="C5" s="23"/>
      <c r="D5" s="23"/>
      <c r="E5" s="285">
        <v>1720.0</v>
      </c>
      <c r="F5" s="190">
        <f>E5*D3</f>
        <v>8600</v>
      </c>
      <c r="G5" s="286">
        <v>45503.0</v>
      </c>
      <c r="H5" s="192" t="s">
        <v>381</v>
      </c>
      <c r="I5" s="192" t="s">
        <v>382</v>
      </c>
      <c r="J5" s="37" t="s">
        <v>98</v>
      </c>
      <c r="K5" s="282">
        <v>0.072594</v>
      </c>
      <c r="L5" s="194">
        <f t="shared" si="1"/>
        <v>1844.86168</v>
      </c>
      <c r="M5" s="283">
        <f>L5*D3</f>
        <v>9224.3084</v>
      </c>
      <c r="N5" s="23"/>
      <c r="O5" s="23"/>
      <c r="Q5" s="47"/>
      <c r="R5" s="48"/>
      <c r="S5" s="43"/>
      <c r="T5" s="43"/>
      <c r="U5" s="43"/>
      <c r="V5" s="70"/>
      <c r="W5" s="50"/>
      <c r="X5" s="50"/>
    </row>
    <row r="6" ht="121.5" customHeight="1">
      <c r="A6" s="251">
        <v>69.0</v>
      </c>
      <c r="B6" s="287" t="s">
        <v>383</v>
      </c>
      <c r="C6" s="25"/>
      <c r="D6" s="45">
        <v>3.0</v>
      </c>
      <c r="E6" s="35">
        <v>2103.04</v>
      </c>
      <c r="F6" s="211">
        <f>E6*D6</f>
        <v>6309.12</v>
      </c>
      <c r="G6" s="281">
        <v>45615.0</v>
      </c>
      <c r="H6" s="192" t="s">
        <v>384</v>
      </c>
      <c r="I6" s="37" t="s">
        <v>385</v>
      </c>
      <c r="J6" s="37" t="s">
        <v>98</v>
      </c>
      <c r="K6" s="38">
        <v>0.03683</v>
      </c>
      <c r="L6" s="39">
        <f t="shared" si="1"/>
        <v>2180.494963</v>
      </c>
      <c r="M6" s="264">
        <f>L6*D6</f>
        <v>6541.48489</v>
      </c>
      <c r="N6" s="271">
        <f>TRUNC(((L6+L7+L8)/3),2)</f>
        <v>1653.04</v>
      </c>
      <c r="O6" s="263">
        <f>TRUNC((N6*D6),2)</f>
        <v>4959.12</v>
      </c>
    </row>
    <row r="7" ht="116.25" customHeight="1">
      <c r="A7" s="19"/>
      <c r="B7" s="19"/>
      <c r="C7" s="19"/>
      <c r="D7" s="19"/>
      <c r="E7" s="35">
        <v>800.0</v>
      </c>
      <c r="F7" s="211">
        <f>E7*D6</f>
        <v>2400</v>
      </c>
      <c r="G7" s="281">
        <v>45625.0</v>
      </c>
      <c r="H7" s="192" t="s">
        <v>386</v>
      </c>
      <c r="I7" s="37" t="s">
        <v>387</v>
      </c>
      <c r="J7" s="37" t="s">
        <v>98</v>
      </c>
      <c r="K7" s="38">
        <v>0.03682</v>
      </c>
      <c r="L7" s="39">
        <f t="shared" si="1"/>
        <v>829.456</v>
      </c>
      <c r="M7" s="264">
        <f>L7*D6</f>
        <v>2488.368</v>
      </c>
      <c r="N7" s="19"/>
      <c r="O7" s="19"/>
    </row>
    <row r="8" ht="116.25" customHeight="1">
      <c r="A8" s="23"/>
      <c r="B8" s="23"/>
      <c r="C8" s="23"/>
      <c r="D8" s="23"/>
      <c r="E8" s="35">
        <v>1861.28</v>
      </c>
      <c r="F8" s="211">
        <f>E8*D6</f>
        <v>5583.84</v>
      </c>
      <c r="G8" s="281">
        <v>45558.0</v>
      </c>
      <c r="H8" s="192" t="s">
        <v>388</v>
      </c>
      <c r="I8" s="37" t="s">
        <v>389</v>
      </c>
      <c r="J8" s="37" t="s">
        <v>98</v>
      </c>
      <c r="K8" s="38">
        <v>0.04722</v>
      </c>
      <c r="L8" s="39">
        <f t="shared" si="1"/>
        <v>1949.169642</v>
      </c>
      <c r="M8" s="39">
        <f>L8*D6</f>
        <v>5847.508925</v>
      </c>
      <c r="N8" s="23"/>
      <c r="O8" s="19"/>
    </row>
    <row r="9" ht="98.25" customHeight="1">
      <c r="A9" s="251">
        <v>70.0</v>
      </c>
      <c r="B9" s="287" t="s">
        <v>390</v>
      </c>
      <c r="C9" s="25"/>
      <c r="D9" s="45">
        <v>25.0</v>
      </c>
      <c r="E9" s="189">
        <v>732.2</v>
      </c>
      <c r="F9" s="190">
        <f>E9*D9</f>
        <v>18305</v>
      </c>
      <c r="G9" s="288">
        <v>45600.0</v>
      </c>
      <c r="H9" s="192" t="s">
        <v>391</v>
      </c>
      <c r="I9" s="192" t="s">
        <v>392</v>
      </c>
      <c r="J9" s="192" t="s">
        <v>98</v>
      </c>
      <c r="K9" s="282">
        <v>0.03683</v>
      </c>
      <c r="L9" s="194">
        <f t="shared" si="1"/>
        <v>759.166926</v>
      </c>
      <c r="M9" s="194">
        <f>L9*D9</f>
        <v>18979.17315</v>
      </c>
      <c r="N9" s="230">
        <f>TRUNC(((L9+L10+L11)/3),2)</f>
        <v>897.76</v>
      </c>
      <c r="O9" s="263">
        <f>TRUNC((N9*D9),2)</f>
        <v>22444</v>
      </c>
    </row>
    <row r="10" ht="87.75" customHeight="1">
      <c r="A10" s="19"/>
      <c r="B10" s="19"/>
      <c r="C10" s="19"/>
      <c r="D10" s="19"/>
      <c r="E10" s="189">
        <v>864.0</v>
      </c>
      <c r="F10" s="190">
        <f>E10*D9</f>
        <v>21600</v>
      </c>
      <c r="G10" s="288">
        <v>45498.0</v>
      </c>
      <c r="H10" s="192" t="s">
        <v>393</v>
      </c>
      <c r="I10" s="192" t="s">
        <v>394</v>
      </c>
      <c r="J10" s="192" t="s">
        <v>98</v>
      </c>
      <c r="K10" s="193">
        <v>0.051</v>
      </c>
      <c r="L10" s="194">
        <f t="shared" si="1"/>
        <v>908.064</v>
      </c>
      <c r="M10" s="194">
        <f>L10*D9</f>
        <v>22701.6</v>
      </c>
      <c r="N10" s="19"/>
      <c r="O10" s="19"/>
    </row>
    <row r="11" ht="109.5" customHeight="1">
      <c r="A11" s="23"/>
      <c r="B11" s="23"/>
      <c r="C11" s="23"/>
      <c r="D11" s="23"/>
      <c r="E11" s="189">
        <v>980.0</v>
      </c>
      <c r="F11" s="190">
        <f>E11*D9</f>
        <v>24500</v>
      </c>
      <c r="G11" s="288">
        <v>45516.0</v>
      </c>
      <c r="H11" s="192" t="s">
        <v>395</v>
      </c>
      <c r="I11" s="192" t="s">
        <v>396</v>
      </c>
      <c r="J11" s="192" t="s">
        <v>98</v>
      </c>
      <c r="K11" s="193">
        <v>0.04701</v>
      </c>
      <c r="L11" s="194">
        <f t="shared" si="1"/>
        <v>1026.0698</v>
      </c>
      <c r="M11" s="194">
        <f>L11*D9</f>
        <v>25651.745</v>
      </c>
      <c r="N11" s="23"/>
      <c r="O11" s="23"/>
    </row>
    <row r="12" ht="78.0" customHeight="1">
      <c r="A12" s="251">
        <v>71.0</v>
      </c>
      <c r="B12" s="289" t="s">
        <v>397</v>
      </c>
      <c r="C12" s="25"/>
      <c r="D12" s="45">
        <v>11.0</v>
      </c>
      <c r="E12" s="189">
        <v>706.0</v>
      </c>
      <c r="F12" s="190">
        <f>E12*D12</f>
        <v>7766</v>
      </c>
      <c r="G12" s="288">
        <v>45628.0</v>
      </c>
      <c r="H12" s="192" t="s">
        <v>398</v>
      </c>
      <c r="I12" s="192" t="s">
        <v>399</v>
      </c>
      <c r="J12" s="192" t="s">
        <v>98</v>
      </c>
      <c r="K12" s="193">
        <v>0.0328</v>
      </c>
      <c r="L12" s="194">
        <f t="shared" si="1"/>
        <v>729.1568</v>
      </c>
      <c r="M12" s="194">
        <f>L12*D12</f>
        <v>8020.7248</v>
      </c>
      <c r="N12" s="230">
        <f>TRUNC(((L12+L13+L14)/3),2)</f>
        <v>673.97</v>
      </c>
      <c r="O12" s="263">
        <f>TRUNC((N12*D12),2)</f>
        <v>7413.67</v>
      </c>
    </row>
    <row r="13" ht="82.5" customHeight="1">
      <c r="A13" s="19"/>
      <c r="B13" s="19"/>
      <c r="C13" s="19"/>
      <c r="D13" s="19"/>
      <c r="E13" s="189">
        <v>666.65</v>
      </c>
      <c r="F13" s="190">
        <f>E13*D12</f>
        <v>7333.15</v>
      </c>
      <c r="G13" s="288">
        <v>45727.0</v>
      </c>
      <c r="H13" s="192" t="s">
        <v>400</v>
      </c>
      <c r="I13" s="192" t="s">
        <v>401</v>
      </c>
      <c r="J13" s="192" t="s">
        <v>98</v>
      </c>
      <c r="K13" s="282">
        <v>0.01255</v>
      </c>
      <c r="L13" s="194">
        <f t="shared" si="1"/>
        <v>675.0164575</v>
      </c>
      <c r="M13" s="194">
        <f>L13*D12</f>
        <v>7425.181033</v>
      </c>
      <c r="N13" s="19"/>
      <c r="O13" s="19"/>
    </row>
    <row r="14" ht="90.75" customHeight="1">
      <c r="A14" s="23"/>
      <c r="B14" s="23"/>
      <c r="C14" s="23"/>
      <c r="D14" s="23"/>
      <c r="E14" s="189">
        <v>590.0</v>
      </c>
      <c r="F14" s="190">
        <f>E14*D12</f>
        <v>6490</v>
      </c>
      <c r="G14" s="288">
        <v>45525.0</v>
      </c>
      <c r="H14" s="192" t="s">
        <v>402</v>
      </c>
      <c r="I14" s="192" t="s">
        <v>403</v>
      </c>
      <c r="J14" s="192" t="s">
        <v>98</v>
      </c>
      <c r="K14" s="282">
        <v>0.04702</v>
      </c>
      <c r="L14" s="194">
        <f t="shared" si="1"/>
        <v>617.7418</v>
      </c>
      <c r="M14" s="194">
        <f>L14*D12</f>
        <v>6795.1598</v>
      </c>
      <c r="N14" s="23"/>
      <c r="O14" s="23"/>
    </row>
    <row r="15" ht="87.0" customHeight="1">
      <c r="A15" s="251">
        <v>72.0</v>
      </c>
      <c r="B15" s="290" t="s">
        <v>404</v>
      </c>
      <c r="C15" s="25"/>
      <c r="D15" s="45">
        <v>47.0</v>
      </c>
      <c r="E15" s="189">
        <v>980.0</v>
      </c>
      <c r="F15" s="190">
        <f>E15*D15</f>
        <v>46060</v>
      </c>
      <c r="G15" s="288">
        <v>45632.0</v>
      </c>
      <c r="H15" s="192" t="s">
        <v>405</v>
      </c>
      <c r="I15" s="192" t="s">
        <v>406</v>
      </c>
      <c r="J15" s="192" t="s">
        <v>98</v>
      </c>
      <c r="K15" s="282">
        <v>0.0328</v>
      </c>
      <c r="L15" s="194">
        <f t="shared" si="1"/>
        <v>1012.144</v>
      </c>
      <c r="M15" s="194">
        <f>L15*D15</f>
        <v>47570.768</v>
      </c>
      <c r="N15" s="230">
        <f>TRUNC(((L15+L16+L17)/3),2)</f>
        <v>825.03</v>
      </c>
      <c r="O15" s="263">
        <f>TRUNC((N15*D15),2)</f>
        <v>38776.41</v>
      </c>
    </row>
    <row r="16" ht="93.75" customHeight="1">
      <c r="A16" s="19"/>
      <c r="B16" s="19"/>
      <c r="C16" s="19"/>
      <c r="D16" s="19"/>
      <c r="E16" s="189">
        <v>555.0</v>
      </c>
      <c r="F16" s="190">
        <f>E16*D15</f>
        <v>26085</v>
      </c>
      <c r="G16" s="288">
        <v>45617.0</v>
      </c>
      <c r="H16" s="192" t="s">
        <v>407</v>
      </c>
      <c r="I16" s="192" t="s">
        <v>408</v>
      </c>
      <c r="J16" s="192" t="s">
        <v>98</v>
      </c>
      <c r="K16" s="282">
        <v>0.03682</v>
      </c>
      <c r="L16" s="194">
        <f t="shared" si="1"/>
        <v>575.4351</v>
      </c>
      <c r="M16" s="194">
        <f>L16*D15</f>
        <v>27045.4497</v>
      </c>
      <c r="N16" s="19"/>
      <c r="O16" s="19"/>
    </row>
    <row r="17" ht="77.25" customHeight="1">
      <c r="A17" s="23"/>
      <c r="B17" s="23"/>
      <c r="C17" s="23"/>
      <c r="D17" s="23"/>
      <c r="E17" s="189">
        <v>856.0</v>
      </c>
      <c r="F17" s="190">
        <f>E17*D15</f>
        <v>40232</v>
      </c>
      <c r="G17" s="288">
        <v>45637.0</v>
      </c>
      <c r="H17" s="192" t="s">
        <v>386</v>
      </c>
      <c r="I17" s="192" t="s">
        <v>409</v>
      </c>
      <c r="J17" s="192" t="s">
        <v>98</v>
      </c>
      <c r="K17" s="282">
        <v>0.03682</v>
      </c>
      <c r="L17" s="194">
        <f t="shared" si="1"/>
        <v>887.51792</v>
      </c>
      <c r="M17" s="194">
        <f>L17*D15</f>
        <v>41713.34224</v>
      </c>
      <c r="N17" s="23"/>
      <c r="O17" s="23"/>
    </row>
    <row r="18" ht="80.25" customHeight="1">
      <c r="A18" s="251">
        <v>73.0</v>
      </c>
      <c r="B18" s="287" t="s">
        <v>410</v>
      </c>
      <c r="C18" s="25"/>
      <c r="D18" s="45">
        <v>8.0</v>
      </c>
      <c r="E18" s="189">
        <v>998.5</v>
      </c>
      <c r="F18" s="190">
        <f>E18*D18</f>
        <v>7988</v>
      </c>
      <c r="G18" s="288">
        <v>45622.0</v>
      </c>
      <c r="H18" s="192" t="s">
        <v>411</v>
      </c>
      <c r="I18" s="192" t="s">
        <v>412</v>
      </c>
      <c r="J18" s="192" t="s">
        <v>98</v>
      </c>
      <c r="K18" s="282">
        <v>0.03683</v>
      </c>
      <c r="L18" s="194">
        <f t="shared" si="1"/>
        <v>1035.274755</v>
      </c>
      <c r="M18" s="194">
        <f>L18*D18</f>
        <v>8282.19804</v>
      </c>
      <c r="N18" s="230">
        <f>TRUNC(((L18+L19+L20)/3),2)</f>
        <v>959.37</v>
      </c>
      <c r="O18" s="263">
        <f>TRUNC((N18*D18),2)</f>
        <v>7674.96</v>
      </c>
    </row>
    <row r="19" ht="93.75" customHeight="1">
      <c r="A19" s="19"/>
      <c r="B19" s="19"/>
      <c r="C19" s="19"/>
      <c r="D19" s="19"/>
      <c r="E19" s="189">
        <v>650.0</v>
      </c>
      <c r="F19" s="190">
        <f>E19*D18</f>
        <v>5200</v>
      </c>
      <c r="G19" s="288">
        <v>45595.0</v>
      </c>
      <c r="H19" s="192" t="s">
        <v>413</v>
      </c>
      <c r="I19" s="192" t="s">
        <v>414</v>
      </c>
      <c r="J19" s="192" t="s">
        <v>98</v>
      </c>
      <c r="K19" s="282">
        <v>0.04263</v>
      </c>
      <c r="L19" s="194">
        <f t="shared" si="1"/>
        <v>677.7095</v>
      </c>
      <c r="M19" s="194">
        <f>L19*D18</f>
        <v>5421.676</v>
      </c>
      <c r="N19" s="19"/>
      <c r="O19" s="19"/>
    </row>
    <row r="20" ht="81.0" customHeight="1">
      <c r="A20" s="23"/>
      <c r="B20" s="23"/>
      <c r="C20" s="23"/>
      <c r="D20" s="23"/>
      <c r="E20" s="189">
        <v>1117.5</v>
      </c>
      <c r="F20" s="190">
        <f>E20*D18</f>
        <v>8940</v>
      </c>
      <c r="G20" s="288">
        <v>45590.0</v>
      </c>
      <c r="H20" s="192" t="s">
        <v>415</v>
      </c>
      <c r="I20" s="192" t="s">
        <v>416</v>
      </c>
      <c r="J20" s="192" t="s">
        <v>98</v>
      </c>
      <c r="K20" s="282">
        <v>0.04263</v>
      </c>
      <c r="L20" s="194">
        <f t="shared" si="1"/>
        <v>1165.139025</v>
      </c>
      <c r="M20" s="194">
        <f>L20*D18</f>
        <v>9321.1122</v>
      </c>
      <c r="N20" s="23"/>
      <c r="O20" s="23"/>
    </row>
    <row r="21">
      <c r="A21" s="251">
        <v>74.0</v>
      </c>
      <c r="B21" s="287" t="s">
        <v>417</v>
      </c>
      <c r="C21" s="25"/>
      <c r="D21" s="45">
        <v>26.0</v>
      </c>
      <c r="E21" s="189">
        <v>812.0</v>
      </c>
      <c r="F21" s="190">
        <f>E21*D21</f>
        <v>21112</v>
      </c>
      <c r="G21" s="288">
        <v>45757.0</v>
      </c>
      <c r="H21" s="192" t="s">
        <v>418</v>
      </c>
      <c r="I21" s="192" t="s">
        <v>419</v>
      </c>
      <c r="J21" s="192" t="s">
        <v>98</v>
      </c>
      <c r="K21" s="282">
        <v>0.00691</v>
      </c>
      <c r="L21" s="194">
        <f t="shared" si="1"/>
        <v>817.61092</v>
      </c>
      <c r="M21" s="194">
        <f t="shared" ref="M21:M23" si="2">L21*$E$16</f>
        <v>453774.0606</v>
      </c>
      <c r="N21" s="230">
        <f>TRUNC(((L21+L22+L23)/3),2)</f>
        <v>774.96</v>
      </c>
      <c r="O21" s="263">
        <f>TRUNC((N21*D21),2)</f>
        <v>20148.96</v>
      </c>
    </row>
    <row r="22" ht="65.25" customHeight="1">
      <c r="A22" s="19"/>
      <c r="B22" s="19"/>
      <c r="C22" s="19"/>
      <c r="D22" s="19"/>
      <c r="E22" s="189">
        <v>573.0</v>
      </c>
      <c r="F22" s="190">
        <f>E22*D21</f>
        <v>14898</v>
      </c>
      <c r="G22" s="288">
        <v>45537.0</v>
      </c>
      <c r="H22" s="192" t="s">
        <v>420</v>
      </c>
      <c r="I22" s="192" t="s">
        <v>421</v>
      </c>
      <c r="J22" s="192" t="s">
        <v>98</v>
      </c>
      <c r="K22" s="282">
        <v>0.04722</v>
      </c>
      <c r="L22" s="194">
        <f t="shared" si="1"/>
        <v>600.05706</v>
      </c>
      <c r="M22" s="194">
        <f t="shared" si="2"/>
        <v>333031.6683</v>
      </c>
      <c r="N22" s="19"/>
      <c r="O22" s="19"/>
    </row>
    <row r="23" ht="85.5" customHeight="1">
      <c r="A23" s="23"/>
      <c r="B23" s="23"/>
      <c r="C23" s="23"/>
      <c r="D23" s="23"/>
      <c r="E23" s="189">
        <v>875.0</v>
      </c>
      <c r="F23" s="190">
        <f>E23*D21</f>
        <v>22750</v>
      </c>
      <c r="G23" s="288">
        <v>45601.0</v>
      </c>
      <c r="H23" s="192" t="s">
        <v>422</v>
      </c>
      <c r="I23" s="192" t="s">
        <v>423</v>
      </c>
      <c r="J23" s="192" t="s">
        <v>98</v>
      </c>
      <c r="K23" s="282">
        <v>0.03682</v>
      </c>
      <c r="L23" s="194">
        <f t="shared" si="1"/>
        <v>907.2175</v>
      </c>
      <c r="M23" s="194">
        <f t="shared" si="2"/>
        <v>503505.7125</v>
      </c>
      <c r="N23" s="23"/>
      <c r="O23" s="23"/>
    </row>
    <row r="24" ht="92.25" customHeight="1">
      <c r="A24" s="251">
        <v>75.0</v>
      </c>
      <c r="B24" s="291" t="s">
        <v>424</v>
      </c>
      <c r="C24" s="25"/>
      <c r="D24" s="45">
        <v>240.0</v>
      </c>
      <c r="E24" s="194">
        <v>710.0</v>
      </c>
      <c r="F24" s="190">
        <f>E24*D24</f>
        <v>170400</v>
      </c>
      <c r="G24" s="288">
        <v>45560.0</v>
      </c>
      <c r="H24" s="192" t="s">
        <v>425</v>
      </c>
      <c r="I24" s="192" t="s">
        <v>426</v>
      </c>
      <c r="J24" s="192" t="s">
        <v>98</v>
      </c>
      <c r="K24" s="193">
        <v>0.04722</v>
      </c>
      <c r="L24" s="194">
        <f t="shared" si="1"/>
        <v>743.5262</v>
      </c>
      <c r="M24" s="283">
        <f>L24*D24</f>
        <v>178446.288</v>
      </c>
      <c r="N24" s="230">
        <f>TRUNC(((L24+L25+L26)/3),2)</f>
        <v>1125.17</v>
      </c>
      <c r="O24" s="263">
        <f>TRUNC((N24*D24),2)</f>
        <v>270040.8</v>
      </c>
    </row>
    <row r="25" ht="117.0" customHeight="1">
      <c r="A25" s="19"/>
      <c r="B25" s="19"/>
      <c r="C25" s="23"/>
      <c r="D25" s="19"/>
      <c r="E25" s="285">
        <v>1400.72</v>
      </c>
      <c r="F25" s="190">
        <f>E25*D24</f>
        <v>336172.8</v>
      </c>
      <c r="G25" s="286">
        <v>45826.0</v>
      </c>
      <c r="H25" s="192" t="s">
        <v>402</v>
      </c>
      <c r="I25" s="192" t="s">
        <v>427</v>
      </c>
      <c r="J25" s="192" t="s">
        <v>98</v>
      </c>
      <c r="K25" s="282">
        <v>0.0</v>
      </c>
      <c r="L25" s="194">
        <f t="shared" si="1"/>
        <v>1400.72</v>
      </c>
      <c r="M25" s="283">
        <f>L25*D24</f>
        <v>336172.8</v>
      </c>
      <c r="N25" s="19"/>
      <c r="O25" s="19"/>
    </row>
    <row r="26" ht="98.25" customHeight="1">
      <c r="A26" s="23"/>
      <c r="B26" s="23"/>
      <c r="C26" s="91"/>
      <c r="D26" s="23"/>
      <c r="E26" s="285">
        <v>1176.0</v>
      </c>
      <c r="F26" s="190">
        <f>E26*D24</f>
        <v>282240</v>
      </c>
      <c r="G26" s="286">
        <v>45525.0</v>
      </c>
      <c r="H26" s="192" t="s">
        <v>428</v>
      </c>
      <c r="I26" s="192" t="s">
        <v>429</v>
      </c>
      <c r="J26" s="192" t="s">
        <v>98</v>
      </c>
      <c r="K26" s="282">
        <v>0.047015</v>
      </c>
      <c r="L26" s="194">
        <f t="shared" si="1"/>
        <v>1231.28964</v>
      </c>
      <c r="M26" s="283">
        <f>L26*D24</f>
        <v>295509.5136</v>
      </c>
      <c r="N26" s="23"/>
      <c r="O26" s="23"/>
    </row>
    <row r="27" ht="105.0" customHeight="1">
      <c r="A27" s="251">
        <v>76.0</v>
      </c>
      <c r="B27" s="287" t="s">
        <v>430</v>
      </c>
      <c r="C27" s="25"/>
      <c r="D27" s="45">
        <v>1.0</v>
      </c>
      <c r="E27" s="285">
        <v>999.0</v>
      </c>
      <c r="F27" s="190">
        <f>E27*D27</f>
        <v>999</v>
      </c>
      <c r="G27" s="286">
        <v>45537.0</v>
      </c>
      <c r="H27" s="192" t="s">
        <v>431</v>
      </c>
      <c r="I27" s="192" t="s">
        <v>432</v>
      </c>
      <c r="J27" s="192" t="s">
        <v>98</v>
      </c>
      <c r="K27" s="282">
        <v>0.04722</v>
      </c>
      <c r="L27" s="194">
        <f t="shared" si="1"/>
        <v>1046.17278</v>
      </c>
      <c r="M27" s="283">
        <f>L27*D27</f>
        <v>1046.17278</v>
      </c>
      <c r="N27" s="292">
        <f>TRUNC(((L27+L28+L29)/3),2)</f>
        <v>1095.39</v>
      </c>
      <c r="O27" s="263">
        <f>TRUNC((N27*D27),2)</f>
        <v>1095.39</v>
      </c>
    </row>
    <row r="28" ht="101.25" customHeight="1">
      <c r="A28" s="19"/>
      <c r="B28" s="19"/>
      <c r="C28" s="19"/>
      <c r="D28" s="19"/>
      <c r="E28" s="189">
        <v>1190.0</v>
      </c>
      <c r="F28" s="190">
        <f>E28*D27</f>
        <v>1190</v>
      </c>
      <c r="G28" s="191">
        <v>45818.0</v>
      </c>
      <c r="H28" s="192" t="s">
        <v>433</v>
      </c>
      <c r="I28" s="192" t="s">
        <v>434</v>
      </c>
      <c r="J28" s="192" t="s">
        <v>98</v>
      </c>
      <c r="K28" s="193">
        <v>0.0</v>
      </c>
      <c r="L28" s="194">
        <f t="shared" si="1"/>
        <v>1190</v>
      </c>
      <c r="M28" s="285">
        <f>L28*D27</f>
        <v>1190</v>
      </c>
      <c r="N28" s="19"/>
      <c r="O28" s="19"/>
    </row>
    <row r="29" ht="88.5" customHeight="1">
      <c r="A29" s="23"/>
      <c r="B29" s="23"/>
      <c r="C29" s="23"/>
      <c r="D29" s="23"/>
      <c r="E29" s="189">
        <v>1050.0</v>
      </c>
      <c r="F29" s="190">
        <f>E29*D27</f>
        <v>1050</v>
      </c>
      <c r="G29" s="288">
        <v>45834.0</v>
      </c>
      <c r="H29" s="192" t="s">
        <v>435</v>
      </c>
      <c r="I29" s="192" t="s">
        <v>436</v>
      </c>
      <c r="J29" s="192" t="s">
        <v>98</v>
      </c>
      <c r="K29" s="193">
        <v>0.0</v>
      </c>
      <c r="L29" s="194">
        <f t="shared" si="1"/>
        <v>1050</v>
      </c>
      <c r="M29" s="285">
        <f>L29*D27</f>
        <v>1050</v>
      </c>
      <c r="N29" s="23"/>
      <c r="O29" s="23"/>
    </row>
    <row r="30" ht="75.75" customHeight="1">
      <c r="A30" s="251">
        <v>77.0</v>
      </c>
      <c r="B30" s="287" t="s">
        <v>437</v>
      </c>
      <c r="C30" s="25"/>
      <c r="D30" s="45">
        <v>2.0</v>
      </c>
      <c r="E30" s="189">
        <v>1931.09</v>
      </c>
      <c r="F30" s="190">
        <f>E30*D30</f>
        <v>3862.18</v>
      </c>
      <c r="G30" s="288">
        <v>45555.0</v>
      </c>
      <c r="H30" s="192" t="s">
        <v>379</v>
      </c>
      <c r="I30" s="192" t="s">
        <v>438</v>
      </c>
      <c r="J30" s="192" t="s">
        <v>29</v>
      </c>
      <c r="K30" s="193">
        <v>0.04722</v>
      </c>
      <c r="L30" s="194">
        <f t="shared" si="1"/>
        <v>2022.27607</v>
      </c>
      <c r="M30" s="194">
        <f>L30*D30</f>
        <v>4044.55214</v>
      </c>
      <c r="N30" s="292">
        <f>TRUNC(((L32+L30+L31)/3),2)</f>
        <v>2466.78</v>
      </c>
      <c r="O30" s="263">
        <f>TRUNC((N30*D30),2)</f>
        <v>4933.56</v>
      </c>
    </row>
    <row r="31" ht="85.5" customHeight="1">
      <c r="A31" s="19"/>
      <c r="B31" s="19"/>
      <c r="C31" s="19"/>
      <c r="D31" s="19"/>
      <c r="E31" s="189">
        <v>3249.33</v>
      </c>
      <c r="F31" s="190">
        <f>E31*D30</f>
        <v>6498.66</v>
      </c>
      <c r="G31" s="288">
        <v>45545.0</v>
      </c>
      <c r="H31" s="192" t="s">
        <v>292</v>
      </c>
      <c r="I31" s="192" t="s">
        <v>439</v>
      </c>
      <c r="J31" s="192" t="s">
        <v>98</v>
      </c>
      <c r="K31" s="282">
        <v>0.04722</v>
      </c>
      <c r="L31" s="194">
        <f t="shared" si="1"/>
        <v>3402.763363</v>
      </c>
      <c r="M31" s="194">
        <f>L31*D30</f>
        <v>6805.526725</v>
      </c>
      <c r="N31" s="19"/>
      <c r="O31" s="19"/>
    </row>
    <row r="32" ht="98.25" customHeight="1">
      <c r="A32" s="23"/>
      <c r="B32" s="23"/>
      <c r="C32" s="23"/>
      <c r="D32" s="23"/>
      <c r="E32" s="189">
        <v>1950.83</v>
      </c>
      <c r="F32" s="190">
        <f>E32*D30</f>
        <v>3901.66</v>
      </c>
      <c r="G32" s="288">
        <v>45723.0</v>
      </c>
      <c r="H32" s="192" t="s">
        <v>440</v>
      </c>
      <c r="I32" s="192" t="s">
        <v>441</v>
      </c>
      <c r="J32" s="192" t="s">
        <v>98</v>
      </c>
      <c r="K32" s="193">
        <v>0.01255</v>
      </c>
      <c r="L32" s="194">
        <f t="shared" si="1"/>
        <v>1975.312917</v>
      </c>
      <c r="M32" s="194">
        <f>L32*D30</f>
        <v>3950.625833</v>
      </c>
      <c r="N32" s="23"/>
      <c r="O32" s="23"/>
    </row>
    <row r="33">
      <c r="E33" s="235"/>
      <c r="F33" s="235"/>
      <c r="G33" s="293"/>
      <c r="H33" s="235"/>
      <c r="I33" s="235"/>
      <c r="J33" s="294"/>
      <c r="K33" s="241"/>
      <c r="L33" s="235"/>
      <c r="M33" s="235"/>
      <c r="N33" s="242" t="s">
        <v>247</v>
      </c>
      <c r="O33" s="117">
        <f>SUM(O3:O32)</f>
        <v>386827.67</v>
      </c>
    </row>
    <row r="34">
      <c r="E34" s="235"/>
      <c r="F34" s="235"/>
      <c r="G34" s="293"/>
      <c r="H34" s="235"/>
      <c r="I34" s="235"/>
      <c r="J34" s="294"/>
      <c r="K34" s="235"/>
      <c r="L34" s="235"/>
      <c r="M34" s="235"/>
      <c r="N34" s="295"/>
    </row>
    <row r="35">
      <c r="E35" s="235"/>
      <c r="F35" s="235"/>
      <c r="G35" s="293"/>
      <c r="H35" s="235"/>
      <c r="I35" s="235"/>
      <c r="J35" s="294"/>
      <c r="K35" s="235"/>
      <c r="L35" s="235"/>
      <c r="M35" s="235"/>
      <c r="N35" s="295"/>
    </row>
    <row r="36">
      <c r="E36" s="235"/>
      <c r="F36" s="235"/>
      <c r="G36" s="293"/>
      <c r="H36" s="235"/>
      <c r="I36" s="235"/>
      <c r="J36" s="294"/>
      <c r="K36" s="235"/>
      <c r="L36" s="235"/>
      <c r="M36" s="235"/>
      <c r="N36" s="295"/>
    </row>
    <row r="37">
      <c r="E37" s="235"/>
      <c r="F37" s="235"/>
      <c r="G37" s="293"/>
      <c r="H37" s="235"/>
      <c r="I37" s="235"/>
      <c r="J37" s="294"/>
      <c r="K37" s="235"/>
      <c r="L37" s="235"/>
      <c r="M37" s="235"/>
      <c r="N37" s="295"/>
    </row>
    <row r="38">
      <c r="E38" s="235"/>
      <c r="F38" s="235"/>
      <c r="G38" s="293"/>
      <c r="H38" s="235"/>
      <c r="I38" s="235"/>
      <c r="J38" s="294"/>
      <c r="K38" s="235"/>
      <c r="L38" s="235"/>
      <c r="M38" s="235"/>
      <c r="N38" s="295"/>
    </row>
    <row r="39">
      <c r="G39" s="296"/>
      <c r="J39" s="297"/>
      <c r="N39" s="298"/>
    </row>
    <row r="40">
      <c r="G40" s="296"/>
      <c r="J40" s="297"/>
      <c r="N40" s="298"/>
    </row>
    <row r="41">
      <c r="G41" s="296"/>
      <c r="J41" s="297"/>
      <c r="N41" s="298"/>
    </row>
    <row r="42">
      <c r="G42" s="296"/>
      <c r="J42" s="297"/>
      <c r="N42" s="298"/>
    </row>
    <row r="43">
      <c r="G43" s="296"/>
      <c r="J43" s="297"/>
      <c r="N43" s="298"/>
    </row>
    <row r="44">
      <c r="G44" s="296"/>
      <c r="J44" s="297"/>
      <c r="N44" s="298"/>
    </row>
  </sheetData>
  <mergeCells count="64">
    <mergeCell ref="A12:A14"/>
    <mergeCell ref="B12:B14"/>
    <mergeCell ref="C12:C14"/>
    <mergeCell ref="D12:D14"/>
    <mergeCell ref="B15:B17"/>
    <mergeCell ref="C15:C17"/>
    <mergeCell ref="D15:D17"/>
    <mergeCell ref="A15:A17"/>
    <mergeCell ref="A18:A20"/>
    <mergeCell ref="B18:B20"/>
    <mergeCell ref="C18:C20"/>
    <mergeCell ref="D18:D20"/>
    <mergeCell ref="A21:A23"/>
    <mergeCell ref="B21:B23"/>
    <mergeCell ref="A27:A29"/>
    <mergeCell ref="A30:A32"/>
    <mergeCell ref="B30:B32"/>
    <mergeCell ref="C30:C32"/>
    <mergeCell ref="D30:D32"/>
    <mergeCell ref="A24:A26"/>
    <mergeCell ref="B24:B26"/>
    <mergeCell ref="C24:C25"/>
    <mergeCell ref="D24:D26"/>
    <mergeCell ref="B27:B29"/>
    <mergeCell ref="C27:C29"/>
    <mergeCell ref="D27:D29"/>
    <mergeCell ref="A1:D1"/>
    <mergeCell ref="E1:M1"/>
    <mergeCell ref="O1:O2"/>
    <mergeCell ref="B3:B5"/>
    <mergeCell ref="C3:C5"/>
    <mergeCell ref="D3:D5"/>
    <mergeCell ref="O3:O5"/>
    <mergeCell ref="C9:C11"/>
    <mergeCell ref="D9:D11"/>
    <mergeCell ref="A3:A5"/>
    <mergeCell ref="A6:A8"/>
    <mergeCell ref="B6:B8"/>
    <mergeCell ref="C6:C8"/>
    <mergeCell ref="D6:D8"/>
    <mergeCell ref="A9:A11"/>
    <mergeCell ref="B9:B11"/>
    <mergeCell ref="N12:N14"/>
    <mergeCell ref="N15:N17"/>
    <mergeCell ref="N18:N20"/>
    <mergeCell ref="N21:N23"/>
    <mergeCell ref="N24:N26"/>
    <mergeCell ref="N27:N29"/>
    <mergeCell ref="N30:N32"/>
    <mergeCell ref="O15:O17"/>
    <mergeCell ref="O18:O20"/>
    <mergeCell ref="O21:O23"/>
    <mergeCell ref="O24:O26"/>
    <mergeCell ref="O27:O29"/>
    <mergeCell ref="O30:O32"/>
    <mergeCell ref="N1:N2"/>
    <mergeCell ref="N3:N5"/>
    <mergeCell ref="N6:N8"/>
    <mergeCell ref="O6:O8"/>
    <mergeCell ref="N9:N11"/>
    <mergeCell ref="O9:O11"/>
    <mergeCell ref="O12:O14"/>
    <mergeCell ref="C21:C23"/>
    <mergeCell ref="D21:D23"/>
  </mergeCells>
  <printOptions/>
  <pageMargins bottom="0.25" footer="0.0" header="0.0" left="0.75" right="0.75" top="0.25"/>
  <pageSetup paperSize="8" scale="50"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7" max="7" width="16.57"/>
  </cols>
  <sheetData>
    <row r="4">
      <c r="B4" s="42" t="s">
        <v>442</v>
      </c>
    </row>
    <row r="5">
      <c r="B5" s="42" t="s">
        <v>443</v>
      </c>
      <c r="E5" s="299"/>
      <c r="F5" s="300"/>
      <c r="G5" s="300"/>
      <c r="H5" s="300"/>
      <c r="I5" s="300"/>
      <c r="J5" s="300"/>
      <c r="K5" s="300"/>
      <c r="L5" s="300"/>
      <c r="M5" s="300"/>
    </row>
    <row r="6">
      <c r="B6" s="42" t="s">
        <v>444</v>
      </c>
      <c r="F6" s="300"/>
      <c r="G6" s="300"/>
      <c r="H6" s="300"/>
      <c r="I6" s="300"/>
      <c r="J6" s="300"/>
      <c r="K6" s="300"/>
      <c r="L6" s="300"/>
      <c r="M6" s="300"/>
    </row>
    <row r="7">
      <c r="B7" s="301" t="s">
        <v>445</v>
      </c>
      <c r="C7" s="2"/>
      <c r="D7" s="3"/>
      <c r="F7" s="300"/>
      <c r="G7" s="300"/>
      <c r="H7" s="300"/>
      <c r="I7" s="300"/>
      <c r="J7" s="300"/>
      <c r="K7" s="300"/>
      <c r="L7" s="300"/>
      <c r="M7" s="300"/>
    </row>
    <row r="8">
      <c r="C8" s="302">
        <v>2024.0</v>
      </c>
      <c r="D8" s="302">
        <v>2025.0</v>
      </c>
      <c r="H8" s="298" t="s">
        <v>446</v>
      </c>
      <c r="I8" s="300"/>
      <c r="J8" s="300"/>
      <c r="K8" s="300"/>
      <c r="L8" s="300"/>
      <c r="M8" s="300"/>
    </row>
    <row r="9">
      <c r="B9" s="302" t="s">
        <v>447</v>
      </c>
      <c r="C9" s="303">
        <v>6801.72</v>
      </c>
      <c r="D9" s="303">
        <v>7111.86</v>
      </c>
      <c r="F9" s="42">
        <v>1.0</v>
      </c>
      <c r="G9" s="304">
        <v>45681.0</v>
      </c>
      <c r="H9" s="305">
        <f t="shared" ref="H9:H20" si="1">$D$9/C9-1</f>
        <v>0.0455972901</v>
      </c>
      <c r="I9" s="300"/>
      <c r="J9" s="300"/>
      <c r="K9" s="300"/>
      <c r="L9" s="300"/>
      <c r="M9" s="300"/>
    </row>
    <row r="10">
      <c r="B10" s="306" t="s">
        <v>448</v>
      </c>
      <c r="C10" s="303">
        <v>6858.17</v>
      </c>
      <c r="D10" s="303"/>
      <c r="F10" s="42">
        <v>2.0</v>
      </c>
      <c r="G10" s="307">
        <v>45712.0</v>
      </c>
      <c r="H10" s="305">
        <f t="shared" si="1"/>
        <v>0.0369909174</v>
      </c>
      <c r="I10" s="300"/>
      <c r="J10" s="300"/>
      <c r="K10" s="300"/>
      <c r="L10" s="300"/>
      <c r="M10" s="300"/>
    </row>
    <row r="11">
      <c r="B11" s="306" t="s">
        <v>449</v>
      </c>
      <c r="C11" s="303">
        <v>6869.14</v>
      </c>
      <c r="D11" s="303"/>
      <c r="F11" s="42">
        <v>3.0</v>
      </c>
      <c r="G11" s="307">
        <v>45740.0</v>
      </c>
      <c r="H11" s="305">
        <f t="shared" si="1"/>
        <v>0.03533484541</v>
      </c>
      <c r="I11" s="300"/>
      <c r="J11" s="300"/>
      <c r="K11" s="300"/>
      <c r="L11" s="300"/>
      <c r="M11" s="300"/>
    </row>
    <row r="12">
      <c r="B12" s="306" t="s">
        <v>450</v>
      </c>
      <c r="C12" s="303">
        <v>6895.24</v>
      </c>
      <c r="D12" s="303"/>
      <c r="F12" s="42">
        <v>4.0</v>
      </c>
      <c r="G12" s="307">
        <v>45771.0</v>
      </c>
      <c r="H12" s="305">
        <f t="shared" si="1"/>
        <v>0.0314158753</v>
      </c>
      <c r="I12" s="300"/>
      <c r="J12" s="300"/>
      <c r="K12" s="300"/>
      <c r="L12" s="300"/>
      <c r="M12" s="300"/>
    </row>
    <row r="13">
      <c r="B13" s="306" t="s">
        <v>451</v>
      </c>
      <c r="C13" s="303">
        <v>6926.96</v>
      </c>
      <c r="D13" s="303"/>
      <c r="F13" s="42">
        <v>5.0</v>
      </c>
      <c r="G13" s="307">
        <v>45801.0</v>
      </c>
      <c r="H13" s="305">
        <f t="shared" si="1"/>
        <v>0.02669280608</v>
      </c>
      <c r="I13" s="300"/>
      <c r="J13" s="300"/>
      <c r="K13" s="300"/>
      <c r="L13" s="300"/>
      <c r="M13" s="300"/>
    </row>
    <row r="14">
      <c r="B14" s="306" t="s">
        <v>452</v>
      </c>
      <c r="C14" s="303">
        <v>6941.51</v>
      </c>
      <c r="D14" s="303"/>
      <c r="F14" s="42">
        <v>6.0</v>
      </c>
      <c r="G14" s="307">
        <v>45832.0</v>
      </c>
      <c r="H14" s="305">
        <f t="shared" si="1"/>
        <v>0.02454076995</v>
      </c>
      <c r="I14" s="300"/>
      <c r="J14" s="300"/>
      <c r="K14" s="300"/>
      <c r="L14" s="300"/>
      <c r="M14" s="300"/>
    </row>
    <row r="15">
      <c r="B15" s="306" t="s">
        <v>453</v>
      </c>
      <c r="C15" s="303">
        <v>6967.89</v>
      </c>
      <c r="D15" s="303"/>
      <c r="F15" s="42">
        <v>7.0</v>
      </c>
      <c r="G15" s="307">
        <v>45862.0</v>
      </c>
      <c r="H15" s="305">
        <f t="shared" si="1"/>
        <v>0.02066192205</v>
      </c>
      <c r="I15" s="300"/>
      <c r="J15" s="300"/>
      <c r="K15" s="300"/>
      <c r="L15" s="300"/>
      <c r="M15" s="300"/>
    </row>
    <row r="16">
      <c r="B16" s="306" t="s">
        <v>454</v>
      </c>
      <c r="C16" s="303">
        <v>6966.5</v>
      </c>
      <c r="D16" s="303"/>
      <c r="F16" s="42">
        <v>8.0</v>
      </c>
      <c r="G16" s="307">
        <v>45893.0</v>
      </c>
      <c r="H16" s="305">
        <f t="shared" si="1"/>
        <v>0.02086557095</v>
      </c>
      <c r="I16" s="300"/>
      <c r="J16" s="300"/>
      <c r="K16" s="300"/>
      <c r="L16" s="300"/>
      <c r="M16" s="300"/>
    </row>
    <row r="17">
      <c r="B17" s="306" t="s">
        <v>455</v>
      </c>
      <c r="C17" s="303">
        <v>6997.15</v>
      </c>
      <c r="D17" s="303"/>
      <c r="F17" s="42">
        <v>9.0</v>
      </c>
      <c r="G17" s="307">
        <v>45924.0</v>
      </c>
      <c r="H17" s="305">
        <f t="shared" si="1"/>
        <v>0.01639381748</v>
      </c>
      <c r="I17" s="300"/>
      <c r="J17" s="300"/>
      <c r="K17" s="300"/>
      <c r="L17" s="300"/>
      <c r="M17" s="300"/>
    </row>
    <row r="18">
      <c r="B18" s="306" t="s">
        <v>456</v>
      </c>
      <c r="C18" s="303">
        <v>7036.33</v>
      </c>
      <c r="D18" s="303"/>
      <c r="F18" s="42">
        <v>10.0</v>
      </c>
      <c r="G18" s="307">
        <v>45954.0</v>
      </c>
      <c r="H18" s="305">
        <f t="shared" si="1"/>
        <v>0.01073428904</v>
      </c>
      <c r="I18" s="300"/>
      <c r="J18" s="300"/>
      <c r="K18" s="300"/>
      <c r="L18" s="300"/>
      <c r="M18" s="300"/>
    </row>
    <row r="19">
      <c r="B19" s="306" t="s">
        <v>457</v>
      </c>
      <c r="C19" s="303">
        <v>7063.77</v>
      </c>
      <c r="D19" s="303"/>
      <c r="F19" s="42">
        <v>11.0</v>
      </c>
      <c r="G19" s="307">
        <v>45985.0</v>
      </c>
      <c r="H19" s="305">
        <f t="shared" si="1"/>
        <v>0.006807979308</v>
      </c>
      <c r="I19" s="300"/>
      <c r="J19" s="300"/>
      <c r="K19" s="300"/>
      <c r="L19" s="300"/>
      <c r="M19" s="300"/>
    </row>
    <row r="20">
      <c r="B20" s="306" t="s">
        <v>458</v>
      </c>
      <c r="C20" s="303">
        <v>7100.5</v>
      </c>
      <c r="D20" s="303"/>
      <c r="F20" s="42">
        <v>12.0</v>
      </c>
      <c r="G20" s="307">
        <v>46015.0</v>
      </c>
      <c r="H20" s="305">
        <f t="shared" si="1"/>
        <v>0.001599887332</v>
      </c>
      <c r="I20" s="300"/>
      <c r="J20" s="300"/>
      <c r="K20" s="300"/>
      <c r="L20" s="300"/>
      <c r="M20" s="300"/>
    </row>
    <row r="21">
      <c r="B21" s="42" t="s">
        <v>459</v>
      </c>
      <c r="F21" s="42">
        <v>1.0</v>
      </c>
      <c r="G21" s="307">
        <v>45682.0</v>
      </c>
      <c r="H21" s="305">
        <f>$D$9/D9-1</f>
        <v>0</v>
      </c>
      <c r="I21" s="300"/>
      <c r="J21" s="300"/>
      <c r="K21" s="300"/>
      <c r="L21" s="300"/>
      <c r="M21" s="300"/>
    </row>
    <row r="22">
      <c r="B22" s="308" t="s">
        <v>460</v>
      </c>
    </row>
  </sheetData>
  <mergeCells count="1">
    <mergeCell ref="B7:D7"/>
  </mergeCells>
  <hyperlinks>
    <hyperlink r:id="rId1" ref="B22"/>
  </hyperlinks>
  <printOptions gridLines="1" horizontalCentered="1"/>
  <pageMargins bottom="0.75" footer="0.0" header="0.0" left="0.7" right="0.7" top="0.75"/>
  <pageSetup fitToHeight="0" paperSize="9" cellComments="atEnd" orientation="landscape" pageOrder="overThenDown"/>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2024-04-24T16:41:00Z</dcterms:created>
  <dc:creator>Lorena Brandao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224F763695654E869C8B833B90F123DE_12</vt:lpwstr>
  </property>
  <property fmtid="{D5CDD505-2E9C-101B-9397-08002B2CF9AE}" pid="3" name="KSOProductBuildVer">
    <vt:lpwstr>1046-12.2.0.13306</vt:lpwstr>
  </property>
</Properties>
</file>