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thirson.silva\Downloads\"/>
    </mc:Choice>
  </mc:AlternateContent>
  <bookViews>
    <workbookView xWindow="0" yWindow="0" windowWidth="28800" windowHeight="11580" tabRatio="960" activeTab="2"/>
  </bookViews>
  <sheets>
    <sheet name="PROPOSTA DE PRECOS - GLOBAL" sheetId="3" r:id="rId1"/>
    <sheet name="PROPOSTA-ITEM2" sheetId="4" r:id="rId2"/>
    <sheet name="PROPOSTA-ITEM3" sheetId="5" r:id="rId3"/>
    <sheet name="PROPOSTA-ITEM4" sheetId="6" r:id="rId4"/>
    <sheet name="PCFP ITEM4" sheetId="8" r:id="rId5"/>
    <sheet name="RESUMO - INSUMOS" sheetId="14" r:id="rId6"/>
    <sheet name="Uniformes Limpe." sheetId="9" r:id="rId7"/>
    <sheet name="INSU-Material de Limpeza " sheetId="11" r:id="rId8"/>
    <sheet name="INSU-Utensilios" sheetId="12" r:id="rId9"/>
    <sheet name="INSU-Equipamentos " sheetId="13" r:id="rId10"/>
    <sheet name="PROPOSTA-ITEM5" sheetId="16" r:id="rId11"/>
    <sheet name="PCFP ITEM5" sheetId="23" r:id="rId12"/>
    <sheet name="RESUMO - INSUMOS JARDI." sheetId="22" r:id="rId13"/>
    <sheet name="Uniformes Jardim." sheetId="18" r:id="rId14"/>
    <sheet name="INSU-Equipa-Utensi" sheetId="20" r:id="rId15"/>
    <sheet name="PROPOSTA-ITEM6" sheetId="24" r:id="rId16"/>
    <sheet name="PCFP ITEM6" sheetId="25" r:id="rId17"/>
    <sheet name="RESUMO - INSUMOS Bombeiros" sheetId="26" r:id="rId18"/>
    <sheet name="Uniformes Bombeiro" sheetId="27" r:id="rId19"/>
    <sheet name="INSU-Equipa-Utensi BC" sheetId="47" r:id="rId20"/>
    <sheet name="PROPOSTA-ITEM7" sheetId="30" r:id="rId21"/>
    <sheet name="PROPOSTA-ITEM8" sheetId="31" r:id="rId22"/>
    <sheet name="PCFP ITEM8" sheetId="32" r:id="rId23"/>
    <sheet name="Uniformes Copa" sheetId="33" r:id="rId24"/>
    <sheet name="PROPOSTA-ITEM9" sheetId="36" r:id="rId25"/>
    <sheet name="PCFP ITEM9" sheetId="34" r:id="rId26"/>
    <sheet name="Equipamentos Porteiro" sheetId="37" r:id="rId27"/>
    <sheet name="Uniformes Porteiro" sheetId="35" r:id="rId28"/>
    <sheet name="PROPOSTA-ITEM10" sheetId="38" r:id="rId29"/>
    <sheet name="PCFP ITEM10" sheetId="39" r:id="rId30"/>
    <sheet name="PROPOSTA-ITEM11" sheetId="40" r:id="rId31"/>
    <sheet name="PCFP ITEM11" sheetId="41" r:id="rId32"/>
    <sheet name="Uniformes Recepção" sheetId="42" r:id="rId33"/>
    <sheet name="PROPOSTA-ITEM12" sheetId="43" r:id="rId34"/>
    <sheet name="PROPOSTA-ITEM13" sheetId="44" r:id="rId35"/>
    <sheet name="PCFP ITEM13" sheetId="45" r:id="rId36"/>
    <sheet name="Uniformes Supervisor" sheetId="46" r:id="rId37"/>
  </sheets>
  <externalReferences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_xlnm.Print_Area" localSheetId="29">'PCFP ITEM10'!$A$1:$I$145</definedName>
    <definedName name="_xlnm.Print_Area" localSheetId="31">'PCFP ITEM11'!$A$1:$I$144</definedName>
    <definedName name="_xlnm.Print_Area" localSheetId="35">'PCFP ITEM13'!$A$1:$I$144</definedName>
    <definedName name="_xlnm.Print_Area" localSheetId="4">'PCFP ITEM4'!$A$1:$I$148</definedName>
    <definedName name="_xlnm.Print_Area" localSheetId="11">'PCFP ITEM5'!$A$1:$I$146</definedName>
    <definedName name="_xlnm.Print_Area" localSheetId="16">'PCFP ITEM6'!$A$1:$I$146</definedName>
    <definedName name="_xlnm.Print_Area" localSheetId="22">'PCFP ITEM8'!$A$1:$I$144</definedName>
    <definedName name="_xlnm.Print_Area" localSheetId="25">'PCFP ITEM9'!$A$1:$I$145</definedName>
    <definedName name="_xlnm.Print_Area" localSheetId="0">'PROPOSTA DE PRECOS - GLOBAL'!$A$1:$L$39</definedName>
    <definedName name="INFORMAÇÕES">'[1]BASE I'!$B$16:$AB$36</definedName>
    <definedName name="Matriz">'[1]BASE I'!$B$16:$AB$52</definedName>
    <definedName name="REAJUSTE_MATERIAIS">[2]SALÁRIOS!$O$5</definedName>
    <definedName name="REAJUSTE_MATERIAIS_2">[3]SALÁRIOS!$O$5</definedName>
    <definedName name="Result" localSheetId="26">'Equipamentos Porteiro'!#REF!,'Equipamentos Porteiro'!#REF!</definedName>
    <definedName name="Result" localSheetId="19">'[4]Equipamentos - Armdado'!#REF!,'[4]Equipamentos - Armdado'!#REF!</definedName>
    <definedName name="Result" localSheetId="29">'[4]Equipamentos - Armdado'!#REF!,'[4]Equipamentos - Armdado'!#REF!</definedName>
    <definedName name="Result" localSheetId="31">'[4]Equipamentos - Armdado'!#REF!,'[4]Equipamentos - Armdado'!#REF!</definedName>
    <definedName name="Result" localSheetId="35">'[4]Equipamentos - Armdado'!#REF!,'[4]Equipamentos - Armdado'!#REF!</definedName>
    <definedName name="Result" localSheetId="4">'[4]Equipamentos - Armdado'!#REF!,'[4]Equipamentos - Armdado'!#REF!</definedName>
    <definedName name="Result" localSheetId="11">'[4]Equipamentos - Armdado'!#REF!,'[4]Equipamentos - Armdado'!#REF!</definedName>
    <definedName name="Result" localSheetId="16">'[4]Equipamentos - Armdado'!#REF!,'[4]Equipamentos - Armdado'!#REF!</definedName>
    <definedName name="Result" localSheetId="22">'[4]Equipamentos - Armdado'!#REF!,'[4]Equipamentos - Armdado'!#REF!</definedName>
    <definedName name="Result" localSheetId="25">'[4]Equipamentos - Armdado'!#REF!,'[4]Equipamentos - Armdado'!#REF!</definedName>
    <definedName name="Result" localSheetId="28">'[4]Equipamentos - Armdado'!#REF!,'[4]Equipamentos - Armdado'!#REF!</definedName>
    <definedName name="Result" localSheetId="30">'[4]Equipamentos - Armdado'!#REF!,'[4]Equipamentos - Armdado'!#REF!</definedName>
    <definedName name="Result" localSheetId="33">'[4]Equipamentos - Armdado'!#REF!,'[4]Equipamentos - Armdado'!#REF!</definedName>
    <definedName name="Result" localSheetId="34">'[4]Equipamentos - Armdado'!#REF!,'[4]Equipamentos - Armdado'!#REF!</definedName>
    <definedName name="Result" localSheetId="20">'[4]Equipamentos - Armdado'!#REF!,'[4]Equipamentos - Armdado'!#REF!</definedName>
    <definedName name="Result" localSheetId="24">'[4]Equipamentos - Armdado'!#REF!,'[4]Equipamentos - Armdado'!#REF!</definedName>
    <definedName name="Result" localSheetId="32">'[4]Equipamentos - Armdado'!#REF!,'[4]Equipamentos - Armdado'!#REF!</definedName>
    <definedName name="Result">'[4]Equipamentos - Armdado'!#REF!,'[4]Equipamentos - Armdado'!#REF!</definedName>
    <definedName name="Serviços">'[5]Dados - Não mexer'!$A:$A</definedName>
    <definedName name="Tipo_de_Joranda_de_Trabalho">OFFSET([6]Apoio!$A$1,1,0,COUNTA([6]Apoio!$A:$A)-1,1)</definedName>
    <definedName name="UN" localSheetId="26">!#REF!</definedName>
    <definedName name="UN" localSheetId="19">!#REF!</definedName>
    <definedName name="UN" localSheetId="29">!#REF!</definedName>
    <definedName name="UN" localSheetId="31">!#REF!</definedName>
    <definedName name="UN" localSheetId="35">!#REF!</definedName>
    <definedName name="UN" localSheetId="4">!#REF!</definedName>
    <definedName name="UN" localSheetId="11">!#REF!</definedName>
    <definedName name="UN" localSheetId="16">!#REF!</definedName>
    <definedName name="UN" localSheetId="22">!#REF!</definedName>
    <definedName name="UN" localSheetId="25">!#REF!</definedName>
    <definedName name="UN" localSheetId="28">!#REF!</definedName>
    <definedName name="UN" localSheetId="30">!#REF!</definedName>
    <definedName name="UN" localSheetId="33">!#REF!</definedName>
    <definedName name="UN" localSheetId="34">!#REF!</definedName>
    <definedName name="UN" localSheetId="20">!#REF!</definedName>
    <definedName name="UN" localSheetId="24">!#REF!</definedName>
    <definedName name="UN" localSheetId="32">!#REF!</definedName>
    <definedName name="UN">!#REF!</definedName>
  </definedNames>
  <calcPr calcId="162913" iterateDelta="1E-4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46" l="1"/>
  <c r="H11" i="46" s="1"/>
  <c r="G10" i="37"/>
  <c r="H10" i="37" s="1"/>
  <c r="H35" i="47" l="1"/>
  <c r="I35" i="47" s="1"/>
  <c r="H34" i="47"/>
  <c r="I34" i="47" s="1"/>
  <c r="H33" i="47"/>
  <c r="I33" i="47" s="1"/>
  <c r="G13" i="47"/>
  <c r="H13" i="47" s="1"/>
  <c r="H27" i="47"/>
  <c r="I27" i="47" s="1"/>
  <c r="H28" i="47"/>
  <c r="I28" i="47" s="1"/>
  <c r="G40" i="39" l="1"/>
  <c r="G40" i="45"/>
  <c r="G40" i="41"/>
  <c r="G40" i="34"/>
  <c r="G40" i="32"/>
  <c r="G40" i="8" l="1"/>
  <c r="G85" i="8" l="1"/>
  <c r="G127" i="25" l="1"/>
  <c r="G134" i="25" s="1"/>
  <c r="G127" i="23"/>
  <c r="G134" i="23" s="1"/>
  <c r="G129" i="8"/>
  <c r="G136" i="8" s="1"/>
  <c r="G126" i="34"/>
  <c r="G133" i="34" s="1"/>
  <c r="G86" i="23"/>
  <c r="G10" i="46" l="1"/>
  <c r="H10" i="46" s="1"/>
  <c r="G10" i="42"/>
  <c r="H10" i="42" s="1"/>
  <c r="G10" i="35"/>
  <c r="H10" i="35" s="1"/>
  <c r="G10" i="33"/>
  <c r="H10" i="33" s="1"/>
  <c r="G10" i="27"/>
  <c r="H10" i="27" s="1"/>
  <c r="G9" i="18"/>
  <c r="H9" i="18" s="1"/>
  <c r="G9" i="9" l="1"/>
  <c r="H9" i="9" s="1"/>
  <c r="H43" i="47" l="1"/>
  <c r="I43" i="47" s="1"/>
  <c r="H44" i="47"/>
  <c r="I44" i="47" s="1"/>
  <c r="H45" i="47"/>
  <c r="I45" i="47" s="1"/>
  <c r="H42" i="47"/>
  <c r="I42" i="47" s="1"/>
  <c r="H23" i="47"/>
  <c r="I23" i="47" s="1"/>
  <c r="H24" i="47"/>
  <c r="I24" i="47" s="1"/>
  <c r="H25" i="47"/>
  <c r="I25" i="47" s="1"/>
  <c r="H26" i="47"/>
  <c r="I26" i="47" s="1"/>
  <c r="H29" i="47"/>
  <c r="I29" i="47" s="1"/>
  <c r="H30" i="47"/>
  <c r="I30" i="47" s="1"/>
  <c r="G9" i="47"/>
  <c r="G10" i="47"/>
  <c r="G11" i="47"/>
  <c r="G12" i="47"/>
  <c r="I13" i="47"/>
  <c r="H36" i="47"/>
  <c r="I36" i="47" s="1"/>
  <c r="H32" i="47"/>
  <c r="I32" i="47" s="1"/>
  <c r="H31" i="47"/>
  <c r="I31" i="47" s="1"/>
  <c r="H22" i="47"/>
  <c r="I22" i="47" s="1"/>
  <c r="H21" i="47"/>
  <c r="I21" i="47" s="1"/>
  <c r="H20" i="47"/>
  <c r="I20" i="47" s="1"/>
  <c r="H19" i="47"/>
  <c r="G8" i="47"/>
  <c r="G7" i="47"/>
  <c r="G8" i="27"/>
  <c r="H8" i="27" s="1"/>
  <c r="G9" i="27"/>
  <c r="H9" i="27" s="1"/>
  <c r="G11" i="27"/>
  <c r="H11" i="27" s="1"/>
  <c r="G12" i="27"/>
  <c r="H12" i="27" s="1"/>
  <c r="G13" i="27"/>
  <c r="H13" i="27" s="1"/>
  <c r="G14" i="27"/>
  <c r="H14" i="27" s="1"/>
  <c r="G15" i="27"/>
  <c r="H15" i="27" s="1"/>
  <c r="G16" i="27"/>
  <c r="H16" i="27" s="1"/>
  <c r="H64" i="25"/>
  <c r="G86" i="25"/>
  <c r="G88" i="25" s="1"/>
  <c r="G85" i="25"/>
  <c r="G83" i="25"/>
  <c r="G84" i="25" s="1"/>
  <c r="I7" i="47" l="1"/>
  <c r="H7" i="47"/>
  <c r="G14" i="47"/>
  <c r="I10" i="47"/>
  <c r="H10" i="47"/>
  <c r="I12" i="47"/>
  <c r="H12" i="47"/>
  <c r="I8" i="47"/>
  <c r="H8" i="47"/>
  <c r="I9" i="47"/>
  <c r="H9" i="47"/>
  <c r="I11" i="47"/>
  <c r="H11" i="47"/>
  <c r="I47" i="47"/>
  <c r="H47" i="47"/>
  <c r="D8" i="26" s="1"/>
  <c r="E8" i="26" s="1"/>
  <c r="H37" i="47"/>
  <c r="D7" i="26" s="1"/>
  <c r="E7" i="26" s="1"/>
  <c r="I19" i="47"/>
  <c r="I37" i="47" s="1"/>
  <c r="I14" i="47" l="1"/>
  <c r="H14" i="47"/>
  <c r="D6" i="26" s="1"/>
  <c r="E6" i="26" s="1"/>
  <c r="G12" i="46"/>
  <c r="H12" i="46" s="1"/>
  <c r="G9" i="46"/>
  <c r="H9" i="46" s="1"/>
  <c r="G8" i="46"/>
  <c r="H8" i="46" s="1"/>
  <c r="G7" i="46"/>
  <c r="H7" i="46" s="1"/>
  <c r="G6" i="46"/>
  <c r="H6" i="46" s="1"/>
  <c r="G5" i="46"/>
  <c r="H5" i="46" s="1"/>
  <c r="G125" i="45"/>
  <c r="G132" i="45" s="1"/>
  <c r="H113" i="45"/>
  <c r="G101" i="45"/>
  <c r="G86" i="45"/>
  <c r="G88" i="45" s="1"/>
  <c r="G85" i="45"/>
  <c r="G83" i="45"/>
  <c r="H66" i="45"/>
  <c r="H64" i="45"/>
  <c r="G55" i="45"/>
  <c r="H29" i="45"/>
  <c r="H27" i="45"/>
  <c r="H28" i="45" s="1"/>
  <c r="B16" i="45"/>
  <c r="D7" i="45"/>
  <c r="G5" i="44"/>
  <c r="I5" i="43"/>
  <c r="G11" i="42"/>
  <c r="H11" i="42" s="1"/>
  <c r="B16" i="41"/>
  <c r="D7" i="41"/>
  <c r="G12" i="42"/>
  <c r="H12" i="42" s="1"/>
  <c r="G9" i="42"/>
  <c r="H9" i="42" s="1"/>
  <c r="G8" i="42"/>
  <c r="H8" i="42" s="1"/>
  <c r="G7" i="42"/>
  <c r="H7" i="42" s="1"/>
  <c r="G6" i="42"/>
  <c r="H6" i="42" s="1"/>
  <c r="G5" i="42"/>
  <c r="H5" i="42" s="1"/>
  <c r="G125" i="41"/>
  <c r="G132" i="41" s="1"/>
  <c r="H113" i="41"/>
  <c r="G101" i="41"/>
  <c r="G88" i="41"/>
  <c r="G86" i="41"/>
  <c r="G85" i="41"/>
  <c r="G83" i="41"/>
  <c r="H66" i="41"/>
  <c r="H64" i="41"/>
  <c r="G55" i="41"/>
  <c r="H29" i="41"/>
  <c r="H27" i="41"/>
  <c r="H62" i="41" s="1"/>
  <c r="G5" i="40"/>
  <c r="J5" i="43" l="1"/>
  <c r="L5" i="43" s="1"/>
  <c r="H70" i="41"/>
  <c r="H78" i="41" s="1"/>
  <c r="G87" i="41"/>
  <c r="H14" i="46"/>
  <c r="H62" i="45"/>
  <c r="H70" i="45" s="1"/>
  <c r="H78" i="45" s="1"/>
  <c r="H30" i="45"/>
  <c r="H33" i="45" s="1"/>
  <c r="G84" i="45"/>
  <c r="G14" i="46"/>
  <c r="H118" i="45" s="1"/>
  <c r="H119" i="45" s="1"/>
  <c r="H140" i="45" s="1"/>
  <c r="G87" i="45"/>
  <c r="G89" i="45" s="1"/>
  <c r="K5" i="43"/>
  <c r="H14" i="42"/>
  <c r="G14" i="42"/>
  <c r="H118" i="41" s="1"/>
  <c r="H119" i="41" s="1"/>
  <c r="H140" i="41" s="1"/>
  <c r="H28" i="41"/>
  <c r="H30" i="41" s="1"/>
  <c r="H33" i="41" s="1"/>
  <c r="G84" i="41"/>
  <c r="G89" i="41"/>
  <c r="D7" i="34"/>
  <c r="D7" i="39"/>
  <c r="B16" i="39"/>
  <c r="G126" i="39"/>
  <c r="G133" i="39" s="1"/>
  <c r="H113" i="39"/>
  <c r="G101" i="39"/>
  <c r="G86" i="39"/>
  <c r="G88" i="39" s="1"/>
  <c r="G85" i="39"/>
  <c r="G83" i="39"/>
  <c r="H67" i="39"/>
  <c r="H66" i="39"/>
  <c r="H64" i="39"/>
  <c r="G55" i="39"/>
  <c r="H29" i="39"/>
  <c r="H27" i="39"/>
  <c r="H62" i="39" s="1"/>
  <c r="G5" i="38"/>
  <c r="B16" i="34"/>
  <c r="B16" i="8"/>
  <c r="B16" i="23"/>
  <c r="B16" i="32"/>
  <c r="G11" i="37"/>
  <c r="H11" i="37" s="1"/>
  <c r="G9" i="37"/>
  <c r="H9" i="37" s="1"/>
  <c r="G8" i="37"/>
  <c r="H8" i="37" s="1"/>
  <c r="G7" i="37"/>
  <c r="H7" i="37" s="1"/>
  <c r="G6" i="37"/>
  <c r="H6" i="37" s="1"/>
  <c r="G5" i="37"/>
  <c r="H5" i="37" s="1"/>
  <c r="G4" i="37"/>
  <c r="H4" i="37" s="1"/>
  <c r="J30" i="3" l="1"/>
  <c r="H70" i="39"/>
  <c r="H78" i="39" s="1"/>
  <c r="H39" i="45"/>
  <c r="H96" i="45"/>
  <c r="H38" i="45"/>
  <c r="H97" i="45"/>
  <c r="H95" i="45"/>
  <c r="H98" i="45"/>
  <c r="H99" i="45"/>
  <c r="H100" i="45"/>
  <c r="H96" i="41"/>
  <c r="H97" i="41"/>
  <c r="H38" i="41"/>
  <c r="H98" i="41"/>
  <c r="H99" i="41"/>
  <c r="H39" i="41"/>
  <c r="H100" i="41"/>
  <c r="H95" i="41"/>
  <c r="G87" i="39"/>
  <c r="H12" i="37"/>
  <c r="G12" i="37"/>
  <c r="H119" i="34" s="1"/>
  <c r="H119" i="39"/>
  <c r="H136" i="45"/>
  <c r="H85" i="45"/>
  <c r="H86" i="45"/>
  <c r="H83" i="45"/>
  <c r="H88" i="45"/>
  <c r="H87" i="45"/>
  <c r="H84" i="45"/>
  <c r="H28" i="39"/>
  <c r="H30" i="39" s="1"/>
  <c r="H136" i="41"/>
  <c r="H86" i="41"/>
  <c r="H83" i="41"/>
  <c r="H87" i="41"/>
  <c r="H85" i="41"/>
  <c r="H88" i="41"/>
  <c r="H84" i="41"/>
  <c r="H33" i="39"/>
  <c r="G84" i="39"/>
  <c r="L30" i="3" l="1"/>
  <c r="K30" i="3"/>
  <c r="H83" i="39"/>
  <c r="H39" i="39"/>
  <c r="H99" i="39"/>
  <c r="H38" i="39"/>
  <c r="H100" i="39"/>
  <c r="H96" i="39"/>
  <c r="H95" i="39"/>
  <c r="H97" i="39"/>
  <c r="H98" i="39"/>
  <c r="H40" i="45"/>
  <c r="H76" i="45" s="1"/>
  <c r="H89" i="45"/>
  <c r="H84" i="39"/>
  <c r="H86" i="39"/>
  <c r="H40" i="41"/>
  <c r="H89" i="41"/>
  <c r="G89" i="39"/>
  <c r="H88" i="39"/>
  <c r="H137" i="39"/>
  <c r="H85" i="39"/>
  <c r="H87" i="39"/>
  <c r="H47" i="45" l="1"/>
  <c r="H48" i="45"/>
  <c r="H52" i="45"/>
  <c r="H50" i="45"/>
  <c r="H53" i="45"/>
  <c r="H51" i="45"/>
  <c r="H54" i="45"/>
  <c r="H49" i="45"/>
  <c r="H40" i="39"/>
  <c r="H76" i="39" s="1"/>
  <c r="H138" i="45"/>
  <c r="H55" i="45"/>
  <c r="H77" i="45" s="1"/>
  <c r="H79" i="45" s="1"/>
  <c r="H89" i="39"/>
  <c r="H139" i="39" s="1"/>
  <c r="H138" i="41"/>
  <c r="H76" i="41"/>
  <c r="H48" i="41"/>
  <c r="H47" i="41"/>
  <c r="H54" i="41"/>
  <c r="H50" i="41"/>
  <c r="H53" i="41"/>
  <c r="H51" i="41"/>
  <c r="H49" i="41"/>
  <c r="H52" i="41"/>
  <c r="H50" i="39"/>
  <c r="H49" i="39" l="1"/>
  <c r="H53" i="39"/>
  <c r="H52" i="39"/>
  <c r="H48" i="39"/>
  <c r="H54" i="39"/>
  <c r="H51" i="39"/>
  <c r="H47" i="39"/>
  <c r="H55" i="39" s="1"/>
  <c r="H77" i="39" s="1"/>
  <c r="H79" i="39" s="1"/>
  <c r="H137" i="45"/>
  <c r="H55" i="41"/>
  <c r="H77" i="41" s="1"/>
  <c r="H79" i="41" s="1"/>
  <c r="H101" i="45" l="1"/>
  <c r="H112" i="45" s="1"/>
  <c r="H114" i="45" s="1"/>
  <c r="H139" i="45" s="1"/>
  <c r="H141" i="45" s="1"/>
  <c r="H137" i="41"/>
  <c r="H138" i="39"/>
  <c r="H101" i="41" l="1"/>
  <c r="H112" i="41" s="1"/>
  <c r="H114" i="41" s="1"/>
  <c r="H139" i="41" s="1"/>
  <c r="H141" i="41" s="1"/>
  <c r="H129" i="45"/>
  <c r="H123" i="45"/>
  <c r="H101" i="39"/>
  <c r="H112" i="39" s="1"/>
  <c r="H114" i="39" s="1"/>
  <c r="H140" i="39" s="1"/>
  <c r="H124" i="45" l="1"/>
  <c r="H127" i="45" s="1"/>
  <c r="H128" i="45"/>
  <c r="H131" i="45"/>
  <c r="H123" i="41"/>
  <c r="H124" i="41" s="1"/>
  <c r="H129" i="41"/>
  <c r="H132" i="45" l="1"/>
  <c r="H142" i="45" s="1"/>
  <c r="H143" i="45" s="1"/>
  <c r="H5" i="44" s="1"/>
  <c r="I5" i="44" s="1"/>
  <c r="J31" i="3" s="1"/>
  <c r="H131" i="41"/>
  <c r="J5" i="44" l="1"/>
  <c r="K5" i="44"/>
  <c r="L31" i="3"/>
  <c r="K31" i="3"/>
  <c r="H128" i="41"/>
  <c r="H127" i="41"/>
  <c r="H67" i="34"/>
  <c r="H64" i="34"/>
  <c r="G5" i="36"/>
  <c r="G11" i="35"/>
  <c r="H11" i="35" s="1"/>
  <c r="G9" i="35"/>
  <c r="H9" i="35" s="1"/>
  <c r="G8" i="35"/>
  <c r="H8" i="35" s="1"/>
  <c r="G7" i="35"/>
  <c r="H7" i="35" s="1"/>
  <c r="G6" i="35"/>
  <c r="H6" i="35" s="1"/>
  <c r="G5" i="35"/>
  <c r="H5" i="35" s="1"/>
  <c r="H113" i="34"/>
  <c r="G101" i="34"/>
  <c r="G88" i="34"/>
  <c r="G86" i="34"/>
  <c r="G85" i="34"/>
  <c r="G83" i="34"/>
  <c r="G84" i="34" s="1"/>
  <c r="H66" i="34"/>
  <c r="H62" i="34"/>
  <c r="G55" i="34"/>
  <c r="H29" i="34"/>
  <c r="H27" i="34"/>
  <c r="G9" i="33"/>
  <c r="H9" i="33" s="1"/>
  <c r="G11" i="33"/>
  <c r="H11" i="33" s="1"/>
  <c r="G8" i="33"/>
  <c r="H8" i="33" s="1"/>
  <c r="G7" i="33"/>
  <c r="H7" i="33" s="1"/>
  <c r="G6" i="33"/>
  <c r="H6" i="33" s="1"/>
  <c r="G5" i="33"/>
  <c r="G125" i="32"/>
  <c r="G132" i="32" s="1"/>
  <c r="H113" i="32"/>
  <c r="G101" i="32"/>
  <c r="G86" i="32"/>
  <c r="G88" i="32" s="1"/>
  <c r="G85" i="32"/>
  <c r="G83" i="32"/>
  <c r="G84" i="32" s="1"/>
  <c r="H66" i="32"/>
  <c r="H64" i="32"/>
  <c r="G55" i="32"/>
  <c r="H29" i="32"/>
  <c r="H27" i="32"/>
  <c r="H62" i="32" s="1"/>
  <c r="H70" i="32" s="1"/>
  <c r="H78" i="32" s="1"/>
  <c r="D7" i="32"/>
  <c r="G5" i="31"/>
  <c r="I5" i="30"/>
  <c r="I30" i="20"/>
  <c r="J30" i="20" s="1"/>
  <c r="K30" i="20" s="1"/>
  <c r="L30" i="20" s="1"/>
  <c r="I29" i="20"/>
  <c r="J29" i="20" s="1"/>
  <c r="K29" i="20" s="1"/>
  <c r="G30" i="20"/>
  <c r="G29" i="20"/>
  <c r="G8" i="20"/>
  <c r="G9" i="20"/>
  <c r="G10" i="20"/>
  <c r="G7" i="20"/>
  <c r="H23" i="20"/>
  <c r="I23" i="20" s="1"/>
  <c r="G23" i="18"/>
  <c r="H23" i="18" s="1"/>
  <c r="G22" i="18"/>
  <c r="H22" i="18" s="1"/>
  <c r="G8" i="18"/>
  <c r="H8" i="18" s="1"/>
  <c r="G88" i="23"/>
  <c r="G85" i="23"/>
  <c r="G83" i="23"/>
  <c r="G84" i="23" s="1"/>
  <c r="H70" i="34" l="1"/>
  <c r="H78" i="34" s="1"/>
  <c r="L5" i="30"/>
  <c r="L25" i="3" s="1"/>
  <c r="J5" i="30"/>
  <c r="J25" i="3" s="1"/>
  <c r="L29" i="20"/>
  <c r="L32" i="20" s="1"/>
  <c r="K32" i="20"/>
  <c r="G87" i="34"/>
  <c r="H28" i="34"/>
  <c r="H30" i="34" s="1"/>
  <c r="H33" i="34" s="1"/>
  <c r="G87" i="32"/>
  <c r="G89" i="32" s="1"/>
  <c r="H132" i="41"/>
  <c r="H142" i="41" s="1"/>
  <c r="H143" i="41" s="1"/>
  <c r="H5" i="40" s="1"/>
  <c r="I5" i="40" s="1"/>
  <c r="J29" i="3" s="1"/>
  <c r="H13" i="35"/>
  <c r="G89" i="34"/>
  <c r="G13" i="35"/>
  <c r="G13" i="33"/>
  <c r="H5" i="33"/>
  <c r="H13" i="33" s="1"/>
  <c r="H28" i="32"/>
  <c r="H30" i="32" s="1"/>
  <c r="H33" i="32" s="1"/>
  <c r="K5" i="30"/>
  <c r="G11" i="20"/>
  <c r="H95" i="34" l="1"/>
  <c r="H38" i="34"/>
  <c r="H98" i="34"/>
  <c r="H100" i="34"/>
  <c r="H96" i="34"/>
  <c r="H97" i="34"/>
  <c r="H39" i="34"/>
  <c r="H99" i="34"/>
  <c r="H96" i="32"/>
  <c r="H100" i="32"/>
  <c r="H97" i="32"/>
  <c r="H98" i="32"/>
  <c r="H99" i="32"/>
  <c r="H38" i="32"/>
  <c r="H95" i="32"/>
  <c r="H39" i="32"/>
  <c r="H40" i="32" s="1"/>
  <c r="K25" i="3"/>
  <c r="H136" i="32"/>
  <c r="H88" i="32"/>
  <c r="H85" i="32"/>
  <c r="J5" i="40"/>
  <c r="K5" i="40"/>
  <c r="K29" i="3"/>
  <c r="L29" i="3"/>
  <c r="H118" i="39"/>
  <c r="H120" i="39" s="1"/>
  <c r="H141" i="39" s="1"/>
  <c r="H142" i="39" s="1"/>
  <c r="H118" i="34"/>
  <c r="H120" i="34" s="1"/>
  <c r="H141" i="34" s="1"/>
  <c r="H83" i="34"/>
  <c r="H137" i="34"/>
  <c r="H84" i="34"/>
  <c r="H85" i="34"/>
  <c r="H87" i="34"/>
  <c r="H88" i="34"/>
  <c r="H86" i="34"/>
  <c r="H83" i="32"/>
  <c r="H86" i="32"/>
  <c r="H84" i="32"/>
  <c r="H87" i="32"/>
  <c r="H89" i="32" l="1"/>
  <c r="H130" i="39"/>
  <c r="H124" i="39"/>
  <c r="H89" i="34"/>
  <c r="H139" i="34" s="1"/>
  <c r="H40" i="34"/>
  <c r="H138" i="32"/>
  <c r="H76" i="32"/>
  <c r="H50" i="32"/>
  <c r="H54" i="32"/>
  <c r="H47" i="32"/>
  <c r="H48" i="32"/>
  <c r="H51" i="32"/>
  <c r="H52" i="32"/>
  <c r="H49" i="32"/>
  <c r="H53" i="32"/>
  <c r="H125" i="39" l="1"/>
  <c r="H76" i="34"/>
  <c r="H50" i="34"/>
  <c r="H49" i="34"/>
  <c r="H48" i="34"/>
  <c r="H47" i="34"/>
  <c r="H51" i="34"/>
  <c r="H54" i="34"/>
  <c r="H53" i="34"/>
  <c r="H52" i="34"/>
  <c r="H55" i="32"/>
  <c r="H77" i="32" s="1"/>
  <c r="H79" i="32" s="1"/>
  <c r="H132" i="39" l="1"/>
  <c r="H128" i="39"/>
  <c r="H129" i="39"/>
  <c r="H55" i="34"/>
  <c r="H77" i="34" s="1"/>
  <c r="H79" i="34" s="1"/>
  <c r="H137" i="32"/>
  <c r="H101" i="32" l="1"/>
  <c r="H112" i="32" s="1"/>
  <c r="H114" i="32" s="1"/>
  <c r="H139" i="32" s="1"/>
  <c r="H133" i="39"/>
  <c r="H143" i="39" s="1"/>
  <c r="H144" i="39" s="1"/>
  <c r="H5" i="38" s="1"/>
  <c r="I5" i="38" s="1"/>
  <c r="J5" i="38" s="1"/>
  <c r="H138" i="34"/>
  <c r="J28" i="3" l="1"/>
  <c r="K5" i="38"/>
  <c r="L5" i="38"/>
  <c r="H101" i="34"/>
  <c r="H112" i="34" s="1"/>
  <c r="H114" i="34" s="1"/>
  <c r="H140" i="34" s="1"/>
  <c r="H142" i="34" s="1"/>
  <c r="L28" i="3" l="1"/>
  <c r="K28" i="3"/>
  <c r="H130" i="34"/>
  <c r="H124" i="34"/>
  <c r="H125" i="34" l="1"/>
  <c r="H129" i="34" s="1"/>
  <c r="H132" i="34" l="1"/>
  <c r="H128" i="34"/>
  <c r="H133" i="34" s="1"/>
  <c r="H143" i="34" s="1"/>
  <c r="H144" i="34" s="1"/>
  <c r="H5" i="36" s="1"/>
  <c r="I5" i="36" s="1"/>
  <c r="J5" i="36" s="1"/>
  <c r="J27" i="3" l="1"/>
  <c r="L5" i="36"/>
  <c r="K5" i="36"/>
  <c r="G5" i="6"/>
  <c r="I6" i="13"/>
  <c r="J6" i="13" s="1"/>
  <c r="K6" i="13" s="1"/>
  <c r="L6" i="13" s="1"/>
  <c r="I7" i="13"/>
  <c r="J7" i="13" s="1"/>
  <c r="K7" i="13" s="1"/>
  <c r="L7" i="13" s="1"/>
  <c r="I8" i="13"/>
  <c r="J8" i="13" s="1"/>
  <c r="K8" i="13" s="1"/>
  <c r="L8" i="13" s="1"/>
  <c r="I9" i="13"/>
  <c r="J9" i="13" s="1"/>
  <c r="K9" i="13" s="1"/>
  <c r="L9" i="13" s="1"/>
  <c r="I5" i="13"/>
  <c r="J5" i="13" s="1"/>
  <c r="G6" i="13"/>
  <c r="G7" i="13"/>
  <c r="G8" i="13"/>
  <c r="G9" i="13"/>
  <c r="G5" i="13"/>
  <c r="K5" i="13" l="1"/>
  <c r="K27" i="3"/>
  <c r="L27" i="3"/>
  <c r="H49" i="12"/>
  <c r="I49" i="12" s="1"/>
  <c r="H50" i="12"/>
  <c r="I50" i="12" s="1"/>
  <c r="H51" i="12"/>
  <c r="I51" i="12" s="1"/>
  <c r="H52" i="12"/>
  <c r="I52" i="12" s="1"/>
  <c r="H53" i="12"/>
  <c r="I53" i="12" s="1"/>
  <c r="G51" i="11"/>
  <c r="H51" i="11" s="1"/>
  <c r="H48" i="12"/>
  <c r="I48" i="12" s="1"/>
  <c r="H47" i="12"/>
  <c r="I47" i="12" s="1"/>
  <c r="H46" i="12"/>
  <c r="I46" i="12" s="1"/>
  <c r="H45" i="12"/>
  <c r="I45" i="12" s="1"/>
  <c r="H44" i="12"/>
  <c r="I44" i="12" s="1"/>
  <c r="H12" i="12"/>
  <c r="L5" i="13" l="1"/>
  <c r="L11" i="13" s="1"/>
  <c r="K11" i="13"/>
  <c r="D9" i="14" s="1"/>
  <c r="E9" i="14" s="1"/>
  <c r="J21" i="3"/>
  <c r="G7" i="27" l="1"/>
  <c r="H7" i="27" s="1"/>
  <c r="G6" i="27"/>
  <c r="H6" i="27" s="1"/>
  <c r="G5" i="27"/>
  <c r="F8" i="26"/>
  <c r="H112" i="25"/>
  <c r="G101" i="25"/>
  <c r="H66" i="25"/>
  <c r="G55" i="25"/>
  <c r="G87" i="25" s="1"/>
  <c r="G89" i="25" s="1"/>
  <c r="H27" i="25"/>
  <c r="H62" i="25" s="1"/>
  <c r="G5" i="24"/>
  <c r="G18" i="27" l="1"/>
  <c r="D5" i="26" s="1"/>
  <c r="E5" i="26" s="1"/>
  <c r="H5" i="27"/>
  <c r="H18" i="27" s="1"/>
  <c r="H28" i="25"/>
  <c r="H30" i="25" s="1"/>
  <c r="H29" i="25"/>
  <c r="F6" i="26"/>
  <c r="H118" i="25"/>
  <c r="F7" i="26"/>
  <c r="H119" i="25"/>
  <c r="H117" i="25"/>
  <c r="D9" i="26"/>
  <c r="H120" i="25"/>
  <c r="G24" i="18"/>
  <c r="H24" i="18" s="1"/>
  <c r="G21" i="18"/>
  <c r="H21" i="18" s="1"/>
  <c r="G20" i="18"/>
  <c r="H20" i="18" s="1"/>
  <c r="G19" i="18"/>
  <c r="H19" i="18" s="1"/>
  <c r="H29" i="8"/>
  <c r="H113" i="23"/>
  <c r="G101" i="23"/>
  <c r="H66" i="23"/>
  <c r="H64" i="23"/>
  <c r="G55" i="23"/>
  <c r="G87" i="23" s="1"/>
  <c r="H27" i="23"/>
  <c r="H29" i="23" s="1"/>
  <c r="H7" i="20"/>
  <c r="H8" i="20"/>
  <c r="H9" i="20"/>
  <c r="H10" i="20"/>
  <c r="H16" i="20"/>
  <c r="H17" i="20"/>
  <c r="I17" i="20" s="1"/>
  <c r="H18" i="20"/>
  <c r="I18" i="20" s="1"/>
  <c r="H19" i="20"/>
  <c r="I19" i="20" s="1"/>
  <c r="H20" i="20"/>
  <c r="I20" i="20" s="1"/>
  <c r="H21" i="20"/>
  <c r="I21" i="20" s="1"/>
  <c r="H22" i="20"/>
  <c r="I22" i="20" s="1"/>
  <c r="G5" i="18"/>
  <c r="H5" i="18" s="1"/>
  <c r="G6" i="18"/>
  <c r="H6" i="18" s="1"/>
  <c r="G7" i="18"/>
  <c r="H7" i="18" s="1"/>
  <c r="G10" i="18"/>
  <c r="H10" i="18" s="1"/>
  <c r="G5" i="16"/>
  <c r="G21" i="9"/>
  <c r="H21" i="9" s="1"/>
  <c r="G20" i="9"/>
  <c r="H20" i="9" s="1"/>
  <c r="G19" i="9"/>
  <c r="H19" i="9" s="1"/>
  <c r="G18" i="9"/>
  <c r="H5" i="12"/>
  <c r="I5" i="12" s="1"/>
  <c r="H6" i="12"/>
  <c r="I6" i="12" s="1"/>
  <c r="H7" i="12"/>
  <c r="I7" i="12" s="1"/>
  <c r="H8" i="12"/>
  <c r="I8" i="12" s="1"/>
  <c r="H9" i="12"/>
  <c r="I9" i="12" s="1"/>
  <c r="H10" i="12"/>
  <c r="I10" i="12" s="1"/>
  <c r="H11" i="12"/>
  <c r="I11" i="12" s="1"/>
  <c r="I12" i="12"/>
  <c r="H13" i="12"/>
  <c r="I13" i="12" s="1"/>
  <c r="H14" i="12"/>
  <c r="I14" i="12" s="1"/>
  <c r="H15" i="12"/>
  <c r="I15" i="12" s="1"/>
  <c r="H16" i="12"/>
  <c r="I16" i="12" s="1"/>
  <c r="H17" i="12"/>
  <c r="I17" i="12" s="1"/>
  <c r="H18" i="12"/>
  <c r="I18" i="12" s="1"/>
  <c r="H19" i="12"/>
  <c r="I19" i="12" s="1"/>
  <c r="H20" i="12"/>
  <c r="I20" i="12" s="1"/>
  <c r="H21" i="12"/>
  <c r="I21" i="12" s="1"/>
  <c r="H22" i="12"/>
  <c r="I22" i="12" s="1"/>
  <c r="H23" i="12"/>
  <c r="I23" i="12" s="1"/>
  <c r="H24" i="12"/>
  <c r="I24" i="12" s="1"/>
  <c r="H25" i="12"/>
  <c r="I25" i="12" s="1"/>
  <c r="H26" i="12"/>
  <c r="I26" i="12" s="1"/>
  <c r="H27" i="12"/>
  <c r="I27" i="12" s="1"/>
  <c r="H28" i="12"/>
  <c r="I28" i="12" s="1"/>
  <c r="H29" i="12"/>
  <c r="I29" i="12" s="1"/>
  <c r="H30" i="12"/>
  <c r="I30" i="12" s="1"/>
  <c r="H31" i="12"/>
  <c r="I31" i="12" s="1"/>
  <c r="H32" i="12"/>
  <c r="I32" i="12" s="1"/>
  <c r="H33" i="12"/>
  <c r="I33" i="12" s="1"/>
  <c r="H34" i="12"/>
  <c r="I34" i="12" s="1"/>
  <c r="H35" i="12"/>
  <c r="I35" i="12" s="1"/>
  <c r="H36" i="12"/>
  <c r="I36" i="12" s="1"/>
  <c r="H37" i="12"/>
  <c r="I37" i="12" s="1"/>
  <c r="H38" i="12"/>
  <c r="I38" i="12" s="1"/>
  <c r="H39" i="12"/>
  <c r="I39" i="12" s="1"/>
  <c r="H40" i="12"/>
  <c r="I40" i="12" s="1"/>
  <c r="H41" i="12"/>
  <c r="I41" i="12" s="1"/>
  <c r="H42" i="12"/>
  <c r="I42" i="12" s="1"/>
  <c r="H43" i="12"/>
  <c r="I43" i="12" s="1"/>
  <c r="G5" i="11"/>
  <c r="H5" i="11" s="1"/>
  <c r="G6" i="11"/>
  <c r="H6" i="11" s="1"/>
  <c r="G7" i="11"/>
  <c r="H7" i="11" s="1"/>
  <c r="G8" i="11"/>
  <c r="H8" i="11" s="1"/>
  <c r="G9" i="11"/>
  <c r="H9" i="11" s="1"/>
  <c r="G10" i="11"/>
  <c r="H10" i="11" s="1"/>
  <c r="G11" i="11"/>
  <c r="H11" i="11" s="1"/>
  <c r="G12" i="11"/>
  <c r="H12" i="11" s="1"/>
  <c r="G13" i="11"/>
  <c r="H13" i="11" s="1"/>
  <c r="G14" i="11"/>
  <c r="H14" i="11" s="1"/>
  <c r="G15" i="11"/>
  <c r="H15" i="11" s="1"/>
  <c r="G16" i="11"/>
  <c r="H16" i="11" s="1"/>
  <c r="G17" i="11"/>
  <c r="H17" i="11" s="1"/>
  <c r="G18" i="11"/>
  <c r="H18" i="11" s="1"/>
  <c r="G19" i="11"/>
  <c r="H19" i="11" s="1"/>
  <c r="G20" i="11"/>
  <c r="H20" i="11" s="1"/>
  <c r="G21" i="11"/>
  <c r="H21" i="11" s="1"/>
  <c r="G22" i="11"/>
  <c r="H22" i="11" s="1"/>
  <c r="G23" i="11"/>
  <c r="H23" i="11" s="1"/>
  <c r="G24" i="11"/>
  <c r="H24" i="11" s="1"/>
  <c r="G25" i="11"/>
  <c r="H25" i="11" s="1"/>
  <c r="G26" i="11"/>
  <c r="H26" i="11" s="1"/>
  <c r="G27" i="11"/>
  <c r="H27" i="11" s="1"/>
  <c r="G28" i="11"/>
  <c r="H28" i="11" s="1"/>
  <c r="G29" i="11"/>
  <c r="H29" i="11" s="1"/>
  <c r="G30" i="11"/>
  <c r="H30" i="11" s="1"/>
  <c r="G31" i="11"/>
  <c r="H31" i="11" s="1"/>
  <c r="G32" i="11"/>
  <c r="H32" i="11" s="1"/>
  <c r="G33" i="11"/>
  <c r="H33" i="11" s="1"/>
  <c r="G34" i="11"/>
  <c r="H34" i="11" s="1"/>
  <c r="G35" i="11"/>
  <c r="H35" i="11" s="1"/>
  <c r="G36" i="11"/>
  <c r="H36" i="11" s="1"/>
  <c r="G37" i="11"/>
  <c r="H37" i="11" s="1"/>
  <c r="G38" i="11"/>
  <c r="H38" i="11" s="1"/>
  <c r="G39" i="11"/>
  <c r="H39" i="11" s="1"/>
  <c r="G40" i="11"/>
  <c r="H40" i="11" s="1"/>
  <c r="G41" i="11"/>
  <c r="H41" i="11" s="1"/>
  <c r="G42" i="11"/>
  <c r="H42" i="11" s="1"/>
  <c r="G43" i="11"/>
  <c r="H43" i="11" s="1"/>
  <c r="G44" i="11"/>
  <c r="H44" i="11" s="1"/>
  <c r="G45" i="11"/>
  <c r="H45" i="11" s="1"/>
  <c r="G46" i="11"/>
  <c r="H46" i="11" s="1"/>
  <c r="G47" i="11"/>
  <c r="H47" i="11" s="1"/>
  <c r="G48" i="11"/>
  <c r="H48" i="11" s="1"/>
  <c r="G49" i="11"/>
  <c r="H49" i="11" s="1"/>
  <c r="G50" i="11"/>
  <c r="H50" i="11" s="1"/>
  <c r="G52" i="11"/>
  <c r="H52" i="11" s="1"/>
  <c r="G5" i="9"/>
  <c r="H5" i="9" s="1"/>
  <c r="G6" i="9"/>
  <c r="H6" i="9" s="1"/>
  <c r="G7" i="9"/>
  <c r="H7" i="9" s="1"/>
  <c r="G8" i="9"/>
  <c r="H8" i="9" s="1"/>
  <c r="G10" i="9"/>
  <c r="H10" i="9" s="1"/>
  <c r="H33" i="25" l="1"/>
  <c r="H96" i="25" s="1"/>
  <c r="H99" i="25"/>
  <c r="H95" i="25"/>
  <c r="H38" i="25"/>
  <c r="H97" i="25"/>
  <c r="H100" i="25"/>
  <c r="H39" i="25"/>
  <c r="H98" i="25"/>
  <c r="H70" i="25"/>
  <c r="H78" i="25" s="1"/>
  <c r="F5" i="26"/>
  <c r="F9" i="26" s="1"/>
  <c r="I16" i="20"/>
  <c r="I24" i="20" s="1"/>
  <c r="H24" i="20"/>
  <c r="D7" i="22" s="1"/>
  <c r="H11" i="20"/>
  <c r="H12" i="18"/>
  <c r="H122" i="8"/>
  <c r="G54" i="11"/>
  <c r="D7" i="14" s="1"/>
  <c r="E7" i="14" s="1"/>
  <c r="H120" i="8" s="1"/>
  <c r="G23" i="9"/>
  <c r="D6" i="14" s="1"/>
  <c r="E6" i="14" s="1"/>
  <c r="H119" i="8" s="1"/>
  <c r="H87" i="25"/>
  <c r="H86" i="25"/>
  <c r="H83" i="25"/>
  <c r="H88" i="25"/>
  <c r="H85" i="25"/>
  <c r="H138" i="25"/>
  <c r="H84" i="25"/>
  <c r="H121" i="25"/>
  <c r="H142" i="25" s="1"/>
  <c r="E9" i="26"/>
  <c r="H26" i="18"/>
  <c r="G26" i="18"/>
  <c r="D6" i="22" s="1"/>
  <c r="E6" i="22" s="1"/>
  <c r="H119" i="23" s="1"/>
  <c r="G89" i="23"/>
  <c r="H28" i="23"/>
  <c r="H30" i="23" s="1"/>
  <c r="H33" i="23" s="1"/>
  <c r="H62" i="23"/>
  <c r="H70" i="23" s="1"/>
  <c r="H78" i="23" s="1"/>
  <c r="G12" i="18"/>
  <c r="D5" i="22" s="1"/>
  <c r="H18" i="9"/>
  <c r="H23" i="9" s="1"/>
  <c r="H54" i="11"/>
  <c r="I55" i="12"/>
  <c r="H12" i="9"/>
  <c r="H55" i="12"/>
  <c r="D8" i="14" s="1"/>
  <c r="E8" i="14" s="1"/>
  <c r="H121" i="8" s="1"/>
  <c r="G12" i="9"/>
  <c r="D5" i="14" s="1"/>
  <c r="E5" i="14" s="1"/>
  <c r="H39" i="23" l="1"/>
  <c r="H38" i="23"/>
  <c r="H118" i="8"/>
  <c r="H118" i="32"/>
  <c r="H119" i="32" s="1"/>
  <c r="H140" i="32" s="1"/>
  <c r="H141" i="32" s="1"/>
  <c r="E7" i="22"/>
  <c r="H120" i="23" s="1"/>
  <c r="F6" i="22"/>
  <c r="F9" i="14"/>
  <c r="F7" i="14"/>
  <c r="F6" i="14"/>
  <c r="H89" i="25"/>
  <c r="H40" i="25"/>
  <c r="H86" i="23"/>
  <c r="H138" i="23"/>
  <c r="H84" i="23"/>
  <c r="H87" i="23"/>
  <c r="H88" i="23"/>
  <c r="H85" i="23"/>
  <c r="H83" i="23"/>
  <c r="E5" i="22"/>
  <c r="H118" i="23" s="1"/>
  <c r="F5" i="22"/>
  <c r="F5" i="14"/>
  <c r="D10" i="14"/>
  <c r="F8" i="14"/>
  <c r="H40" i="23" l="1"/>
  <c r="H123" i="32"/>
  <c r="H124" i="32" s="1"/>
  <c r="H131" i="32" s="1"/>
  <c r="H129" i="32"/>
  <c r="H51" i="23"/>
  <c r="D8" i="22"/>
  <c r="H121" i="23"/>
  <c r="H142" i="23" s="1"/>
  <c r="F7" i="22"/>
  <c r="F8" i="22" s="1"/>
  <c r="H76" i="25"/>
  <c r="H49" i="25"/>
  <c r="H52" i="25"/>
  <c r="H50" i="25"/>
  <c r="H51" i="25"/>
  <c r="H48" i="25"/>
  <c r="H47" i="25"/>
  <c r="H54" i="25"/>
  <c r="H53" i="25"/>
  <c r="H140" i="25"/>
  <c r="H53" i="23"/>
  <c r="H89" i="23"/>
  <c r="H140" i="23" s="1"/>
  <c r="H48" i="23"/>
  <c r="H49" i="23"/>
  <c r="H52" i="23"/>
  <c r="H47" i="23"/>
  <c r="E8" i="22"/>
  <c r="F10" i="14"/>
  <c r="E10" i="14"/>
  <c r="H76" i="23" l="1"/>
  <c r="H54" i="23"/>
  <c r="H127" i="32"/>
  <c r="H128" i="32"/>
  <c r="H50" i="23"/>
  <c r="H55" i="23" s="1"/>
  <c r="H77" i="23" s="1"/>
  <c r="H79" i="23" s="1"/>
  <c r="H95" i="23" s="1"/>
  <c r="H55" i="25"/>
  <c r="H77" i="25" s="1"/>
  <c r="H79" i="25" s="1"/>
  <c r="H132" i="32" l="1"/>
  <c r="H142" i="32" s="1"/>
  <c r="H143" i="32" s="1"/>
  <c r="H5" i="31" s="1"/>
  <c r="I5" i="31" s="1"/>
  <c r="J26" i="3" s="1"/>
  <c r="H139" i="25"/>
  <c r="H139" i="23"/>
  <c r="H99" i="23"/>
  <c r="H98" i="23"/>
  <c r="H97" i="23"/>
  <c r="H100" i="23"/>
  <c r="H96" i="23"/>
  <c r="J5" i="31" l="1"/>
  <c r="K5" i="31"/>
  <c r="L26" i="3"/>
  <c r="K26" i="3"/>
  <c r="H101" i="25"/>
  <c r="H111" i="25" s="1"/>
  <c r="H113" i="25" s="1"/>
  <c r="H141" i="25" s="1"/>
  <c r="H143" i="25" s="1"/>
  <c r="H101" i="23"/>
  <c r="H112" i="23" s="1"/>
  <c r="H114" i="23" s="1"/>
  <c r="H141" i="23" s="1"/>
  <c r="H143" i="23" s="1"/>
  <c r="H131" i="23" l="1"/>
  <c r="H125" i="23"/>
  <c r="H126" i="23" s="1"/>
  <c r="H130" i="23" s="1"/>
  <c r="H125" i="25"/>
  <c r="H131" i="25"/>
  <c r="H126" i="25" l="1"/>
  <c r="H133" i="25" s="1"/>
  <c r="H129" i="23"/>
  <c r="H133" i="23"/>
  <c r="H130" i="25" l="1"/>
  <c r="H129" i="25"/>
  <c r="H134" i="25" l="1"/>
  <c r="H144" i="25" s="1"/>
  <c r="H145" i="25" s="1"/>
  <c r="H5" i="24" s="1"/>
  <c r="I5" i="24" s="1"/>
  <c r="J24" i="3" s="1"/>
  <c r="K5" i="24" l="1"/>
  <c r="J5" i="24"/>
  <c r="L24" i="3"/>
  <c r="K24" i="3"/>
  <c r="H66" i="8" l="1"/>
  <c r="H64" i="8"/>
  <c r="D7" i="8" l="1"/>
  <c r="H123" i="8"/>
  <c r="H144" i="8" s="1"/>
  <c r="H113" i="8"/>
  <c r="G101" i="8"/>
  <c r="G86" i="8"/>
  <c r="G83" i="8"/>
  <c r="G55" i="8"/>
  <c r="H27" i="8"/>
  <c r="H28" i="8" s="1"/>
  <c r="H30" i="8" s="1"/>
  <c r="G84" i="8" l="1"/>
  <c r="G87" i="8"/>
  <c r="G88" i="8"/>
  <c r="H33" i="8"/>
  <c r="H62" i="8"/>
  <c r="H70" i="8" s="1"/>
  <c r="H78" i="8" s="1"/>
  <c r="H98" i="8" l="1"/>
  <c r="H97" i="8"/>
  <c r="H96" i="8"/>
  <c r="H99" i="8"/>
  <c r="H100" i="8"/>
  <c r="H39" i="8"/>
  <c r="H38" i="8"/>
  <c r="H85" i="8"/>
  <c r="H86" i="8"/>
  <c r="H84" i="8"/>
  <c r="H83" i="8"/>
  <c r="H87" i="8"/>
  <c r="G89" i="8"/>
  <c r="H140" i="8"/>
  <c r="H88" i="8"/>
  <c r="H40" i="8" l="1"/>
  <c r="H51" i="8"/>
  <c r="H48" i="8"/>
  <c r="H49" i="8"/>
  <c r="H50" i="8"/>
  <c r="H76" i="8" l="1"/>
  <c r="H52" i="8"/>
  <c r="H47" i="8"/>
  <c r="H53" i="8"/>
  <c r="H54" i="8"/>
  <c r="H55" i="8" s="1"/>
  <c r="H77" i="8" s="1"/>
  <c r="H79" i="8" s="1"/>
  <c r="H141" i="8" s="1"/>
  <c r="H89" i="8" l="1"/>
  <c r="H95" i="8" l="1"/>
  <c r="H101" i="8" s="1"/>
  <c r="H112" i="8" s="1"/>
  <c r="H114" i="8" s="1"/>
  <c r="H143" i="8" s="1"/>
  <c r="H142" i="8"/>
  <c r="H145" i="8" l="1"/>
  <c r="H127" i="8" s="1"/>
  <c r="H133" i="8" l="1"/>
  <c r="H128" i="8"/>
  <c r="H131" i="8" s="1"/>
  <c r="H132" i="8" l="1"/>
  <c r="H135" i="8"/>
  <c r="L21" i="3"/>
  <c r="K21" i="3"/>
  <c r="J20" i="3"/>
  <c r="H5" i="5"/>
  <c r="G5" i="5"/>
  <c r="I5" i="4"/>
  <c r="H5" i="4"/>
  <c r="H136" i="8" l="1"/>
  <c r="H146" i="8" s="1"/>
  <c r="K20" i="3"/>
  <c r="L20" i="3"/>
  <c r="H147" i="8" l="1"/>
  <c r="H5" i="6" l="1"/>
  <c r="I5" i="6" s="1"/>
  <c r="J22" i="3" l="1"/>
  <c r="K5" i="6"/>
  <c r="J5" i="6"/>
  <c r="H134" i="23"/>
  <c r="H144" i="23" s="1"/>
  <c r="H145" i="23" s="1"/>
  <c r="H5" i="16" s="1"/>
  <c r="I5" i="16" s="1"/>
  <c r="K22" i="3" l="1"/>
  <c r="L22" i="3"/>
  <c r="J23" i="3"/>
  <c r="K5" i="16"/>
  <c r="J5" i="16"/>
  <c r="L23" i="3" l="1"/>
  <c r="L32" i="3" s="1"/>
  <c r="J32" i="3"/>
  <c r="K23" i="3"/>
  <c r="K32" i="3" s="1"/>
</calcChain>
</file>

<file path=xl/comments1.xml><?xml version="1.0" encoding="utf-8"?>
<comments xmlns="http://schemas.openxmlformats.org/spreadsheetml/2006/main">
  <authors>
    <author>Athirson Viana Silva</author>
  </authors>
  <commentList>
    <comment ref="L25" authorId="0" shapeId="0">
      <text>
        <r>
          <rPr>
            <b/>
            <sz val="9"/>
            <color indexed="81"/>
            <rFont val="Segoe UI"/>
            <family val="2"/>
          </rPr>
          <t>O valor global será calculado com base em 12 (doze) aplicações, tendo em vista a previsão de 12 (doze) aplicações ao longo dos 36 (trinta e seis) meses de vigência contratual.</t>
        </r>
      </text>
    </comment>
  </commentList>
</comments>
</file>

<file path=xl/comments2.xml><?xml version="1.0" encoding="utf-8"?>
<comments xmlns="http://schemas.openxmlformats.org/spreadsheetml/2006/main">
  <authors>
    <author>Athirson Viana Silva</author>
  </authors>
  <commentList>
    <comment ref="E4" authorId="0" shapeId="0">
      <text>
        <r>
          <rPr>
            <b/>
            <sz val="9"/>
            <color indexed="81"/>
            <rFont val="Segoe UI"/>
            <family val="2"/>
          </rPr>
          <t xml:space="preserve">Metade da quantidade no inicio e a outro a cada 6 meses. </t>
        </r>
      </text>
    </comment>
  </commentList>
</comments>
</file>

<file path=xl/comments3.xml><?xml version="1.0" encoding="utf-8"?>
<comments xmlns="http://schemas.openxmlformats.org/spreadsheetml/2006/main">
  <authors>
    <author>Athirson Viana Silva</author>
  </authors>
  <commentList>
    <comment ref="F4" authorId="0" shapeId="0">
      <text>
        <r>
          <rPr>
            <b/>
            <sz val="9"/>
            <color indexed="81"/>
            <rFont val="Segoe UI"/>
            <family val="2"/>
          </rPr>
          <t>Quantidade expressa refere-se ao enxoval total para os postos. O valor mensal não representa aquisição única, mas sim a provisão mensal para reposição (amortização) conforme o desgaste natural (vida útil) do material, diluído per capita.</t>
        </r>
      </text>
    </comment>
  </commentList>
</comments>
</file>

<file path=xl/comments4.xml><?xml version="1.0" encoding="utf-8"?>
<comments xmlns="http://schemas.openxmlformats.org/spreadsheetml/2006/main">
  <authors>
    <author>Athirson Viana Silva</author>
  </authors>
  <commentList>
    <comment ref="E4" authorId="0" shapeId="0">
      <text>
        <r>
          <rPr>
            <b/>
            <sz val="9"/>
            <color indexed="81"/>
            <rFont val="Segoe UI"/>
            <family val="2"/>
          </rPr>
          <t>Quantidade que será utilizada durante o contrato (Quantidade Física em uso.)</t>
        </r>
      </text>
    </comment>
  </commentList>
</comments>
</file>

<file path=xl/comments5.xml><?xml version="1.0" encoding="utf-8"?>
<comments xmlns="http://schemas.openxmlformats.org/spreadsheetml/2006/main">
  <authors>
    <author>Athirson Viana Silva</author>
  </authors>
  <commentList>
    <comment ref="E4" authorId="0" shapeId="0">
      <text>
        <r>
          <rPr>
            <b/>
            <sz val="9"/>
            <color indexed="81"/>
            <rFont val="Segoe UI"/>
            <family val="2"/>
          </rPr>
          <t xml:space="preserve">Metade da quantidade no inicio e a outro a cada 6 meses. </t>
        </r>
      </text>
    </comment>
  </commentList>
</comments>
</file>

<file path=xl/comments6.xml><?xml version="1.0" encoding="utf-8"?>
<comments xmlns="http://schemas.openxmlformats.org/spreadsheetml/2006/main">
  <authors>
    <author>Athirson Viana Silva</author>
  </authors>
  <commentList>
    <comment ref="E4" authorId="0" shapeId="0">
      <text>
        <r>
          <rPr>
            <b/>
            <sz val="9"/>
            <color indexed="81"/>
            <rFont val="Segoe UI"/>
            <family val="2"/>
          </rPr>
          <t xml:space="preserve">Metade da quantidade no inicio e a outro a cada 6 meses. </t>
        </r>
      </text>
    </comment>
  </commentList>
</comments>
</file>

<file path=xl/comments7.xml><?xml version="1.0" encoding="utf-8"?>
<comments xmlns="http://schemas.openxmlformats.org/spreadsheetml/2006/main">
  <authors>
    <author>Athirson Viana Silva</author>
  </authors>
  <commentList>
    <comment ref="E4" authorId="0" shapeId="0">
      <text>
        <r>
          <rPr>
            <b/>
            <sz val="9"/>
            <color indexed="81"/>
            <rFont val="Segoe UI"/>
            <family val="2"/>
          </rPr>
          <t xml:space="preserve">Metade da quantidade no inicio e a outro a cada 6 meses. </t>
        </r>
      </text>
    </comment>
  </commentList>
</comments>
</file>

<file path=xl/comments8.xml><?xml version="1.0" encoding="utf-8"?>
<comments xmlns="http://schemas.openxmlformats.org/spreadsheetml/2006/main">
  <authors>
    <author>Athirson Viana Silva</author>
  </authors>
  <commentList>
    <comment ref="E4" authorId="0" shapeId="0">
      <text>
        <r>
          <rPr>
            <b/>
            <sz val="9"/>
            <color indexed="81"/>
            <rFont val="Segoe UI"/>
            <family val="2"/>
          </rPr>
          <t xml:space="preserve">Metade da quantidade no inicio e a outro a cada 6 meses. </t>
        </r>
      </text>
    </comment>
  </commentList>
</comments>
</file>

<file path=xl/sharedStrings.xml><?xml version="1.0" encoding="utf-8"?>
<sst xmlns="http://schemas.openxmlformats.org/spreadsheetml/2006/main" count="2882" uniqueCount="772">
  <si>
    <t>PROPOSTA DE PREÇOS - GLOBAL</t>
  </si>
  <si>
    <t>Órgão Contratante:</t>
  </si>
  <si>
    <t xml:space="preserve">SECRETARIA DE ESTADO DE ADMINISTRAÇÃO - SEAD </t>
  </si>
  <si>
    <t>Licitação:</t>
  </si>
  <si>
    <t>PREGÃO ELETRÔNICO Nº 348/2025</t>
  </si>
  <si>
    <t xml:space="preserve">Contratação: </t>
  </si>
  <si>
    <t xml:space="preserve">Processo SEi: </t>
  </si>
  <si>
    <t>Serviço a ser contratado:</t>
  </si>
  <si>
    <t>Nº de meses execução:</t>
  </si>
  <si>
    <t xml:space="preserve">36 meses </t>
  </si>
  <si>
    <t>Local de prestação dos serviços:</t>
  </si>
  <si>
    <t>Centro Administrativo</t>
  </si>
  <si>
    <t>Data de apresentação da proposta:</t>
  </si>
  <si>
    <t>PROPONENTE</t>
  </si>
  <si>
    <t>Razão Social</t>
  </si>
  <si>
    <t>CNPJ</t>
  </si>
  <si>
    <r>
      <t xml:space="preserve">Endereço da Matriz </t>
    </r>
    <r>
      <rPr>
        <b/>
        <sz val="10"/>
        <color indexed="10"/>
        <rFont val="Arial"/>
        <family val="2"/>
      </rPr>
      <t>(digite o endereço no formato Logradouro, nº, Complemento - Bairro)</t>
    </r>
    <r>
      <rPr>
        <b/>
        <sz val="10"/>
        <rFont val="Arial"/>
        <family val="2"/>
      </rPr>
      <t>:</t>
    </r>
  </si>
  <si>
    <t>Município</t>
  </si>
  <si>
    <t>UF</t>
  </si>
  <si>
    <t>CEP</t>
  </si>
  <si>
    <t>DDD</t>
  </si>
  <si>
    <t>Telefone</t>
  </si>
  <si>
    <t>E-mail</t>
  </si>
  <si>
    <t>Dados para pagamento - Banco (nº e nome)</t>
  </si>
  <si>
    <t xml:space="preserve">Agência </t>
  </si>
  <si>
    <t>Conta corrente</t>
  </si>
  <si>
    <t>LOTE</t>
  </si>
  <si>
    <t>Item</t>
  </si>
  <si>
    <t>SISLOG</t>
  </si>
  <si>
    <t>Unidade de medida</t>
  </si>
  <si>
    <t>Valor mensal
(A)</t>
  </si>
  <si>
    <t>Valor Anual
(B)=(A)X12</t>
  </si>
  <si>
    <r>
      <t xml:space="preserve">Valor global 
(C)= (A)x36
</t>
    </r>
    <r>
      <rPr>
        <b/>
        <sz val="10"/>
        <color rgb="FFFF0000"/>
        <rFont val="Arial"/>
        <family val="2"/>
      </rPr>
      <t>(36 meses)</t>
    </r>
  </si>
  <si>
    <t>SERVIÇO</t>
  </si>
  <si>
    <r>
      <rPr>
        <b/>
        <sz val="10"/>
        <color rgb="FF000000"/>
        <rFont val="Arial"/>
        <family val="2"/>
      </rPr>
      <t>2 -</t>
    </r>
    <r>
      <rPr>
        <sz val="10"/>
        <color rgb="FF000000"/>
        <rFont val="Arial"/>
        <family val="2"/>
      </rPr>
      <t xml:space="preserve"> Sistema de controle de acesso, composto por leitor facial, leitor biometrico, catraca e demais dispositivos para gerenciamento de controle de acesso.</t>
    </r>
  </si>
  <si>
    <r>
      <rPr>
        <b/>
        <sz val="10"/>
        <color rgb="FF000000"/>
        <rFont val="Arial"/>
        <family val="2"/>
      </rPr>
      <t>3 -</t>
    </r>
    <r>
      <rPr>
        <sz val="10"/>
        <color rgb="FF000000"/>
        <rFont val="Arial"/>
        <family val="2"/>
      </rPr>
      <t xml:space="preserve"> Prestação de serviços, instalação e manutenção de sistema de videomonitoramento com fornecimento de materiais.</t>
    </r>
  </si>
  <si>
    <t>4 - Terceirização de serviços de limpeza, asseio e conservação de ambientes.</t>
  </si>
  <si>
    <t xml:space="preserve">POSTO DE TRABALHO </t>
  </si>
  <si>
    <t>5 - Prestação de serviços, jardinagem e paisagismo.</t>
  </si>
  <si>
    <t>6 - Terceirização de mão de obra, brigadista - bombeiro civil, 12 x 36 horas semanais, diurno.</t>
  </si>
  <si>
    <t>M²</t>
  </si>
  <si>
    <t>TOTAL</t>
  </si>
  <si>
    <t>_______________,  ____ de __________de 20___</t>
  </si>
  <si>
    <t>______________________________________________________</t>
  </si>
  <si>
    <t>(Nome do Representante legal / Assinatura)</t>
  </si>
  <si>
    <t>7 - Serviço de manejo e controle de pragas, dedetização, desinsetização, desratização e descupinização.</t>
  </si>
  <si>
    <t>8 - Terceirização de mão de obra, copeira, diurno, 44 horas semanais.</t>
  </si>
  <si>
    <t>9 - Terceirização de mão de obra, porteiro, noturno, jornada 12 x 36 h.</t>
  </si>
  <si>
    <t>10 - Terceirização de mão de obra, porteiro, diurno, jornada 12 x 36 h.</t>
  </si>
  <si>
    <t>11 - Terceirização de mão de obra, recepcionista, nível médio, 44 horas semanais.</t>
  </si>
  <si>
    <t>12 - Serviços de manutenção e conservação predial, limpeza e desinfecção de caixas d'água.</t>
  </si>
  <si>
    <t>M³</t>
  </si>
  <si>
    <t>13 - Terceirização de mão de obra, supervisor de equipe, diurno, 44 horas semanais.</t>
  </si>
  <si>
    <t>PROPOSTA DE PREÇOS - ITEM 2</t>
  </si>
  <si>
    <t>ITEM</t>
  </si>
  <si>
    <t xml:space="preserve">DESCRIÇÃO </t>
  </si>
  <si>
    <t xml:space="preserve">UNIDADE DE MEDIDA </t>
  </si>
  <si>
    <t>QUANTIDADE</t>
  </si>
  <si>
    <t xml:space="preserve">VALOR MENSAL R$ (A) </t>
  </si>
  <si>
    <t>VALOR ANUAL R$         (B)= (A)x12           (12 meses)</t>
  </si>
  <si>
    <t>VALOR TOTAL R$ (B)= (A)x36
(36 meses)</t>
  </si>
  <si>
    <t>Sistema de controle de acesso, composto por leitor facial, leitor biometrico, catraca e demais dispositivos para gerenciamento de controle de acesso.</t>
  </si>
  <si>
    <t>Contratação de solução integrada de controle de acesso, composta por catracas e dispositivos de identificação biométrica e facial, incluindo os equipamentos, softwares e demais componentes necessários para cadastro, autenticação, registro e gerenciamento de acessos de pessoas, com instalação, configuração, manutenção e suporte técnico.</t>
  </si>
  <si>
    <t xml:space="preserve">Serviço </t>
  </si>
  <si>
    <t>PROPOSTA DE PREÇOS - ITEM 3</t>
  </si>
  <si>
    <t>VALOR ANUAL R$         (B)= (A)x12             (12 meses)</t>
  </si>
  <si>
    <t>Prestação de serviços, instalação e manutenção de sistema de videomonitoramento com fornecimento de materiais.</t>
  </si>
  <si>
    <t>PROPOSTA DE PREÇOS - ITEM 4</t>
  </si>
  <si>
    <t xml:space="preserve">QUANTIDADE DE POSTOS  (A) </t>
  </si>
  <si>
    <t xml:space="preserve">QUANTIDADE DE EMPREGADO POR POSTOS (B)   </t>
  </si>
  <si>
    <t>QUANTIDADE TOTAL DE EMPREGADOS   (C)= (A) x (B)</t>
  </si>
  <si>
    <t xml:space="preserve">VALOR MENSAL POR EMPREGADO R$   (D) </t>
  </si>
  <si>
    <t xml:space="preserve">VALOR MENSAL R$   (E)= A X D </t>
  </si>
  <si>
    <t>VALOR ANUAL R$            (F)= (E)x12                 (12 meses)</t>
  </si>
  <si>
    <t>VALOR TOTAL R$     (G)= (E)x36
(36 meses)</t>
  </si>
  <si>
    <t>Terceirização de serviços de limpeza, asseio e conservação de ambientes.</t>
  </si>
  <si>
    <t>Prestação contínua, por terceirização com dedicação exclusiva de mão de obra, de serviços de limpeza, asseio e conservação de ambientes internos e externos, incluindo organização, higienização, coleta e segregação de resíduos e reposição de insumos essenciais, fornecimento de materias, equipamentos e utensilios, conforme rotinas, níveis de serviço e padrões de qualidade definidos pela CONTRATANTE.</t>
  </si>
  <si>
    <t>PLANILHA DE CUSTOS E FORMAÇÃO DE PREÇOS</t>
  </si>
  <si>
    <t xml:space="preserve">Nº Processo: </t>
  </si>
  <si>
    <t xml:space="preserve">Orgão: </t>
  </si>
  <si>
    <t>Descrição do Serviço</t>
  </si>
  <si>
    <t>DISCRIMINAÇÃO DOS SERVIÇOS (DADOS REFERENTES À CONTRATAÇÃO)</t>
  </si>
  <si>
    <t>A</t>
  </si>
  <si>
    <t>Data da apresentação da proposta</t>
  </si>
  <si>
    <t>B</t>
  </si>
  <si>
    <t>Acordo, Convenção ou Sentença Normativa em dissídio Coletivo</t>
  </si>
  <si>
    <t>C</t>
  </si>
  <si>
    <t>Número de meses de execução contratual</t>
  </si>
  <si>
    <t>IDENTIFICAÇÃO DO SERVIÇO</t>
  </si>
  <si>
    <t>Tipo de Serviço</t>
  </si>
  <si>
    <t>Cidade para Execução dos serviços</t>
  </si>
  <si>
    <t>Goiânia</t>
  </si>
  <si>
    <t>MÃO-DE-OBRA</t>
  </si>
  <si>
    <t>Dados Complementares para Composição dos Custos Referentes à Mão-de-obra</t>
  </si>
  <si>
    <t>Classificação Brasileira de Ocupações (CBO)</t>
  </si>
  <si>
    <t>Salário Normativo da Categoria Profissional - Piso salarial</t>
  </si>
  <si>
    <t>Data base da categoria (dia/mês/ano)</t>
  </si>
  <si>
    <t>MÓDULO 1 - COMPOSIÇÃO DA REMUNERAÇÃO</t>
  </si>
  <si>
    <t>Descrição</t>
  </si>
  <si>
    <t>%</t>
  </si>
  <si>
    <t>Valor (R$)</t>
  </si>
  <si>
    <t>Salário Base</t>
  </si>
  <si>
    <t xml:space="preserve">Adicional de Periculosidade </t>
  </si>
  <si>
    <t>Adicional de Insalubridade</t>
  </si>
  <si>
    <t>D</t>
  </si>
  <si>
    <t>Adicional Noturno</t>
  </si>
  <si>
    <t>E</t>
  </si>
  <si>
    <t>Adicional de Hora Noturna Reduzida</t>
  </si>
  <si>
    <t>F</t>
  </si>
  <si>
    <t>Outros</t>
  </si>
  <si>
    <t>TOTAL MÓDULO 1</t>
  </si>
  <si>
    <t>MÓDULO 2 - ENCARGOS E BENEFÍCIOS ANUAIS, MENSAIS E DIÁRIOS</t>
  </si>
  <si>
    <t>Submódulo 2.1 - 13º Salário, Férias  e Adicional de Férias</t>
  </si>
  <si>
    <t>item</t>
  </si>
  <si>
    <t>VALOR (R$)</t>
  </si>
  <si>
    <t>13º Salário</t>
  </si>
  <si>
    <t>Férias e Adicional de Férias</t>
  </si>
  <si>
    <t>Total do Submódulo 2.1</t>
  </si>
  <si>
    <t>Submódulo 2.2 - Encargos Previdenciários, FGTS e Outras Contribuições</t>
  </si>
  <si>
    <t>BASE DE CALCULO %</t>
  </si>
  <si>
    <t>INSS</t>
  </si>
  <si>
    <t>Salário Educação</t>
  </si>
  <si>
    <t>SAT - FAP X RAT</t>
  </si>
  <si>
    <t>SESI ou SESC</t>
  </si>
  <si>
    <t>SENAI - SENAC</t>
  </si>
  <si>
    <t>SEBRAE</t>
  </si>
  <si>
    <t>G</t>
  </si>
  <si>
    <t>INCRA</t>
  </si>
  <si>
    <t>H</t>
  </si>
  <si>
    <t>FGTS</t>
  </si>
  <si>
    <t>Total do Submódulo 2.2</t>
  </si>
  <si>
    <r>
      <t xml:space="preserve">Nota 1: </t>
    </r>
    <r>
      <rPr>
        <sz val="11"/>
        <color rgb="FF000000"/>
        <rFont val="Arial"/>
        <family val="2"/>
      </rPr>
      <t>Os percentuais dos encargos previdenciários, do FGTS e demais contribuições são aqueles estabelecidos pela legislação vigente.</t>
    </r>
  </si>
  <si>
    <r>
      <t xml:space="preserve">Nota 2: </t>
    </r>
    <r>
      <rPr>
        <sz val="11"/>
        <color rgb="FF000000"/>
        <rFont val="Arial"/>
        <family val="2"/>
      </rPr>
      <t>O SAT a depender do grau de risco do serviço irá variar entre 1%, para risco leve, de 2%, para risco médio, e de 3% de risco grave.</t>
    </r>
  </si>
  <si>
    <r>
      <t xml:space="preserve">Nota 3: </t>
    </r>
    <r>
      <rPr>
        <sz val="11"/>
        <color rgb="FF000000"/>
        <rFont val="Arial"/>
        <family val="2"/>
      </rPr>
      <t>Esses percentuais incidem sobre o Módulo 1, o Submódulo 2.1. (Redação dada pela Instrução Normativa nº 7, de 2018).</t>
    </r>
  </si>
  <si>
    <t>Submódulo 2.3 - Benefícios Mensais e Diários</t>
  </si>
  <si>
    <t>Referência</t>
  </si>
  <si>
    <t>VALOR(R$)</t>
  </si>
  <si>
    <t>Transporte</t>
  </si>
  <si>
    <t xml:space="preserve">Dias de trabalho </t>
  </si>
  <si>
    <t>Auxílio-Refeição/Alimentação</t>
  </si>
  <si>
    <t>% de Desconto</t>
  </si>
  <si>
    <t>Total Submódulo 2.3</t>
  </si>
  <si>
    <r>
      <rPr>
        <b/>
        <sz val="11"/>
        <color rgb="FF000000"/>
        <rFont val="Arial"/>
        <family val="2"/>
      </rPr>
      <t>Nota 1:</t>
    </r>
    <r>
      <rPr>
        <sz val="11"/>
        <color rgb="FF000000"/>
        <rFont val="Arial"/>
        <family val="2"/>
      </rPr>
      <t xml:space="preserve"> O valor informado deverá ser o custo real do benefício (descontado o valor eventualmente pago pelo empregado)</t>
    </r>
  </si>
  <si>
    <r>
      <rPr>
        <b/>
        <sz val="11"/>
        <color rgb="FF000000"/>
        <rFont val="Arial"/>
        <family val="2"/>
      </rPr>
      <t>Nota 2:</t>
    </r>
    <r>
      <rPr>
        <sz val="11"/>
        <color rgb="FF000000"/>
        <rFont val="Arial"/>
        <family val="2"/>
      </rPr>
      <t xml:space="preserve"> Observar a previsão, valores e percentuais de contrapartida do trabalhador dos benefícios contidos em Acordos, Convenções e Dissídios Coletivos de Trabalho e atentar-se ao disposto no art. 6º da Instrução Normativa n.º 05/2017</t>
    </r>
  </si>
  <si>
    <t>Quadro-Resumo do Módulo 2 – Encargos e Benefícios Anuais, Mensais e Diários</t>
  </si>
  <si>
    <t>Encargos  e Benefícios  Anuais, Mensais e Diários</t>
  </si>
  <si>
    <t>2.1</t>
  </si>
  <si>
    <t>13º (décimo terceiro) Salário, Férias e Adicional de Férias</t>
  </si>
  <si>
    <t>2.2</t>
  </si>
  <si>
    <t>GPS, FGTS e outras contribuições</t>
  </si>
  <si>
    <t>2.3</t>
  </si>
  <si>
    <t>Benefícios Mensais e Diários</t>
  </si>
  <si>
    <t>TOTAL MÓDULO 2</t>
  </si>
  <si>
    <t>MÓDULO 3 - PROVISÃO PARA RESCISÃO</t>
  </si>
  <si>
    <t>Aviso Prévio Indenizado</t>
  </si>
  <si>
    <t>Incidência do FGTS sobre API</t>
  </si>
  <si>
    <t>Multa sobre o FGTS e Contribuições Sociais sobre o API</t>
  </si>
  <si>
    <t>Aviso Prévio Trabalhado</t>
  </si>
  <si>
    <t>Incidência de GPS, FGTS e outras contribuições sobre o APT</t>
  </si>
  <si>
    <t>Multa sobre o FGTS e Contribuições Sociais sobre o APT</t>
  </si>
  <si>
    <t>TOTAL MÓDULO 3</t>
  </si>
  <si>
    <r>
      <rPr>
        <b/>
        <sz val="11"/>
        <color rgb="FF000000"/>
        <rFont val="Arial"/>
        <family val="2"/>
      </rPr>
      <t xml:space="preserve">Nota 1: </t>
    </r>
    <r>
      <rPr>
        <sz val="11"/>
        <color rgb="FF000000"/>
        <rFont val="Arial"/>
        <family val="2"/>
      </rPr>
      <t>No caso de eventual prorrogação contratual os custos não renováveis serão negociados para redução e/ou eliminação (ex: aviso prévio indenizado – API, o aviso prévio trabalhado – APT e respectivas incidências). Conforme Lei nº 12.506/2011, o APT deverá ser ajustado para o quantitativo de dias proporcional.</t>
    </r>
  </si>
  <si>
    <t>MÓDULO 4 - CUSTO DE REPOSIÇÃO DO PROFISSIONAL AUSENTE</t>
  </si>
  <si>
    <t>Submódulo 4.1 - Substitutos nas Ausências Legais</t>
  </si>
  <si>
    <t>Substituto na cobertura de Férias</t>
  </si>
  <si>
    <t>Substituto na cobertura de Ausências Legais</t>
  </si>
  <si>
    <t>Substituto na cobertura de Licença Paternidade</t>
  </si>
  <si>
    <t>Substituto na cobertura de Ausência por Acidente de Trabalho</t>
  </si>
  <si>
    <t>Substituto na cobertura de Afastamento Maternidade</t>
  </si>
  <si>
    <t>Substituto na cobertura de Outras Ausências (auxilio doença)</t>
  </si>
  <si>
    <t>Total</t>
  </si>
  <si>
    <r>
      <t xml:space="preserve">Nota 1: </t>
    </r>
    <r>
      <rPr>
        <sz val="11"/>
        <color rgb="FF000000"/>
        <rFont val="Arial"/>
        <family val="2"/>
      </rPr>
      <t>Os itens que contemplam o módulo 4 se referem ao custo dos dias trabalhados pelo substituto, quando o trabalhador alocado na prestação de serviço se ausentar, conforme as previsões estabelecidas na legislação. (Redação dada pela Instrução Normativa nº 7, de 2018)</t>
    </r>
  </si>
  <si>
    <r>
      <t xml:space="preserve">Nota 2: </t>
    </r>
    <r>
      <rPr>
        <sz val="11"/>
        <color rgb="FF000000"/>
        <rFont val="Arial"/>
        <family val="2"/>
      </rPr>
      <t>As férias, adicional de férias e 13º do substituto tornam-se custo não renováveis no último ano de vigência do contrato.</t>
    </r>
  </si>
  <si>
    <t>Submódulo 4.2 - Substituto na Intrajornada</t>
  </si>
  <si>
    <t>Substituto na cobertura de Intervalo para repouso ou alimentação</t>
  </si>
  <si>
    <t>Quadro-Resumo do Módulo 4 – Custo de Reposição do Profissional Ausente</t>
  </si>
  <si>
    <t>Custo de Reposição do Profissional Ausente</t>
  </si>
  <si>
    <t>4.1</t>
  </si>
  <si>
    <t>Substituto nas Ausências Legais</t>
  </si>
  <si>
    <t>4.2</t>
  </si>
  <si>
    <t>Substituto na Intrajornada</t>
  </si>
  <si>
    <t>TOTAL MÓDULO 4</t>
  </si>
  <si>
    <t>MÓDULO 5 - INSUMOS DIVERSOS</t>
  </si>
  <si>
    <t>Uniforme</t>
  </si>
  <si>
    <t>TOTAL MÓDULO 5</t>
  </si>
  <si>
    <t>MÓDULO 6 - CUSTOS INDIRETOS, TRIBUTOS E LUCRO</t>
  </si>
  <si>
    <t>Custos Indiretos</t>
  </si>
  <si>
    <t>Lucro</t>
  </si>
  <si>
    <t>C.1.Tributos Federais</t>
  </si>
  <si>
    <t xml:space="preserve">       C.1.1. PIS</t>
  </si>
  <si>
    <t xml:space="preserve">       C.1.2. COFINS</t>
  </si>
  <si>
    <t>C.2. Tributos Estaduais</t>
  </si>
  <si>
    <t>C.3 Tributos Municipais</t>
  </si>
  <si>
    <t xml:space="preserve">       C.3.1. ISS</t>
  </si>
  <si>
    <t>TOTAL MÓDULO 6</t>
  </si>
  <si>
    <t>QUADRO-RESUMO DO CUSTO POR EMPREGADO</t>
  </si>
  <si>
    <t>Módulo</t>
  </si>
  <si>
    <t>Módulo 1</t>
  </si>
  <si>
    <t>COMPOSIÇÃO DA REMUNERAÇÃO</t>
  </si>
  <si>
    <t>Módulo 2</t>
  </si>
  <si>
    <t>ENCARGOS E BENEFÍCIOS ANUAIS, MENSAIS E DIÁRIOS</t>
  </si>
  <si>
    <t>Módulo 3</t>
  </si>
  <si>
    <t>PROVISÃO PARA RESCISÃO</t>
  </si>
  <si>
    <t>Módulo 4</t>
  </si>
  <si>
    <t>CUSTO DE REPOSIÇÃO DO PROFISSIONAL AUSENTE</t>
  </si>
  <si>
    <t>Módulo 5</t>
  </si>
  <si>
    <t>INSUMOS DIVERSOS</t>
  </si>
  <si>
    <t>Subtotal (A + B + C+ D + E)</t>
  </si>
  <si>
    <t>Módulo 6</t>
  </si>
  <si>
    <t>CUSTOS INDIRETOS, TRIBUTOS E LUCRO</t>
  </si>
  <si>
    <t>Valor Total por Profissional (Mês)</t>
  </si>
  <si>
    <t>5143-20</t>
  </si>
  <si>
    <t>36 meses</t>
  </si>
  <si>
    <t xml:space="preserve">Unidade </t>
  </si>
  <si>
    <t>Meia de algodão ou mistura com fibras respiráveis, tipo soquete ou cano curto, adequada ao uso com calçado fechado.</t>
  </si>
  <si>
    <t>Meia</t>
  </si>
  <si>
    <t>Unidade</t>
  </si>
  <si>
    <t>Jaqueta ou casaco de tecido resistente, apropriado para ambientes climatizados ou dias frios, com fechamento frontal (zíper ou botões), em cor compatível com o uniforme.</t>
  </si>
  <si>
    <t>Jaqueta</t>
  </si>
  <si>
    <t>Camiseta de malha (poliéster/algodão ou equivalente), manga curta, gola polo ou gola careca, tecido respirável e de secagem rápida, com identificação da CONTRATADA por bordado/serigrafia discreta.</t>
  </si>
  <si>
    <t>Camiseta</t>
  </si>
  <si>
    <t>Par</t>
  </si>
  <si>
    <t>Calçado de uso profissional, fechado, na cor preta, com solado antiderrapante e resistência a escorregamento, preferencialmente impermeável ou de fácil higienização, com palmilha anatômica e antibacteriana.</t>
  </si>
  <si>
    <t>Calçado</t>
  </si>
  <si>
    <t>Calça comprida de tecido resistente (ex.: gabardine, brim ou similar), com cós com elástico parcial ou ajuste, bolsos funcionais e costuras reforçadas, em cor padrão definida pela CONTRATADA.</t>
  </si>
  <si>
    <t>Calça</t>
  </si>
  <si>
    <t>CUSTO TOTAL (D) = (C)x36</t>
  </si>
  <si>
    <t>CUSTO MENSAL  (C)=((B)x(A)/12)</t>
  </si>
  <si>
    <t>CUSTO UNITÁRIO (B)</t>
  </si>
  <si>
    <t>QTDE ANUAL (A)</t>
  </si>
  <si>
    <t xml:space="preserve">Unid. </t>
  </si>
  <si>
    <t>DESCRIÇÃO</t>
  </si>
  <si>
    <t>PEÇA</t>
  </si>
  <si>
    <t>Planilha Auxiliar - Módulo 5 - Insumos Diversos - UNIFORMES</t>
  </si>
  <si>
    <t>par</t>
  </si>
  <si>
    <t>Protetor auditivo tipo plug de inserção com cordão, atenuação superior a de 15 DB</t>
  </si>
  <si>
    <t>unidade</t>
  </si>
  <si>
    <t>Óculos de segurança contra impactos com lente incolor, armação nylon, com proteção UVA e UVB</t>
  </si>
  <si>
    <t>Máscara de proteção para pó e poeira descartável</t>
  </si>
  <si>
    <t>CUSTO TOTAL
(36 meses)                       (D) = (C)x36</t>
  </si>
  <si>
    <t>CUSTO MENSAL (R$) (C)=((A)x(B)x12)</t>
  </si>
  <si>
    <t xml:space="preserve">CUSTO UNITÁRIO (R$) (B)    </t>
  </si>
  <si>
    <t>Quantidade ANUAL (A)</t>
  </si>
  <si>
    <t>Descrição Básica</t>
  </si>
  <si>
    <t xml:space="preserve">Planilha Auxiliar - Módulo 5 - Insumos Diversos </t>
  </si>
  <si>
    <t>Uni.</t>
  </si>
  <si>
    <t>Pacote</t>
  </si>
  <si>
    <t>Tela desodorizante para mictórios com fragrância.</t>
  </si>
  <si>
    <t>Tela para mictório</t>
  </si>
  <si>
    <t>Produto de limpeza abrasivo suave, em pó, indicado para remoção de sujeiras difíceis, manchas, incrustações e gorduras em superfícies laváveis. Possui ação desengordurante e branqueadora, deixando as superfícies limpas e com brilho sem causar riscos quando utilizado corretamente - 300 g.</t>
  </si>
  <si>
    <t>Saponáceo em pó</t>
  </si>
  <si>
    <t>Saco plástico para lixo com capacidade para 100 litros. Fabricado em polietileno ou material equivalente, com espessura mínima de 0,08 mm, resistência à tração e ao rasgo, adequada ao transporte de resíduos pesados. Pacote com 100 Uni.s.</t>
  </si>
  <si>
    <t>Saco de lixo - 100 L</t>
  </si>
  <si>
    <t>Saco de lixo - 60 L</t>
  </si>
  <si>
    <t>Sabonete liquido erva doce perolizado, ph 6,0 a 7,5 - 5 L.</t>
  </si>
  <si>
    <t>Sabonete líquido</t>
  </si>
  <si>
    <t>Sabão em pó multiúso, biodegradável, com branqueador, fragrância suave - 1,6 Kg.</t>
  </si>
  <si>
    <t>Sabão em pó</t>
  </si>
  <si>
    <t>Sabão em barra biodegradável, composto por sais e ácido graxo, tipo alvejante.</t>
  </si>
  <si>
    <t>Sabão em barra neutro</t>
  </si>
  <si>
    <t>Removedor de cera</t>
  </si>
  <si>
    <t>Polidor de metais e cromados; limpa, conserva e dá brilho; 200 mL.</t>
  </si>
  <si>
    <t>Polidor de metais</t>
  </si>
  <si>
    <t>Papel toalha</t>
  </si>
  <si>
    <t>Papel higiênico rolão para dispenser, branco, macio, 100% celulose virgem, folha simples, com 9 cm de largura x 300 m de comprimento, pacote com 8 rolos.</t>
  </si>
  <si>
    <t>Papel higiênico</t>
  </si>
  <si>
    <t>Pano Multiuso rolo, picotado, 20 cm X 300 m flexível e macio usado para a limpeza.</t>
  </si>
  <si>
    <t>Pano multiúso</t>
  </si>
  <si>
    <t>Pano para limpeza do piso, 100% algodão, na cor branca, alvejado, com alta absorção, medindo aproximadamente 70 cm x 100 cm.</t>
  </si>
  <si>
    <t>Pano de chão</t>
  </si>
  <si>
    <t>Pano de prato liso, na cor branca, tecido 100% algodão.</t>
  </si>
  <si>
    <t>Pano de prato</t>
  </si>
  <si>
    <t>Pano atoalhado para pia.</t>
  </si>
  <si>
    <t>Pano atoalhado</t>
  </si>
  <si>
    <t>Palha de aço</t>
  </si>
  <si>
    <t>Luva de látex natural impermeável, ambidestra, flexível e leve , cano curto , com palma e dedos antiderrapantes, reutilizáveis, tamanhos (P,M,G).</t>
  </si>
  <si>
    <t>Luva látex</t>
  </si>
  <si>
    <t>Lustra móveis a base de ceras naturais, silicone e água incolor, com tampa dosadora, ação de secagem rápida, perfume suave de longa duração, estado físico líquido viscoso. Embalagem de 500 mL.</t>
  </si>
  <si>
    <t>Lustra móveis</t>
  </si>
  <si>
    <t>Limpador multiúso líquido com propriedade desengordurante, biodegradável, pH entre 7 e 11, podendo conter fragrância suave, indicado para limpeza de móveis e equipamentos em geral - 5 L.</t>
  </si>
  <si>
    <t>Limpador multiúso</t>
  </si>
  <si>
    <t>Limpador bactericida concentrado líquido para limpeza de estofados, carpetes e tapetes - 5 L.</t>
  </si>
  <si>
    <t>Limpador bactericida</t>
  </si>
  <si>
    <t>Limpa vidro líquido, composto por solvente glicólico, álcool iso propílico, tensoativo catiônico/fragrância, ação anti-estáticaformulado para remoção de sujeiras, marcas de dedos, gordura e poeira em superfícies de vidro, espelhos e vitrines, proporcionando brilho e transparência sem deixar manchas ou resíduos - 5 L.</t>
  </si>
  <si>
    <t>Limpa vidros</t>
  </si>
  <si>
    <t>Limpa carpete e tapete biodegradável neutro - 5 L.</t>
  </si>
  <si>
    <t>Limpa carpete</t>
  </si>
  <si>
    <t>Inseticida do tipo aerossol, em spray para uso doméstico, embalagem de 360 mL.</t>
  </si>
  <si>
    <t>Inseticida aerossol</t>
  </si>
  <si>
    <t>Flanela branca, 100% algodão, alvejada, com alta absorção, medindo aproximadamente 30 cm x 40 cm.</t>
  </si>
  <si>
    <t>Flanela branca</t>
  </si>
  <si>
    <t>Estopa</t>
  </si>
  <si>
    <t>Esponja/bucha, para limpeza em geral, em lã de aço carbono, biodegradável, abrasividade média, isenta de sinais de oxidação. Peso líquido mínimo: 60 g.</t>
  </si>
  <si>
    <t>Esponja de lã de aço</t>
  </si>
  <si>
    <t>Esponja/bucha dupla face formato retangular, 1 face c/ abrasividade alta e 1 face em poliuretano macio, medindo aproximadamente 11 cm x 7,5 cm x 2 cm.</t>
  </si>
  <si>
    <t>Esponja dupla-face</t>
  </si>
  <si>
    <t>Detergente neutro líquido lava-louça; com coloração transparente ou levemente colorida; livre de partículas em suspensão; biodegradável; com glicerina; pH entre 6,5 e 8,0; registro na ANVISA/ Ministério da Saúde. Frasco com 5 litros.</t>
  </si>
  <si>
    <t>Detergente líquido</t>
  </si>
  <si>
    <t>Detergente liquido desincrustante multiúso (desengraxante) para limpeza pesada - galão 5 L.</t>
  </si>
  <si>
    <t>Desengraxante</t>
  </si>
  <si>
    <t>Desodorizador Sanitário em tablete sólido, composto por paradicloro benzeno, essência e corante, em suporte plástico para vaso sanitário, com peso entre 25 e 35 g.</t>
  </si>
  <si>
    <t>Desodorizador sanitário (pedra sanitária)</t>
  </si>
  <si>
    <t>Desinfetante de uso geral, biodegradável, ação bactericida; com registro na ANVISA/ Ministério da Saúde; fragrância suave. Frasco com 5 litros.</t>
  </si>
  <si>
    <t>Desinfetante de uso geral - 5 L</t>
  </si>
  <si>
    <t>Cera líquida para piso, incolor, biodegradável, antiderrapante, seladora, incolor, galão com 5 L.</t>
  </si>
  <si>
    <t>Cera líquida</t>
  </si>
  <si>
    <t>Brilha Inox</t>
  </si>
  <si>
    <t>Avental de Limpeza</t>
  </si>
  <si>
    <t>Aromatizador/desodorizador/neutralizador de odores aerossol, em spray, diversas fragrâncias, validade mínima de 24 meses - 360 mL.</t>
  </si>
  <si>
    <t>Aromatizador spray</t>
  </si>
  <si>
    <t>Alvejante</t>
  </si>
  <si>
    <t>Álcool etílico em gel a 70° INPM, antisséptico, incolor, inodoro e neutro, com componente hidratante, preferencialmente glicerina; para higienização geral. Frasco de 4,0 a 5,0 Kg.</t>
  </si>
  <si>
    <t>Álcool etílico em gel - 4 a 5 kg</t>
  </si>
  <si>
    <t>Álcool líquido 70° INPM, limpador de uso geral, composto por álcool etílico e água, com registro nos órgãos competentes e com validade não inferior a 6 (meses) . Frasco de 1 litro.</t>
  </si>
  <si>
    <t>Álcool etílico líquido - 70°</t>
  </si>
  <si>
    <t>Água sanitária, solução aquosa a base de hipoclorito de sódio (cloro ativo), com teor entre 2,0% a 2,5%, com registro nos órgãos competentes e com validade não inferior a 6 (meses) - Frasco de 5 litros.</t>
  </si>
  <si>
    <t>Água sanitária</t>
  </si>
  <si>
    <t>CUSTO TOTAL (36 meses)</t>
  </si>
  <si>
    <t>VALOR TOTAL MENSAL (C)=(A) x (B)</t>
  </si>
  <si>
    <t>VALOR UNITÁRIO (B)</t>
  </si>
  <si>
    <t>QTDE MENSAL (A)</t>
  </si>
  <si>
    <t>ESPECIFICAÇÃO</t>
  </si>
  <si>
    <t>Esfregão com cerdas curtas e resistentes de nylon, ideais para esfregar e lavar pisos regulares, como cozinhas e banheiros.</t>
  </si>
  <si>
    <t>Vassoura esfregão</t>
  </si>
  <si>
    <t>Vasculhador para limpar teto alto, do tipo bola com cerdas de nylon medidndo 18 x 20 cm, com 2 cabos extensores medindo 120 cm cada, com extensor medindo 8,5 x 3 cm e sistema de encaixe rosca universal compatível com cabo padrão.</t>
  </si>
  <si>
    <t>Vassoura de teto</t>
  </si>
  <si>
    <t>Vassoura de piaçava com cerdas resistentes, cepa de chapa de aço de aproximadamente 21 cm de comprimento, com cabo madeira de 1,50 m de comprimento.</t>
  </si>
  <si>
    <t>Vassoura de piaçava</t>
  </si>
  <si>
    <t>Vassoura de pelo com base em polipropileno de 60 cm e cabo em madeira lixado ou plastificado, rosqueável com 1,50 m.</t>
  </si>
  <si>
    <t>Vassoura de pelo</t>
  </si>
  <si>
    <t>Vassoura de pelo com base em polipropileno de 40 cm e cabo em madeira lixado ou plastificado, rosqueável com 1,50 m.</t>
  </si>
  <si>
    <t>Vassoura de palha com cabo de no mínimo 1,20 cm de comprimento.</t>
  </si>
  <si>
    <t>Vassoura de palha</t>
  </si>
  <si>
    <t>Rodinho para pia em Alumínio, com medidas aproximadas de 15 cm x 16 cm x 5 cm.</t>
  </si>
  <si>
    <t>Rodo para pia</t>
  </si>
  <si>
    <t>Rodo de alumínio reforçado profissional, com base de 60 cm e borracha dupla, cabo metálico com 1,5m, indicado para pisos lisos.</t>
  </si>
  <si>
    <t>Rodo</t>
  </si>
  <si>
    <t>Rodo de alumínio reforçado profissional, com base de 40 cm e borracha dupla, cabo metálico com 1,5m, indicado para pisos lisos.</t>
  </si>
  <si>
    <t>Refil de borracha p/ rodo alumínio 60 cm</t>
  </si>
  <si>
    <t>Refil para rodo</t>
  </si>
  <si>
    <t>Refil de borracha p/ rodo alumínio 40 cm</t>
  </si>
  <si>
    <t>Refil para MOP úmido ponta dobrada em loop, 70% algodão e 30% poliéster, indicado para utilização com suporte de MOP a cabo de alumínio em conjunto com carro de limpeza que fará a higienização do refil e a remoção de excesso de líquido.</t>
  </si>
  <si>
    <t>Refil Mop Úmido</t>
  </si>
  <si>
    <t>Refil para MOP tira pó para pisos amadeirados e sintéticos, plano, tamanho 40 cm.</t>
  </si>
  <si>
    <t>Refil Mop Pó</t>
  </si>
  <si>
    <t>Pulverizador 1,5 Litro, com compressão prévia para lavagem a seco.</t>
  </si>
  <si>
    <t>Pulverizador</t>
  </si>
  <si>
    <t>Pá para coleta de lixo tamanho pequeno em plástico reforçado, medidindo aproximadamente 27 x 22 x 5 cm, com cabo de 15 cm.</t>
  </si>
  <si>
    <t>Pá para Lixo</t>
  </si>
  <si>
    <t>Pá para coleta de lixo tamanho grande em metal galvanizado e reforçado, medindo aproximadamente 27 x 22 x 5 cm, com cabo de madeira de no mínimo 60 cm.</t>
  </si>
  <si>
    <t>Lixeira de plástico polipropileno (PP) basculante, preta, com tampa quadrada, acionamento da tampa feito por pedal, com rodas de 200 mm, 100 litros.</t>
  </si>
  <si>
    <t>Lixeira - 100 L</t>
  </si>
  <si>
    <t>Lixeira de plástico polipropileno (PP) para lixos em geral, preta, com tampa, redonda, alças ergonômicas, capacidade para 100L, com superfície polida para facilitar a higienização.</t>
  </si>
  <si>
    <t>Lixeira de plástico polipropileno (PP) para lixos em geral, preta, com tampa, redonda, alças ergonômicas, capacidade para 60L, com superfície polida para facilitar a higienização.</t>
  </si>
  <si>
    <t>Lixeira - 60 L</t>
  </si>
  <si>
    <t>Lixeira em plástico polipropileno (PP), preta, com tampa quadrada, acionamento da tampa feito por pedal, 12 litros.</t>
  </si>
  <si>
    <t>Lixeira - 12 L</t>
  </si>
  <si>
    <t>Lixeira de plástico polipropileno (PP), preta, redonda, sem tampa, 12 litros.</t>
  </si>
  <si>
    <t>Extensão Elétrica com cabo pp 3 x 2,5mm, com 50 m de comprimento, com suporte.</t>
  </si>
  <si>
    <t>Extensão Elétrica</t>
  </si>
  <si>
    <t>Espátula de aço inoxidável lisa, 4", 101 mm.</t>
  </si>
  <si>
    <t>Espátula</t>
  </si>
  <si>
    <t>Espanador de penas, cabo madeira, comprimento cabo 40 cm, características adicionais torneado e reforçado.</t>
  </si>
  <si>
    <t>Espanador</t>
  </si>
  <si>
    <t>Escova sanitária em plástico com cerdas de nylon, na cor branca, com suporte em plástico para guardar a escova.</t>
  </si>
  <si>
    <t>Escova Sanitária</t>
  </si>
  <si>
    <t>Escova de esfregar oval com cerdas de nylon, base de plástico ou madeira, com dimensões aproximadas de 12 cm x 6 cm x 2,5 cm.</t>
  </si>
  <si>
    <t>Escova para Limpeza</t>
  </si>
  <si>
    <t>Escova com cerdas de nylon para enceradeira, medindo 35 cm.</t>
  </si>
  <si>
    <t>Escova para Enceradeira</t>
  </si>
  <si>
    <t>Dispenser para álcool e/ou sabonete líquido, em polipropileno (PP), na cor branca, reservatório com capacidade mínima para 800 mL, com trava.</t>
  </si>
  <si>
    <t>Dispenser para Sabonete Líquido</t>
  </si>
  <si>
    <t>Dispenser para papel toalha bobinado branco com alavanca frontal . Com capacidade para bobinas de até 20 cm de diâmetro, com puxa folhas com 15 cm de comprimento a cada acionamento da alavanca. Com chave de destravamento. Tamanho aproximado de 26,5 cm x 35,5 com x 29,5 cm.</t>
  </si>
  <si>
    <t>Dispenser para Papel Toalha</t>
  </si>
  <si>
    <t>Dispenser para papel higiênico rolão branco manual. Com chave de (des)travamento. Tamanho aproximado de 27 cm x 29 cm x 12,5 cm, com capacidade de 300/500 metros.</t>
  </si>
  <si>
    <t>Dispenser para Papel Higiênico</t>
  </si>
  <si>
    <t>Dispenser para detergente e reservatório para esponja, com pump/válvula dosadora, para uso na copa,feito em plástico resistente, com capacidade para 650 mL.</t>
  </si>
  <si>
    <t>Dispenser para Detergente</t>
  </si>
  <si>
    <t>Disco para enceradeira, para polimento, branco, medindo 350 mm.</t>
  </si>
  <si>
    <t>Disco para Enceradeira</t>
  </si>
  <si>
    <t>Disco para enceradeira, em fibra sintética, com abrasivo, cor verde, medindo 350 mm.</t>
  </si>
  <si>
    <t>Desentupidor de Vaso</t>
  </si>
  <si>
    <t>Desentupidor de pia com base de borracha e cabo de madeira reto lixado ou injetado de 15 a 20 cm.</t>
  </si>
  <si>
    <t>Desentupidor de Pia</t>
  </si>
  <si>
    <t>Conjunto Mop Úmido tipo profissional, esfregão, carrinho confeccionado em polipropileno, possuir 2 (dois) baldes com capacidade aproximada de 20 litros cada, com rodízios, sistema espremedor, incluso cabo de alumínio com comprimento aproximado de 1,40m, destinado à limpeza úmida de pisos e possuir todos os itens necessários para a utilização.</t>
  </si>
  <si>
    <t>Conjunto Mop Úmido</t>
  </si>
  <si>
    <t>Conjunto Mop Pó plano, tamanho 40 cm, armação dobrável, produzido em polipropileno e aço galvanizado, cabo de alumínio anodizado com aproximadamente 1,40m, luva composta por fios 100% acrílicos com boa retenção de partículas.</t>
  </si>
  <si>
    <t>Conjunto Mop Pó</t>
  </si>
  <si>
    <t>Coletor de material perfurocortante, descartável, de papelão, com alças rígidas e tampa, revestimento interno em polietileno de alta densidade, com identificação de resíduo infectante, com capacidade de 7 L.</t>
  </si>
  <si>
    <t>Coletor perfurocortante</t>
  </si>
  <si>
    <t>Borrifador de plástico tipo spray, contendo bico borrifador, com capacidade para 500 mL.</t>
  </si>
  <si>
    <t>Borrifador</t>
  </si>
  <si>
    <t>Balde em plástico reforçado em polipropileno (PP) com alça de metal e capacidade para 15 litros.</t>
  </si>
  <si>
    <t>Balde</t>
  </si>
  <si>
    <t>CUSTO TOTAL (E)=D*36</t>
  </si>
  <si>
    <t xml:space="preserve">CUSTO MENSAL (D) = ((B) x (C)/(A)) </t>
  </si>
  <si>
    <t xml:space="preserve">CUSTO UNITÁRIO (C) </t>
  </si>
  <si>
    <t>VIDA ÚTIL (MESES) (A)</t>
  </si>
  <si>
    <t>UNIDADE</t>
  </si>
  <si>
    <t>Planilha Auxiliar - Módulo 5 - Insumos Diversos - UTENSÍLIOS</t>
  </si>
  <si>
    <t>Lavadora de alta pressão bivolt (110/220V), pressão (bar/psi) de 103/1500 e frequência.</t>
  </si>
  <si>
    <t>Lavadora de alta pressão</t>
  </si>
  <si>
    <t>Placa de Sinalização com a descrição: EM LIMPEZA</t>
  </si>
  <si>
    <t>Placa de Sinalização</t>
  </si>
  <si>
    <t>Placa de Sinalização com a descrição: CUIDADO PISO MOLHADO.</t>
  </si>
  <si>
    <t>Kit composto de no mínimo: 1 lavador de vidros, 1 cabo de fixação, 1 guia removível de 25 cm, 1 guia removível de 35 cm, 1 raspador de segurança com lâminas, 1 lâmina de borracha 91 cm, haste com ponteira 80cm.</t>
  </si>
  <si>
    <t>Kit Limpa Vidros</t>
  </si>
  <si>
    <t>Escada articulada de alumínio multifuncional 4x4, 16 degraus, 4,70 metros de altura.</t>
  </si>
  <si>
    <t>Escada</t>
  </si>
  <si>
    <t>Enceradeira Industrial, potência de 550 W, 110/220V, 175 rpm, comprimento do fio de no mínimo 12 metros, altura de 110 cm, carcaça em alumínio fundido, suporte de disco com manta instalok, trava de segurança, escova de 350mm.</t>
  </si>
  <si>
    <t>Enceradeira</t>
  </si>
  <si>
    <t>Cone de Sinalização, 75 cm, laranja e branco.</t>
  </si>
  <si>
    <t>Cones</t>
  </si>
  <si>
    <t>Carro multifuncional para limpeza com estrutura em polipropileno leve, medindo cerca de 112 cm x 47 cm x 93 cm, resistente e durável, com rodas, 3 prateleiras robustas e saco coletor em vinil com capacidade de 90 litros ou 50 kg.</t>
  </si>
  <si>
    <t>Carro funcional de limpeza</t>
  </si>
  <si>
    <t>Aspirador de pó/água profissional, com acessórios necessários, Compacto, 30 Litros ou mais, com Filtro Lavável, 220V.</t>
  </si>
  <si>
    <t>Aspirador de pó</t>
  </si>
  <si>
    <t xml:space="preserve">VALOR MENSAL (D) = (B)*(C)/(A) </t>
  </si>
  <si>
    <t>QTDE FÍSICA EM USO (B)</t>
  </si>
  <si>
    <t>VIDA ÚTIL (meses) (A)</t>
  </si>
  <si>
    <t xml:space="preserve">Planilha Auxiliar - Módulo 5 - Insumos Diversos - EQUIPAMENTOS PARA LIMPEZA </t>
  </si>
  <si>
    <t>Total de Insumos diversos</t>
  </si>
  <si>
    <t xml:space="preserve">Equipamentos </t>
  </si>
  <si>
    <t xml:space="preserve">(E) </t>
  </si>
  <si>
    <t xml:space="preserve">Utensilhos </t>
  </si>
  <si>
    <t>(D)</t>
  </si>
  <si>
    <t xml:space="preserve">Material de Limpeza </t>
  </si>
  <si>
    <t>(C)</t>
  </si>
  <si>
    <t>EPI</t>
  </si>
  <si>
    <t>(B)</t>
  </si>
  <si>
    <t>Uniformes</t>
  </si>
  <si>
    <t xml:space="preserve">(A) </t>
  </si>
  <si>
    <t>VALOR TOTAL (36 meses) (R$)</t>
  </si>
  <si>
    <t>VALOR MENSAL POR EMPREGADO (R$)</t>
  </si>
  <si>
    <t>VALOR MENSAL (R$)</t>
  </si>
  <si>
    <t>RESUMO MÓDULO 5 - INSUMOS DIVERSOS</t>
  </si>
  <si>
    <t>Bota</t>
  </si>
  <si>
    <t>Máscara</t>
  </si>
  <si>
    <t>Oculos</t>
  </si>
  <si>
    <t xml:space="preserve">Protetor </t>
  </si>
  <si>
    <t>Prestação contínua de serviços de jardinagem e paisagismo, com fornecimento de materiais, insumos, ferramentas e equipamentos necessários, abrangendo manutenção e conservação de jardins e áreas verdes (poda, roçagem/capina, corte de grama, adubação, replantio e limpeza), conforme rotinas, padrões de qualidade e orientações da CONTRATANTE.</t>
  </si>
  <si>
    <t>Prestação de serviços, jardinagem e paisagismo.</t>
  </si>
  <si>
    <t>VALOR TOTAL R$ (G)= (E)x36
(36 meses)</t>
  </si>
  <si>
    <t>VALOR ANUAL R$            (F)= (E)x12                (12 meses)</t>
  </si>
  <si>
    <t>VALOR MENSAL R$   (E)= A X D</t>
  </si>
  <si>
    <t>PROPOSTA DE PREÇOS - ITEM 5</t>
  </si>
  <si>
    <t>Meia em algodão.</t>
  </si>
  <si>
    <t>Boné confeccionado em tecido de brim, com abas laterais, com logomarca da empresa.</t>
  </si>
  <si>
    <t>Boné</t>
  </si>
  <si>
    <t>Planilha Auxiliar - Módulo 5 - Insumos Diversos - UNIFORME - JARDINEIRO</t>
  </si>
  <si>
    <t>Material resistente (raspa ou similar) para roçada/capina</t>
  </si>
  <si>
    <t>Perneira</t>
  </si>
  <si>
    <t>un.</t>
  </si>
  <si>
    <t>Para poeira/partículas (roçada, varrição, manuseio de resíduos)</t>
  </si>
  <si>
    <t>Respirador PFF2</t>
  </si>
  <si>
    <t>Tipo plug ou concha, para uso com roçadeira/soprador</t>
  </si>
  <si>
    <t>Protetor auricular</t>
  </si>
  <si>
    <t>Lente incolor, proteção lateral contra partículas</t>
  </si>
  <si>
    <t>Óculos de proteção</t>
  </si>
  <si>
    <t>Botina de segurança</t>
  </si>
  <si>
    <t xml:space="preserve">Quantidade ANUAL </t>
  </si>
  <si>
    <t>Unidade de Medida</t>
  </si>
  <si>
    <t>Especificação mínima</t>
  </si>
  <si>
    <t xml:space="preserve">Descrição </t>
  </si>
  <si>
    <t>Planilha Auxiliar - Módulo 5 - Insumos Diversos - EPI</t>
  </si>
  <si>
    <t xml:space="preserve">TOTAL </t>
  </si>
  <si>
    <t>Vassoura tipo gari (piaçava), aprox. 40 cm, para áreas externas.</t>
  </si>
  <si>
    <t>Vassoura gari</t>
  </si>
  <si>
    <t>Tesoura de poda profissional, lâmina metálica, punho ergonômico.</t>
  </si>
  <si>
    <t>Tesoura (poda)</t>
  </si>
  <si>
    <t>Soprador</t>
  </si>
  <si>
    <t>Roçadeira de grama</t>
  </si>
  <si>
    <t>Rastelo metálico (aprox. 22 dentes), com cabo, para ajuntamento de folhas/grama.</t>
  </si>
  <si>
    <t>Rastelo</t>
  </si>
  <si>
    <t>Pá para coleta de resíduos, em metal reforçado, com cabo ≥ 60 cm.</t>
  </si>
  <si>
    <t>Pá para lixo</t>
  </si>
  <si>
    <t xml:space="preserve">un. </t>
  </si>
  <si>
    <t>Mangueira</t>
  </si>
  <si>
    <t>Lima</t>
  </si>
  <si>
    <t>Enxadinha tipo sacho (2 pontas), com cabo de aprox. 60 cm.</t>
  </si>
  <si>
    <t>Enxadinha / Sacho</t>
  </si>
  <si>
    <t>Enxada em aço, largura aprox. 25 cm, com cabo de aprox. 1,5 m.</t>
  </si>
  <si>
    <t>Enxada</t>
  </si>
  <si>
    <t>VALOR TOTAL        (36 )</t>
  </si>
  <si>
    <t xml:space="preserve">VALOR UNITÁRIO (C) </t>
  </si>
  <si>
    <t>UNIDADE DE MEDIDA</t>
  </si>
  <si>
    <t>Planilha Auxiliar - Módulo 5 - Insumos Diversos - Equipamentos e Utensílios</t>
  </si>
  <si>
    <t>saco (25 kg)</t>
  </si>
  <si>
    <t>rolo (225 m)</t>
  </si>
  <si>
    <t>Fio de nylon para carretel de roçadeira, diâmetro 3 mm, aprox. 225 m</t>
  </si>
  <si>
    <t>Fio de nylon</t>
  </si>
  <si>
    <t>Fertilizante</t>
  </si>
  <si>
    <t>litro (L)</t>
  </si>
  <si>
    <t>Combustível</t>
  </si>
  <si>
    <t>Adubo orgânico</t>
  </si>
  <si>
    <t xml:space="preserve">Equipamentos e Utensílios básicos </t>
  </si>
  <si>
    <t>6220-10</t>
  </si>
  <si>
    <t>Terceirização de mão de obra, brigadista - bombeiro civil, 12 x 36 horas semanais, diurno.</t>
  </si>
  <si>
    <t>Categoria Profissional - Jornada</t>
  </si>
  <si>
    <t>Faxineiro - 44h</t>
  </si>
  <si>
    <t>Jardineiro - 44h</t>
  </si>
  <si>
    <t>Prestação contínua de serviços de brigada de incêndio e bombeiro civil, com fornecimento de uniformes, Equipamentos de Proteção Individual (EPIs), ferramentas e materiais necessários, abrangendo prevenção e combate a princípios de incêndio, inspeção de equipamentos de segurança, planos de evacuação e abandono de área, pronto atendimento em primeiros socorros e controle de riscos ambientais, conforme rotinas, normas técnicas aplicáveis, padrões de qualidade e orientações da CONTRATANTE.</t>
  </si>
  <si>
    <t xml:space="preserve">Categoria Profissional - Jornada </t>
  </si>
  <si>
    <t>Bombeiro Civil - 12x36</t>
  </si>
  <si>
    <t>5171-10</t>
  </si>
  <si>
    <t>Tributos Totais</t>
  </si>
  <si>
    <t>Bota ocupacional preta, cano médio tipo C, classificação II, impermeável, confeccionado em material polimérico (PVC), sem forração interna.</t>
  </si>
  <si>
    <t>Álcool etílico em gel - 500 g</t>
  </si>
  <si>
    <t>Uni</t>
  </si>
  <si>
    <t>Estopa branca para limpeza e polimento, composta por fibras 100% algodão, com alta capacidade de absorção, isenta de impurezas, acondicionada em embalagem de 1 kg.</t>
  </si>
  <si>
    <t>Palha de aço fina Nº 0, em embalagem com 45 gramas.</t>
  </si>
  <si>
    <t xml:space="preserve">Papel toalha rolão bobinado para dispenser, branco, macio, 100% celulose virgem, de alta absorção, com 196 a 200 mm x 200 m com 6 rolos </t>
  </si>
  <si>
    <t>Removedor de cera líquido, formulado com tensoativos e agentes alcalinos, indicado para remoção de ceras, seladores e acabamentos acrílicos de pisos. Produto biodegradável, com pH alcalino, isento de ácidos corrosivos agressivos, com embalagem de 5 litros, contendo identificação do fabricante, lote e validade.</t>
  </si>
  <si>
    <t>Saco plástico para lixo com capacidade para 15 litros. Fabricado em polietileno ou material equivalente, com espessura mínima de 0,07 mm, resistência à tração e ao rasgo, adequada ao transporte de resíduos pesados. Pacote com 100 Uni.s.</t>
  </si>
  <si>
    <t>Saco plástico para lixo com capacidade para 60 litros. Fabricado em polietileno ou material equivalente, com espessura mínima de 0,07 mm, resistência à tração e ao rasgo, adequada ao transporte de resíduos pesados. Pacote com 100 Uni.s.</t>
  </si>
  <si>
    <t>Detergente clorado</t>
  </si>
  <si>
    <t>Detergente líquido clorado, com ação desengordurante e desinfetante, indicado para limpeza de superfícies laváveis em áreas sanitárias e cozinhas, contendo cloro ativo em concentração adequada, biodegradável, com registro ou notificação na ANVISA. Embalagem de 5 litros.</t>
  </si>
  <si>
    <t>Removedor alcalino (limpeza pesada)</t>
  </si>
  <si>
    <t>Detergente alcalino concentrado, indicado para remoção de sujidades pesadas, graxas, óleos e incrustações, com alto poder desengordurante, biodegradável, com pH alcalino, embalagem de 5 litros.</t>
  </si>
  <si>
    <t>Limpa pedra / pós-obra</t>
  </si>
  <si>
    <t>Produto ácido controlado para limpeza de resíduos de obra, como cimento, rejunte e incrustações minerais, indicado para uso em pisos resistentes (exceto superfícies sensíveis a ácidos), embalagem de 5 litros, com instruções de uso e segurança.</t>
  </si>
  <si>
    <t>Impermeabilizante de piso</t>
  </si>
  <si>
    <t>Impermeabilizante acrílico para pisos, com ação seladora e protetora, formando película resistente ao tráfego, antiderrapante e de fácil manutenção, indicado para pisos frios e porosos, embalagem de 5 litros.</t>
  </si>
  <si>
    <t>Neutralizador de odores concentrado</t>
  </si>
  <si>
    <t>Neutralizador de odores concentrado, com ação química sobre moléculas causadoras de mau odor, indicado para ambientes sanitários e áreas de resíduos, com fragrância suave, embalagem de 5 litros.</t>
  </si>
  <si>
    <t>Saco de lixo - 15 L</t>
  </si>
  <si>
    <t>Álcool etílico em gel a 70° INPM, antisséptico, incolor, inodoro e neutro, com componente hidratante, preferencialmente glicerina; para higienização geral. Frasco de 500 g, com tampa tipo válvula pump.</t>
  </si>
  <si>
    <t>Alvejante à base de hipoclorito de sódio, com concentração de cloro ativo entre 10% e 12%, solução aquosa, com registro ou notificação na ANVISA, destinado à desinfecção e alvejamento de superfícies laváveis. Embalagem em galão de 5 litros, com identificação do fabricante, lote e prazo de validade não inferior a 6 (seis) meses no ato da entrega.</t>
  </si>
  <si>
    <t>Avental descartável confeccionado em polietileno de baixa densidade (PEBD), impermeável, resistente a rasgos e produtos químicos leves, com amarração nas costas e ajuste no pescoço, pacote com 100 Uni.s.</t>
  </si>
  <si>
    <t>Brilha inox 500 mL.</t>
  </si>
  <si>
    <t>Papel toalha interfolhado folha dupla, 100% celulose virgem, medindo 21,5 x 22,2cm. pacote com 1000 folhas.</t>
  </si>
  <si>
    <t>Desentupidor de Vaso Sanitário com base de borracha e cabo de madeira reto lixado ou plastificado de 50 a 70 cm.</t>
  </si>
  <si>
    <t>QTDE OPERACIONAL  (B)</t>
  </si>
  <si>
    <t>Fibra abrasiva</t>
  </si>
  <si>
    <t>Escova para rejunte</t>
  </si>
  <si>
    <t>Raspador de piso</t>
  </si>
  <si>
    <t>Suporte LT para fibra</t>
  </si>
  <si>
    <t>Cabo extensor</t>
  </si>
  <si>
    <t>Fibra abrasiva sintética para limpeza, nos níveis leve, médio e pesado, indicada para remoção de sujeiras incrustadas sem danificar superfícies quando utilizada corretamente, em dimensões padrão comercial.</t>
  </si>
  <si>
    <t>Escova para limpeza de rejuntes, com cerdas rígidas em nylon e cabo ergonômico, adequada para remoção de sujeiras incrustadas em superfícies cerâmicas.</t>
  </si>
  <si>
    <t>Raspador manual para remoção de resíduos aderidos em pisos, com lâmina metálica substituível e cabo ergonômico, adequado para uso profissional.</t>
  </si>
  <si>
    <t>Suporte manual tipo LT para fixação de fibras abrasivas, com base plana e cabo articulado, indicado para limpeza de pisos e paredes.</t>
  </si>
  <si>
    <t>Mangueira flexível para uso profissional, fabricada em PVC reforçado, com resistência à pressão e intempéries, diâmetro de ½” ou ¾”, comprimento mínimo de 20 metros.</t>
  </si>
  <si>
    <t>Cabo extensor telescópico, em alumínio ou material leve e resistente, com comprimento ajustável, compatível com acessórios de limpeza em altura.</t>
  </si>
  <si>
    <t>QTD (B)</t>
  </si>
  <si>
    <t>VALOR UNITÁRIO</t>
  </si>
  <si>
    <t xml:space="preserve">VALOR TOTAL </t>
  </si>
  <si>
    <t>TAXA DE DEPRECIAÇÃO ANUAL</t>
  </si>
  <si>
    <t xml:space="preserve">VALOR DA DEPRECIAÇÃO UNITÁRIO </t>
  </si>
  <si>
    <t xml:space="preserve">VALOR TOTAL COM DEPRECIAÇÃO </t>
  </si>
  <si>
    <t>VALOR MENSAL</t>
  </si>
  <si>
    <t>VALOR TOTAL  (36 meses)</t>
  </si>
  <si>
    <t>Botina de segurança, com solado antiderrapante, biqueira de proteção (aço ou composite), resistente à umidade e adequada para atividades em áreas externas.</t>
  </si>
  <si>
    <t>Luva de proteção</t>
  </si>
  <si>
    <t>Luva de segurança confeccionada em material resistente (raspa, vaqueta ou nitrílica reforçada), adequada para atividades de jardinagem e manuseio de ferramentas.</t>
  </si>
  <si>
    <t>Chapéu tipo árabe</t>
  </si>
  <si>
    <t>Chapéu ou boné tipo árabe, com proteção para nuca, confeccionado em tecido leve e respirável.</t>
  </si>
  <si>
    <t>Adubo orgânico, acondicionado em saco de 25 kg, indicado para manutenção de áreas verdes, com composição estável e livre de contaminantes.</t>
  </si>
  <si>
    <t>Combustível tipo gasolina comum, destinado ao abastecimento de cortadores de grama, roçadeiras e sopradores, devendo atender às especificações da ANP, sendo fornecido conforme demanda operacional.</t>
  </si>
  <si>
    <t>embalagem (25 kg)</t>
  </si>
  <si>
    <t>Lima chata em aço carbono, corte duplo cruzado, com cabo, aprox. 25 cm. (não ficou claro se é murça ou bastarda)</t>
  </si>
  <si>
    <t>Mangueira para jardinagem em PVC reforçado, com no mínimo 3 camadas, diâmetro de 1/2", resistente à pressão e intempéries, com engates rápidos e esguicho regulável, comprimento mínimo de 50 metros.</t>
  </si>
  <si>
    <t>Roçadeira profissional, movida a gasolina ou elétrica, com potência compatível para uso contínuo, equipada com carretel para fio de nylon e lâmina metálica (mínimo 3 pontas), com sistema de segurança e acessórios necessários para operação.</t>
  </si>
  <si>
    <t>Soprador/aspirador/triturador de folhas, potência mínima de 2.000 W (elétrico) ou equivalente a combustão, com coletor e sistema de trituração.</t>
  </si>
  <si>
    <t>Fertilizante mineral ou organomineral, com composição balanceada de macro e micronutrientes (NPK), indicado para manutenção de áreas verdes, acondicionado em embalagem de 25 kg, com identificação do fabricante e instruções de uso.</t>
  </si>
  <si>
    <t xml:space="preserve">EQUIPAMENTOS </t>
  </si>
  <si>
    <t>UTENSÍLIOS</t>
  </si>
  <si>
    <t xml:space="preserve">INSUMOS - FORMECIMENTO MENSAL </t>
  </si>
  <si>
    <t>Insumos, Equipamentos e Utensílios</t>
  </si>
  <si>
    <t>Prestação de serviços especializados de manejo integrado e controle de pragas, compreendendo dedetização, desinsetização, desratização e descupinização, com aplicação de produtos adequados, medidas preventivas e corretivas, monitoramento e emissão de relatórios/certificados, conforme normas sanitárias e orientações da CONTRATANTE.</t>
  </si>
  <si>
    <t>Serviço de manejo e controle de pragas, dedetização, desinsetização, desratização e descupinização.</t>
  </si>
  <si>
    <t>QUANTIDADE DE M²</t>
  </si>
  <si>
    <t>QUANTIDADE DE APLICAÇÕES ANUAL</t>
  </si>
  <si>
    <t>QUANTIDADE DE APLICAÇÕES TOTAL 
(36 MESES)</t>
  </si>
  <si>
    <t>VALOR POR M²</t>
  </si>
  <si>
    <t>VALOR POR APLICAÇÃO</t>
  </si>
  <si>
    <t>VALOR ANUAL R$  
(12 meses)</t>
  </si>
  <si>
    <t>VALOR TOTAL R$
(36 meses)</t>
  </si>
  <si>
    <t xml:space="preserve">VALOR MENSAL </t>
  </si>
  <si>
    <r>
      <rPr>
        <b/>
        <sz val="11"/>
        <color theme="1"/>
        <rFont val="Calibri"/>
        <family val="2"/>
        <scheme val="minor"/>
      </rPr>
      <t xml:space="preserve">OBS.: </t>
    </r>
    <r>
      <rPr>
        <sz val="11"/>
        <color theme="1"/>
        <rFont val="Calibri"/>
        <family val="2"/>
        <scheme val="minor"/>
      </rPr>
      <t>O valor mensal do serviço foi calculado exclusivamente para fins de elaboração da proposta e cadastramento no sistema, permanecendo a quantidade estimada prevista no Termo de Referência. Ademais, cada aplicação será realizada de acordo com a frequência estabelecida no referido documento, sendo o pagamento efetuado somente após a efetiva execução dos serviços.</t>
    </r>
  </si>
  <si>
    <t>Terceirização de mão de obra, copeira, diurno, 44 horas semanais.</t>
  </si>
  <si>
    <t>Prestação contínua, por terceirização com dedicação exclusiva de mão de obra, de serviços de copa (copeira) em jornada diurna de 44 (quarenta e quatro) horas semanais, abrangendo preparo e disponibilização de café, água e itens correlatos, higienização e organização de utensílios, equipamentos e áreas de copa, reposição de insumos e apoio às rotinas de atendimento interno, conforme padrões de higiene, rotinas e orientações da CONTRATANTE.</t>
  </si>
  <si>
    <t>Copeira - 44h</t>
  </si>
  <si>
    <t>Calça social com bolso</t>
  </si>
  <si>
    <t>Calça de alfaiataria/sarja social premium (com elastano), cor azul-marinho, modelagem confortável para trabalho em pé, com 2 bolsos frontais funcionais e 1 bolso traseiro; cós com passantes; costura reforçada.</t>
  </si>
  <si>
    <t>Blusa tipo jaleco</t>
  </si>
  <si>
    <t>Jaleco/túnica de corte moderno (gola padre ou gola social baixa), fechamento frontal oculto (zíper ou botões invisíveis), tecido premium antiamarrotamento e respirável; cor azul-marinho; detalhes discretos tom sobre tom; bolsos laterais funcionais.</t>
  </si>
  <si>
    <t xml:space="preserve">Camiseta interna </t>
  </si>
  <si>
    <t>Camiseta básica lisa para uso interno, tecido leve e respirável (algodão ou poliamida), cor neutra (branco ou azul-marinho), gola careca, sem estampas.</t>
  </si>
  <si>
    <t>Sapato fechado antiderrapante</t>
  </si>
  <si>
    <t>Sapato fechado de couro ou material sintético premium, cor preta, solado antiderrapante (SRC ou equivalente), palmilha confortável para longas jornadas, fácil higienização.</t>
  </si>
  <si>
    <t>Meia social</t>
  </si>
  <si>
    <t>Meia social confortável, cor preta, tecido com boa respirabilidade e elasticidade, adequada ao uso com sapato fechado.</t>
  </si>
  <si>
    <t>5134-20</t>
  </si>
  <si>
    <t>Touca/rede para cabelo</t>
  </si>
  <si>
    <t>Rede ou touca discreta, cor neutra (preta ou azul-marinho), para controle de cabelo em áreas de manipulação/serviço; material leve e confortável.</t>
  </si>
  <si>
    <t>terceirização de mão de obra, porteiro, noturno, jornada 12 x 36 h.</t>
  </si>
  <si>
    <t>Prestação contínua, por terceirização com dedicação exclusiva de mão de obra, de serviços de portaria em turno NOTURNO, em regime de plantão 12x36, abrangendo controle de acesso de pessoas e veículos, orientação e encaminhamento de visitantes, recebimento e controle de correspondências/encomendas, rondas e inspeções em áreas comuns, operação de dispositivos de acesso (quando existentes) e registro de ocorrências, conforme normas internas, rotinas e padrões de segurança definidos pela CONTRATANTE.</t>
  </si>
  <si>
    <t>Porteiro 12x36</t>
  </si>
  <si>
    <t>5174-10</t>
  </si>
  <si>
    <t>Camisa</t>
  </si>
  <si>
    <t>Camisa social (manga curta e/ou longa), com modelagem e acabamento compatíveis com padrão institucional, confeccionada em tecido de alta qualidade, preferencialmente tricoline 100% algodão (ou tricoline mista com tratamento antiamarrotamento)</t>
  </si>
  <si>
    <t>Calça em tecido premium, de alta resistência ao uso contínuo, preferencialmente gabardine ou sarja social com elastano, com acabamento adequado (cós estruturado, zíper reforçado e bolsos funcionais),</t>
  </si>
  <si>
    <t>Cinto</t>
  </si>
  <si>
    <t>Cinto em couro, preferencialmente na cor preta, compatível com o padrão do uniforme.</t>
  </si>
  <si>
    <t>Meias</t>
  </si>
  <si>
    <t>Meias preferencialmente na cor preta, compatíveis com o padrão social do uniforme.</t>
  </si>
  <si>
    <t>Sapato</t>
  </si>
  <si>
    <t>Sapato em couro, com solado antiderrapante e palmilha confortável, adequado ao uso prolongado em postos de trabalho, garantindo segurança, durabilidade e fácil higienização.</t>
  </si>
  <si>
    <t>Equipamentos</t>
  </si>
  <si>
    <t>Porta Cassetete</t>
  </si>
  <si>
    <t>Rádio comunicador tipo WALKIE-TALKIE- NOVO em VHF/FM, devidamente configurado, com capacidade de no minimo 16 canais programáveis, 500mW de potência de RF, frequência de operação de 462,56 – 467,58 Mhz.</t>
  </si>
  <si>
    <t>Cassetete</t>
  </si>
  <si>
    <t>Apito com cordão</t>
  </si>
  <si>
    <t>Lanterna tática recarregável, superpotente, com no mínimo 1.200 lumens, múltiplos modos de iluminação e zoom de longo alcance</t>
  </si>
  <si>
    <t>Livro de ocorrências</t>
  </si>
  <si>
    <t xml:space="preserve">Porta rádio móvel </t>
  </si>
  <si>
    <t>Planilha Auxiliar - Módulo 5 - Insumos Diversos - EQUIPAMENTOS</t>
  </si>
  <si>
    <t xml:space="preserve">VALOR MENSAL POR POSTO R$   (D) </t>
  </si>
  <si>
    <t>Terceirização de mão de obra, porteiro, diurno, jornada 12 x 36 h.</t>
  </si>
  <si>
    <t>Prestação contínua, por terceirização com dedicação exclusiva de mão de obra, de serviços de portaria em turno DIURNO, em regime de plantão 12x36, abrangendo controle de acesso de pessoas e veículos, orientação e encaminhamento de visitantes, recebimento e controle de correspondências/encomendas, rondas e inspeções em áreas comuns, operação de dispositivos de acesso (quando existentes) e registro de ocorrências, conforme normas internas, rotinas e padrões de segurança definidos pela CONTRATANTE.</t>
  </si>
  <si>
    <t xml:space="preserve">Terceirização de mão de obra, recepcionista, nível médio, 44 horas semanais. </t>
  </si>
  <si>
    <t>Prestação contínua, por terceirização com dedicação exclusiva de mão de obra, de serviços de recepção, com profissional de nível médio e jornada de 44 (quarenta e quatro) horas semanais, abrangendo atendimento ao público interno e externo, triagem e encaminhamento de visitantes e usuários, registro e controle de acessos quando aplicável, apoio administrativo básico, organização do posto e registro de ocorrências, conforme rotinas, padrões de atendimento e orientações da CONTRATANTE.</t>
  </si>
  <si>
    <t>Recepcionista - 44h</t>
  </si>
  <si>
    <t>4221-05</t>
  </si>
  <si>
    <t>Calça social</t>
  </si>
  <si>
    <t>Calça social em tecido two way, cor preta, modelagem de alfaiataria, com bolsos funcionais, cós com passantes e costura reforçada.</t>
  </si>
  <si>
    <t xml:space="preserve">Saia social </t>
  </si>
  <si>
    <t>Saia social em tecido two way, cor preta, modelagem discreta, comprimento na altura do joelho ou abaixo, com forro quando necessário.</t>
  </si>
  <si>
    <t>Blusa social</t>
  </si>
  <si>
    <t>Blusa social cor branca/off-white, em tecido plano com bom caimento (ex.: crepe, tricoline mista, viscose), não transparente, acabamento compatível com padrão corporativo.</t>
  </si>
  <si>
    <t>Tailleur / Blazer</t>
  </si>
  <si>
    <t>Tailleur (taíer) ou blazer social em tecido two way, cor preta, corte moderno e acabamento corporativo, indicado para padronização visual e ambientes climatizados.</t>
  </si>
  <si>
    <t xml:space="preserve">Lenço </t>
  </si>
  <si>
    <t>Lenço em musseline, cor verde esmeralda, tamanho e forma de uso padronizados, para composição do uniforme e identificação visual.</t>
  </si>
  <si>
    <t>Sapato social</t>
  </si>
  <si>
    <t>Sapato social fechado em couro preto, tipo scarpin, com salto baixo e largo e solado antiderrapante, adequado para longos períodos em pé.</t>
  </si>
  <si>
    <t>Meia social cor preta, tecido confortável e respirável, compatível com o padrão do uniforme.</t>
  </si>
  <si>
    <t>Serviços de manutenção e conservação predial, limpeza e desinfecção de caixas d'água.</t>
  </si>
  <si>
    <t>Prestação de serviços de limpeza, higienização e desinfecção de reservatórios de água, com emissão de laudos e relatório técnico da execução.</t>
  </si>
  <si>
    <t>QUANTIDADE DE M³</t>
  </si>
  <si>
    <t>VALOR POR M³</t>
  </si>
  <si>
    <t>VALOR POR LIMPEZA</t>
  </si>
  <si>
    <t>PROPOSTA DE PREÇOS - ITEM 12</t>
  </si>
  <si>
    <t>PROPOSTA DE PREÇOS - ITEM 11</t>
  </si>
  <si>
    <t>PROPOSTA DE PREÇOS - ITEM 10</t>
  </si>
  <si>
    <t>PROPOSTA DE PREÇOS - ITEM 9</t>
  </si>
  <si>
    <t>PROPOSTA DE PREÇOS - ITEM 8</t>
  </si>
  <si>
    <t>PROPOSTA DE PREÇOS - ITEM 7</t>
  </si>
  <si>
    <t>PROPOSTA DE PREÇOS - ITEM 13</t>
  </si>
  <si>
    <t>Terceirização de mão de obra, supervisor de equipe, diurno, 44 horas semanais.</t>
  </si>
  <si>
    <t>Prestação contínua, por terceirização com dedicação exclusiva de mão de obra, de serviços de supervisão de equipe e gestão predial, com profissional qualificado e jornada de 44 (quarenta e quatro) horas semanais, abrangendo a coordenação, orientação e fiscalização das equipes operacionais alocadas, a administração integral do sistema de Ordens de Serviço (OS) e do software de controle de acesso, o acompanhamento das rotinas de manutenção, limpeza e conservação e o controle de estoque de insumos, conforme rotinas, padrões de qualidade e orientações da CONTRATANTE.</t>
  </si>
  <si>
    <t>Supervisor de Seção de Serviços Gerais - 44h</t>
  </si>
  <si>
    <t>4101-05</t>
  </si>
  <si>
    <t>PROPOSTA DE PREÇOS - ITEM 6</t>
  </si>
  <si>
    <t>Terceirização de mão de obra, brigadista - bombeiro civil, 12 x 36 horas semanais, diurno</t>
  </si>
  <si>
    <t>Planilha Auxiliar - Módulo 5 - Insumos Diversos - UNIFORME/EPI</t>
  </si>
  <si>
    <t>CALÇA TÁTICA, EM TECIDO RIPSTOP, NO PADRÃO ESTIPULADO PELO CBMGO</t>
  </si>
  <si>
    <t>CINTO TÁTICO, CONFECCIONADO EM NYLON , COM FIVELA E PONTEIRA PRATA</t>
  </si>
  <si>
    <t>CAMISETA MANGA CURTA COM BAINHA, 100% ALGODÃO, NO PADRÃO ESTIPULADO PELO CBMGO</t>
  </si>
  <si>
    <t>CAPACETE DE BRIGADA DE INCÊNDIO, CLASSE B, NO PADRÃO ESTIPULADO PELA NBR 8221</t>
  </si>
  <si>
    <t>Gandola</t>
  </si>
  <si>
    <t>GANDOLA BRIGADISTA, EM TECIDO RIPSTOP, NO PADRÃO ESTIPULADO PELO CBMGO</t>
  </si>
  <si>
    <t xml:space="preserve">Coturno </t>
  </si>
  <si>
    <t>COTURNO CABEDAL EM COURO NOBUCK HIDROFUGADO, COM ISOLAMENTO TÉRMICO EM EVA; REFORÇO INTERNO DE MATERIAL TERMOPLÁSTICO LEVE E RESISTENTE, NO BICO E CALCANHAR, SOLADO DE BORRACHA MACIO, VULCANIZADO AO CABEDAL, RESISTENTE À CORRENTE ELÉTRICA; VEDAÇÃO RESISTENTE À ÁGUA OU 100% IMPERMEÁVEL</t>
  </si>
  <si>
    <t>MEIA CONFECCIONADA EM ALGODÃO E LYCRA</t>
  </si>
  <si>
    <t>Capacete</t>
  </si>
  <si>
    <t>Óculos</t>
  </si>
  <si>
    <t xml:space="preserve">ÓCULOS DE PROTEÇÃO INDIVIDUAL, COM LENTE EM POLICARBONATO INCOLOR, VEDAÇÃO CONTRA POEIRAS E PARTÍCULAS VOLANTES, TRATAMENTO ANTIEMBAÇANTE, COM CA VÁLIDO. </t>
  </si>
  <si>
    <t>MÁSCARA CIRÚRGICA DESCARTÁVEL, FORMATO RETANGULAR, COM ELÁSTICO, DE POLIPROPILENO, COR BRANCA, CAIXA COM 50 UNIDADES</t>
  </si>
  <si>
    <t>Capuz</t>
  </si>
  <si>
    <t>CAPUZ BALACLAVA ANTICHAMAS CONFECCIONADO EM TECIDO ARAMIDA OU SIMILAR COM PROPRIEDADES INTRINSECAMENTE RETARDANTES À CHAMA MODELO INTEGRAL QUE COBRE CABEÇA PESCOÇO E PARTE DO OMBRO COM COSTURAS REFORÇADAS CONFORME NORMA NBR 15292 E NR-6</t>
  </si>
  <si>
    <t>Luva</t>
  </si>
  <si>
    <t>LUVA DE COURO ANTICHAMAS CONFECCIONADA EM COURO FLAME RETARDANTE COM FORRO INTERNO RESISTENTE AO CALOR E COSTURAS EM LINHA DE PARA-ARAMIDA COM PUNHO LONGO E ELÁSTICO DE AJUSTE CONFORME NBR 15291 E CERTIFICAÇÃO COMO EPI SEGUNDO NR-6</t>
  </si>
  <si>
    <t>Luva Nitrílica</t>
  </si>
  <si>
    <t>LUVA NITRÍLICA PARA PROCEDIMENTO NÃO CIRÚRGICO, DESCARTÁVEL, AMBIDESTRA, TAMANHO G, SEM PÓ, COM REGULARIZAÇÃO ANVISA E CA VÁLIDO</t>
  </si>
  <si>
    <t>Caixa (100 un.)</t>
  </si>
  <si>
    <t>Solução Fisiológica</t>
  </si>
  <si>
    <t>Frasco</t>
  </si>
  <si>
    <t>Compressa de Gaze</t>
  </si>
  <si>
    <t>COMPRESSA COM GAZE ESTÉRIL (7,50 CM X 7,50 CM), 8 (OITO) CAMADAS, NO MÍNIMO 11 FIOS, COM REGISTRO ANVISA</t>
  </si>
  <si>
    <t>Atadura de Crepe</t>
  </si>
  <si>
    <t>ATADURA DE CREPE (20 CM DE LARGURA), NO MÍNIMO 1,80M DE COMPRIMENTO, PACOTE COM 12 UNIDADES, COM REGISTRO ANVISA.</t>
  </si>
  <si>
    <t>Pacote (12 un.)</t>
  </si>
  <si>
    <t>Fita Microporosa</t>
  </si>
  <si>
    <t>FITA MICROPOROSA ADESIVA PARA CURATIVOS, HIPOALÉRGICA 10CM X 4,5M, COM REGISTRO ANVISA.</t>
  </si>
  <si>
    <t>Rolo</t>
  </si>
  <si>
    <t>Plástico Protetor</t>
  </si>
  <si>
    <t>PLÁSTICO PROTETOR ESTÉRIL PARA QUEIMADURAS E EVISCERAÇÕES, DESCARTÁVEL, TRANSPARENTE, DIMENSÕES MÍNIMAS DE 90 CM X 120 CM, EMBALADO INDIVIDUALMENTE, COM REGISTRO ANVISA.</t>
  </si>
  <si>
    <t>Bandagem Triangular</t>
  </si>
  <si>
    <t>BANDAGEM TRIANGULAR PARA PRIMEIROS SOCORROS, EM TECIDO RESISTENTE OU TNT (142 CM X 100 CM X 100 CM)</t>
  </si>
  <si>
    <t>Desfibrilador (DEA)</t>
  </si>
  <si>
    <t>DESFIBRILADOR EXTERNO AUTOMÁTICO, DEA, PORTÁTIL, COM ANÁLISE AUTOMÁTICA DO RITMO CARDÍACO, ORIENTAÇÃO PARA APLICAÇÃO DE CHOQUE QUANDO INDICADO, COMANDOS VISUAIS E SONOROS EM PORTUGUÊS, AUTOTESTE AUTOMÁTICO... REGULARIZAÇÃO NA ANVISA E CERTIFICAÇÃO INMETRO.</t>
  </si>
  <si>
    <t>Aparelho de Pressão</t>
  </si>
  <si>
    <t>APARELHO DE PRESSÃO DIGITAL, AUTOMÁTICO, DE BRAÇO, COM TELA DE ALTA VISIBILIDADE, BRAÇADEIRA AJUSTÁVEL COM INFLAÇÃO AUTOMÁTICA E DETECÇÃO DE ARRITMIAS APROVADO PELA ANVISA E COM CERTIFICAÇÃO INMETRO</t>
  </si>
  <si>
    <t>Termômetro Digital</t>
  </si>
  <si>
    <t>TERMÔMETRO DIGITAL CORPORAL INFRAVERMELHO, SEM CONTATO, COM VISOR LCD, TEMPO DE RESPOSTA DE ATÉ 5 SEGUNDOS, PRECISÃO MÍNIMA DE ±0,3°C, COM REGULARIZAÇÃO ANVISA E CERTIFICAÇÃO INMETRO.</t>
  </si>
  <si>
    <t>Oxímetro Portátil</t>
  </si>
  <si>
    <t>OXÍMETRO DIGITAL DE DEDO, PORTÁTIL, COM MEDIÇÃO DE SATURAÇÃO DE OXIGÊNIO E FREQUÊNCIA CARDÍACA, TELA OLED OU LCD, INDICAÇÃO GRÁFICA DE PULSO, ACOMPANHADO DE ESTOJO, CAPA DE SILICONE E CORDÃO, COM REGULARIZAÇÃO NA ANVISA E CERTIFICAÇÃO INMETRO.</t>
  </si>
  <si>
    <t>Kit Glicemia</t>
  </si>
  <si>
    <t>KIT MONITOR DE GLICEMIA, COMPOSTO POR GLICOSÍMETRO DIGITAL, TIRAS REAGENTES COMPATÍVEIS, LANCETADOR, LANCETAS ESTÉREIS E ESTOJO, COM NO MÍNIMO 50 TIRAS... REGULARIZAÇÃO NA ANVISA.</t>
  </si>
  <si>
    <t>Kit</t>
  </si>
  <si>
    <t>Reanimador (Ambu)</t>
  </si>
  <si>
    <t>REANIMADOR PULMONAR ADULTO EM PVC (AMBU)</t>
  </si>
  <si>
    <t>Prancha Rígida</t>
  </si>
  <si>
    <t>PRANCHA RÍGIDA LONGA PARA RESGATE/APH, EM POLIETILENO OU PLÁSTICO DE ALTA RESISTÊNCIA, LAVÁVEL, COM ALÇAS LATERAIS E CINTOS DE FIXAÇÃO, CAPACIDADE MÍNIMA DE CARGA DE 150 KG (APROX. 190 CM X 45 CM)</t>
  </si>
  <si>
    <t>Kit Colar Cervical</t>
  </si>
  <si>
    <t>KIT DE COLAR CERVICAL CONVENCIONAL PARA RESGATE/APH, CONTENDO 4 TAMANHOS, PP, P, M E G, EM POLIETILENO, REVESTIDOS EM EVA, COM ABERTURAS FRONTAL E POSTERIOR E FECHAMENTO EM VELCRO.</t>
  </si>
  <si>
    <t>Maleta de Socorros</t>
  </si>
  <si>
    <t>MALETA DE PRIMEIROS SOCORROS/APH, EM MATERIAL RESISTENTE E LAVÁVEL, COM ALÇA DE TRANSPORTE, DIVISÓRIAS INTERNAS E IDENTIFICAÇÃO EXTERNA DE PRIMEIROS SOCORROS (GG)</t>
  </si>
  <si>
    <t>Tesoura Resgate</t>
  </si>
  <si>
    <t>TESOURA PONTA ROMBA PARA BANDAGEM RESGATE</t>
  </si>
  <si>
    <t>Bolsa Térmica</t>
  </si>
  <si>
    <t>BOLSA TÉRMICA EM GEL FLEXÍVEL, REUTILIZÁVEL, PARA APLICAÇÃO DE CALOR OU FRIO, COM NO MÍNIMO 400G E REVESTIMENTO EXTERNO RESISTENTE.</t>
  </si>
  <si>
    <t>Torniquete Tático</t>
  </si>
  <si>
    <t>TORNIQUETE TÁTICO PARA CONTROLE DE HEMORRAGIAS GRAVES EM MEMBROS, EM NYLON DE ALTA RESISTÊNCIA, AJUSTÁVEL, COM HASTE DE TORÇÃO E SISTEMA DE TRAVAMENTO... COM REGULARIZAÇÃO NA ANVISA.</t>
  </si>
  <si>
    <t>Rádio Comunicador</t>
  </si>
  <si>
    <t>RÁDIO COMUNICADOR PROFISSIONAL TIPO WALKIE-TALKIE- NOVO UHF HOMOLOGADO PELA ANATEL , DEVIDAMENTE CONFIGURADO, COM CAPACIDADE DE NO MINIMO 16 CANAIS PROGRAMÁVEIS ,POTÊNCIA AJUSTÁVEL, BATERIA RECARREGÁVEL... CLIPE DE CINTO.</t>
  </si>
  <si>
    <t>Fone PTT</t>
  </si>
  <si>
    <t>FONE DE OUVIDO INTRA-AURICULAR COM MICROFONE E BOTÃO PTT, PUSH-TO-TALK, DE LAPELA, PARA USO COM RÁDIO COMUNICADOR, COM SUPORTE AURICULAR EMBORRACHADO EM FORMATO “D”...</t>
  </si>
  <si>
    <t>Lanterna Tática</t>
  </si>
  <si>
    <t>LANTERNA TÁTICA DE MÃO, COM CAPACIDADE DE LUMINOSIDADE MÍNIMA DE 800 LUMENS, COM BATERIA SELADA, AUTONOMIA DE NO MÍNIMO 3 HORAS, RECARREGÁVEL, MATERIAL RESISTENTE.</t>
  </si>
  <si>
    <t>Livro Ocorrência</t>
  </si>
  <si>
    <t>LIVRO ATA/OCORRÊNCIA, CAPA DURA – APROX. 100 FOLHAS PAUTADAS</t>
  </si>
  <si>
    <t>Uniformes e EPI</t>
  </si>
  <si>
    <t>EQUIPAMENTOS</t>
  </si>
  <si>
    <t>Uniforme e EPI</t>
  </si>
  <si>
    <t>Utensílios</t>
  </si>
  <si>
    <t>Insumos</t>
  </si>
  <si>
    <t>Contratação de empresa especializada para a prestação integrada de serviços de facilities, visando atender ao novo Centro Administrativo, compreendendo a manutenção predial preventiva e corretiva, com fornecimento de materiais, peças e equipamentos; a implantação, operação e manutenção de sistemas de controle de acesso e videomonitoramento (CFTV); a execução de serviços de limpeza, higienização e desinfecção de reservatórios de água; bem como a realização de serviços contínuos com dedicação exclusiva de mão de obra, incluindo limpeza e conservação, jardinagem e paisagismo, brigada de incêndio, controle de pragas, copa, portaria e recepção, conforme especificações estabelecidas no Termo de Referência e seus anexos.</t>
  </si>
  <si>
    <t>Calça em tecido resistente (brim ou equivalente), com bolsos laterais tipo cargo, costuras reforçadas e adequada para atividades externas.</t>
  </si>
  <si>
    <t>Camiseta em malha fria tipo PV, manga longa com proteção contra radiação solar (preferencialmente com fator UV), gola V ou careca, com identificação da empresa.</t>
  </si>
  <si>
    <t>Crachá</t>
  </si>
  <si>
    <t>Crachá de identificação com fotografia</t>
  </si>
  <si>
    <t>Adicional de Férias</t>
  </si>
  <si>
    <r>
      <rPr>
        <b/>
        <sz val="11"/>
        <color rgb="FF000000"/>
        <rFont val="Arial"/>
        <family val="2"/>
      </rPr>
      <t>Nota 1: </t>
    </r>
    <r>
      <rPr>
        <sz val="11"/>
        <color rgb="FF000000"/>
        <rFont val="Arial"/>
        <family val="2"/>
      </rPr>
      <t>Como a planilha de custos e formação de preços é calculada mensalmente, provisiona-se proporcionalmente 1/12 (um doze avos) dos valores referentes a gratificação natalina, férias e adicional de férias. (Redação dada pela Instrução Normativa nº 7, de 2018)</t>
    </r>
  </si>
  <si>
    <r>
      <rPr>
        <b/>
        <sz val="11"/>
        <color rgb="FF000000"/>
        <rFont val="Arial"/>
        <family val="2"/>
      </rPr>
      <t>Nota 2: </t>
    </r>
    <r>
      <rPr>
        <sz val="11"/>
        <color rgb="FF000000"/>
        <rFont val="Arial"/>
        <family val="2"/>
      </rPr>
      <t>O adicional de férias contido no Submódulo 2.1 corresponde a 1/3 (um terço) da remuneração que por sua vez é divido por 12 (doze) conforme Nota 1 acima.</t>
    </r>
  </si>
  <si>
    <r>
      <rPr>
        <b/>
        <sz val="11"/>
        <color rgb="FF000000"/>
        <rFont val="Arial"/>
        <family val="2"/>
      </rPr>
      <t xml:space="preserve">Nota 3: </t>
    </r>
    <r>
      <rPr>
        <sz val="11"/>
        <color rgb="FF000000"/>
        <rFont val="Arial"/>
        <family val="2"/>
      </rPr>
      <t>Levando em consideração a vigência contratual prevista no art. 57 da Lei nº 8.666, de 23 de junho de 1993, a rubrica férias tem como objetivo principal suprir a necessidade do pagamento das férias remuneradas ao final do contrato de 12 meses. Esta rubrica, quando da prorrogação contratual, torna-se custo não renovável.</t>
    </r>
  </si>
  <si>
    <r>
      <rPr>
        <b/>
        <sz val="11"/>
        <color rgb="FF000000"/>
        <rFont val="Arial"/>
        <family val="2"/>
      </rPr>
      <t>Nota 1:</t>
    </r>
    <r>
      <rPr>
        <sz val="11"/>
        <color rgb="FF000000"/>
        <rFont val="Arial"/>
        <family val="2"/>
      </rPr>
      <t> Como a planilha de custos e formação de preços é calculada mensalmente, provisiona-se proporcionalmente 1/12 (um doze avos) dos valores referentes a gratificação natalina, férias e adicional de férias. (Redação dada pela Instrução Normativa nº 7, de 2018)</t>
    </r>
  </si>
  <si>
    <r>
      <rPr>
        <b/>
        <sz val="11"/>
        <color rgb="FF000000"/>
        <rFont val="Arial"/>
        <family val="2"/>
      </rPr>
      <t>Nota 3:</t>
    </r>
    <r>
      <rPr>
        <sz val="11"/>
        <color rgb="FF000000"/>
        <rFont val="Arial"/>
        <family val="2"/>
      </rPr>
      <t xml:space="preserve"> Levando em consideração a vigência contratual prevista no art. 57 da Lei nº 8.666, de 23 de junho de 1993, a rubrica férias tem como objetivo principal suprir a necessidade do pagamento das férias remuneradas ao final do contrato de 12 meses. Esta rubrica, quando da prorrogação contratual, torna-se custo não renovável.</t>
    </r>
  </si>
  <si>
    <r>
      <t>Nota 1: </t>
    </r>
    <r>
      <rPr>
        <sz val="11"/>
        <color rgb="FF000000"/>
        <rFont val="Arial"/>
        <family val="2"/>
      </rPr>
      <t>Como a planilha de custos e formação de preços é calculada mensalmente, provisiona-se proporcionalmente 1/12 (um doze avos) dos valores referentes a gratificação natalina, férias e adicional de férias. (Redação dada pela Instrução Normativa nº 7, de 2018)</t>
    </r>
  </si>
  <si>
    <r>
      <t>Nota 2: </t>
    </r>
    <r>
      <rPr>
        <sz val="11"/>
        <color rgb="FF000000"/>
        <rFont val="Arial"/>
        <family val="2"/>
      </rPr>
      <t>O adicional de férias contido no Submódulo 2.1 corresponde a 1/3 (um terço) da remuneração que por sua vez é divido por 12 (doze) conforme Nota 1 acima.</t>
    </r>
  </si>
  <si>
    <r>
      <t xml:space="preserve">Nota 3: </t>
    </r>
    <r>
      <rPr>
        <sz val="11"/>
        <color rgb="FF000000"/>
        <rFont val="Arial"/>
        <family val="2"/>
      </rPr>
      <t>Levando em consideração a vigência contratual prevista no art. 57 da Lei nº 8.666, de 23 de junho de 1993, a rubrica férias tem como objetivo principal suprir a necessidade do pagamento das férias remuneradas ao final do contrato de 12 meses. Esta rubrica, quando da prorrogação contratual, torna-se custo não renovável.</t>
    </r>
  </si>
  <si>
    <r>
      <rPr>
        <b/>
        <sz val="11"/>
        <color rgb="FF000000"/>
        <rFont val="Arial"/>
        <family val="2"/>
      </rPr>
      <t>Nota 1:</t>
    </r>
    <r>
      <rPr>
        <sz val="11"/>
        <color rgb="FF000000"/>
        <rFont val="Arial"/>
        <family val="2"/>
      </rPr>
      <t> Como a planilha de custos e formação de preços é calculada mensalmente, provisiona-se proporcionalmente 1/12 (um doze avos) dos valores referentes a gratificação natalina, férias e adicional de férias. (Redação dada pela Instrução Normativa nº 7, de 2018).</t>
    </r>
  </si>
  <si>
    <t>13º (décimo terceiro) Salário e Adicional de Férias</t>
  </si>
  <si>
    <t>Submódulo 2.1 - 13º Salário e Adicional de Férias</t>
  </si>
  <si>
    <t>Encargos e Benefícios  Anuais, Mensais e Diários</t>
  </si>
  <si>
    <t>Encargos e Benefícios Anuais, Mensais e Diários</t>
  </si>
  <si>
    <t xml:space="preserve">SOLUÇÃO FISIOLÓGICA DE CLORETO DE SÓDIO 0,9% , COM REGISTRO ANVISA. FRASCO DE 250 ML. </t>
  </si>
  <si>
    <r>
      <rPr>
        <b/>
        <sz val="11"/>
        <color theme="1"/>
        <rFont val="Calibri"/>
        <family val="2"/>
        <scheme val="minor"/>
      </rPr>
      <t xml:space="preserve">OBS.: </t>
    </r>
    <r>
      <rPr>
        <sz val="11"/>
        <color theme="1"/>
        <rFont val="Calibri"/>
        <family val="2"/>
        <scheme val="minor"/>
      </rPr>
      <t>O valor mensal do serviço foi calculado exclusivamente para fins de elaboração da proposta e cadastramento no sistema, permanecendo a quantidade estimada prevista no Termo de Referência. Ademais, cada limpeza será realizada de acordo com a frequência estabelecida no referido documento, sendo o pagamento efetuado somente após a efetiva execução dos serviços.</t>
    </r>
  </si>
  <si>
    <t>TALA ARAMADA EM EVA, MOLDÁVEIS PEQUENAS (30 CM X 8 CM X 2 CM)</t>
  </si>
  <si>
    <t>TALA ARAMADA EM EVA, MOLDÁVEIS MÉDIAS (63 CM X 9 CM X 2 CM)</t>
  </si>
  <si>
    <t>TALA ARAMADA EM EVA, MOLDÁVEIS GRANDES (86 CM X 10 CM X 2 CM)</t>
  </si>
  <si>
    <t>Talas Aramadas - 30cm</t>
  </si>
  <si>
    <t>Talas Aramadas - 63cm</t>
  </si>
  <si>
    <t>Talas Aramadas - 86cm</t>
  </si>
  <si>
    <t>QTDE TRIMESTRAL (A)</t>
  </si>
  <si>
    <t>VALOR TOTAL TRIMESTRAL (C)=(A) x (B)</t>
  </si>
  <si>
    <t>VALOR MENSAL 
(D) = (C)/3</t>
  </si>
  <si>
    <t>INSUMOS - FORMECIMENTO TRIMESTRAL</t>
  </si>
  <si>
    <t>MACHADO DE BOMBEIRO, TIPO ARROMBADOR COM LÂMINA DE AÇO CARBONO DORSO TIPO MARRETA , CABO LONGO EM MADEIRA TRATADA, FIBRA DE VIDRO OU MATERIAL RESISTENTE EQUIVALENTE</t>
  </si>
  <si>
    <t xml:space="preserve">ALICATE CORTA VERGALHÃO 36 POLEGADAS COM CORPO EM AÇO FORJADO OU AÇO DE ALTA RESISTÊNCIA, CAPACIDADE DE CORTE MÍNIMA DE 16 MM OU 5/8, CABOS ERGONÔMICOS COM SUPERFÍCIE ANTIDERRAPANTE
</t>
  </si>
  <si>
    <t xml:space="preserve">PÉ DE CABRA SEXTAVADO REFORÇADO, EM AÇO CARBONO TEMPERADO, COM PONTAS RETA E CURVA, COMPRIMENTO MÍNIMO DE 60 CM. 
</t>
  </si>
  <si>
    <t xml:space="preserve">Alicate corta vergalhão </t>
  </si>
  <si>
    <t xml:space="preserve">Pé de Cabra </t>
  </si>
  <si>
    <t>Machado de Bombeiro</t>
  </si>
  <si>
    <t>Blazer social</t>
  </si>
  <si>
    <t>Blazer social em tecido compatível com o padrão institucional, mantendo a uniformidade visual e a apresentação profissional.</t>
  </si>
  <si>
    <t>Fone de Ouvido</t>
  </si>
  <si>
    <t>Unid.</t>
  </si>
  <si>
    <t>VALOR MENSAL DO POSTO R$   (E)= A X D</t>
  </si>
  <si>
    <t xml:space="preserve">Serviços de Monitoramento Eletrônico (Alarme eletrônico), circuito fechado de Televisão (monitoramento de CFTV) e serviços de monitoramento de sistema de alarme 24 horas, sete dias por semana, com instalação, manutenção e assistência técnica preventiva e corretiva dos equipamentos instalados em regime de comodato, identificadas através do alarme contra intrusão (violações noturnas e diurnas).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</si>
</sst>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0&quot;.&quot;000&quot;.&quot;000&quot;/&quot;0000&quot;-&quot;00"/>
    <numFmt numFmtId="165" formatCode="&quot;R$&quot;\ #,##0.00"/>
    <numFmt numFmtId="166" formatCode="_-[$R$-416]\ * #,##0.00_-;\-[$R$-416]\ * #,##0.00_-;_-[$R$-416]\ * &quot;-&quot;??_-;_-@_-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vertAlign val="superscript"/>
      <sz val="11"/>
      <name val="Arial"/>
      <family val="2"/>
    </font>
    <font>
      <b/>
      <sz val="9"/>
      <color indexed="81"/>
      <name val="Segoe U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rgb="FF0F11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2" tint="-0.89999084444715716"/>
      <name val="Arial"/>
      <family val="2"/>
    </font>
    <font>
      <sz val="10"/>
      <color theme="2" tint="-0.89999084444715716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rgb="FFB2B2B2"/>
      </patternFill>
    </fill>
    <fill>
      <patternFill patternType="solid">
        <fgColor theme="9" tint="0.79998168889431442"/>
        <bgColor rgb="FFB2B2B2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AD47"/>
        <bgColor rgb="FFB2B2B2"/>
      </patternFill>
    </fill>
    <fill>
      <patternFill patternType="solid">
        <fgColor rgb="FFE2EFDA"/>
        <bgColor rgb="FF000000"/>
      </patternFill>
    </fill>
  </fills>
  <borders count="1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6" fillId="0" borderId="0"/>
    <xf numFmtId="0" fontId="1" fillId="0" borderId="0"/>
    <xf numFmtId="9" fontId="1" fillId="0" borderId="0" applyFont="0" applyFill="0" applyBorder="0" applyAlignment="0" applyProtection="0"/>
  </cellStyleXfs>
  <cellXfs count="648">
    <xf numFmtId="0" fontId="0" fillId="0" borderId="0" xfId="0"/>
    <xf numFmtId="0" fontId="2" fillId="2" borderId="4" xfId="0" applyFont="1" applyFill="1" applyBorder="1"/>
    <xf numFmtId="0" fontId="2" fillId="3" borderId="4" xfId="0" applyFont="1" applyFill="1" applyBorder="1"/>
    <xf numFmtId="0" fontId="2" fillId="3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 shrinkToFit="1"/>
    </xf>
    <xf numFmtId="0" fontId="2" fillId="3" borderId="4" xfId="0" applyFont="1" applyFill="1" applyBorder="1" applyAlignment="1">
      <alignment shrinkToFit="1"/>
    </xf>
    <xf numFmtId="0" fontId="2" fillId="3" borderId="8" xfId="0" applyFont="1" applyFill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0" fontId="4" fillId="5" borderId="2" xfId="0" applyFont="1" applyFill="1" applyBorder="1" applyAlignment="1" applyProtection="1">
      <alignment horizontal="center" vertical="center" shrinkToFit="1"/>
      <protection locked="0"/>
    </xf>
    <xf numFmtId="0" fontId="4" fillId="0" borderId="17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5" borderId="4" xfId="0" applyFont="1" applyFill="1" applyBorder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vertical="center" shrinkToFit="1"/>
      <protection locked="0"/>
    </xf>
    <xf numFmtId="0" fontId="3" fillId="5" borderId="4" xfId="0" applyFont="1" applyFill="1" applyBorder="1"/>
    <xf numFmtId="0" fontId="3" fillId="5" borderId="3" xfId="0" applyFont="1" applyFill="1" applyBorder="1"/>
    <xf numFmtId="0" fontId="8" fillId="0" borderId="4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vertical="center" wrapText="1"/>
    </xf>
    <xf numFmtId="0" fontId="2" fillId="6" borderId="0" xfId="0" applyFont="1" applyFill="1" applyBorder="1" applyAlignment="1">
      <alignment horizontal="center" vertical="center" wrapText="1"/>
    </xf>
    <xf numFmtId="43" fontId="2" fillId="6" borderId="0" xfId="1" applyFont="1" applyFill="1" applyBorder="1" applyAlignment="1">
      <alignment vertical="center" wrapText="1"/>
    </xf>
    <xf numFmtId="43" fontId="2" fillId="6" borderId="18" xfId="1" applyFont="1" applyFill="1" applyBorder="1" applyAlignment="1">
      <alignment vertical="center" wrapText="1"/>
    </xf>
    <xf numFmtId="0" fontId="3" fillId="6" borderId="0" xfId="0" applyFont="1" applyFill="1" applyBorder="1"/>
    <xf numFmtId="0" fontId="3" fillId="6" borderId="18" xfId="0" applyFont="1" applyFill="1" applyBorder="1"/>
    <xf numFmtId="0" fontId="3" fillId="0" borderId="0" xfId="0" applyFont="1" applyFill="1" applyBorder="1" applyAlignment="1"/>
    <xf numFmtId="0" fontId="0" fillId="8" borderId="0" xfId="0" applyFill="1" applyProtection="1"/>
    <xf numFmtId="0" fontId="0" fillId="8" borderId="0" xfId="0" applyFill="1"/>
    <xf numFmtId="0" fontId="2" fillId="10" borderId="4" xfId="0" applyFont="1" applyFill="1" applyBorder="1" applyAlignment="1">
      <alignment horizontal="center" vertical="center" wrapText="1"/>
    </xf>
    <xf numFmtId="0" fontId="2" fillId="10" borderId="17" xfId="0" applyFont="1" applyFill="1" applyBorder="1" applyAlignment="1">
      <alignment horizontal="center" vertical="center" wrapText="1"/>
    </xf>
    <xf numFmtId="0" fontId="2" fillId="10" borderId="21" xfId="0" applyFont="1" applyFill="1" applyBorder="1" applyAlignment="1">
      <alignment horizontal="center" vertical="center" wrapText="1"/>
    </xf>
    <xf numFmtId="44" fontId="8" fillId="0" borderId="4" xfId="1" applyNumberFormat="1" applyFont="1" applyBorder="1" applyAlignment="1">
      <alignment horizontal="center" vertical="center"/>
    </xf>
    <xf numFmtId="44" fontId="8" fillId="0" borderId="1" xfId="1" applyNumberFormat="1" applyFont="1" applyFill="1" applyBorder="1" applyAlignment="1">
      <alignment horizontal="center" vertical="center"/>
    </xf>
    <xf numFmtId="44" fontId="8" fillId="0" borderId="3" xfId="1" applyNumberFormat="1" applyFont="1" applyFill="1" applyBorder="1" applyAlignment="1">
      <alignment horizontal="center" vertical="center"/>
    </xf>
    <xf numFmtId="44" fontId="8" fillId="0" borderId="24" xfId="1" applyNumberFormat="1" applyFont="1" applyFill="1" applyBorder="1" applyAlignment="1">
      <alignment horizontal="center" vertical="center"/>
    </xf>
    <xf numFmtId="44" fontId="8" fillId="0" borderId="18" xfId="1" applyNumberFormat="1" applyFont="1" applyFill="1" applyBorder="1" applyAlignment="1">
      <alignment horizontal="center" vertical="center"/>
    </xf>
    <xf numFmtId="44" fontId="8" fillId="0" borderId="27" xfId="1" applyNumberFormat="1" applyFont="1" applyFill="1" applyBorder="1" applyAlignment="1">
      <alignment horizontal="center" vertical="center"/>
    </xf>
    <xf numFmtId="44" fontId="8" fillId="0" borderId="21" xfId="1" applyNumberFormat="1" applyFont="1" applyFill="1" applyBorder="1" applyAlignment="1">
      <alignment horizontal="center" vertical="center"/>
    </xf>
    <xf numFmtId="0" fontId="0" fillId="11" borderId="0" xfId="0" applyFill="1"/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4" fillId="12" borderId="4" xfId="0" applyFont="1" applyFill="1" applyBorder="1" applyAlignment="1">
      <alignment horizontal="center" vertical="center"/>
    </xf>
    <xf numFmtId="0" fontId="4" fillId="12" borderId="4" xfId="0" applyFont="1" applyFill="1" applyBorder="1" applyAlignment="1">
      <alignment horizontal="center" vertical="center" wrapText="1"/>
    </xf>
    <xf numFmtId="44" fontId="8" fillId="5" borderId="4" xfId="0" applyNumberFormat="1" applyFont="1" applyFill="1" applyBorder="1" applyAlignment="1">
      <alignment horizontal="center" vertical="center"/>
    </xf>
    <xf numFmtId="44" fontId="8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44" fontId="8" fillId="0" borderId="4" xfId="0" applyNumberFormat="1" applyFont="1" applyFill="1" applyBorder="1" applyAlignment="1">
      <alignment horizontal="center" vertical="center"/>
    </xf>
    <xf numFmtId="0" fontId="8" fillId="6" borderId="4" xfId="0" applyNumberFormat="1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12" fillId="13" borderId="31" xfId="2" applyFont="1" applyFill="1" applyBorder="1" applyAlignment="1">
      <alignment vertical="center" wrapText="1"/>
    </xf>
    <xf numFmtId="0" fontId="12" fillId="13" borderId="32" xfId="2" applyFont="1" applyFill="1" applyBorder="1" applyAlignment="1">
      <alignment vertical="center" wrapText="1"/>
    </xf>
    <xf numFmtId="0" fontId="12" fillId="13" borderId="33" xfId="2" applyFont="1" applyFill="1" applyBorder="1" applyAlignment="1">
      <alignment wrapText="1"/>
    </xf>
    <xf numFmtId="0" fontId="12" fillId="0" borderId="0" xfId="2" applyFont="1" applyAlignment="1">
      <alignment wrapText="1"/>
    </xf>
    <xf numFmtId="0" fontId="12" fillId="13" borderId="34" xfId="2" applyFont="1" applyFill="1" applyBorder="1" applyAlignment="1">
      <alignment vertical="center" wrapText="1"/>
    </xf>
    <xf numFmtId="0" fontId="12" fillId="13" borderId="38" xfId="2" applyFont="1" applyFill="1" applyBorder="1" applyAlignment="1">
      <alignment wrapText="1"/>
    </xf>
    <xf numFmtId="0" fontId="12" fillId="13" borderId="39" xfId="2" applyFont="1" applyFill="1" applyBorder="1" applyAlignment="1">
      <alignment vertical="center" wrapText="1"/>
    </xf>
    <xf numFmtId="0" fontId="12" fillId="0" borderId="50" xfId="2" applyFont="1" applyBorder="1" applyAlignment="1">
      <alignment horizontal="center" vertical="center" wrapText="1"/>
    </xf>
    <xf numFmtId="0" fontId="12" fillId="0" borderId="51" xfId="2" applyFont="1" applyBorder="1" applyAlignment="1">
      <alignment horizontal="center" vertical="center" wrapText="1"/>
    </xf>
    <xf numFmtId="0" fontId="12" fillId="0" borderId="67" xfId="2" applyFont="1" applyBorder="1" applyAlignment="1">
      <alignment horizontal="center" vertical="center" wrapText="1"/>
    </xf>
    <xf numFmtId="0" fontId="12" fillId="0" borderId="68" xfId="2" applyFont="1" applyBorder="1" applyAlignment="1">
      <alignment horizontal="center" vertical="center" wrapText="1"/>
    </xf>
    <xf numFmtId="0" fontId="13" fillId="15" borderId="74" xfId="2" applyFont="1" applyFill="1" applyBorder="1" applyAlignment="1">
      <alignment horizontal="center" vertical="center" wrapText="1"/>
    </xf>
    <xf numFmtId="0" fontId="13" fillId="15" borderId="26" xfId="2" applyFont="1" applyFill="1" applyBorder="1" applyAlignment="1">
      <alignment horizontal="center" vertical="center" wrapText="1"/>
    </xf>
    <xf numFmtId="0" fontId="13" fillId="15" borderId="25" xfId="2" applyFont="1" applyFill="1" applyBorder="1" applyAlignment="1">
      <alignment horizontal="center" vertical="center" wrapText="1"/>
    </xf>
    <xf numFmtId="0" fontId="12" fillId="0" borderId="76" xfId="2" applyFont="1" applyBorder="1" applyAlignment="1">
      <alignment horizontal="center" vertical="center" wrapText="1"/>
    </xf>
    <xf numFmtId="44" fontId="12" fillId="6" borderId="25" xfId="2" applyNumberFormat="1" applyFont="1" applyFill="1" applyBorder="1" applyAlignment="1">
      <alignment vertical="center" wrapText="1"/>
    </xf>
    <xf numFmtId="0" fontId="12" fillId="0" borderId="80" xfId="2" applyFont="1" applyBorder="1" applyAlignment="1">
      <alignment horizontal="center" vertical="center" wrapText="1"/>
    </xf>
    <xf numFmtId="10" fontId="12" fillId="6" borderId="41" xfId="2" applyNumberFormat="1" applyFont="1" applyFill="1" applyBorder="1" applyAlignment="1">
      <alignment horizontal="center" vertical="center" wrapText="1"/>
    </xf>
    <xf numFmtId="0" fontId="12" fillId="0" borderId="64" xfId="2" applyFont="1" applyBorder="1" applyAlignment="1">
      <alignment horizontal="center" vertical="center" wrapText="1"/>
    </xf>
    <xf numFmtId="0" fontId="15" fillId="0" borderId="67" xfId="2" applyFont="1" applyBorder="1" applyAlignment="1">
      <alignment horizontal="center"/>
    </xf>
    <xf numFmtId="44" fontId="13" fillId="14" borderId="70" xfId="2" applyNumberFormat="1" applyFont="1" applyFill="1" applyBorder="1" applyAlignment="1">
      <alignment vertical="center" wrapText="1"/>
    </xf>
    <xf numFmtId="0" fontId="12" fillId="13" borderId="38" xfId="2" applyFont="1" applyFill="1" applyBorder="1" applyAlignment="1">
      <alignment vertical="center" wrapText="1"/>
    </xf>
    <xf numFmtId="0" fontId="12" fillId="0" borderId="0" xfId="2" applyFont="1" applyAlignment="1">
      <alignment vertical="center" wrapText="1"/>
    </xf>
    <xf numFmtId="0" fontId="13" fillId="15" borderId="25" xfId="2" applyFont="1" applyFill="1" applyBorder="1" applyAlignment="1">
      <alignment horizontal="center" vertical="center" wrapText="1"/>
    </xf>
    <xf numFmtId="0" fontId="13" fillId="15" borderId="67" xfId="2" applyFont="1" applyFill="1" applyBorder="1" applyAlignment="1">
      <alignment horizontal="center" vertical="center" wrapText="1"/>
    </xf>
    <xf numFmtId="0" fontId="13" fillId="15" borderId="41" xfId="2" applyFont="1" applyFill="1" applyBorder="1" applyAlignment="1">
      <alignment horizontal="center" vertical="center" wrapText="1"/>
    </xf>
    <xf numFmtId="10" fontId="12" fillId="0" borderId="0" xfId="2" applyNumberFormat="1" applyFont="1" applyAlignment="1">
      <alignment wrapText="1"/>
    </xf>
    <xf numFmtId="44" fontId="13" fillId="13" borderId="25" xfId="2" applyNumberFormat="1" applyFont="1" applyFill="1" applyBorder="1" applyAlignment="1">
      <alignment vertical="center" wrapText="1"/>
    </xf>
    <xf numFmtId="0" fontId="12" fillId="6" borderId="67" xfId="2" applyFont="1" applyFill="1" applyBorder="1" applyAlignment="1">
      <alignment horizontal="center" vertical="center" wrapText="1"/>
    </xf>
    <xf numFmtId="10" fontId="16" fillId="6" borderId="41" xfId="2" applyNumberFormat="1" applyFont="1" applyFill="1" applyBorder="1" applyAlignment="1">
      <alignment horizontal="center" vertical="center" wrapText="1"/>
    </xf>
    <xf numFmtId="10" fontId="13" fillId="15" borderId="41" xfId="2" applyNumberFormat="1" applyFont="1" applyFill="1" applyBorder="1" applyAlignment="1">
      <alignment horizontal="center" vertical="center" wrapText="1"/>
    </xf>
    <xf numFmtId="44" fontId="13" fillId="15" borderId="25" xfId="2" applyNumberFormat="1" applyFont="1" applyFill="1" applyBorder="1" applyAlignment="1">
      <alignment vertical="center" wrapText="1"/>
    </xf>
    <xf numFmtId="44" fontId="12" fillId="0" borderId="0" xfId="2" applyNumberFormat="1" applyFont="1" applyAlignment="1">
      <alignment wrapText="1"/>
    </xf>
    <xf numFmtId="0" fontId="13" fillId="15" borderId="26" xfId="2" applyFont="1" applyFill="1" applyBorder="1" applyAlignment="1">
      <alignment horizontal="center" vertical="center" wrapText="1"/>
    </xf>
    <xf numFmtId="0" fontId="13" fillId="10" borderId="40" xfId="2" applyFont="1" applyFill="1" applyBorder="1" applyAlignment="1">
      <alignment horizontal="center" vertical="center" wrapText="1"/>
    </xf>
    <xf numFmtId="0" fontId="12" fillId="13" borderId="40" xfId="2" applyFont="1" applyFill="1" applyBorder="1" applyAlignment="1">
      <alignment horizontal="center" vertical="center" wrapText="1"/>
    </xf>
    <xf numFmtId="0" fontId="13" fillId="10" borderId="41" xfId="2" applyFont="1" applyFill="1" applyBorder="1" applyAlignment="1">
      <alignment horizontal="center" vertical="center" wrapText="1"/>
    </xf>
    <xf numFmtId="10" fontId="12" fillId="13" borderId="41" xfId="2" applyNumberFormat="1" applyFont="1" applyFill="1" applyBorder="1" applyAlignment="1">
      <alignment horizontal="center" vertical="center" wrapText="1"/>
    </xf>
    <xf numFmtId="44" fontId="12" fillId="6" borderId="41" xfId="2" applyNumberFormat="1" applyFont="1" applyFill="1" applyBorder="1" applyAlignment="1">
      <alignment vertical="center" wrapText="1"/>
    </xf>
    <xf numFmtId="166" fontId="12" fillId="6" borderId="25" xfId="2" applyNumberFormat="1" applyFont="1" applyFill="1" applyBorder="1" applyAlignment="1">
      <alignment vertical="center" wrapText="1"/>
    </xf>
    <xf numFmtId="166" fontId="13" fillId="15" borderId="25" xfId="2" applyNumberFormat="1" applyFont="1" applyFill="1" applyBorder="1" applyAlignment="1">
      <alignment vertical="center" wrapText="1"/>
    </xf>
    <xf numFmtId="166" fontId="13" fillId="14" borderId="46" xfId="2" applyNumberFormat="1" applyFont="1" applyFill="1" applyBorder="1" applyAlignment="1">
      <alignment vertical="center" wrapText="1"/>
    </xf>
    <xf numFmtId="0" fontId="13" fillId="15" borderId="94" xfId="2" applyFont="1" applyFill="1" applyBorder="1" applyAlignment="1">
      <alignment horizontal="center" vertical="center" wrapText="1"/>
    </xf>
    <xf numFmtId="0" fontId="13" fillId="15" borderId="95" xfId="2" applyFont="1" applyFill="1" applyBorder="1" applyAlignment="1">
      <alignment horizontal="center" vertical="center" wrapText="1"/>
    </xf>
    <xf numFmtId="0" fontId="12" fillId="6" borderId="80" xfId="2" applyFont="1" applyFill="1" applyBorder="1" applyAlignment="1">
      <alignment horizontal="center" vertical="center" wrapText="1"/>
    </xf>
    <xf numFmtId="10" fontId="12" fillId="6" borderId="57" xfId="2" applyNumberFormat="1" applyFont="1" applyFill="1" applyBorder="1" applyAlignment="1">
      <alignment horizontal="center" vertical="center" wrapText="1"/>
    </xf>
    <xf numFmtId="166" fontId="12" fillId="6" borderId="58" xfId="2" applyNumberFormat="1" applyFont="1" applyFill="1" applyBorder="1" applyAlignment="1">
      <alignment vertical="center" wrapText="1"/>
    </xf>
    <xf numFmtId="0" fontId="12" fillId="0" borderId="0" xfId="2" applyFont="1" applyAlignment="1">
      <alignment vertical="top" wrapText="1"/>
    </xf>
    <xf numFmtId="10" fontId="12" fillId="0" borderId="0" xfId="3" applyNumberFormat="1" applyFont="1" applyAlignment="1">
      <alignment wrapText="1"/>
    </xf>
    <xf numFmtId="10" fontId="16" fillId="6" borderId="57" xfId="2" applyNumberFormat="1" applyFont="1" applyFill="1" applyBorder="1" applyAlignment="1">
      <alignment horizontal="center" vertical="center" wrapText="1"/>
    </xf>
    <xf numFmtId="10" fontId="13" fillId="14" borderId="65" xfId="2" applyNumberFormat="1" applyFont="1" applyFill="1" applyBorder="1" applyAlignment="1">
      <alignment horizontal="center" vertical="center" wrapText="1"/>
    </xf>
    <xf numFmtId="166" fontId="13" fillId="14" borderId="66" xfId="2" applyNumberFormat="1" applyFont="1" applyFill="1" applyBorder="1" applyAlignment="1">
      <alignment vertical="center" wrapText="1"/>
    </xf>
    <xf numFmtId="0" fontId="13" fillId="15" borderId="80" xfId="2" applyFont="1" applyFill="1" applyBorder="1" applyAlignment="1">
      <alignment horizontal="center" vertical="center" wrapText="1"/>
    </xf>
    <xf numFmtId="10" fontId="12" fillId="6" borderId="97" xfId="3" applyNumberFormat="1" applyFont="1" applyFill="1" applyBorder="1" applyAlignment="1">
      <alignment horizontal="center" vertical="center" wrapText="1"/>
    </xf>
    <xf numFmtId="0" fontId="12" fillId="0" borderId="0" xfId="2" applyFont="1"/>
    <xf numFmtId="10" fontId="16" fillId="0" borderId="97" xfId="3" applyNumberFormat="1" applyFont="1" applyFill="1" applyBorder="1" applyAlignment="1">
      <alignment horizontal="center" vertical="center" wrapText="1"/>
    </xf>
    <xf numFmtId="10" fontId="13" fillId="15" borderId="65" xfId="2" applyNumberFormat="1" applyFont="1" applyFill="1" applyBorder="1" applyAlignment="1">
      <alignment horizontal="center" vertical="center" wrapText="1"/>
    </xf>
    <xf numFmtId="166" fontId="13" fillId="15" borderId="66" xfId="2" applyNumberFormat="1" applyFont="1" applyFill="1" applyBorder="1" applyAlignment="1">
      <alignment vertical="center" wrapText="1"/>
    </xf>
    <xf numFmtId="0" fontId="13" fillId="15" borderId="100" xfId="2" applyFont="1" applyFill="1" applyBorder="1" applyAlignment="1">
      <alignment horizontal="center" vertical="center" wrapText="1"/>
    </xf>
    <xf numFmtId="0" fontId="13" fillId="6" borderId="80" xfId="2" applyFont="1" applyFill="1" applyBorder="1" applyAlignment="1">
      <alignment horizontal="center" vertical="center" wrapText="1"/>
    </xf>
    <xf numFmtId="0" fontId="12" fillId="6" borderId="41" xfId="2" applyFont="1" applyFill="1" applyBorder="1" applyAlignment="1">
      <alignment vertical="center" wrapText="1"/>
    </xf>
    <xf numFmtId="166" fontId="12" fillId="6" borderId="103" xfId="2" applyNumberFormat="1" applyFont="1" applyFill="1" applyBorder="1" applyAlignment="1">
      <alignment vertical="center" wrapText="1"/>
    </xf>
    <xf numFmtId="10" fontId="13" fillId="15" borderId="97" xfId="2" applyNumberFormat="1" applyFont="1" applyFill="1" applyBorder="1" applyAlignment="1">
      <alignment horizontal="center" vertical="center" wrapText="1"/>
    </xf>
    <xf numFmtId="166" fontId="13" fillId="15" borderId="104" xfId="2" applyNumberFormat="1" applyFont="1" applyFill="1" applyBorder="1" applyAlignment="1">
      <alignment vertical="center" wrapText="1"/>
    </xf>
    <xf numFmtId="0" fontId="13" fillId="15" borderId="80" xfId="2" applyFont="1" applyFill="1" applyBorder="1" applyAlignment="1">
      <alignment horizontal="center" vertical="center" wrapText="1"/>
    </xf>
    <xf numFmtId="0" fontId="13" fillId="15" borderId="58" xfId="2" applyFont="1" applyFill="1" applyBorder="1" applyAlignment="1">
      <alignment horizontal="center" vertical="center" wrapText="1"/>
    </xf>
    <xf numFmtId="166" fontId="13" fillId="14" borderId="63" xfId="2" applyNumberFormat="1" applyFont="1" applyFill="1" applyBorder="1" applyAlignment="1">
      <alignment vertical="center" wrapText="1"/>
    </xf>
    <xf numFmtId="44" fontId="12" fillId="6" borderId="58" xfId="2" applyNumberFormat="1" applyFont="1" applyFill="1" applyBorder="1" applyAlignment="1">
      <alignment vertical="center" wrapText="1"/>
    </xf>
    <xf numFmtId="44" fontId="13" fillId="14" borderId="63" xfId="2" applyNumberFormat="1" applyFont="1" applyFill="1" applyBorder="1" applyAlignment="1">
      <alignment vertical="center" wrapText="1"/>
    </xf>
    <xf numFmtId="0" fontId="12" fillId="6" borderId="76" xfId="2" applyFont="1" applyFill="1" applyBorder="1" applyAlignment="1">
      <alignment horizontal="center" vertical="center" wrapText="1"/>
    </xf>
    <xf numFmtId="10" fontId="12" fillId="6" borderId="94" xfId="2" applyNumberFormat="1" applyFont="1" applyFill="1" applyBorder="1" applyAlignment="1">
      <alignment horizontal="center" vertical="center" wrapText="1"/>
    </xf>
    <xf numFmtId="44" fontId="12" fillId="6" borderId="95" xfId="2" applyNumberFormat="1" applyFont="1" applyFill="1" applyBorder="1" applyAlignment="1">
      <alignment vertical="center" wrapText="1"/>
    </xf>
    <xf numFmtId="10" fontId="13" fillId="6" borderId="57" xfId="2" applyNumberFormat="1" applyFont="1" applyFill="1" applyBorder="1" applyAlignment="1">
      <alignment horizontal="center" vertical="center" wrapText="1"/>
    </xf>
    <xf numFmtId="10" fontId="12" fillId="0" borderId="0" xfId="3" applyNumberFormat="1" applyFont="1" applyAlignment="1">
      <alignment horizontal="center" vertical="center" wrapText="1"/>
    </xf>
    <xf numFmtId="0" fontId="16" fillId="16" borderId="0" xfId="2" applyFont="1" applyFill="1" applyBorder="1" applyAlignment="1">
      <alignment horizontal="justify" vertical="center" wrapText="1"/>
    </xf>
    <xf numFmtId="0" fontId="16" fillId="16" borderId="0" xfId="2" applyFont="1" applyFill="1" applyAlignment="1">
      <alignment horizontal="justify" vertical="center" wrapText="1"/>
    </xf>
    <xf numFmtId="4" fontId="12" fillId="0" borderId="0" xfId="2" applyNumberFormat="1" applyFont="1" applyAlignment="1">
      <alignment wrapText="1"/>
    </xf>
    <xf numFmtId="10" fontId="13" fillId="14" borderId="62" xfId="2" applyNumberFormat="1" applyFont="1" applyFill="1" applyBorder="1" applyAlignment="1">
      <alignment horizontal="center" vertical="center" wrapText="1"/>
    </xf>
    <xf numFmtId="44" fontId="12" fillId="0" borderId="0" xfId="2" applyNumberFormat="1" applyFont="1" applyAlignment="1">
      <alignment vertical="center" wrapText="1"/>
    </xf>
    <xf numFmtId="44" fontId="12" fillId="13" borderId="58" xfId="2" applyNumberFormat="1" applyFont="1" applyFill="1" applyBorder="1" applyAlignment="1">
      <alignment vertical="center" wrapText="1"/>
    </xf>
    <xf numFmtId="166" fontId="12" fillId="0" borderId="0" xfId="2" applyNumberFormat="1" applyFont="1" applyAlignment="1">
      <alignment wrapText="1"/>
    </xf>
    <xf numFmtId="9" fontId="12" fillId="0" borderId="0" xfId="2" applyNumberFormat="1" applyFont="1" applyAlignment="1">
      <alignment vertical="center" wrapText="1"/>
    </xf>
    <xf numFmtId="0" fontId="8" fillId="0" borderId="113" xfId="0" applyFont="1" applyBorder="1" applyAlignment="1">
      <alignment horizontal="center" vertical="center" wrapText="1"/>
    </xf>
    <xf numFmtId="0" fontId="8" fillId="0" borderId="114" xfId="0" applyFont="1" applyBorder="1" applyAlignment="1">
      <alignment horizontal="center" vertical="center" wrapText="1"/>
    </xf>
    <xf numFmtId="0" fontId="8" fillId="0" borderId="4" xfId="0" applyFont="1" applyBorder="1" applyAlignment="1">
      <alignment wrapText="1"/>
    </xf>
    <xf numFmtId="0" fontId="8" fillId="0" borderId="115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5" fontId="8" fillId="0" borderId="113" xfId="0" applyNumberFormat="1" applyFont="1" applyBorder="1" applyAlignment="1">
      <alignment horizontal="center" vertical="center" wrapText="1"/>
    </xf>
    <xf numFmtId="0" fontId="8" fillId="0" borderId="113" xfId="0" applyFont="1" applyBorder="1" applyAlignment="1">
      <alignment vertical="center" wrapText="1"/>
    </xf>
    <xf numFmtId="0" fontId="8" fillId="17" borderId="113" xfId="0" applyFont="1" applyFill="1" applyBorder="1" applyAlignment="1">
      <alignment vertical="center" wrapText="1"/>
    </xf>
    <xf numFmtId="0" fontId="8" fillId="0" borderId="123" xfId="0" applyFont="1" applyBorder="1" applyAlignment="1">
      <alignment horizontal="center" vertical="center" wrapText="1"/>
    </xf>
    <xf numFmtId="0" fontId="21" fillId="17" borderId="113" xfId="0" applyFont="1" applyFill="1" applyBorder="1" applyAlignment="1">
      <alignment wrapText="1"/>
    </xf>
    <xf numFmtId="165" fontId="4" fillId="12" borderId="4" xfId="0" applyNumberFormat="1" applyFont="1" applyFill="1" applyBorder="1" applyAlignment="1">
      <alignment horizontal="center" vertical="center" wrapText="1"/>
    </xf>
    <xf numFmtId="165" fontId="4" fillId="10" borderId="4" xfId="0" applyNumberFormat="1" applyFont="1" applyFill="1" applyBorder="1" applyAlignment="1">
      <alignment horizontal="center" vertical="center" wrapText="1"/>
    </xf>
    <xf numFmtId="0" fontId="4" fillId="13" borderId="119" xfId="0" applyFont="1" applyFill="1" applyBorder="1" applyAlignment="1">
      <alignment horizontal="center" vertical="center" wrapText="1"/>
    </xf>
    <xf numFmtId="0" fontId="4" fillId="13" borderId="118" xfId="0" applyFont="1" applyFill="1" applyBorder="1" applyAlignment="1">
      <alignment horizontal="center" vertical="center" wrapText="1"/>
    </xf>
    <xf numFmtId="0" fontId="4" fillId="13" borderId="117" xfId="0" applyFont="1" applyFill="1" applyBorder="1" applyAlignment="1">
      <alignment horizontal="center" vertical="center" wrapText="1"/>
    </xf>
    <xf numFmtId="0" fontId="4" fillId="13" borderId="116" xfId="0" applyFont="1" applyFill="1" applyBorder="1" applyAlignment="1">
      <alignment horizontal="center" vertical="center" wrapText="1"/>
    </xf>
    <xf numFmtId="0" fontId="4" fillId="13" borderId="4" xfId="0" applyFont="1" applyFill="1" applyBorder="1" applyAlignment="1">
      <alignment horizontal="center" vertical="center" wrapText="1"/>
    </xf>
    <xf numFmtId="0" fontId="4" fillId="1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 wrapText="1"/>
    </xf>
    <xf numFmtId="0" fontId="8" fillId="12" borderId="4" xfId="0" applyFont="1" applyFill="1" applyBorder="1" applyAlignment="1">
      <alignment vertical="center" wrapText="1"/>
    </xf>
    <xf numFmtId="0" fontId="8" fillId="13" borderId="125" xfId="0" applyFont="1" applyFill="1" applyBorder="1" applyAlignment="1">
      <alignment vertical="center" wrapText="1"/>
    </xf>
    <xf numFmtId="0" fontId="4" fillId="13" borderId="124" xfId="0" applyFont="1" applyFill="1" applyBorder="1" applyAlignment="1">
      <alignment horizontal="center" vertical="center" wrapText="1"/>
    </xf>
    <xf numFmtId="165" fontId="4" fillId="13" borderId="124" xfId="0" applyNumberFormat="1" applyFont="1" applyFill="1" applyBorder="1" applyAlignment="1">
      <alignment horizontal="center" vertical="center" wrapText="1"/>
    </xf>
    <xf numFmtId="165" fontId="8" fillId="0" borderId="4" xfId="0" applyNumberFormat="1" applyFont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center" vertical="center"/>
    </xf>
    <xf numFmtId="165" fontId="8" fillId="5" borderId="4" xfId="0" applyNumberFormat="1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 wrapText="1"/>
    </xf>
    <xf numFmtId="0" fontId="8" fillId="12" borderId="4" xfId="0" applyFont="1" applyFill="1" applyBorder="1"/>
    <xf numFmtId="0" fontId="19" fillId="10" borderId="4" xfId="0" applyFont="1" applyFill="1" applyBorder="1" applyAlignment="1">
      <alignment horizontal="center" vertical="center"/>
    </xf>
    <xf numFmtId="0" fontId="23" fillId="10" borderId="4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vertical="center" wrapText="1"/>
    </xf>
    <xf numFmtId="0" fontId="13" fillId="15" borderId="80" xfId="2" applyFont="1" applyFill="1" applyBorder="1" applyAlignment="1">
      <alignment horizontal="center" vertical="center" wrapText="1"/>
    </xf>
    <xf numFmtId="0" fontId="16" fillId="16" borderId="0" xfId="2" applyFont="1" applyFill="1" applyAlignment="1">
      <alignment horizontal="justify" vertical="center" wrapText="1"/>
    </xf>
    <xf numFmtId="0" fontId="13" fillId="15" borderId="41" xfId="2" applyFont="1" applyFill="1" applyBorder="1" applyAlignment="1">
      <alignment horizontal="center" vertical="center" wrapText="1"/>
    </xf>
    <xf numFmtId="0" fontId="13" fillId="15" borderId="58" xfId="2" applyFont="1" applyFill="1" applyBorder="1" applyAlignment="1">
      <alignment horizontal="center" vertical="center" wrapText="1"/>
    </xf>
    <xf numFmtId="0" fontId="13" fillId="15" borderId="67" xfId="2" applyFont="1" applyFill="1" applyBorder="1" applyAlignment="1">
      <alignment horizontal="center" vertical="center" wrapText="1"/>
    </xf>
    <xf numFmtId="0" fontId="13" fillId="15" borderId="25" xfId="2" applyFont="1" applyFill="1" applyBorder="1" applyAlignment="1">
      <alignment horizontal="center" vertical="center" wrapText="1"/>
    </xf>
    <xf numFmtId="0" fontId="13" fillId="15" borderId="26" xfId="2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44" fontId="8" fillId="5" borderId="113" xfId="0" applyNumberFormat="1" applyFont="1" applyFill="1" applyBorder="1" applyAlignment="1">
      <alignment horizontal="center" vertical="center" wrapText="1"/>
    </xf>
    <xf numFmtId="44" fontId="8" fillId="0" borderId="112" xfId="0" applyNumberFormat="1" applyFont="1" applyBorder="1" applyAlignment="1">
      <alignment horizontal="center" vertical="center" wrapText="1"/>
    </xf>
    <xf numFmtId="44" fontId="8" fillId="0" borderId="4" xfId="0" applyNumberFormat="1" applyFont="1" applyBorder="1" applyAlignment="1">
      <alignment horizontal="center" vertical="center" wrapText="1"/>
    </xf>
    <xf numFmtId="44" fontId="8" fillId="5" borderId="4" xfId="0" applyNumberFormat="1" applyFont="1" applyFill="1" applyBorder="1" applyAlignment="1" applyProtection="1">
      <alignment horizontal="center" vertical="center"/>
      <protection locked="0"/>
    </xf>
    <xf numFmtId="44" fontId="8" fillId="0" borderId="4" xfId="0" applyNumberFormat="1" applyFont="1" applyFill="1" applyBorder="1" applyAlignment="1" applyProtection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25" fillId="0" borderId="4" xfId="0" applyFont="1" applyBorder="1" applyAlignment="1">
      <alignment vertical="center" wrapText="1"/>
    </xf>
    <xf numFmtId="0" fontId="25" fillId="2" borderId="4" xfId="0" applyFont="1" applyFill="1" applyBorder="1" applyAlignment="1">
      <alignment vertical="center" wrapText="1"/>
    </xf>
    <xf numFmtId="0" fontId="25" fillId="0" borderId="4" xfId="0" applyFont="1" applyBorder="1" applyAlignment="1">
      <alignment wrapText="1"/>
    </xf>
    <xf numFmtId="44" fontId="8" fillId="5" borderId="4" xfId="0" applyNumberFormat="1" applyFont="1" applyFill="1" applyBorder="1" applyAlignment="1">
      <alignment horizontal="center" vertical="center" wrapText="1"/>
    </xf>
    <xf numFmtId="0" fontId="8" fillId="0" borderId="4" xfId="4" applyFont="1" applyBorder="1" applyAlignment="1">
      <alignment horizontal="center" vertical="center"/>
    </xf>
    <xf numFmtId="0" fontId="13" fillId="15" borderId="67" xfId="2" applyFont="1" applyFill="1" applyBorder="1" applyAlignment="1">
      <alignment horizontal="center" vertical="center" wrapText="1"/>
    </xf>
    <xf numFmtId="0" fontId="13" fillId="15" borderId="41" xfId="2" applyFont="1" applyFill="1" applyBorder="1" applyAlignment="1">
      <alignment horizontal="center" vertical="center" wrapText="1"/>
    </xf>
    <xf numFmtId="0" fontId="13" fillId="15" borderId="25" xfId="2" applyFont="1" applyFill="1" applyBorder="1" applyAlignment="1">
      <alignment horizontal="center" vertical="center" wrapText="1"/>
    </xf>
    <xf numFmtId="0" fontId="13" fillId="15" borderId="26" xfId="2" applyFont="1" applyFill="1" applyBorder="1" applyAlignment="1">
      <alignment horizontal="center" vertical="center" wrapText="1"/>
    </xf>
    <xf numFmtId="0" fontId="13" fillId="15" borderId="80" xfId="2" applyFont="1" applyFill="1" applyBorder="1" applyAlignment="1">
      <alignment horizontal="center" vertical="center" wrapText="1"/>
    </xf>
    <xf numFmtId="0" fontId="13" fillId="15" borderId="58" xfId="2" applyFont="1" applyFill="1" applyBorder="1" applyAlignment="1">
      <alignment horizontal="center" vertical="center" wrapText="1"/>
    </xf>
    <xf numFmtId="0" fontId="16" fillId="16" borderId="0" xfId="2" applyFont="1" applyFill="1" applyAlignment="1">
      <alignment horizontal="justify" vertical="center" wrapText="1"/>
    </xf>
    <xf numFmtId="44" fontId="8" fillId="0" borderId="113" xfId="0" applyNumberFormat="1" applyFont="1" applyBorder="1" applyAlignment="1">
      <alignment horizontal="center" vertical="center" wrapText="1"/>
    </xf>
    <xf numFmtId="0" fontId="4" fillId="13" borderId="130" xfId="0" applyFont="1" applyFill="1" applyBorder="1" applyAlignment="1">
      <alignment horizontal="center" vertical="center" wrapText="1"/>
    </xf>
    <xf numFmtId="10" fontId="8" fillId="0" borderId="4" xfId="0" applyNumberFormat="1" applyFont="1" applyBorder="1" applyAlignment="1">
      <alignment horizontal="center" vertical="center" wrapText="1"/>
    </xf>
    <xf numFmtId="44" fontId="8" fillId="0" borderId="4" xfId="0" applyNumberFormat="1" applyFont="1" applyFill="1" applyBorder="1" applyAlignment="1">
      <alignment horizontal="center" vertical="center" wrapText="1"/>
    </xf>
    <xf numFmtId="44" fontId="8" fillId="0" borderId="4" xfId="0" applyNumberFormat="1" applyFont="1" applyBorder="1" applyAlignment="1">
      <alignment vertical="center"/>
    </xf>
    <xf numFmtId="44" fontId="27" fillId="0" borderId="4" xfId="0" applyNumberFormat="1" applyFont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44" fontId="3" fillId="6" borderId="4" xfId="0" applyNumberFormat="1" applyFont="1" applyFill="1" applyBorder="1" applyAlignment="1">
      <alignment horizontal="center" vertical="center" wrapText="1"/>
    </xf>
    <xf numFmtId="44" fontId="2" fillId="10" borderId="4" xfId="0" applyNumberFormat="1" applyFont="1" applyFill="1" applyBorder="1" applyAlignment="1">
      <alignment horizontal="center" vertical="center" wrapText="1"/>
    </xf>
    <xf numFmtId="44" fontId="4" fillId="12" borderId="4" xfId="0" applyNumberFormat="1" applyFont="1" applyFill="1" applyBorder="1" applyAlignment="1">
      <alignment horizontal="center" vertical="center"/>
    </xf>
    <xf numFmtId="165" fontId="8" fillId="5" borderId="11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/>
    </xf>
    <xf numFmtId="44" fontId="8" fillId="5" borderId="127" xfId="0" applyNumberFormat="1" applyFont="1" applyFill="1" applyBorder="1" applyAlignment="1">
      <alignment horizontal="center" vertical="center" wrapText="1"/>
    </xf>
    <xf numFmtId="44" fontId="8" fillId="0" borderId="117" xfId="0" applyNumberFormat="1" applyFont="1" applyBorder="1" applyAlignment="1">
      <alignment horizontal="center" vertical="center" wrapText="1"/>
    </xf>
    <xf numFmtId="44" fontId="8" fillId="5" borderId="114" xfId="0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8" fillId="0" borderId="17" xfId="0" applyNumberFormat="1" applyFont="1" applyBorder="1" applyAlignment="1">
      <alignment horizontal="center" vertical="center" wrapText="1"/>
    </xf>
    <xf numFmtId="44" fontId="8" fillId="5" borderId="131" xfId="0" applyNumberFormat="1" applyFont="1" applyFill="1" applyBorder="1" applyAlignment="1">
      <alignment horizontal="center" vertical="center" wrapText="1"/>
    </xf>
    <xf numFmtId="44" fontId="8" fillId="0" borderId="118" xfId="0" applyNumberFormat="1" applyFont="1" applyBorder="1" applyAlignment="1">
      <alignment horizontal="center" vertical="center" wrapText="1"/>
    </xf>
    <xf numFmtId="44" fontId="8" fillId="0" borderId="132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165" fontId="8" fillId="5" borderId="131" xfId="0" applyNumberFormat="1" applyFont="1" applyFill="1" applyBorder="1" applyAlignment="1">
      <alignment horizontal="center" vertical="center" wrapText="1"/>
    </xf>
    <xf numFmtId="165" fontId="8" fillId="0" borderId="132" xfId="0" applyNumberFormat="1" applyFont="1" applyBorder="1" applyAlignment="1">
      <alignment horizontal="center" vertical="center" wrapText="1"/>
    </xf>
    <xf numFmtId="44" fontId="8" fillId="5" borderId="8" xfId="0" applyNumberFormat="1" applyFont="1" applyFill="1" applyBorder="1" applyAlignment="1">
      <alignment horizontal="center" vertical="center" wrapText="1"/>
    </xf>
    <xf numFmtId="10" fontId="8" fillId="0" borderId="1" xfId="0" applyNumberFormat="1" applyFont="1" applyBorder="1" applyAlignment="1">
      <alignment horizontal="center" vertical="center" wrapText="1"/>
    </xf>
    <xf numFmtId="10" fontId="8" fillId="0" borderId="116" xfId="0" applyNumberFormat="1" applyFont="1" applyBorder="1" applyAlignment="1">
      <alignment horizontal="center" vertical="center" wrapText="1"/>
    </xf>
    <xf numFmtId="44" fontId="4" fillId="10" borderId="4" xfId="0" applyNumberFormat="1" applyFont="1" applyFill="1" applyBorder="1"/>
    <xf numFmtId="44" fontId="4" fillId="10" borderId="4" xfId="0" applyNumberFormat="1" applyFont="1" applyFill="1" applyBorder="1" applyAlignment="1">
      <alignment horizontal="center" vertical="center" wrapText="1"/>
    </xf>
    <xf numFmtId="0" fontId="4" fillId="10" borderId="124" xfId="0" applyFont="1" applyFill="1" applyBorder="1" applyAlignment="1">
      <alignment horizontal="center" vertical="center" wrapText="1"/>
    </xf>
    <xf numFmtId="0" fontId="4" fillId="10" borderId="133" xfId="0" applyFont="1" applyFill="1" applyBorder="1" applyAlignment="1">
      <alignment horizontal="center" vertical="center" wrapText="1"/>
    </xf>
    <xf numFmtId="3" fontId="8" fillId="6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8" fillId="0" borderId="131" xfId="0" applyFont="1" applyBorder="1" applyAlignment="1">
      <alignment horizontal="center" vertical="center" wrapText="1"/>
    </xf>
    <xf numFmtId="0" fontId="8" fillId="0" borderId="132" xfId="0" applyFont="1" applyBorder="1" applyAlignment="1">
      <alignment horizontal="center" vertical="center" wrapText="1"/>
    </xf>
    <xf numFmtId="0" fontId="4" fillId="13" borderId="134" xfId="0" applyFont="1" applyFill="1" applyBorder="1" applyAlignment="1">
      <alignment horizontal="center" vertical="center" wrapText="1"/>
    </xf>
    <xf numFmtId="0" fontId="7" fillId="0" borderId="0" xfId="2" applyFont="1" applyAlignment="1">
      <alignment vertical="center"/>
    </xf>
    <xf numFmtId="0" fontId="7" fillId="0" borderId="4" xfId="5" applyFont="1" applyBorder="1" applyAlignment="1">
      <alignment vertical="center" wrapText="1"/>
    </xf>
    <xf numFmtId="44" fontId="8" fillId="5" borderId="4" xfId="2" applyNumberFormat="1" applyFont="1" applyFill="1" applyBorder="1" applyAlignment="1">
      <alignment horizontal="center" vertical="center"/>
    </xf>
    <xf numFmtId="0" fontId="8" fillId="0" borderId="4" xfId="5" applyFont="1" applyBorder="1" applyAlignment="1">
      <alignment horizontal="left" vertical="center" wrapText="1"/>
    </xf>
    <xf numFmtId="44" fontId="4" fillId="10" borderId="4" xfId="0" applyNumberFormat="1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wrapText="1"/>
    </xf>
    <xf numFmtId="0" fontId="8" fillId="0" borderId="4" xfId="0" applyFont="1" applyBorder="1" applyAlignment="1">
      <alignment horizontal="left" vertical="center" wrapText="1"/>
    </xf>
    <xf numFmtId="44" fontId="22" fillId="6" borderId="4" xfId="0" applyNumberFormat="1" applyFont="1" applyFill="1" applyBorder="1" applyAlignment="1">
      <alignment horizontal="center" vertical="center" wrapText="1"/>
    </xf>
    <xf numFmtId="44" fontId="23" fillId="10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44" fontId="4" fillId="12" borderId="4" xfId="0" applyNumberFormat="1" applyFont="1" applyFill="1" applyBorder="1" applyAlignment="1">
      <alignment horizontal="center" vertical="center" wrapText="1"/>
    </xf>
    <xf numFmtId="44" fontId="4" fillId="10" borderId="4" xfId="0" applyNumberFormat="1" applyFont="1" applyFill="1" applyBorder="1" applyAlignment="1">
      <alignment horizontal="center" vertical="center"/>
    </xf>
    <xf numFmtId="44" fontId="4" fillId="12" borderId="4" xfId="0" applyNumberFormat="1" applyFont="1" applyFill="1" applyBorder="1" applyAlignment="1">
      <alignment horizontal="center" wrapText="1"/>
    </xf>
    <xf numFmtId="44" fontId="4" fillId="13" borderId="113" xfId="0" applyNumberFormat="1" applyFont="1" applyFill="1" applyBorder="1" applyAlignment="1">
      <alignment horizontal="center" vertical="center" wrapText="1"/>
    </xf>
    <xf numFmtId="44" fontId="4" fillId="10" borderId="127" xfId="0" applyNumberFormat="1" applyFont="1" applyFill="1" applyBorder="1" applyAlignment="1">
      <alignment horizontal="center" wrapText="1"/>
    </xf>
    <xf numFmtId="44" fontId="4" fillId="10" borderId="113" xfId="0" applyNumberFormat="1" applyFont="1" applyFill="1" applyBorder="1" applyAlignment="1">
      <alignment horizontal="center" vertical="center" wrapText="1"/>
    </xf>
    <xf numFmtId="0" fontId="13" fillId="15" borderId="41" xfId="2" applyFont="1" applyFill="1" applyBorder="1" applyAlignment="1">
      <alignment horizontal="center" vertical="center" wrapText="1"/>
    </xf>
    <xf numFmtId="0" fontId="13" fillId="15" borderId="40" xfId="2" applyFont="1" applyFill="1" applyBorder="1" applyAlignment="1">
      <alignment horizontal="center" vertical="center" wrapText="1"/>
    </xf>
    <xf numFmtId="2" fontId="12" fillId="0" borderId="0" xfId="2" applyNumberFormat="1" applyFont="1" applyAlignment="1">
      <alignment wrapText="1"/>
    </xf>
    <xf numFmtId="10" fontId="12" fillId="0" borderId="41" xfId="6" applyNumberFormat="1" applyFont="1" applyBorder="1" applyAlignment="1">
      <alignment horizontal="center" vertical="center" wrapText="1"/>
    </xf>
    <xf numFmtId="10" fontId="12" fillId="0" borderId="41" xfId="2" applyNumberFormat="1" applyFont="1" applyBorder="1" applyAlignment="1">
      <alignment horizontal="center" vertical="center" wrapText="1"/>
    </xf>
    <xf numFmtId="10" fontId="13" fillId="13" borderId="40" xfId="2" applyNumberFormat="1" applyFont="1" applyFill="1" applyBorder="1" applyAlignment="1">
      <alignment horizontal="center" vertical="center" wrapText="1"/>
    </xf>
    <xf numFmtId="166" fontId="12" fillId="6" borderId="96" xfId="2" applyNumberFormat="1" applyFont="1" applyFill="1" applyBorder="1" applyAlignment="1">
      <alignment vertical="center" wrapText="1"/>
    </xf>
    <xf numFmtId="10" fontId="12" fillId="0" borderId="97" xfId="3" applyNumberFormat="1" applyFont="1" applyFill="1" applyBorder="1" applyAlignment="1">
      <alignment horizontal="center" vertical="center" wrapText="1"/>
    </xf>
    <xf numFmtId="10" fontId="13" fillId="13" borderId="41" xfId="2" applyNumberFormat="1" applyFont="1" applyFill="1" applyBorder="1" applyAlignment="1">
      <alignment horizontal="center" vertical="center" wrapText="1"/>
    </xf>
    <xf numFmtId="10" fontId="12" fillId="6" borderId="97" xfId="2" applyNumberFormat="1" applyFont="1" applyFill="1" applyBorder="1" applyAlignment="1">
      <alignment horizontal="center" vertical="center" wrapText="1"/>
    </xf>
    <xf numFmtId="0" fontId="12" fillId="6" borderId="50" xfId="2" applyFont="1" applyFill="1" applyBorder="1" applyAlignment="1">
      <alignment horizontal="center" vertical="center" wrapText="1"/>
    </xf>
    <xf numFmtId="10" fontId="12" fillId="6" borderId="97" xfId="6" applyNumberFormat="1" applyFont="1" applyFill="1" applyBorder="1" applyAlignment="1">
      <alignment horizontal="center" vertical="center" wrapText="1"/>
    </xf>
    <xf numFmtId="10" fontId="13" fillId="15" borderId="100" xfId="2" applyNumberFormat="1" applyFont="1" applyFill="1" applyBorder="1" applyAlignment="1">
      <alignment horizontal="center" vertical="center" wrapText="1"/>
    </xf>
    <xf numFmtId="10" fontId="12" fillId="6" borderId="41" xfId="3" applyNumberFormat="1" applyFont="1" applyFill="1" applyBorder="1" applyAlignment="1">
      <alignment horizontal="center" vertical="center" wrapText="1"/>
    </xf>
    <xf numFmtId="10" fontId="16" fillId="0" borderId="41" xfId="3" applyNumberFormat="1" applyFont="1" applyFill="1" applyBorder="1" applyAlignment="1">
      <alignment horizontal="center" vertical="center" wrapText="1"/>
    </xf>
    <xf numFmtId="10" fontId="12" fillId="0" borderId="41" xfId="3" applyNumberFormat="1" applyFont="1" applyFill="1" applyBorder="1" applyAlignment="1">
      <alignment horizontal="center" vertical="center" wrapText="1"/>
    </xf>
    <xf numFmtId="10" fontId="12" fillId="6" borderId="41" xfId="6" applyNumberFormat="1" applyFont="1" applyFill="1" applyBorder="1" applyAlignment="1">
      <alignment horizontal="center" vertical="center" wrapText="1"/>
    </xf>
    <xf numFmtId="44" fontId="4" fillId="7" borderId="13" xfId="1" applyNumberFormat="1" applyFont="1" applyFill="1" applyBorder="1" applyAlignment="1">
      <alignment horizontal="center"/>
    </xf>
    <xf numFmtId="44" fontId="4" fillId="7" borderId="29" xfId="1" applyNumberFormat="1" applyFont="1" applyFill="1" applyBorder="1" applyAlignment="1">
      <alignment horizontal="center"/>
    </xf>
    <xf numFmtId="44" fontId="4" fillId="7" borderId="7" xfId="1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5" fontId="3" fillId="0" borderId="0" xfId="0" applyNumberFormat="1" applyFont="1" applyFill="1" applyBorder="1" applyAlignment="1"/>
    <xf numFmtId="165" fontId="3" fillId="6" borderId="0" xfId="0" applyNumberFormat="1" applyFont="1" applyFill="1" applyBorder="1"/>
    <xf numFmtId="44" fontId="8" fillId="0" borderId="116" xfId="0" applyNumberFormat="1" applyFont="1" applyBorder="1" applyAlignment="1">
      <alignment horizontal="center" vertical="center" wrapText="1"/>
    </xf>
    <xf numFmtId="0" fontId="4" fillId="10" borderId="17" xfId="0" applyFont="1" applyFill="1" applyBorder="1" applyAlignment="1">
      <alignment horizontal="center" vertical="center" wrapText="1"/>
    </xf>
    <xf numFmtId="165" fontId="4" fillId="10" borderId="17" xfId="0" applyNumberFormat="1" applyFont="1" applyFill="1" applyBorder="1" applyAlignment="1">
      <alignment horizontal="center" vertical="center" wrapText="1"/>
    </xf>
    <xf numFmtId="44" fontId="4" fillId="10" borderId="8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19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4" fillId="0" borderId="113" xfId="0" applyFont="1" applyBorder="1" applyAlignment="1">
      <alignment horizontal="center" vertical="center" wrapText="1"/>
    </xf>
    <xf numFmtId="0" fontId="4" fillId="17" borderId="11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4" fontId="8" fillId="5" borderId="132" xfId="0" applyNumberFormat="1" applyFont="1" applyFill="1" applyBorder="1" applyAlignment="1">
      <alignment horizontal="center" vertical="center" wrapText="1"/>
    </xf>
    <xf numFmtId="44" fontId="8" fillId="0" borderId="137" xfId="0" applyNumberFormat="1" applyFont="1" applyBorder="1" applyAlignment="1">
      <alignment horizontal="center" vertical="center" wrapText="1"/>
    </xf>
    <xf numFmtId="44" fontId="8" fillId="0" borderId="17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4" fontId="8" fillId="0" borderId="8" xfId="0" applyNumberFormat="1" applyFont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0" fontId="2" fillId="6" borderId="21" xfId="0" applyFont="1" applyFill="1" applyBorder="1" applyAlignment="1">
      <alignment horizontal="center"/>
    </xf>
    <xf numFmtId="0" fontId="7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right" vertical="center" wrapText="1"/>
    </xf>
    <xf numFmtId="0" fontId="4" fillId="7" borderId="2" xfId="0" applyFont="1" applyFill="1" applyBorder="1" applyAlignment="1">
      <alignment horizontal="right" vertical="center" wrapText="1"/>
    </xf>
    <xf numFmtId="0" fontId="4" fillId="7" borderId="3" xfId="0" applyFont="1" applyFill="1" applyBorder="1" applyAlignment="1">
      <alignment horizontal="right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6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6" borderId="25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2" fillId="6" borderId="28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vertical="center" wrapText="1"/>
    </xf>
    <xf numFmtId="0" fontId="4" fillId="5" borderId="6" xfId="0" applyFont="1" applyFill="1" applyBorder="1" applyAlignment="1" applyProtection="1">
      <alignment horizontal="center" vertical="center" shrinkToFit="1"/>
      <protection locked="0"/>
    </xf>
    <xf numFmtId="0" fontId="4" fillId="5" borderId="7" xfId="0" applyFont="1" applyFill="1" applyBorder="1" applyAlignment="1" applyProtection="1">
      <alignment horizontal="center" vertical="center" shrinkToFit="1"/>
      <protection locked="0"/>
    </xf>
    <xf numFmtId="0" fontId="4" fillId="5" borderId="19" xfId="0" applyFont="1" applyFill="1" applyBorder="1" applyAlignment="1" applyProtection="1">
      <alignment horizontal="center" vertical="center" shrinkToFit="1"/>
      <protection locked="0"/>
    </xf>
    <xf numFmtId="0" fontId="4" fillId="5" borderId="15" xfId="0" applyFont="1" applyFill="1" applyBorder="1" applyAlignment="1" applyProtection="1">
      <alignment horizontal="center" vertical="center" shrinkToFit="1"/>
      <protection locked="0"/>
    </xf>
    <xf numFmtId="0" fontId="4" fillId="5" borderId="20" xfId="0" applyFont="1" applyFill="1" applyBorder="1" applyAlignment="1" applyProtection="1">
      <alignment horizontal="center" vertical="center" shrinkToFit="1"/>
      <protection locked="0"/>
    </xf>
    <xf numFmtId="0" fontId="4" fillId="5" borderId="21" xfId="0" applyFont="1" applyFill="1" applyBorder="1" applyAlignment="1" applyProtection="1">
      <alignment horizontal="center" vertical="center" shrinkToFit="1"/>
      <protection locked="0"/>
    </xf>
    <xf numFmtId="0" fontId="4" fillId="5" borderId="13" xfId="0" applyFont="1" applyFill="1" applyBorder="1" applyAlignment="1" applyProtection="1">
      <alignment horizontal="center" vertical="center" shrinkToFit="1"/>
      <protection locked="0"/>
    </xf>
    <xf numFmtId="164" fontId="4" fillId="5" borderId="5" xfId="0" applyNumberFormat="1" applyFont="1" applyFill="1" applyBorder="1" applyAlignment="1" applyProtection="1">
      <alignment horizontal="center" vertical="center"/>
      <protection locked="0"/>
    </xf>
    <xf numFmtId="164" fontId="4" fillId="5" borderId="7" xfId="0" applyNumberFormat="1" applyFont="1" applyFill="1" applyBorder="1" applyAlignment="1" applyProtection="1">
      <alignment horizontal="center" vertical="center"/>
      <protection locked="0"/>
    </xf>
    <xf numFmtId="0" fontId="4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5" borderId="14" xfId="0" applyFont="1" applyFill="1" applyBorder="1" applyAlignment="1" applyProtection="1">
      <alignment horizontal="center" vertical="center" shrinkToFit="1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5" borderId="13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9" borderId="1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5" xfId="0" applyFont="1" applyFill="1" applyBorder="1"/>
    <xf numFmtId="0" fontId="3" fillId="3" borderId="6" xfId="0" applyFont="1" applyFill="1" applyBorder="1"/>
    <xf numFmtId="0" fontId="3" fillId="3" borderId="7" xfId="0" applyFont="1" applyFill="1" applyBorder="1"/>
    <xf numFmtId="1" fontId="3" fillId="3" borderId="5" xfId="0" applyNumberFormat="1" applyFont="1" applyFill="1" applyBorder="1" applyAlignment="1">
      <alignment horizontal="left"/>
    </xf>
    <xf numFmtId="1" fontId="3" fillId="3" borderId="6" xfId="0" applyNumberFormat="1" applyFont="1" applyFill="1" applyBorder="1" applyAlignment="1">
      <alignment horizontal="left"/>
    </xf>
    <xf numFmtId="1" fontId="3" fillId="3" borderId="7" xfId="0" applyNumberFormat="1" applyFont="1" applyFill="1" applyBorder="1" applyAlignment="1">
      <alignment horizontal="left"/>
    </xf>
    <xf numFmtId="0" fontId="3" fillId="3" borderId="5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14" fontId="3" fillId="4" borderId="9" xfId="0" applyNumberFormat="1" applyFont="1" applyFill="1" applyBorder="1" applyAlignment="1" applyProtection="1">
      <alignment horizontal="left" vertical="center"/>
      <protection locked="0"/>
    </xf>
    <xf numFmtId="14" fontId="3" fillId="4" borderId="10" xfId="0" applyNumberFormat="1" applyFont="1" applyFill="1" applyBorder="1" applyAlignment="1" applyProtection="1">
      <alignment horizontal="left" vertical="center"/>
      <protection locked="0"/>
    </xf>
    <xf numFmtId="14" fontId="3" fillId="3" borderId="9" xfId="0" applyNumberFormat="1" applyFont="1" applyFill="1" applyBorder="1" applyAlignment="1" applyProtection="1">
      <alignment horizontal="center" vertical="center"/>
      <protection locked="0"/>
    </xf>
    <xf numFmtId="14" fontId="3" fillId="3" borderId="11" xfId="0" applyNumberFormat="1" applyFont="1" applyFill="1" applyBorder="1" applyAlignment="1" applyProtection="1">
      <alignment horizontal="center" vertical="center"/>
      <protection locked="0"/>
    </xf>
    <xf numFmtId="14" fontId="3" fillId="3" borderId="12" xfId="0" applyNumberFormat="1" applyFont="1" applyFill="1" applyBorder="1" applyAlignment="1" applyProtection="1">
      <alignment horizontal="center" vertical="center"/>
      <protection locked="0"/>
    </xf>
    <xf numFmtId="0" fontId="2" fillId="9" borderId="13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10" fillId="19" borderId="0" xfId="0" applyFont="1" applyFill="1" applyBorder="1" applyAlignment="1">
      <alignment horizontal="center" vertical="center"/>
    </xf>
    <xf numFmtId="0" fontId="10" fillId="19" borderId="20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13" fillId="14" borderId="51" xfId="2" applyFont="1" applyFill="1" applyBorder="1" applyAlignment="1">
      <alignment horizontal="center" vertical="center" wrapText="1"/>
    </xf>
    <xf numFmtId="0" fontId="13" fillId="14" borderId="62" xfId="2" applyFont="1" applyFill="1" applyBorder="1" applyAlignment="1">
      <alignment horizontal="center" vertical="center" wrapText="1"/>
    </xf>
    <xf numFmtId="0" fontId="12" fillId="13" borderId="106" xfId="2" applyFont="1" applyFill="1" applyBorder="1" applyAlignment="1">
      <alignment horizontal="center" vertical="center" wrapText="1"/>
    </xf>
    <xf numFmtId="0" fontId="12" fillId="13" borderId="107" xfId="2" applyFont="1" applyFill="1" applyBorder="1" applyAlignment="1">
      <alignment horizontal="center" vertical="center" wrapText="1"/>
    </xf>
    <xf numFmtId="0" fontId="12" fillId="13" borderId="108" xfId="2" applyFont="1" applyFill="1" applyBorder="1" applyAlignment="1">
      <alignment horizontal="center" vertical="center" wrapText="1"/>
    </xf>
    <xf numFmtId="0" fontId="12" fillId="6" borderId="81" xfId="2" applyFont="1" applyFill="1" applyBorder="1" applyAlignment="1">
      <alignment horizontal="left" vertical="center" wrapText="1"/>
    </xf>
    <xf numFmtId="0" fontId="12" fillId="6" borderId="56" xfId="2" applyFont="1" applyFill="1" applyBorder="1" applyAlignment="1">
      <alignment horizontal="left" vertical="center" wrapText="1"/>
    </xf>
    <xf numFmtId="0" fontId="12" fillId="6" borderId="55" xfId="2" applyFont="1" applyFill="1" applyBorder="1" applyAlignment="1">
      <alignment horizontal="left" vertical="center" wrapText="1"/>
    </xf>
    <xf numFmtId="0" fontId="13" fillId="15" borderId="80" xfId="2" applyFont="1" applyFill="1" applyBorder="1" applyAlignment="1">
      <alignment horizontal="center" vertical="center" wrapText="1"/>
    </xf>
    <xf numFmtId="0" fontId="13" fillId="15" borderId="57" xfId="2" applyFont="1" applyFill="1" applyBorder="1" applyAlignment="1">
      <alignment horizontal="center" vertical="center" wrapText="1"/>
    </xf>
    <xf numFmtId="0" fontId="12" fillId="13" borderId="0" xfId="2" applyFont="1" applyFill="1" applyAlignment="1">
      <alignment wrapText="1"/>
    </xf>
    <xf numFmtId="0" fontId="13" fillId="10" borderId="91" xfId="2" applyFont="1" applyFill="1" applyBorder="1" applyAlignment="1">
      <alignment horizontal="center" wrapText="1"/>
    </xf>
    <xf numFmtId="0" fontId="13" fillId="10" borderId="92" xfId="2" applyFont="1" applyFill="1" applyBorder="1" applyAlignment="1">
      <alignment horizontal="center" wrapText="1"/>
    </xf>
    <xf numFmtId="0" fontId="13" fillId="10" borderId="93" xfId="2" applyFont="1" applyFill="1" applyBorder="1" applyAlignment="1">
      <alignment horizontal="center" wrapText="1"/>
    </xf>
    <xf numFmtId="0" fontId="13" fillId="15" borderId="81" xfId="2" applyFont="1" applyFill="1" applyBorder="1" applyAlignment="1">
      <alignment horizontal="center" vertical="center" wrapText="1"/>
    </xf>
    <xf numFmtId="0" fontId="13" fillId="15" borderId="56" xfId="2" applyFont="1" applyFill="1" applyBorder="1" applyAlignment="1">
      <alignment horizontal="center" vertical="center" wrapText="1"/>
    </xf>
    <xf numFmtId="0" fontId="13" fillId="15" borderId="55" xfId="2" applyFont="1" applyFill="1" applyBorder="1" applyAlignment="1">
      <alignment horizontal="center" vertical="center" wrapText="1"/>
    </xf>
    <xf numFmtId="0" fontId="16" fillId="16" borderId="10" xfId="2" applyFont="1" applyFill="1" applyBorder="1" applyAlignment="1">
      <alignment horizontal="justify" vertical="center" wrapText="1"/>
    </xf>
    <xf numFmtId="0" fontId="16" fillId="16" borderId="0" xfId="2" applyFont="1" applyFill="1" applyAlignment="1">
      <alignment horizontal="justify" vertical="center" wrapText="1"/>
    </xf>
    <xf numFmtId="0" fontId="16" fillId="16" borderId="9" xfId="2" applyFont="1" applyFill="1" applyBorder="1" applyAlignment="1">
      <alignment horizontal="justify" vertical="center" wrapText="1"/>
    </xf>
    <xf numFmtId="0" fontId="13" fillId="14" borderId="59" xfId="2" applyFont="1" applyFill="1" applyBorder="1" applyAlignment="1">
      <alignment horizontal="center" vertical="center" wrapText="1"/>
    </xf>
    <xf numFmtId="0" fontId="13" fillId="14" borderId="60" xfId="2" applyFont="1" applyFill="1" applyBorder="1" applyAlignment="1">
      <alignment horizontal="center" vertical="center" wrapText="1"/>
    </xf>
    <xf numFmtId="0" fontId="13" fillId="14" borderId="61" xfId="2" applyFont="1" applyFill="1" applyBorder="1" applyAlignment="1">
      <alignment horizontal="center" vertical="center" wrapText="1"/>
    </xf>
    <xf numFmtId="0" fontId="13" fillId="14" borderId="71" xfId="2" applyFont="1" applyFill="1" applyBorder="1" applyAlignment="1">
      <alignment horizontal="center" vertical="center" wrapText="1"/>
    </xf>
    <xf numFmtId="0" fontId="13" fillId="14" borderId="72" xfId="2" applyFont="1" applyFill="1" applyBorder="1" applyAlignment="1">
      <alignment horizontal="center" vertical="center" wrapText="1"/>
    </xf>
    <xf numFmtId="0" fontId="13" fillId="14" borderId="73" xfId="2" applyFont="1" applyFill="1" applyBorder="1" applyAlignment="1">
      <alignment horizontal="center" vertical="center" wrapText="1"/>
    </xf>
    <xf numFmtId="0" fontId="13" fillId="15" borderId="41" xfId="2" applyFont="1" applyFill="1" applyBorder="1" applyAlignment="1">
      <alignment horizontal="center" vertical="center" wrapText="1"/>
    </xf>
    <xf numFmtId="0" fontId="12" fillId="6" borderId="105" xfId="2" applyFont="1" applyFill="1" applyBorder="1" applyAlignment="1">
      <alignment horizontal="left" vertical="center" wrapText="1"/>
    </xf>
    <xf numFmtId="0" fontId="12" fillId="6" borderId="98" xfId="2" applyFont="1" applyFill="1" applyBorder="1" applyAlignment="1">
      <alignment horizontal="left" vertical="center" wrapText="1"/>
    </xf>
    <xf numFmtId="0" fontId="12" fillId="6" borderId="97" xfId="2" applyFont="1" applyFill="1" applyBorder="1" applyAlignment="1">
      <alignment horizontal="left" vertical="center" wrapText="1"/>
    </xf>
    <xf numFmtId="0" fontId="13" fillId="14" borderId="91" xfId="2" applyFont="1" applyFill="1" applyBorder="1" applyAlignment="1">
      <alignment horizontal="center" vertical="center" wrapText="1"/>
    </xf>
    <xf numFmtId="0" fontId="13" fillId="14" borderId="92" xfId="2" applyFont="1" applyFill="1" applyBorder="1" applyAlignment="1">
      <alignment horizontal="center" vertical="center" wrapText="1"/>
    </xf>
    <xf numFmtId="0" fontId="13" fillId="14" borderId="93" xfId="2" applyFont="1" applyFill="1" applyBorder="1" applyAlignment="1">
      <alignment horizontal="center" vertical="center" wrapText="1"/>
    </xf>
    <xf numFmtId="0" fontId="12" fillId="6" borderId="81" xfId="2" applyFont="1" applyFill="1" applyBorder="1" applyAlignment="1">
      <alignment vertical="center" wrapText="1"/>
    </xf>
    <xf numFmtId="0" fontId="12" fillId="6" borderId="55" xfId="2" applyFont="1" applyFill="1" applyBorder="1" applyAlignment="1">
      <alignment vertical="center" wrapText="1"/>
    </xf>
    <xf numFmtId="0" fontId="12" fillId="6" borderId="56" xfId="2" applyFont="1" applyFill="1" applyBorder="1" applyAlignment="1">
      <alignment vertical="center" wrapText="1"/>
    </xf>
    <xf numFmtId="0" fontId="13" fillId="15" borderId="50" xfId="2" applyFont="1" applyFill="1" applyBorder="1" applyAlignment="1">
      <alignment horizontal="center" vertical="center" wrapText="1"/>
    </xf>
    <xf numFmtId="0" fontId="12" fillId="0" borderId="50" xfId="2" applyFont="1" applyBorder="1" applyAlignment="1">
      <alignment wrapText="1"/>
    </xf>
    <xf numFmtId="0" fontId="12" fillId="0" borderId="55" xfId="2" applyFont="1" applyBorder="1" applyAlignment="1">
      <alignment wrapText="1"/>
    </xf>
    <xf numFmtId="0" fontId="12" fillId="0" borderId="96" xfId="2" applyFont="1" applyBorder="1" applyAlignment="1">
      <alignment wrapText="1"/>
    </xf>
    <xf numFmtId="0" fontId="13" fillId="15" borderId="58" xfId="2" applyFont="1" applyFill="1" applyBorder="1" applyAlignment="1">
      <alignment horizontal="center" vertical="center" wrapText="1"/>
    </xf>
    <xf numFmtId="0" fontId="13" fillId="15" borderId="81" xfId="2" applyFont="1" applyFill="1" applyBorder="1" applyAlignment="1">
      <alignment horizontal="left" vertical="center" wrapText="1"/>
    </xf>
    <xf numFmtId="0" fontId="13" fillId="15" borderId="55" xfId="2" applyFont="1" applyFill="1" applyBorder="1" applyAlignment="1">
      <alignment horizontal="left" vertical="center" wrapText="1"/>
    </xf>
    <xf numFmtId="0" fontId="13" fillId="15" borderId="56" xfId="2" applyFont="1" applyFill="1" applyBorder="1" applyAlignment="1">
      <alignment horizontal="left" vertical="center" wrapText="1"/>
    </xf>
    <xf numFmtId="0" fontId="13" fillId="15" borderId="67" xfId="2" applyFont="1" applyFill="1" applyBorder="1" applyAlignment="1">
      <alignment horizontal="left" vertical="center" wrapText="1"/>
    </xf>
    <xf numFmtId="0" fontId="13" fillId="15" borderId="41" xfId="2" applyFont="1" applyFill="1" applyBorder="1" applyAlignment="1">
      <alignment horizontal="left" vertical="center" wrapText="1"/>
    </xf>
    <xf numFmtId="0" fontId="13" fillId="15" borderId="25" xfId="2" applyFont="1" applyFill="1" applyBorder="1" applyAlignment="1">
      <alignment horizontal="left" vertical="center" wrapText="1"/>
    </xf>
    <xf numFmtId="0" fontId="12" fillId="13" borderId="98" xfId="2" applyFont="1" applyFill="1" applyBorder="1" applyAlignment="1">
      <alignment wrapText="1"/>
    </xf>
    <xf numFmtId="0" fontId="12" fillId="13" borderId="99" xfId="2" applyFont="1" applyFill="1" applyBorder="1" applyAlignment="1">
      <alignment wrapText="1"/>
    </xf>
    <xf numFmtId="0" fontId="13" fillId="15" borderId="96" xfId="2" applyFont="1" applyFill="1" applyBorder="1" applyAlignment="1">
      <alignment horizontal="center" vertical="center" wrapText="1"/>
    </xf>
    <xf numFmtId="0" fontId="12" fillId="6" borderId="101" xfId="2" applyFont="1" applyFill="1" applyBorder="1" applyAlignment="1">
      <alignment horizontal="left" vertical="center" wrapText="1"/>
    </xf>
    <xf numFmtId="0" fontId="12" fillId="6" borderId="102" xfId="2" applyFont="1" applyFill="1" applyBorder="1" applyAlignment="1">
      <alignment horizontal="left" vertical="center" wrapText="1"/>
    </xf>
    <xf numFmtId="0" fontId="16" fillId="6" borderId="10" xfId="2" applyFont="1" applyFill="1" applyBorder="1" applyAlignment="1" applyProtection="1">
      <alignment horizontal="justify" vertical="center"/>
    </xf>
    <xf numFmtId="0" fontId="17" fillId="6" borderId="0" xfId="2" applyFont="1" applyFill="1" applyAlignment="1" applyProtection="1">
      <alignment horizontal="justify" vertical="center"/>
    </xf>
    <xf numFmtId="0" fontId="17" fillId="6" borderId="9" xfId="2" applyFont="1" applyFill="1" applyBorder="1" applyAlignment="1" applyProtection="1">
      <alignment horizontal="justify" vertical="center"/>
    </xf>
    <xf numFmtId="0" fontId="12" fillId="0" borderId="81" xfId="2" applyFont="1" applyBorder="1" applyAlignment="1">
      <alignment horizontal="left" vertical="center" wrapText="1"/>
    </xf>
    <xf numFmtId="0" fontId="12" fillId="0" borderId="55" xfId="2" applyFont="1" applyBorder="1" applyAlignment="1">
      <alignment horizontal="left" vertical="center" wrapText="1"/>
    </xf>
    <xf numFmtId="0" fontId="12" fillId="0" borderId="56" xfId="2" applyFont="1" applyBorder="1" applyAlignment="1">
      <alignment horizontal="left" vertical="center" wrapText="1"/>
    </xf>
    <xf numFmtId="0" fontId="16" fillId="0" borderId="10" xfId="2" applyFont="1" applyBorder="1" applyAlignment="1" applyProtection="1">
      <alignment horizontal="justify" vertical="center" wrapText="1"/>
    </xf>
    <xf numFmtId="0" fontId="16" fillId="0" borderId="0" xfId="2" applyFont="1" applyAlignment="1" applyProtection="1">
      <alignment horizontal="justify" vertical="center" wrapText="1"/>
    </xf>
    <xf numFmtId="0" fontId="16" fillId="0" borderId="9" xfId="2" applyFont="1" applyBorder="1" applyAlignment="1" applyProtection="1">
      <alignment horizontal="justify" vertical="center" wrapText="1"/>
    </xf>
    <xf numFmtId="0" fontId="13" fillId="15" borderId="64" xfId="2" applyFont="1" applyFill="1" applyBorder="1" applyAlignment="1">
      <alignment horizontal="center" vertical="center" wrapText="1"/>
    </xf>
    <xf numFmtId="0" fontId="13" fillId="15" borderId="65" xfId="2" applyFont="1" applyFill="1" applyBorder="1" applyAlignment="1">
      <alignment horizontal="center" vertical="center" wrapText="1"/>
    </xf>
    <xf numFmtId="0" fontId="15" fillId="0" borderId="81" xfId="2" applyFont="1" applyBorder="1" applyAlignment="1">
      <alignment horizontal="left"/>
    </xf>
    <xf numFmtId="0" fontId="15" fillId="0" borderId="55" xfId="2" applyFont="1" applyBorder="1" applyAlignment="1">
      <alignment horizontal="left"/>
    </xf>
    <xf numFmtId="0" fontId="15" fillId="0" borderId="56" xfId="2" applyFont="1" applyBorder="1" applyAlignment="1">
      <alignment horizontal="left"/>
    </xf>
    <xf numFmtId="0" fontId="13" fillId="14" borderId="64" xfId="2" applyFont="1" applyFill="1" applyBorder="1" applyAlignment="1">
      <alignment horizontal="center" vertical="center" wrapText="1"/>
    </xf>
    <xf numFmtId="0" fontId="13" fillId="14" borderId="65" xfId="2" applyFont="1" applyFill="1" applyBorder="1" applyAlignment="1">
      <alignment horizontal="center" vertical="center" wrapText="1"/>
    </xf>
    <xf numFmtId="0" fontId="12" fillId="15" borderId="44" xfId="2" applyFont="1" applyFill="1" applyBorder="1" applyAlignment="1">
      <alignment horizontal="left" vertical="center" wrapText="1"/>
    </xf>
    <xf numFmtId="0" fontId="12" fillId="15" borderId="45" xfId="2" applyFont="1" applyFill="1" applyBorder="1" applyAlignment="1">
      <alignment horizontal="left" vertical="center" wrapText="1"/>
    </xf>
    <xf numFmtId="0" fontId="12" fillId="15" borderId="46" xfId="2" applyFont="1" applyFill="1" applyBorder="1" applyAlignment="1">
      <alignment horizontal="left" vertical="center" wrapText="1"/>
    </xf>
    <xf numFmtId="0" fontId="12" fillId="0" borderId="81" xfId="2" applyFont="1" applyFill="1" applyBorder="1" applyAlignment="1">
      <alignment horizontal="left" vertical="center" wrapText="1"/>
    </xf>
    <xf numFmtId="0" fontId="12" fillId="0" borderId="55" xfId="2" applyFont="1" applyFill="1" applyBorder="1" applyAlignment="1">
      <alignment horizontal="left" vertical="center" wrapText="1"/>
    </xf>
    <xf numFmtId="0" fontId="12" fillId="0" borderId="56" xfId="2" applyFont="1" applyFill="1" applyBorder="1" applyAlignment="1">
      <alignment horizontal="left" vertical="center" wrapText="1"/>
    </xf>
    <xf numFmtId="0" fontId="13" fillId="15" borderId="67" xfId="2" applyFont="1" applyFill="1" applyBorder="1" applyAlignment="1">
      <alignment horizontal="center" vertical="center" wrapText="1"/>
    </xf>
    <xf numFmtId="0" fontId="13" fillId="15" borderId="25" xfId="2" applyFont="1" applyFill="1" applyBorder="1" applyAlignment="1">
      <alignment horizontal="center" vertical="center" wrapText="1"/>
    </xf>
    <xf numFmtId="0" fontId="12" fillId="6" borderId="26" xfId="2" applyFont="1" applyFill="1" applyBorder="1" applyAlignment="1">
      <alignment horizontal="left" vertical="center" wrapText="1"/>
    </xf>
    <xf numFmtId="0" fontId="12" fillId="6" borderId="42" xfId="2" applyFont="1" applyFill="1" applyBorder="1" applyAlignment="1">
      <alignment horizontal="left" vertical="center" wrapText="1"/>
    </xf>
    <xf numFmtId="0" fontId="12" fillId="6" borderId="40" xfId="2" applyFont="1" applyFill="1" applyBorder="1" applyAlignment="1">
      <alignment horizontal="left" vertical="center" wrapText="1"/>
    </xf>
    <xf numFmtId="0" fontId="13" fillId="14" borderId="89" xfId="2" applyFont="1" applyFill="1" applyBorder="1" applyAlignment="1">
      <alignment horizontal="center" vertical="center" wrapText="1"/>
    </xf>
    <xf numFmtId="0" fontId="13" fillId="14" borderId="90" xfId="2" applyFont="1" applyFill="1" applyBorder="1" applyAlignment="1">
      <alignment horizontal="center" vertical="center" wrapText="1"/>
    </xf>
    <xf numFmtId="0" fontId="13" fillId="14" borderId="44" xfId="2" applyFont="1" applyFill="1" applyBorder="1" applyAlignment="1">
      <alignment horizontal="center" vertical="center" wrapText="1"/>
    </xf>
    <xf numFmtId="0" fontId="12" fillId="13" borderId="41" xfId="2" applyFont="1" applyFill="1" applyBorder="1" applyAlignment="1">
      <alignment horizontal="center" vertical="center" wrapText="1"/>
    </xf>
    <xf numFmtId="0" fontId="12" fillId="15" borderId="67" xfId="2" applyFont="1" applyFill="1" applyBorder="1" applyAlignment="1">
      <alignment horizontal="left" vertical="center" wrapText="1"/>
    </xf>
    <xf numFmtId="0" fontId="12" fillId="15" borderId="41" xfId="2" applyFont="1" applyFill="1" applyBorder="1" applyAlignment="1">
      <alignment horizontal="left" vertical="center" wrapText="1"/>
    </xf>
    <xf numFmtId="0" fontId="12" fillId="15" borderId="25" xfId="2" applyFont="1" applyFill="1" applyBorder="1" applyAlignment="1">
      <alignment horizontal="left" vertical="center" wrapText="1"/>
    </xf>
    <xf numFmtId="0" fontId="12" fillId="13" borderId="85" xfId="2" applyFont="1" applyFill="1" applyBorder="1" applyAlignment="1">
      <alignment wrapText="1"/>
    </xf>
    <xf numFmtId="0" fontId="12" fillId="13" borderId="42" xfId="2" applyFont="1" applyFill="1" applyBorder="1" applyAlignment="1">
      <alignment wrapText="1"/>
    </xf>
    <xf numFmtId="0" fontId="12" fillId="13" borderId="43" xfId="2" applyFont="1" applyFill="1" applyBorder="1" applyAlignment="1">
      <alignment wrapText="1"/>
    </xf>
    <xf numFmtId="0" fontId="12" fillId="6" borderId="68" xfId="2" applyFont="1" applyFill="1" applyBorder="1" applyAlignment="1">
      <alignment horizontal="center" vertical="center" wrapText="1"/>
    </xf>
    <xf numFmtId="0" fontId="12" fillId="6" borderId="74" xfId="2" applyFont="1" applyFill="1" applyBorder="1" applyAlignment="1">
      <alignment horizontal="center" vertical="center" wrapText="1"/>
    </xf>
    <xf numFmtId="0" fontId="12" fillId="6" borderId="30" xfId="2" applyFont="1" applyFill="1" applyBorder="1" applyAlignment="1">
      <alignment horizontal="left" vertical="center" wrapText="1"/>
    </xf>
    <xf numFmtId="0" fontId="12" fillId="6" borderId="78" xfId="2" applyFont="1" applyFill="1" applyBorder="1" applyAlignment="1">
      <alignment horizontal="left" vertical="center" wrapText="1"/>
    </xf>
    <xf numFmtId="0" fontId="12" fillId="6" borderId="79" xfId="2" applyFont="1" applyFill="1" applyBorder="1" applyAlignment="1">
      <alignment horizontal="left" vertical="center" wrapText="1"/>
    </xf>
    <xf numFmtId="0" fontId="12" fillId="6" borderId="86" xfId="2" applyFont="1" applyFill="1" applyBorder="1" applyAlignment="1">
      <alignment horizontal="left" vertical="center" wrapText="1"/>
    </xf>
    <xf numFmtId="0" fontId="12" fillId="6" borderId="87" xfId="2" applyFont="1" applyFill="1" applyBorder="1" applyAlignment="1">
      <alignment horizontal="left" vertical="center" wrapText="1"/>
    </xf>
    <xf numFmtId="0" fontId="12" fillId="6" borderId="88" xfId="2" applyFont="1" applyFill="1" applyBorder="1" applyAlignment="1">
      <alignment horizontal="left" vertical="center" wrapText="1"/>
    </xf>
    <xf numFmtId="44" fontId="12" fillId="6" borderId="69" xfId="2" applyNumberFormat="1" applyFont="1" applyFill="1" applyBorder="1" applyAlignment="1">
      <alignment horizontal="left" vertical="center" wrapText="1"/>
    </xf>
    <xf numFmtId="44" fontId="12" fillId="6" borderId="75" xfId="2" applyNumberFormat="1" applyFont="1" applyFill="1" applyBorder="1" applyAlignment="1">
      <alignment horizontal="left" vertical="center" wrapText="1"/>
    </xf>
    <xf numFmtId="166" fontId="12" fillId="6" borderId="70" xfId="2" applyNumberFormat="1" applyFont="1" applyFill="1" applyBorder="1" applyAlignment="1">
      <alignment horizontal="left" vertical="center" wrapText="1"/>
    </xf>
    <xf numFmtId="166" fontId="12" fillId="6" borderId="22" xfId="2" applyNumberFormat="1" applyFont="1" applyFill="1" applyBorder="1" applyAlignment="1">
      <alignment horizontal="left" vertical="center" wrapText="1"/>
    </xf>
    <xf numFmtId="0" fontId="13" fillId="15" borderId="26" xfId="2" applyFont="1" applyFill="1" applyBorder="1" applyAlignment="1">
      <alignment horizontal="center" vertical="center" wrapText="1"/>
    </xf>
    <xf numFmtId="0" fontId="13" fillId="15" borderId="42" xfId="2" applyFont="1" applyFill="1" applyBorder="1" applyAlignment="1">
      <alignment horizontal="center" vertical="center" wrapText="1"/>
    </xf>
    <xf numFmtId="0" fontId="13" fillId="15" borderId="40" xfId="2" applyFont="1" applyFill="1" applyBorder="1" applyAlignment="1">
      <alignment horizontal="center" vertical="center" wrapText="1"/>
    </xf>
    <xf numFmtId="0" fontId="12" fillId="6" borderId="41" xfId="2" applyFont="1" applyFill="1" applyBorder="1" applyAlignment="1">
      <alignment horizontal="left" vertical="center" wrapText="1"/>
    </xf>
    <xf numFmtId="0" fontId="13" fillId="15" borderId="68" xfId="2" applyFont="1" applyFill="1" applyBorder="1" applyAlignment="1">
      <alignment horizontal="left" vertical="center" wrapText="1"/>
    </xf>
    <xf numFmtId="0" fontId="13" fillId="15" borderId="69" xfId="2" applyFont="1" applyFill="1" applyBorder="1" applyAlignment="1">
      <alignment horizontal="left" vertical="center" wrapText="1"/>
    </xf>
    <xf numFmtId="0" fontId="13" fillId="15" borderId="70" xfId="2" applyFont="1" applyFill="1" applyBorder="1" applyAlignment="1">
      <alignment horizontal="left" vertical="center" wrapText="1"/>
    </xf>
    <xf numFmtId="0" fontId="12" fillId="13" borderId="67" xfId="2" applyFont="1" applyFill="1" applyBorder="1" applyAlignment="1">
      <alignment horizontal="left" vertical="center" wrapText="1"/>
    </xf>
    <xf numFmtId="0" fontId="12" fillId="13" borderId="41" xfId="2" applyFont="1" applyFill="1" applyBorder="1" applyAlignment="1">
      <alignment horizontal="left" vertical="center" wrapText="1"/>
    </xf>
    <xf numFmtId="0" fontId="12" fillId="13" borderId="25" xfId="2" applyFont="1" applyFill="1" applyBorder="1" applyAlignment="1">
      <alignment horizontal="left" vertical="center" wrapText="1"/>
    </xf>
    <xf numFmtId="0" fontId="12" fillId="13" borderId="68" xfId="2" applyFont="1" applyFill="1" applyBorder="1" applyAlignment="1">
      <alignment horizontal="left" vertical="center" wrapText="1"/>
    </xf>
    <xf numFmtId="0" fontId="12" fillId="13" borderId="69" xfId="2" applyFont="1" applyFill="1" applyBorder="1" applyAlignment="1">
      <alignment horizontal="left" vertical="center" wrapText="1"/>
    </xf>
    <xf numFmtId="0" fontId="12" fillId="13" borderId="70" xfId="2" applyFont="1" applyFill="1" applyBorder="1" applyAlignment="1">
      <alignment horizontal="left" vertical="center" wrapText="1"/>
    </xf>
    <xf numFmtId="0" fontId="13" fillId="15" borderId="85" xfId="2" applyFont="1" applyFill="1" applyBorder="1" applyAlignment="1">
      <alignment horizontal="center" vertical="center" wrapText="1"/>
    </xf>
    <xf numFmtId="0" fontId="13" fillId="15" borderId="43" xfId="2" applyFont="1" applyFill="1" applyBorder="1" applyAlignment="1">
      <alignment horizontal="center" vertical="center" wrapText="1"/>
    </xf>
    <xf numFmtId="0" fontId="12" fillId="13" borderId="85" xfId="2" applyFont="1" applyFill="1" applyBorder="1" applyAlignment="1">
      <alignment horizontal="left" vertical="center" wrapText="1"/>
    </xf>
    <xf numFmtId="0" fontId="12" fillId="13" borderId="42" xfId="2" applyFont="1" applyFill="1" applyBorder="1" applyAlignment="1">
      <alignment horizontal="left" vertical="center" wrapText="1"/>
    </xf>
    <xf numFmtId="0" fontId="12" fillId="13" borderId="43" xfId="2" applyFont="1" applyFill="1" applyBorder="1" applyAlignment="1">
      <alignment horizontal="left" vertical="center" wrapText="1"/>
    </xf>
    <xf numFmtId="0" fontId="12" fillId="0" borderId="41" xfId="2" applyFont="1" applyBorder="1" applyAlignment="1">
      <alignment horizontal="left" vertical="center" wrapText="1"/>
    </xf>
    <xf numFmtId="0" fontId="12" fillId="0" borderId="26" xfId="2" applyFont="1" applyBorder="1" applyAlignment="1">
      <alignment horizontal="left" vertical="center" wrapText="1"/>
    </xf>
    <xf numFmtId="0" fontId="12" fillId="0" borderId="42" xfId="2" applyFont="1" applyBorder="1" applyAlignment="1">
      <alignment horizontal="left" vertical="center" wrapText="1"/>
    </xf>
    <xf numFmtId="0" fontId="12" fillId="0" borderId="40" xfId="2" applyFont="1" applyBorder="1" applyAlignment="1">
      <alignment horizontal="left" vertical="center" wrapText="1"/>
    </xf>
    <xf numFmtId="0" fontId="13" fillId="13" borderId="41" xfId="2" applyFont="1" applyFill="1" applyBorder="1" applyAlignment="1">
      <alignment horizontal="center" vertical="center" wrapText="1"/>
    </xf>
    <xf numFmtId="0" fontId="12" fillId="0" borderId="69" xfId="2" applyFont="1" applyBorder="1" applyAlignment="1">
      <alignment horizontal="left" vertical="center" wrapText="1"/>
    </xf>
    <xf numFmtId="14" fontId="13" fillId="0" borderId="69" xfId="2" applyNumberFormat="1" applyFont="1" applyBorder="1" applyAlignment="1">
      <alignment horizontal="center" vertical="center" wrapText="1"/>
    </xf>
    <xf numFmtId="14" fontId="13" fillId="0" borderId="70" xfId="2" applyNumberFormat="1" applyFont="1" applyBorder="1" applyAlignment="1">
      <alignment horizontal="center" vertical="center" wrapText="1"/>
    </xf>
    <xf numFmtId="0" fontId="12" fillId="13" borderId="2" xfId="2" applyFont="1" applyFill="1" applyBorder="1" applyAlignment="1">
      <alignment wrapText="1"/>
    </xf>
    <xf numFmtId="0" fontId="13" fillId="15" borderId="75" xfId="2" applyFont="1" applyFill="1" applyBorder="1" applyAlignment="1">
      <alignment horizontal="center" vertical="center" wrapText="1"/>
    </xf>
    <xf numFmtId="0" fontId="12" fillId="6" borderId="77" xfId="2" applyFont="1" applyFill="1" applyBorder="1" applyAlignment="1">
      <alignment horizontal="left" vertical="center" wrapText="1"/>
    </xf>
    <xf numFmtId="0" fontId="12" fillId="6" borderId="82" xfId="2" applyFont="1" applyFill="1" applyBorder="1" applyAlignment="1">
      <alignment horizontal="left" vertical="center" wrapText="1"/>
    </xf>
    <xf numFmtId="0" fontId="12" fillId="6" borderId="83" xfId="2" applyFont="1" applyFill="1" applyBorder="1" applyAlignment="1">
      <alignment horizontal="left" vertical="center" wrapText="1"/>
    </xf>
    <xf numFmtId="0" fontId="15" fillId="0" borderId="41" xfId="2" applyFont="1" applyBorder="1" applyAlignment="1">
      <alignment horizontal="left"/>
    </xf>
    <xf numFmtId="0" fontId="15" fillId="0" borderId="26" xfId="2" applyFont="1" applyBorder="1" applyAlignment="1">
      <alignment horizontal="left"/>
    </xf>
    <xf numFmtId="0" fontId="13" fillId="14" borderId="84" xfId="2" applyFont="1" applyFill="1" applyBorder="1" applyAlignment="1">
      <alignment horizontal="center" vertical="center" wrapText="1"/>
    </xf>
    <xf numFmtId="0" fontId="13" fillId="14" borderId="78" xfId="2" applyFont="1" applyFill="1" applyBorder="1" applyAlignment="1">
      <alignment horizontal="center" vertical="center" wrapText="1"/>
    </xf>
    <xf numFmtId="0" fontId="13" fillId="14" borderId="79" xfId="2" applyFont="1" applyFill="1" applyBorder="1" applyAlignment="1">
      <alignment horizontal="center" vertical="center" wrapText="1"/>
    </xf>
    <xf numFmtId="0" fontId="13" fillId="0" borderId="64" xfId="2" applyFont="1" applyBorder="1" applyAlignment="1">
      <alignment horizontal="center" vertical="center" wrapText="1"/>
    </xf>
    <xf numFmtId="0" fontId="13" fillId="0" borderId="65" xfId="2" applyFont="1" applyBorder="1" applyAlignment="1">
      <alignment horizontal="center" vertical="center" wrapText="1"/>
    </xf>
    <xf numFmtId="0" fontId="13" fillId="0" borderId="66" xfId="2" applyFont="1" applyBorder="1" applyAlignment="1">
      <alignment horizontal="center" vertical="center" wrapText="1"/>
    </xf>
    <xf numFmtId="0" fontId="13" fillId="6" borderId="41" xfId="2" applyFont="1" applyFill="1" applyBorder="1" applyAlignment="1">
      <alignment horizontal="center" vertical="center" wrapText="1"/>
    </xf>
    <xf numFmtId="0" fontId="13" fillId="6" borderId="25" xfId="2" applyFont="1" applyFill="1" applyBorder="1" applyAlignment="1">
      <alignment horizontal="center" vertical="center" wrapText="1"/>
    </xf>
    <xf numFmtId="44" fontId="13" fillId="6" borderId="41" xfId="2" applyNumberFormat="1" applyFont="1" applyFill="1" applyBorder="1" applyAlignment="1">
      <alignment horizontal="center" vertical="center" wrapText="1"/>
    </xf>
    <xf numFmtId="44" fontId="13" fillId="6" borderId="25" xfId="2" applyNumberFormat="1" applyFont="1" applyFill="1" applyBorder="1" applyAlignment="1">
      <alignment horizontal="center" vertical="center" wrapText="1"/>
    </xf>
    <xf numFmtId="0" fontId="13" fillId="0" borderId="41" xfId="2" applyFont="1" applyBorder="1" applyAlignment="1">
      <alignment horizontal="center" vertical="center" wrapText="1"/>
    </xf>
    <xf numFmtId="0" fontId="13" fillId="0" borderId="25" xfId="2" applyFont="1" applyBorder="1" applyAlignment="1">
      <alignment horizontal="center" vertical="center" wrapText="1"/>
    </xf>
    <xf numFmtId="0" fontId="13" fillId="13" borderId="50" xfId="2" applyFont="1" applyFill="1" applyBorder="1" applyAlignment="1">
      <alignment horizontal="center" vertical="center" wrapText="1"/>
    </xf>
    <xf numFmtId="0" fontId="13" fillId="13" borderId="55" xfId="2" applyFont="1" applyFill="1" applyBorder="1" applyAlignment="1">
      <alignment horizontal="center" vertical="center" wrapText="1"/>
    </xf>
    <xf numFmtId="0" fontId="13" fillId="13" borderId="56" xfId="2" applyFont="1" applyFill="1" applyBorder="1" applyAlignment="1">
      <alignment horizontal="center" vertical="center" wrapText="1"/>
    </xf>
    <xf numFmtId="0" fontId="13" fillId="13" borderId="57" xfId="2" applyFont="1" applyFill="1" applyBorder="1" applyAlignment="1">
      <alignment horizontal="center" vertical="center" wrapText="1"/>
    </xf>
    <xf numFmtId="0" fontId="13" fillId="13" borderId="58" xfId="2" applyFont="1" applyFill="1" applyBorder="1" applyAlignment="1">
      <alignment horizontal="center" vertical="center" wrapText="1"/>
    </xf>
    <xf numFmtId="0" fontId="13" fillId="0" borderId="59" xfId="2" applyFont="1" applyBorder="1" applyAlignment="1">
      <alignment horizontal="center" vertical="center" wrapText="1"/>
    </xf>
    <xf numFmtId="0" fontId="13" fillId="0" borderId="60" xfId="2" applyFont="1" applyBorder="1" applyAlignment="1">
      <alignment horizontal="center" vertical="center" wrapText="1"/>
    </xf>
    <xf numFmtId="0" fontId="13" fillId="0" borderId="61" xfId="2" applyFont="1" applyBorder="1" applyAlignment="1">
      <alignment horizontal="center" vertical="center" wrapText="1"/>
    </xf>
    <xf numFmtId="1" fontId="14" fillId="0" borderId="62" xfId="2" applyNumberFormat="1" applyFont="1" applyBorder="1" applyAlignment="1">
      <alignment horizontal="center" vertical="center" wrapText="1"/>
    </xf>
    <xf numFmtId="1" fontId="14" fillId="0" borderId="63" xfId="2" applyNumberFormat="1" applyFont="1" applyBorder="1" applyAlignment="1">
      <alignment horizontal="center" vertical="center" wrapText="1"/>
    </xf>
    <xf numFmtId="0" fontId="13" fillId="14" borderId="47" xfId="2" applyFont="1" applyFill="1" applyBorder="1" applyAlignment="1">
      <alignment horizontal="center" vertical="center" wrapText="1"/>
    </xf>
    <xf numFmtId="0" fontId="13" fillId="14" borderId="53" xfId="2" applyFont="1" applyFill="1" applyBorder="1" applyAlignment="1">
      <alignment horizontal="center" vertical="center" wrapText="1"/>
    </xf>
    <xf numFmtId="0" fontId="13" fillId="14" borderId="54" xfId="2" applyFont="1" applyFill="1" applyBorder="1" applyAlignment="1">
      <alignment horizontal="center" vertical="center" wrapText="1"/>
    </xf>
    <xf numFmtId="0" fontId="12" fillId="0" borderId="52" xfId="2" applyFont="1" applyBorder="1" applyAlignment="1">
      <alignment horizontal="left" vertical="center" wrapText="1"/>
    </xf>
    <xf numFmtId="0" fontId="12" fillId="0" borderId="20" xfId="2" applyFont="1" applyBorder="1" applyAlignment="1">
      <alignment horizontal="left" vertical="center" wrapText="1"/>
    </xf>
    <xf numFmtId="0" fontId="12" fillId="0" borderId="19" xfId="2" applyFont="1" applyBorder="1" applyAlignment="1">
      <alignment horizontal="left" vertical="center" wrapText="1"/>
    </xf>
    <xf numFmtId="0" fontId="12" fillId="0" borderId="45" xfId="2" applyFont="1" applyBorder="1" applyAlignment="1">
      <alignment horizontal="center" vertical="center" wrapText="1"/>
    </xf>
    <xf numFmtId="0" fontId="12" fillId="0" borderId="46" xfId="2" applyFont="1" applyBorder="1" applyAlignment="1">
      <alignment horizontal="center" vertical="center" wrapText="1"/>
    </xf>
    <xf numFmtId="0" fontId="13" fillId="0" borderId="44" xfId="2" applyFont="1" applyBorder="1" applyAlignment="1">
      <alignment horizontal="left" vertical="center" wrapText="1"/>
    </xf>
    <xf numFmtId="0" fontId="13" fillId="0" borderId="45" xfId="2" applyFont="1" applyBorder="1" applyAlignment="1">
      <alignment horizontal="left" vertical="center" wrapText="1"/>
    </xf>
    <xf numFmtId="0" fontId="12" fillId="6" borderId="45" xfId="2" applyFont="1" applyFill="1" applyBorder="1" applyAlignment="1">
      <alignment horizontal="left" vertical="center" wrapText="1"/>
    </xf>
    <xf numFmtId="0" fontId="12" fillId="6" borderId="46" xfId="2" applyFont="1" applyFill="1" applyBorder="1" applyAlignment="1">
      <alignment horizontal="left" vertical="center" wrapText="1"/>
    </xf>
    <xf numFmtId="0" fontId="13" fillId="14" borderId="48" xfId="2" applyFont="1" applyFill="1" applyBorder="1" applyAlignment="1">
      <alignment horizontal="center" vertical="center" wrapText="1"/>
    </xf>
    <xf numFmtId="0" fontId="13" fillId="14" borderId="49" xfId="2" applyFont="1" applyFill="1" applyBorder="1" applyAlignment="1">
      <alignment horizontal="center" vertical="center" wrapText="1"/>
    </xf>
    <xf numFmtId="0" fontId="12" fillId="6" borderId="41" xfId="2" applyFont="1" applyFill="1" applyBorder="1" applyAlignment="1">
      <alignment horizontal="center" vertical="center" wrapText="1"/>
    </xf>
    <xf numFmtId="0" fontId="12" fillId="6" borderId="25" xfId="2" applyFont="1" applyFill="1" applyBorder="1" applyAlignment="1">
      <alignment horizontal="center" vertical="center" wrapText="1"/>
    </xf>
    <xf numFmtId="0" fontId="13" fillId="0" borderId="35" xfId="2" applyFont="1" applyBorder="1" applyAlignment="1">
      <alignment horizontal="center" vertical="center" wrapText="1"/>
    </xf>
    <xf numFmtId="0" fontId="13" fillId="0" borderId="36" xfId="2" applyFont="1" applyBorder="1" applyAlignment="1">
      <alignment horizontal="center" vertical="center" wrapText="1"/>
    </xf>
    <xf numFmtId="0" fontId="13" fillId="0" borderId="37" xfId="2" applyFont="1" applyBorder="1" applyAlignment="1">
      <alignment horizontal="center" vertical="center" wrapText="1"/>
    </xf>
    <xf numFmtId="0" fontId="13" fillId="0" borderId="24" xfId="2" applyFont="1" applyBorder="1" applyAlignment="1">
      <alignment horizontal="center" vertical="center" wrapText="1"/>
    </xf>
    <xf numFmtId="0" fontId="13" fillId="0" borderId="0" xfId="2" applyFont="1" applyBorder="1" applyAlignment="1">
      <alignment horizontal="center" vertical="center" wrapText="1"/>
    </xf>
    <xf numFmtId="0" fontId="13" fillId="0" borderId="18" xfId="2" applyFont="1" applyBorder="1" applyAlignment="1">
      <alignment horizontal="center" vertical="center" wrapText="1"/>
    </xf>
    <xf numFmtId="0" fontId="13" fillId="0" borderId="40" xfId="2" applyFont="1" applyBorder="1" applyAlignment="1">
      <alignment horizontal="left" vertical="center"/>
    </xf>
    <xf numFmtId="0" fontId="13" fillId="0" borderId="41" xfId="2" applyFont="1" applyBorder="1" applyAlignment="1">
      <alignment horizontal="left" vertical="center"/>
    </xf>
    <xf numFmtId="1" fontId="12" fillId="0" borderId="41" xfId="2" applyNumberFormat="1" applyFont="1" applyBorder="1" applyAlignment="1">
      <alignment horizontal="left" vertical="center" wrapText="1"/>
    </xf>
    <xf numFmtId="1" fontId="12" fillId="0" borderId="25" xfId="2" applyNumberFormat="1" applyFont="1" applyBorder="1" applyAlignment="1">
      <alignment horizontal="left" vertical="center" wrapText="1"/>
    </xf>
    <xf numFmtId="0" fontId="13" fillId="0" borderId="40" xfId="2" applyFont="1" applyBorder="1" applyAlignment="1">
      <alignment horizontal="left" vertical="center" wrapText="1"/>
    </xf>
    <xf numFmtId="0" fontId="13" fillId="0" borderId="41" xfId="2" applyFont="1" applyBorder="1" applyAlignment="1">
      <alignment horizontal="left" vertical="center" wrapText="1"/>
    </xf>
    <xf numFmtId="0" fontId="12" fillId="0" borderId="25" xfId="2" applyFont="1" applyBorder="1" applyAlignment="1">
      <alignment horizontal="left" vertical="center" wrapText="1"/>
    </xf>
    <xf numFmtId="0" fontId="13" fillId="0" borderId="42" xfId="2" applyFont="1" applyBorder="1" applyAlignment="1">
      <alignment horizontal="left" vertical="center" wrapText="1"/>
    </xf>
    <xf numFmtId="0" fontId="12" fillId="0" borderId="43" xfId="2" applyFont="1" applyBorder="1" applyAlignment="1">
      <alignment horizontal="left" vertical="center" wrapText="1"/>
    </xf>
    <xf numFmtId="0" fontId="12" fillId="0" borderId="41" xfId="2" applyFont="1" applyBorder="1" applyAlignment="1">
      <alignment horizontal="center" vertical="center" wrapText="1"/>
    </xf>
    <xf numFmtId="0" fontId="12" fillId="0" borderId="25" xfId="2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2" fillId="10" borderId="4" xfId="0" applyFont="1" applyFill="1" applyBorder="1" applyAlignment="1">
      <alignment horizontal="center" vertical="center" wrapText="1"/>
    </xf>
    <xf numFmtId="0" fontId="4" fillId="19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10" borderId="1" xfId="0" applyFont="1" applyFill="1" applyBorder="1" applyAlignment="1">
      <alignment horizontal="right" vertical="center"/>
    </xf>
    <xf numFmtId="0" fontId="4" fillId="10" borderId="2" xfId="0" applyFont="1" applyFill="1" applyBorder="1" applyAlignment="1">
      <alignment horizontal="right" vertical="center"/>
    </xf>
    <xf numFmtId="0" fontId="4" fillId="10" borderId="3" xfId="0" applyFont="1" applyFill="1" applyBorder="1" applyAlignment="1">
      <alignment horizontal="right" vertical="center"/>
    </xf>
    <xf numFmtId="0" fontId="4" fillId="10" borderId="110" xfId="0" applyFont="1" applyFill="1" applyBorder="1" applyAlignment="1">
      <alignment horizontal="right" vertical="center" wrapText="1"/>
    </xf>
    <xf numFmtId="0" fontId="4" fillId="10" borderId="109" xfId="0" applyFont="1" applyFill="1" applyBorder="1" applyAlignment="1">
      <alignment horizontal="right" vertical="center" wrapText="1"/>
    </xf>
    <xf numFmtId="0" fontId="20" fillId="10" borderId="4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 vertical="center"/>
    </xf>
    <xf numFmtId="0" fontId="8" fillId="6" borderId="111" xfId="0" applyFont="1" applyFill="1" applyBorder="1" applyAlignment="1">
      <alignment horizontal="center" vertical="center" wrapText="1"/>
    </xf>
    <xf numFmtId="0" fontId="8" fillId="6" borderId="0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10" fillId="1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" fillId="10" borderId="4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4" fillId="12" borderId="4" xfId="0" applyFont="1" applyFill="1" applyBorder="1" applyAlignment="1">
      <alignment horizontal="right" wrapText="1"/>
    </xf>
    <xf numFmtId="0" fontId="4" fillId="13" borderId="110" xfId="0" applyFont="1" applyFill="1" applyBorder="1" applyAlignment="1">
      <alignment horizontal="center" vertical="center" wrapText="1"/>
    </xf>
    <xf numFmtId="0" fontId="4" fillId="13" borderId="109" xfId="0" applyFont="1" applyFill="1" applyBorder="1" applyAlignment="1">
      <alignment horizontal="center" vertical="center" wrapText="1"/>
    </xf>
    <xf numFmtId="0" fontId="4" fillId="13" borderId="120" xfId="0" applyFont="1" applyFill="1" applyBorder="1" applyAlignment="1">
      <alignment horizontal="center" vertical="center" wrapText="1"/>
    </xf>
    <xf numFmtId="0" fontId="4" fillId="10" borderId="126" xfId="0" applyFont="1" applyFill="1" applyBorder="1" applyAlignment="1">
      <alignment horizontal="center" vertical="center"/>
    </xf>
    <xf numFmtId="0" fontId="8" fillId="0" borderId="109" xfId="0" applyFont="1" applyBorder="1" applyAlignment="1">
      <alignment horizontal="center"/>
    </xf>
    <xf numFmtId="0" fontId="8" fillId="0" borderId="122" xfId="0" applyFont="1" applyBorder="1" applyAlignment="1">
      <alignment horizontal="center" wrapText="1"/>
    </xf>
    <xf numFmtId="0" fontId="8" fillId="0" borderId="109" xfId="0" applyFont="1" applyBorder="1" applyAlignment="1">
      <alignment horizontal="center" wrapText="1"/>
    </xf>
    <xf numFmtId="0" fontId="8" fillId="0" borderId="121" xfId="0" applyFont="1" applyBorder="1" applyAlignment="1">
      <alignment horizontal="center" wrapText="1"/>
    </xf>
    <xf numFmtId="0" fontId="8" fillId="0" borderId="126" xfId="0" applyFont="1" applyBorder="1" applyAlignment="1">
      <alignment horizontal="center" wrapText="1"/>
    </xf>
    <xf numFmtId="0" fontId="8" fillId="0" borderId="128" xfId="0" applyFont="1" applyBorder="1" applyAlignment="1">
      <alignment horizontal="center" wrapText="1"/>
    </xf>
    <xf numFmtId="0" fontId="4" fillId="0" borderId="126" xfId="0" applyFont="1" applyFill="1" applyBorder="1" applyAlignment="1">
      <alignment horizontal="center" vertical="center"/>
    </xf>
    <xf numFmtId="0" fontId="4" fillId="10" borderId="110" xfId="0" applyFont="1" applyFill="1" applyBorder="1" applyAlignment="1">
      <alignment horizontal="right" wrapText="1"/>
    </xf>
    <xf numFmtId="0" fontId="4" fillId="10" borderId="109" xfId="0" applyFont="1" applyFill="1" applyBorder="1" applyAlignment="1">
      <alignment horizontal="right" wrapText="1"/>
    </xf>
    <xf numFmtId="0" fontId="4" fillId="10" borderId="120" xfId="0" applyFont="1" applyFill="1" applyBorder="1" applyAlignment="1">
      <alignment horizontal="right" wrapText="1"/>
    </xf>
    <xf numFmtId="0" fontId="13" fillId="13" borderId="85" xfId="2" applyFont="1" applyFill="1" applyBorder="1" applyAlignment="1">
      <alignment horizontal="center" vertical="center" wrapText="1"/>
    </xf>
    <xf numFmtId="0" fontId="13" fillId="13" borderId="42" xfId="2" applyFont="1" applyFill="1" applyBorder="1" applyAlignment="1">
      <alignment horizontal="center" vertical="center" wrapText="1"/>
    </xf>
    <xf numFmtId="0" fontId="12" fillId="6" borderId="136" xfId="2" applyFont="1" applyFill="1" applyBorder="1" applyAlignment="1">
      <alignment horizontal="left" vertical="center" wrapText="1"/>
    </xf>
    <xf numFmtId="0" fontId="23" fillId="10" borderId="4" xfId="0" applyFont="1" applyFill="1" applyBorder="1" applyAlignment="1">
      <alignment horizontal="center" vertical="center" wrapText="1"/>
    </xf>
    <xf numFmtId="0" fontId="19" fillId="19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2" fillId="6" borderId="4" xfId="0" applyFont="1" applyFill="1" applyBorder="1" applyAlignment="1">
      <alignment horizontal="left" vertical="center" wrapText="1"/>
    </xf>
    <xf numFmtId="0" fontId="4" fillId="12" borderId="1" xfId="0" applyFont="1" applyFill="1" applyBorder="1" applyAlignment="1">
      <alignment horizontal="center"/>
    </xf>
    <xf numFmtId="0" fontId="4" fillId="12" borderId="2" xfId="0" applyFont="1" applyFill="1" applyBorder="1" applyAlignment="1">
      <alignment horizontal="center"/>
    </xf>
    <xf numFmtId="0" fontId="4" fillId="12" borderId="3" xfId="0" applyFont="1" applyFill="1" applyBorder="1" applyAlignment="1">
      <alignment horizontal="center"/>
    </xf>
    <xf numFmtId="0" fontId="4" fillId="18" borderId="4" xfId="0" applyFont="1" applyFill="1" applyBorder="1" applyAlignment="1">
      <alignment horizontal="center" wrapText="1"/>
    </xf>
    <xf numFmtId="0" fontId="8" fillId="18" borderId="4" xfId="0" applyFont="1" applyFill="1" applyBorder="1" applyAlignment="1">
      <alignment horizontal="center" wrapText="1"/>
    </xf>
    <xf numFmtId="0" fontId="4" fillId="19" borderId="4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wrapText="1"/>
    </xf>
    <xf numFmtId="0" fontId="4" fillId="12" borderId="2" xfId="0" applyFont="1" applyFill="1" applyBorder="1" applyAlignment="1">
      <alignment horizontal="center" wrapText="1"/>
    </xf>
    <xf numFmtId="0" fontId="4" fillId="12" borderId="3" xfId="0" applyFont="1" applyFill="1" applyBorder="1" applyAlignment="1">
      <alignment horizontal="center" wrapText="1"/>
    </xf>
    <xf numFmtId="0" fontId="10" fillId="19" borderId="4" xfId="0" applyFont="1" applyFill="1" applyBorder="1" applyAlignment="1">
      <alignment horizontal="center" vertical="center"/>
    </xf>
    <xf numFmtId="0" fontId="10" fillId="19" borderId="41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right" vertical="center" wrapText="1"/>
    </xf>
    <xf numFmtId="0" fontId="10" fillId="20" borderId="4" xfId="0" applyFont="1" applyFill="1" applyBorder="1" applyAlignment="1">
      <alignment horizontal="center" vertical="center"/>
    </xf>
    <xf numFmtId="0" fontId="10" fillId="20" borderId="4" xfId="0" applyFont="1" applyFill="1" applyBorder="1" applyAlignment="1">
      <alignment horizontal="center" vertical="center" wrapText="1"/>
    </xf>
    <xf numFmtId="0" fontId="10" fillId="6" borderId="129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right" vertical="center" wrapText="1"/>
    </xf>
    <xf numFmtId="0" fontId="4" fillId="10" borderId="2" xfId="0" applyFont="1" applyFill="1" applyBorder="1" applyAlignment="1">
      <alignment horizontal="right" vertical="center" wrapText="1"/>
    </xf>
    <xf numFmtId="0" fontId="4" fillId="10" borderId="3" xfId="0" applyFont="1" applyFill="1" applyBorder="1" applyAlignment="1">
      <alignment horizontal="right" vertical="center" wrapText="1"/>
    </xf>
    <xf numFmtId="0" fontId="20" fillId="19" borderId="0" xfId="0" applyFont="1" applyFill="1" applyBorder="1" applyAlignment="1">
      <alignment horizontal="center" vertical="center"/>
    </xf>
    <xf numFmtId="0" fontId="20" fillId="19" borderId="20" xfId="0" applyFont="1" applyFill="1" applyBorder="1" applyAlignment="1">
      <alignment horizontal="center" vertical="center"/>
    </xf>
    <xf numFmtId="0" fontId="12" fillId="0" borderId="26" xfId="2" applyFont="1" applyBorder="1" applyAlignment="1">
      <alignment vertical="center" wrapText="1"/>
    </xf>
    <xf numFmtId="0" fontId="12" fillId="0" borderId="42" xfId="2" applyFont="1" applyBorder="1" applyAlignment="1">
      <alignment vertical="center" wrapText="1"/>
    </xf>
    <xf numFmtId="0" fontId="0" fillId="13" borderId="4" xfId="0" applyFill="1" applyBorder="1" applyAlignment="1">
      <alignment horizontal="left" wrapText="1"/>
    </xf>
    <xf numFmtId="0" fontId="13" fillId="22" borderId="85" xfId="0" applyFont="1" applyFill="1" applyBorder="1" applyAlignment="1">
      <alignment horizontal="left" vertical="center" wrapText="1"/>
    </xf>
    <xf numFmtId="0" fontId="13" fillId="22" borderId="42" xfId="0" applyFont="1" applyFill="1" applyBorder="1" applyAlignment="1">
      <alignment horizontal="left" vertical="center" wrapText="1"/>
    </xf>
    <xf numFmtId="0" fontId="13" fillId="22" borderId="135" xfId="0" applyFont="1" applyFill="1" applyBorder="1" applyAlignment="1">
      <alignment horizontal="left" vertical="center" wrapText="1"/>
    </xf>
    <xf numFmtId="0" fontId="13" fillId="6" borderId="81" xfId="2" applyFont="1" applyFill="1" applyBorder="1" applyAlignment="1">
      <alignment horizontal="left" vertical="center" wrapText="1"/>
    </xf>
    <xf numFmtId="0" fontId="13" fillId="6" borderId="55" xfId="2" applyFont="1" applyFill="1" applyBorder="1" applyAlignment="1">
      <alignment horizontal="left" vertical="center" wrapText="1"/>
    </xf>
    <xf numFmtId="0" fontId="13" fillId="6" borderId="56" xfId="2" applyFont="1" applyFill="1" applyBorder="1" applyAlignment="1">
      <alignment horizontal="left" vertical="center" wrapText="1"/>
    </xf>
    <xf numFmtId="0" fontId="13" fillId="21" borderId="4" xfId="2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</cellXfs>
  <cellStyles count="7">
    <cellStyle name="Normal" xfId="0" builtinId="0"/>
    <cellStyle name="Normal 2" xfId="2"/>
    <cellStyle name="Normal 3" xfId="4"/>
    <cellStyle name="Normal 3 2" xfId="5"/>
    <cellStyle name="Porcentagem" xfId="6" builtinId="5"/>
    <cellStyle name="Porcentagem 2" xfId="3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2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5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3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6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neelbr.sharepoint.com/ANEEL/TR/APOIO%20LOG&#205;STICO/3.%20EDITAIS%20OUTROS%20&#211;RG&#195;OS/MS/PLANILHA%20RCS_04.29%20-MINIST&#201;RIO%20DA%20SA&#218;DE%20-%20PE%2008-2019%201%20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B823A96\Planilha%20de%20Repactua&#231;&#227;o%20-%20ANEEL%20MANUT%20(Pleito%2015-2024)%20MACRO%20ATIVA%20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C323378\PLANILHA%20VIGENTE%20Vers&#227;o%20GLCC%20de%20Planilha%20de%20Repactua&#231;&#227;o%20-%20Revis&#227;o%20reonera&#231;&#227;o%20CT%20055.2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thirson.silva/Desktop/PROCESSOS/VIGIL&#194;NCIA/PCFP%20EXCEL%202/ITEM%201%20GOI&#194;NI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neelbr.sharepoint.com/ANEEL/TR/APOIO%20LOG&#205;STICO/3.%20EDITAIS%20OUTROS%20&#211;RG&#195;OS/TCU/PLANILHA%20DE%20CUSTOS%20TCU%20-%20DF%20PE%2052-2019%20%20-%20%20APOIO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neelbr.sharepoint.com/01-ANEEL%20-%20MAR&#199;O%202020/02-PROCESSOS%20EM%20ANDAMENTO/02%20-%20SGA%20-%20Bombeiros/APOIO/EDITAIS%20OUTROS%20&#211;RG&#195;OS/TST%202024PE014%20-%20Planilh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I"/>
      <sheetName val="ENCARGOS CJF"/>
      <sheetName val="Conta Vinculada CJF"/>
      <sheetName val="INDIRETOS"/>
      <sheetName val="RST-UNIFORME - ATUAL"/>
      <sheetName val="RST-EPI"/>
      <sheetName val="RST-U"/>
      <sheetName val="FERRAMENTAL"/>
      <sheetName val="Resumo"/>
      <sheetName val="PROPOSTA"/>
      <sheetName val="MATERIAL"/>
      <sheetName val="UNIFORMES"/>
      <sheetName val="1"/>
      <sheetName val="2"/>
      <sheetName val="3"/>
    </sheetNames>
    <sheetDataSet>
      <sheetData sheetId="0">
        <row r="3">
          <cell r="C3" t="str">
            <v>25000.183662/2018-74</v>
          </cell>
        </row>
        <row r="16">
          <cell r="B16" t="str">
            <v>Técnico em Secretariado</v>
          </cell>
          <cell r="C16">
            <v>172</v>
          </cell>
          <cell r="D16">
            <v>2145</v>
          </cell>
          <cell r="E16" t="str">
            <v>NÃO</v>
          </cell>
          <cell r="F16" t="str">
            <v>NÃO</v>
          </cell>
          <cell r="G16" t="str">
            <v>NÃO</v>
          </cell>
          <cell r="H16">
            <v>0</v>
          </cell>
          <cell r="I16">
            <v>0</v>
          </cell>
          <cell r="J16">
            <v>0</v>
          </cell>
          <cell r="K16">
            <v>22</v>
          </cell>
          <cell r="L16">
            <v>4.25</v>
          </cell>
          <cell r="M16">
            <v>19</v>
          </cell>
          <cell r="N16">
            <v>35.699999999999996</v>
          </cell>
          <cell r="O16">
            <v>2.0833333333333335</v>
          </cell>
          <cell r="P16" t="str">
            <v>SITIMMME/DF</v>
          </cell>
          <cell r="Q16" t="str">
            <v>3515-05</v>
          </cell>
          <cell r="R16" t="str">
            <v>DF000445/2018</v>
          </cell>
          <cell r="S16">
            <v>43221</v>
          </cell>
          <cell r="T16">
            <v>24.831989247311828</v>
          </cell>
          <cell r="U16"/>
          <cell r="V16">
            <v>0</v>
          </cell>
          <cell r="W16">
            <v>0</v>
          </cell>
          <cell r="X16">
            <v>3</v>
          </cell>
          <cell r="Y16">
            <v>0</v>
          </cell>
          <cell r="Z16">
            <v>0</v>
          </cell>
          <cell r="AA16">
            <v>0</v>
          </cell>
          <cell r="AB16">
            <v>220</v>
          </cell>
        </row>
        <row r="17">
          <cell r="B17" t="str">
            <v>Secretariado Executivo</v>
          </cell>
          <cell r="C17">
            <v>12</v>
          </cell>
          <cell r="D17">
            <v>4300</v>
          </cell>
          <cell r="E17" t="str">
            <v>NÃO</v>
          </cell>
          <cell r="F17" t="str">
            <v>NÃO</v>
          </cell>
          <cell r="G17" t="str">
            <v>NÃO</v>
          </cell>
          <cell r="H17">
            <v>0</v>
          </cell>
          <cell r="I17">
            <v>0</v>
          </cell>
          <cell r="J17">
            <v>0</v>
          </cell>
          <cell r="K17">
            <v>22</v>
          </cell>
          <cell r="L17">
            <v>4.25</v>
          </cell>
          <cell r="M17">
            <v>19</v>
          </cell>
          <cell r="N17">
            <v>35.699999999999996</v>
          </cell>
          <cell r="O17">
            <v>2.0833333333333335</v>
          </cell>
          <cell r="P17" t="str">
            <v>SITIMMME/DF</v>
          </cell>
          <cell r="Q17" t="str">
            <v>2523-05</v>
          </cell>
          <cell r="R17" t="str">
            <v>DF000445/2018</v>
          </cell>
          <cell r="S17">
            <v>43221</v>
          </cell>
          <cell r="T17">
            <v>24.831989247311828</v>
          </cell>
          <cell r="U17"/>
          <cell r="V17">
            <v>0</v>
          </cell>
          <cell r="W17">
            <v>0</v>
          </cell>
          <cell r="X17">
            <v>3</v>
          </cell>
          <cell r="Y17">
            <v>0</v>
          </cell>
          <cell r="Z17">
            <v>0</v>
          </cell>
          <cell r="AA17">
            <v>0</v>
          </cell>
          <cell r="AB17">
            <v>220</v>
          </cell>
        </row>
        <row r="18">
          <cell r="B18" t="str">
            <v>Encarregado Geral</v>
          </cell>
          <cell r="C18">
            <v>2</v>
          </cell>
          <cell r="D18">
            <v>3061.96</v>
          </cell>
          <cell r="E18" t="str">
            <v>NÃO</v>
          </cell>
          <cell r="F18" t="str">
            <v>NÃO</v>
          </cell>
          <cell r="G18" t="str">
            <v>NÃO</v>
          </cell>
          <cell r="H18">
            <v>0</v>
          </cell>
          <cell r="I18">
            <v>0</v>
          </cell>
          <cell r="J18">
            <v>0</v>
          </cell>
          <cell r="K18">
            <v>22</v>
          </cell>
          <cell r="L18">
            <v>4.25</v>
          </cell>
          <cell r="M18">
            <v>19</v>
          </cell>
          <cell r="N18">
            <v>35.699999999999996</v>
          </cell>
          <cell r="O18">
            <v>2.0833333333333335</v>
          </cell>
          <cell r="P18" t="str">
            <v>SITIMMME/DF</v>
          </cell>
          <cell r="Q18" t="str">
            <v>4101-05</v>
          </cell>
          <cell r="R18" t="str">
            <v>DF000445/2018</v>
          </cell>
          <cell r="S18">
            <v>43221</v>
          </cell>
          <cell r="T18">
            <v>24.831989247311828</v>
          </cell>
          <cell r="U18"/>
          <cell r="V18">
            <v>0</v>
          </cell>
          <cell r="W18">
            <v>0</v>
          </cell>
          <cell r="X18">
            <v>3</v>
          </cell>
          <cell r="Y18">
            <v>0</v>
          </cell>
          <cell r="Z18">
            <v>0</v>
          </cell>
          <cell r="AA18">
            <v>0</v>
          </cell>
          <cell r="AB18">
            <v>220</v>
          </cell>
        </row>
        <row r="19"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</row>
        <row r="20"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</row>
        <row r="21"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</row>
        <row r="22"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</row>
        <row r="23"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</row>
        <row r="24"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</row>
        <row r="25"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</row>
        <row r="26"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</row>
        <row r="27"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</row>
        <row r="28"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</row>
        <row r="29"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</row>
        <row r="30"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</row>
        <row r="31"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</row>
        <row r="32"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</row>
        <row r="33"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</row>
        <row r="34"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</row>
        <row r="35"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</row>
        <row r="36">
          <cell r="B36" t="str">
            <v>TOTAL</v>
          </cell>
          <cell r="C36">
            <v>186</v>
          </cell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</row>
        <row r="37">
          <cell r="B37"/>
          <cell r="C37"/>
          <cell r="D37"/>
          <cell r="E37"/>
          <cell r="F37"/>
          <cell r="G37"/>
          <cell r="H37">
            <v>0</v>
          </cell>
          <cell r="I37">
            <v>0</v>
          </cell>
          <cell r="J37">
            <v>0</v>
          </cell>
          <cell r="K37"/>
          <cell r="L37"/>
          <cell r="M37"/>
          <cell r="N37" t="e">
            <v>#N/A</v>
          </cell>
          <cell r="O37" t="e">
            <v>#N/A</v>
          </cell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</row>
        <row r="38">
          <cell r="B38"/>
          <cell r="C38"/>
          <cell r="D38"/>
          <cell r="E38"/>
          <cell r="F38"/>
          <cell r="G38"/>
          <cell r="H38">
            <v>0</v>
          </cell>
          <cell r="I38">
            <v>0</v>
          </cell>
          <cell r="J38">
            <v>0</v>
          </cell>
          <cell r="K38"/>
          <cell r="L38"/>
          <cell r="M38"/>
          <cell r="N38" t="e">
            <v>#N/A</v>
          </cell>
          <cell r="O38" t="e">
            <v>#N/A</v>
          </cell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</row>
        <row r="39">
          <cell r="B39"/>
          <cell r="C39"/>
          <cell r="D39"/>
          <cell r="E39"/>
          <cell r="F39"/>
          <cell r="G39"/>
          <cell r="H39">
            <v>0</v>
          </cell>
          <cell r="I39">
            <v>0</v>
          </cell>
          <cell r="J39">
            <v>0</v>
          </cell>
          <cell r="K39"/>
          <cell r="L39"/>
          <cell r="M39"/>
          <cell r="N39" t="e">
            <v>#N/A</v>
          </cell>
          <cell r="O39" t="e">
            <v>#N/A</v>
          </cell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</row>
        <row r="40">
          <cell r="B40"/>
          <cell r="C40">
            <v>372</v>
          </cell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</row>
        <row r="41"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</row>
        <row r="42">
          <cell r="B42" t="str">
            <v>FUNÇÃO</v>
          </cell>
          <cell r="C42" t="str">
            <v>QUANTIDADE</v>
          </cell>
          <cell r="D42" t="str">
            <v>SALÁRIO BASE</v>
          </cell>
          <cell r="E42" t="str">
            <v>Profissional Noturno?</v>
          </cell>
          <cell r="F42" t="str">
            <v>Periculosidade?</v>
          </cell>
          <cell r="G42" t="str">
            <v>Insalubridade?</v>
          </cell>
          <cell r="H42" t="str">
            <v>ADICIONAL NOTURNO</v>
          </cell>
          <cell r="I42" t="str">
            <v>PERICULOSIDADE (30%)</v>
          </cell>
          <cell r="J42" t="str">
            <v>INSALUBRIDADE</v>
          </cell>
          <cell r="K42" t="str">
            <v>DIAS DO MÊS</v>
          </cell>
          <cell r="L42" t="str">
            <v>VALE TRANSPORTE</v>
          </cell>
          <cell r="M42" t="str">
            <v>VALE REFEIÇÃO</v>
          </cell>
          <cell r="N42" t="str">
            <v xml:space="preserve">UNIFORMES </v>
          </cell>
          <cell r="O42" t="str">
            <v>E.P.I. (EQUIPAMENTO DE PROTEÇÃO INDIVIDUAL</v>
          </cell>
          <cell r="P42" t="str">
            <v>CONVENÇÃO COLETIVA</v>
          </cell>
          <cell r="Q42" t="str">
            <v>COMUNICAÇÃO</v>
          </cell>
          <cell r="R42" t="str">
            <v>REGISTRO CCT</v>
          </cell>
          <cell r="S42" t="str">
            <v>DATA BASE DA CATEGORIA</v>
          </cell>
          <cell r="T42" t="str">
            <v>MATERIAIS E INSUMOS</v>
          </cell>
          <cell r="U42" t="str">
            <v>COMUNICAÇÃO</v>
          </cell>
          <cell r="V42" t="str">
            <v>ASSISTÊNCIA MÉDICA FAMILIA</v>
          </cell>
          <cell r="W42" t="str">
            <v>AUXÍLIO CRECHE</v>
          </cell>
          <cell r="X42" t="str">
            <v>SEGURO DE VIDA E AUXÍLIO FUNERAL</v>
          </cell>
          <cell r="Y42" t="str">
            <v>ASSISTÊNCIA ODONTOLÓGICA</v>
          </cell>
          <cell r="Z42" t="str">
            <v>FERRAMENTAS</v>
          </cell>
          <cell r="AA42" t="str">
            <v>EQUIPAMENTOS</v>
          </cell>
          <cell r="AB42" t="str">
            <v>HORAS MÊS</v>
          </cell>
        </row>
        <row r="43">
          <cell r="B43"/>
          <cell r="C43"/>
          <cell r="D43"/>
          <cell r="E43"/>
          <cell r="F43"/>
          <cell r="G43"/>
          <cell r="H43">
            <v>0</v>
          </cell>
          <cell r="I43">
            <v>0</v>
          </cell>
          <cell r="J43">
            <v>0</v>
          </cell>
          <cell r="K43"/>
          <cell r="L43"/>
          <cell r="M43"/>
          <cell r="N43" t="e">
            <v>#N/A</v>
          </cell>
          <cell r="O43" t="e">
            <v>#N/A</v>
          </cell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</row>
        <row r="44">
          <cell r="B44"/>
          <cell r="C44"/>
          <cell r="D44"/>
          <cell r="E44"/>
          <cell r="F44"/>
          <cell r="G44"/>
          <cell r="H44">
            <v>0</v>
          </cell>
          <cell r="I44">
            <v>0</v>
          </cell>
          <cell r="J44">
            <v>0</v>
          </cell>
          <cell r="K44"/>
          <cell r="L44"/>
          <cell r="M44"/>
          <cell r="N44" t="e">
            <v>#N/A</v>
          </cell>
          <cell r="O44" t="e">
            <v>#N/A</v>
          </cell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</row>
        <row r="45">
          <cell r="B45"/>
          <cell r="C45"/>
          <cell r="D45"/>
          <cell r="E45"/>
          <cell r="F45"/>
          <cell r="G45"/>
          <cell r="H45">
            <v>0</v>
          </cell>
          <cell r="I45">
            <v>0</v>
          </cell>
          <cell r="J45">
            <v>0</v>
          </cell>
          <cell r="K45"/>
          <cell r="L45"/>
          <cell r="M45"/>
          <cell r="N45" t="e">
            <v>#N/A</v>
          </cell>
          <cell r="O45" t="e">
            <v>#N/A</v>
          </cell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</row>
        <row r="46">
          <cell r="B46"/>
          <cell r="C46"/>
          <cell r="D46"/>
          <cell r="E46"/>
          <cell r="F46"/>
          <cell r="G46"/>
          <cell r="H46">
            <v>0</v>
          </cell>
          <cell r="I46">
            <v>0</v>
          </cell>
          <cell r="J46">
            <v>0</v>
          </cell>
          <cell r="K46"/>
          <cell r="L46"/>
          <cell r="M46"/>
          <cell r="N46" t="e">
            <v>#N/A</v>
          </cell>
          <cell r="O46" t="e">
            <v>#N/A</v>
          </cell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/>
          <cell r="AA46"/>
          <cell r="AB46"/>
        </row>
        <row r="47">
          <cell r="B47"/>
          <cell r="C47"/>
          <cell r="D47"/>
          <cell r="E47"/>
          <cell r="F47"/>
          <cell r="G47"/>
          <cell r="H47">
            <v>0</v>
          </cell>
          <cell r="I47">
            <v>0</v>
          </cell>
          <cell r="J47">
            <v>0</v>
          </cell>
          <cell r="K47"/>
          <cell r="L47"/>
          <cell r="M47"/>
          <cell r="N47" t="e">
            <v>#N/A</v>
          </cell>
          <cell r="O47" t="e">
            <v>#N/A</v>
          </cell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</row>
        <row r="48">
          <cell r="B48"/>
          <cell r="C48"/>
          <cell r="D48"/>
          <cell r="E48"/>
          <cell r="F48"/>
          <cell r="G48"/>
          <cell r="H48">
            <v>0</v>
          </cell>
          <cell r="I48">
            <v>0</v>
          </cell>
          <cell r="J48">
            <v>0</v>
          </cell>
          <cell r="K48"/>
          <cell r="L48"/>
          <cell r="M48"/>
          <cell r="N48" t="e">
            <v>#N/A</v>
          </cell>
          <cell r="O48" t="e">
            <v>#N/A</v>
          </cell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</row>
        <row r="49">
          <cell r="B49"/>
          <cell r="C49"/>
          <cell r="D49"/>
          <cell r="E49"/>
          <cell r="F49"/>
          <cell r="G49"/>
          <cell r="H49">
            <v>0</v>
          </cell>
          <cell r="I49">
            <v>0</v>
          </cell>
          <cell r="J49">
            <v>0</v>
          </cell>
          <cell r="K49"/>
          <cell r="L49"/>
          <cell r="M49"/>
          <cell r="N49" t="e">
            <v>#N/A</v>
          </cell>
          <cell r="O49" t="e">
            <v>#N/A</v>
          </cell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</row>
        <row r="50">
          <cell r="B50"/>
          <cell r="C50"/>
          <cell r="D50"/>
          <cell r="E50"/>
          <cell r="F50"/>
          <cell r="G50"/>
          <cell r="H50">
            <v>0</v>
          </cell>
          <cell r="I50">
            <v>0</v>
          </cell>
          <cell r="J50">
            <v>0</v>
          </cell>
          <cell r="K50"/>
          <cell r="L50"/>
          <cell r="M50"/>
          <cell r="N50" t="e">
            <v>#N/A</v>
          </cell>
          <cell r="O50" t="e">
            <v>#N/A</v>
          </cell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</row>
        <row r="51">
          <cell r="B51"/>
          <cell r="C51"/>
          <cell r="D51"/>
          <cell r="E51"/>
          <cell r="F51"/>
          <cell r="G51"/>
          <cell r="H51">
            <v>0</v>
          </cell>
          <cell r="I51">
            <v>0</v>
          </cell>
          <cell r="J51">
            <v>0</v>
          </cell>
          <cell r="K51"/>
          <cell r="L51"/>
          <cell r="M51"/>
          <cell r="N51" t="e">
            <v>#N/A</v>
          </cell>
          <cell r="O51" t="e">
            <v>#N/A</v>
          </cell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</row>
        <row r="52">
          <cell r="B52"/>
          <cell r="C52"/>
          <cell r="D52"/>
          <cell r="E52"/>
          <cell r="F52"/>
          <cell r="G52"/>
          <cell r="H52">
            <v>0</v>
          </cell>
          <cell r="I52">
            <v>0</v>
          </cell>
          <cell r="J52">
            <v>0</v>
          </cell>
          <cell r="K52"/>
          <cell r="L52"/>
          <cell r="M52"/>
          <cell r="N52" t="e">
            <v>#N/A</v>
          </cell>
          <cell r="O52" t="e">
            <v>#N/A</v>
          </cell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</row>
      </sheetData>
      <sheetData sheetId="1">
        <row r="24">
          <cell r="B24" t="str">
            <v>Tipo de Serviço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ÇÕES"/>
      <sheetName val="PROPOSTA"/>
      <sheetName val="RESUMO M.O FIXA"/>
      <sheetName val="Planilha1"/>
      <sheetName val="Planilha2"/>
      <sheetName val="Planilha3"/>
      <sheetName val="SALÁRIOS"/>
      <sheetName val="MO Serv. Eventuais "/>
      <sheetName val="LOCAÇÃO EQUIPAMENTOS"/>
      <sheetName val="MATERIAIS"/>
      <sheetName val="PESQUISA"/>
      <sheetName val="DADOS"/>
      <sheetName val="Engenheiro Residente"/>
      <sheetName val="Arquiteto"/>
      <sheetName val="Encarregado"/>
      <sheetName val="Supervisor"/>
      <sheetName val="Almoxarife"/>
      <sheetName val="Eletricista - Diurno"/>
      <sheetName val="Eletricista - Noturno"/>
      <sheetName val="Eletricista"/>
      <sheetName val="Téc. em refrigeração"/>
      <sheetName val="Téc. hidrossanitário"/>
      <sheetName val="Téc. em telefonia de rede"/>
      <sheetName val="Auxiliar de manutenção predial"/>
      <sheetName val="Marceneiro"/>
      <sheetName val="Uniforme - Encarregado"/>
      <sheetName val="Uniforme - Demais cargos"/>
      <sheetName val="MAT-EQUIP-FER BÁSICOS"/>
      <sheetName val="BDI SERVIÇOS"/>
      <sheetName val="BDI MATERI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ÇÕES"/>
      <sheetName val="PROPOSTA"/>
      <sheetName val="RESUMO M.O FIXA"/>
      <sheetName val="SALÁRIOS"/>
      <sheetName val="MO Serv. Eventuais "/>
      <sheetName val="LOCAÇÃO EQUIPAMENTOS"/>
      <sheetName val="MATERIAIS"/>
      <sheetName val="Engenheiro Residente"/>
      <sheetName val="Arquiteto"/>
      <sheetName val="Encarregado"/>
      <sheetName val="Supervisor"/>
      <sheetName val="Almoxarife"/>
      <sheetName val="Eletricista - Diurno"/>
      <sheetName val="Eletricista - Noturno"/>
      <sheetName val="Eletricista"/>
      <sheetName val="Téc. em refrigeração"/>
      <sheetName val="Téc. hidrossanitário"/>
      <sheetName val="Téc. em telefonia de rede"/>
      <sheetName val="Auxiliar de manutenção predial"/>
      <sheetName val="Marceneiro"/>
      <sheetName val="Uniforme - Encarregado"/>
      <sheetName val="Uniforme - Demais cargos"/>
      <sheetName val="MAT-EQUIP-FER BÁSICOS"/>
      <sheetName val="BDI SERVIÇOS"/>
      <sheetName val="BDI MATERIAIS"/>
    </sheetNames>
    <sheetDataSet>
      <sheetData sheetId="0"/>
      <sheetData sheetId="1"/>
      <sheetData sheetId="2"/>
      <sheetData sheetId="3">
        <row r="5">
          <cell r="O5">
            <v>3.2300000000000002E-2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PADRÃO"/>
      <sheetName val="Posto "/>
      <sheetName val="Uniformes"/>
      <sheetName val="Equipamentos - Armdado"/>
      <sheetName val="Equipamentos - Armdado Motoriza"/>
      <sheetName val="Equipamentos - Desarmado"/>
      <sheetName val="Cotação ISSQN"/>
      <sheetName val="Planilha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carregado"/>
      <sheetName val="Supervisor"/>
      <sheetName val="Recepção I"/>
      <sheetName val="Recepção II"/>
      <sheetName val="Recepção12x36 Diurno"/>
      <sheetName val="Recepção 12x36 Noturno"/>
      <sheetName val="Recepção Insal."/>
      <sheetName val="Garçom"/>
      <sheetName val="Telefonista"/>
      <sheetName val="Ascensorista"/>
      <sheetName val="Motorista"/>
      <sheetName val="Recepçao(Diária)"/>
      <sheetName val="Garçom (Diária) "/>
      <sheetName val="Uniformes "/>
      <sheetName val="Insumos Garçom"/>
      <sheetName val="Mat. Garçom"/>
      <sheetName val="Utensílios Garçom"/>
      <sheetName val="Materiais Recep."/>
      <sheetName val="Outros Órgãos"/>
      <sheetName val="Resumo de Custos"/>
      <sheetName val="PROPOSTA"/>
      <sheetName val="Dados - Não mex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0">
          <cell r="AE30">
            <v>136.48199999999997</v>
          </cell>
        </row>
      </sheetData>
      <sheetData sheetId="14"/>
      <sheetData sheetId="15"/>
      <sheetData sheetId="16">
        <row r="56">
          <cell r="EC56">
            <v>28.012950520833332</v>
          </cell>
        </row>
      </sheetData>
      <sheetData sheetId="17"/>
      <sheetData sheetId="18"/>
      <sheetData sheetId="19">
        <row r="49">
          <cell r="B49">
            <v>3.0001100712585913E-2</v>
          </cell>
        </row>
      </sheetData>
      <sheetData sheetId="20"/>
      <sheetData sheetId="21">
        <row r="1">
          <cell r="A1" t="str">
            <v>Serviços</v>
          </cell>
        </row>
        <row r="2">
          <cell r="A2" t="str">
            <v>Encarregado Geral</v>
          </cell>
        </row>
        <row r="3">
          <cell r="A3" t="str">
            <v>Técnico em Secretariado</v>
          </cell>
        </row>
        <row r="4">
          <cell r="A4" t="str">
            <v>Copeiragem</v>
          </cell>
        </row>
        <row r="5">
          <cell r="A5" t="str">
            <v>Recepção</v>
          </cell>
        </row>
        <row r="6">
          <cell r="A6" t="str">
            <v>Garçom</v>
          </cell>
        </row>
        <row r="7">
          <cell r="A7" t="str">
            <v>Atendente de Ouvidoria</v>
          </cell>
        </row>
        <row r="8">
          <cell r="A8" t="str">
            <v>Telefonista</v>
          </cell>
        </row>
        <row r="9">
          <cell r="A9" t="str">
            <v>Ascensorista</v>
          </cell>
        </row>
        <row r="10">
          <cell r="A10" t="str">
            <v>Supervisor</v>
          </cell>
        </row>
        <row r="11">
          <cell r="A11" t="str">
            <v>Motorista</v>
          </cell>
        </row>
        <row r="12">
          <cell r="A12" t="str">
            <v>Agente de Portaria - Diarista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io"/>
      <sheetName val="AVISO"/>
      <sheetName val="Dados Contratação"/>
      <sheetName val="Dados Proponente"/>
      <sheetName val="Insumos"/>
      <sheetName val="Bombeiro Civil - Diurno"/>
      <sheetName val="Bombeiro Civil - Noturno"/>
      <sheetName val="Bombeiro Líder"/>
      <sheetName val="Aviso Prévio Trab"/>
      <sheetName val="Valor Total"/>
    </sheetNames>
    <sheetDataSet>
      <sheetData sheetId="0">
        <row r="1">
          <cell r="A1" t="str">
            <v>Tipo de Joranda de Trabalho</v>
          </cell>
        </row>
        <row r="2">
          <cell r="A2" t="str">
            <v>Escala 12x36 horas</v>
          </cell>
        </row>
        <row r="3">
          <cell r="A3" t="str">
            <v>44 horas semanais</v>
          </cell>
        </row>
        <row r="4">
          <cell r="A4" t="str">
            <v>40 horas semanais</v>
          </cell>
        </row>
        <row r="5">
          <cell r="A5" t="str">
            <v>36 horas semanais</v>
          </cell>
        </row>
        <row r="6">
          <cell r="A6" t="str">
            <v>35 horas semanais</v>
          </cell>
        </row>
        <row r="7">
          <cell r="A7" t="str">
            <v>30 horas semanais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39"/>
  <sheetViews>
    <sheetView showGridLines="0" view="pageBreakPreview" topLeftCell="A13" zoomScaleNormal="100" zoomScaleSheetLayoutView="100" workbookViewId="0">
      <selection activeCell="D36" sqref="D36"/>
    </sheetView>
  </sheetViews>
  <sheetFormatPr defaultRowHeight="15"/>
  <cols>
    <col min="1" max="1" width="33.28515625" style="30" customWidth="1"/>
    <col min="2" max="5" width="9.140625" style="30"/>
    <col min="6" max="6" width="16" style="30" customWidth="1"/>
    <col min="7" max="7" width="31" style="30" customWidth="1"/>
    <col min="8" max="8" width="11.85546875" style="30" customWidth="1"/>
    <col min="9" max="10" width="23.140625" style="30" customWidth="1"/>
    <col min="11" max="11" width="19.42578125" style="30" customWidth="1"/>
    <col min="12" max="12" width="28.7109375" style="30" customWidth="1"/>
    <col min="13" max="16384" width="9.140625" style="29"/>
  </cols>
  <sheetData>
    <row r="1" spans="1:12" ht="15.75" thickBot="1">
      <c r="A1" s="340" t="s">
        <v>0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2"/>
    </row>
    <row r="2" spans="1:12" ht="15.75" thickBot="1">
      <c r="A2" s="1" t="s">
        <v>1</v>
      </c>
      <c r="B2" s="343" t="s">
        <v>2</v>
      </c>
      <c r="C2" s="344"/>
      <c r="D2" s="344"/>
      <c r="E2" s="344"/>
      <c r="F2" s="344"/>
      <c r="G2" s="344"/>
      <c r="H2" s="344"/>
      <c r="I2" s="344"/>
      <c r="J2" s="344"/>
      <c r="K2" s="344"/>
      <c r="L2" s="345"/>
    </row>
    <row r="3" spans="1:12" ht="15.75" thickBot="1">
      <c r="A3" s="2" t="s">
        <v>3</v>
      </c>
      <c r="B3" s="346" t="s">
        <v>4</v>
      </c>
      <c r="C3" s="347"/>
      <c r="D3" s="347"/>
      <c r="E3" s="347"/>
      <c r="F3" s="347"/>
      <c r="G3" s="347"/>
      <c r="H3" s="347"/>
      <c r="I3" s="347"/>
      <c r="J3" s="347"/>
      <c r="K3" s="347"/>
      <c r="L3" s="348"/>
    </row>
    <row r="4" spans="1:12" ht="15.75" thickBot="1">
      <c r="A4" s="2" t="s">
        <v>5</v>
      </c>
      <c r="B4" s="344">
        <v>117539</v>
      </c>
      <c r="C4" s="344"/>
      <c r="D4" s="344"/>
      <c r="E4" s="344"/>
      <c r="F4" s="344"/>
      <c r="G4" s="344"/>
      <c r="H4" s="344"/>
      <c r="I4" s="344"/>
      <c r="J4" s="344"/>
      <c r="K4" s="344"/>
      <c r="L4" s="345"/>
    </row>
    <row r="5" spans="1:12" ht="15.75" thickBot="1">
      <c r="A5" s="3" t="s">
        <v>6</v>
      </c>
      <c r="B5" s="349">
        <v>202500005037987</v>
      </c>
      <c r="C5" s="350"/>
      <c r="D5" s="350"/>
      <c r="E5" s="350"/>
      <c r="F5" s="350"/>
      <c r="G5" s="350"/>
      <c r="H5" s="350"/>
      <c r="I5" s="350"/>
      <c r="J5" s="350"/>
      <c r="K5" s="350"/>
      <c r="L5" s="351"/>
    </row>
    <row r="6" spans="1:12" ht="54" customHeight="1" thickBot="1">
      <c r="A6" s="4" t="s">
        <v>7</v>
      </c>
      <c r="B6" s="352" t="s">
        <v>729</v>
      </c>
      <c r="C6" s="353"/>
      <c r="D6" s="353"/>
      <c r="E6" s="353"/>
      <c r="F6" s="353"/>
      <c r="G6" s="353"/>
      <c r="H6" s="353"/>
      <c r="I6" s="353"/>
      <c r="J6" s="353"/>
      <c r="K6" s="353"/>
      <c r="L6" s="354"/>
    </row>
    <row r="7" spans="1:12" ht="15.75" thickBot="1">
      <c r="A7" s="5" t="s">
        <v>8</v>
      </c>
      <c r="B7" s="355" t="s">
        <v>9</v>
      </c>
      <c r="C7" s="356"/>
      <c r="D7" s="356"/>
      <c r="E7" s="356"/>
      <c r="F7" s="356"/>
      <c r="G7" s="356"/>
      <c r="H7" s="356"/>
      <c r="I7" s="356"/>
      <c r="J7" s="356"/>
      <c r="K7" s="356"/>
      <c r="L7" s="357"/>
    </row>
    <row r="8" spans="1:12" ht="15.75" thickBot="1">
      <c r="A8" s="5" t="s">
        <v>10</v>
      </c>
      <c r="B8" s="346" t="s">
        <v>11</v>
      </c>
      <c r="C8" s="347"/>
      <c r="D8" s="347"/>
      <c r="E8" s="347"/>
      <c r="F8" s="347"/>
      <c r="G8" s="347"/>
      <c r="H8" s="347"/>
      <c r="I8" s="347"/>
      <c r="J8" s="347"/>
      <c r="K8" s="347"/>
      <c r="L8" s="348"/>
    </row>
    <row r="9" spans="1:12" ht="19.5" customHeight="1" thickBot="1">
      <c r="A9" s="6" t="s">
        <v>12</v>
      </c>
      <c r="B9" s="358"/>
      <c r="C9" s="359"/>
      <c r="D9" s="360"/>
      <c r="E9" s="361"/>
      <c r="F9" s="361"/>
      <c r="G9" s="361"/>
      <c r="H9" s="361"/>
      <c r="I9" s="361"/>
      <c r="J9" s="361"/>
      <c r="K9" s="361"/>
      <c r="L9" s="362"/>
    </row>
    <row r="10" spans="1:12" ht="15.75" thickBot="1">
      <c r="A10" s="363" t="s">
        <v>13</v>
      </c>
      <c r="B10" s="364"/>
      <c r="C10" s="365"/>
      <c r="D10" s="365"/>
      <c r="E10" s="365"/>
      <c r="F10" s="365"/>
      <c r="G10" s="365"/>
      <c r="H10" s="365"/>
      <c r="I10" s="365"/>
      <c r="J10" s="365"/>
      <c r="K10" s="365"/>
      <c r="L10" s="366"/>
    </row>
    <row r="11" spans="1:12" ht="15.75" thickBot="1">
      <c r="A11" s="325" t="s">
        <v>14</v>
      </c>
      <c r="B11" s="325"/>
      <c r="C11" s="325"/>
      <c r="D11" s="325"/>
      <c r="E11" s="325"/>
      <c r="F11" s="325"/>
      <c r="G11" s="325"/>
      <c r="H11" s="325"/>
      <c r="I11" s="326"/>
      <c r="J11" s="7"/>
      <c r="K11" s="338" t="s">
        <v>15</v>
      </c>
      <c r="L11" s="339"/>
    </row>
    <row r="12" spans="1:12" ht="15.75" thickBot="1">
      <c r="A12" s="321"/>
      <c r="B12" s="315"/>
      <c r="C12" s="315"/>
      <c r="D12" s="315"/>
      <c r="E12" s="315"/>
      <c r="F12" s="315"/>
      <c r="G12" s="315"/>
      <c r="H12" s="315"/>
      <c r="I12" s="316"/>
      <c r="J12" s="8"/>
      <c r="K12" s="322"/>
      <c r="L12" s="323"/>
    </row>
    <row r="13" spans="1:12" ht="15.75" thickBot="1">
      <c r="A13" s="324" t="s">
        <v>16</v>
      </c>
      <c r="B13" s="325"/>
      <c r="C13" s="325"/>
      <c r="D13" s="325"/>
      <c r="E13" s="325"/>
      <c r="F13" s="325"/>
      <c r="G13" s="325"/>
      <c r="H13" s="325"/>
      <c r="I13" s="325"/>
      <c r="J13" s="325"/>
      <c r="K13" s="325"/>
      <c r="L13" s="326"/>
    </row>
    <row r="14" spans="1:12" ht="15.75" thickBot="1">
      <c r="A14" s="327"/>
      <c r="B14" s="327"/>
      <c r="C14" s="327"/>
      <c r="D14" s="327"/>
      <c r="E14" s="327"/>
      <c r="F14" s="327"/>
      <c r="G14" s="327"/>
      <c r="H14" s="327"/>
      <c r="I14" s="327"/>
      <c r="J14" s="327"/>
      <c r="K14" s="327"/>
      <c r="L14" s="318"/>
    </row>
    <row r="15" spans="1:12" ht="15.75" thickBot="1">
      <c r="A15" s="328" t="s">
        <v>17</v>
      </c>
      <c r="B15" s="329"/>
      <c r="C15" s="329"/>
      <c r="D15" s="330"/>
      <c r="E15" s="9" t="s">
        <v>18</v>
      </c>
      <c r="F15" s="10" t="s">
        <v>19</v>
      </c>
      <c r="G15" s="11" t="s">
        <v>20</v>
      </c>
      <c r="H15" s="12" t="s">
        <v>21</v>
      </c>
      <c r="I15" s="331" t="s">
        <v>22</v>
      </c>
      <c r="J15" s="331"/>
      <c r="K15" s="331"/>
      <c r="L15" s="332"/>
    </row>
    <row r="16" spans="1:12" ht="15.75" thickBot="1">
      <c r="A16" s="321"/>
      <c r="B16" s="315"/>
      <c r="C16" s="315"/>
      <c r="D16" s="316"/>
      <c r="E16" s="13"/>
      <c r="F16" s="14"/>
      <c r="G16" s="15"/>
      <c r="H16" s="16"/>
      <c r="I16" s="333"/>
      <c r="J16" s="334"/>
      <c r="K16" s="335"/>
      <c r="L16" s="336"/>
    </row>
    <row r="17" spans="1:12" ht="15.75" thickBot="1">
      <c r="A17" s="324" t="s">
        <v>23</v>
      </c>
      <c r="B17" s="325"/>
      <c r="C17" s="325"/>
      <c r="D17" s="325"/>
      <c r="E17" s="325"/>
      <c r="F17" s="326"/>
      <c r="G17" s="337" t="s">
        <v>24</v>
      </c>
      <c r="H17" s="326"/>
      <c r="I17" s="337" t="s">
        <v>25</v>
      </c>
      <c r="J17" s="337"/>
      <c r="K17" s="325"/>
      <c r="L17" s="326"/>
    </row>
    <row r="18" spans="1:12" ht="15.75" thickBot="1">
      <c r="A18" s="315"/>
      <c r="B18" s="315"/>
      <c r="C18" s="315"/>
      <c r="D18" s="315"/>
      <c r="E18" s="315"/>
      <c r="F18" s="316"/>
      <c r="G18" s="317"/>
      <c r="H18" s="318"/>
      <c r="I18" s="319"/>
      <c r="J18" s="319"/>
      <c r="K18" s="319"/>
      <c r="L18" s="320"/>
    </row>
    <row r="19" spans="1:12" ht="39" thickBot="1">
      <c r="A19" s="31" t="s">
        <v>26</v>
      </c>
      <c r="B19" s="305" t="s">
        <v>27</v>
      </c>
      <c r="C19" s="306"/>
      <c r="D19" s="306"/>
      <c r="E19" s="306"/>
      <c r="F19" s="306"/>
      <c r="G19" s="307"/>
      <c r="H19" s="31" t="s">
        <v>28</v>
      </c>
      <c r="I19" s="31" t="s">
        <v>29</v>
      </c>
      <c r="J19" s="31" t="s">
        <v>30</v>
      </c>
      <c r="K19" s="32" t="s">
        <v>31</v>
      </c>
      <c r="L19" s="33" t="s">
        <v>32</v>
      </c>
    </row>
    <row r="20" spans="1:12" ht="39" customHeight="1" thickBot="1">
      <c r="A20" s="308"/>
      <c r="B20" s="298" t="s">
        <v>34</v>
      </c>
      <c r="C20" s="299"/>
      <c r="D20" s="299"/>
      <c r="E20" s="299"/>
      <c r="F20" s="299"/>
      <c r="G20" s="300"/>
      <c r="H20" s="17">
        <v>5580</v>
      </c>
      <c r="I20" s="17" t="s">
        <v>33</v>
      </c>
      <c r="J20" s="35">
        <f>'PROPOSTA-ITEM2'!G5</f>
        <v>0</v>
      </c>
      <c r="K20" s="34">
        <f t="shared" ref="K20:K31" si="0">J20*12</f>
        <v>0</v>
      </c>
      <c r="L20" s="36">
        <f t="shared" ref="L20:L31" si="1">J20*36</f>
        <v>0</v>
      </c>
    </row>
    <row r="21" spans="1:12" ht="30.75" customHeight="1" thickBot="1">
      <c r="A21" s="308"/>
      <c r="B21" s="312" t="s">
        <v>35</v>
      </c>
      <c r="C21" s="313"/>
      <c r="D21" s="313"/>
      <c r="E21" s="313"/>
      <c r="F21" s="313"/>
      <c r="G21" s="314"/>
      <c r="H21" s="18">
        <v>4999</v>
      </c>
      <c r="I21" s="19" t="s">
        <v>33</v>
      </c>
      <c r="J21" s="35">
        <f>'PROPOSTA-ITEM3'!F5</f>
        <v>0</v>
      </c>
      <c r="K21" s="34">
        <f t="shared" si="0"/>
        <v>0</v>
      </c>
      <c r="L21" s="36">
        <f t="shared" si="1"/>
        <v>0</v>
      </c>
    </row>
    <row r="22" spans="1:12" ht="24.75" customHeight="1" thickBot="1">
      <c r="A22" s="308"/>
      <c r="B22" s="298" t="s">
        <v>36</v>
      </c>
      <c r="C22" s="299"/>
      <c r="D22" s="299"/>
      <c r="E22" s="299"/>
      <c r="F22" s="299"/>
      <c r="G22" s="300"/>
      <c r="H22" s="17">
        <v>5752</v>
      </c>
      <c r="I22" s="17" t="s">
        <v>37</v>
      </c>
      <c r="J22" s="35">
        <f>'PROPOSTA-ITEM4'!I5</f>
        <v>0</v>
      </c>
      <c r="K22" s="34">
        <f t="shared" si="0"/>
        <v>0</v>
      </c>
      <c r="L22" s="36">
        <f t="shared" si="1"/>
        <v>0</v>
      </c>
    </row>
    <row r="23" spans="1:12" ht="15.75" thickBot="1">
      <c r="A23" s="308"/>
      <c r="B23" s="312" t="s">
        <v>38</v>
      </c>
      <c r="C23" s="313"/>
      <c r="D23" s="313"/>
      <c r="E23" s="313"/>
      <c r="F23" s="313"/>
      <c r="G23" s="314"/>
      <c r="H23" s="18">
        <v>3550</v>
      </c>
      <c r="I23" s="17" t="s">
        <v>37</v>
      </c>
      <c r="J23" s="37">
        <f>'PROPOSTA-ITEM5'!I5</f>
        <v>0</v>
      </c>
      <c r="K23" s="34">
        <f t="shared" si="0"/>
        <v>0</v>
      </c>
      <c r="L23" s="38">
        <f t="shared" si="1"/>
        <v>0</v>
      </c>
    </row>
    <row r="24" spans="1:12" ht="21.75" customHeight="1" thickBot="1">
      <c r="A24" s="308"/>
      <c r="B24" s="298" t="s">
        <v>39</v>
      </c>
      <c r="C24" s="299"/>
      <c r="D24" s="299"/>
      <c r="E24" s="299"/>
      <c r="F24" s="299"/>
      <c r="G24" s="300"/>
      <c r="H24" s="17">
        <v>343</v>
      </c>
      <c r="I24" s="17" t="s">
        <v>37</v>
      </c>
      <c r="J24" s="35">
        <f>'PROPOSTA-ITEM6'!I5</f>
        <v>0</v>
      </c>
      <c r="K24" s="34">
        <f t="shared" si="0"/>
        <v>0</v>
      </c>
      <c r="L24" s="36">
        <f t="shared" si="1"/>
        <v>0</v>
      </c>
    </row>
    <row r="25" spans="1:12" ht="27" customHeight="1" thickBot="1">
      <c r="A25" s="308"/>
      <c r="B25" s="298" t="s">
        <v>45</v>
      </c>
      <c r="C25" s="299"/>
      <c r="D25" s="299"/>
      <c r="E25" s="299"/>
      <c r="F25" s="299"/>
      <c r="G25" s="300"/>
      <c r="H25" s="18">
        <v>149</v>
      </c>
      <c r="I25" s="19" t="s">
        <v>40</v>
      </c>
      <c r="J25" s="35">
        <f>'PROPOSTA-ITEM7'!J5</f>
        <v>0</v>
      </c>
      <c r="K25" s="34">
        <f t="shared" si="0"/>
        <v>0</v>
      </c>
      <c r="L25" s="36">
        <f>'PROPOSTA-ITEM7'!L5</f>
        <v>0</v>
      </c>
    </row>
    <row r="26" spans="1:12" ht="32.25" customHeight="1" thickBot="1">
      <c r="A26" s="308"/>
      <c r="B26" s="298" t="s">
        <v>46</v>
      </c>
      <c r="C26" s="299"/>
      <c r="D26" s="299"/>
      <c r="E26" s="299"/>
      <c r="F26" s="299"/>
      <c r="G26" s="300"/>
      <c r="H26" s="20">
        <v>343</v>
      </c>
      <c r="I26" s="17" t="s">
        <v>37</v>
      </c>
      <c r="J26" s="37">
        <f>'PROPOSTA-ITEM8'!I5</f>
        <v>0</v>
      </c>
      <c r="K26" s="34">
        <f t="shared" si="0"/>
        <v>0</v>
      </c>
      <c r="L26" s="38">
        <f t="shared" si="1"/>
        <v>0</v>
      </c>
    </row>
    <row r="27" spans="1:12" ht="15.75" customHeight="1" thickBot="1">
      <c r="A27" s="309"/>
      <c r="B27" s="298" t="s">
        <v>47</v>
      </c>
      <c r="C27" s="299"/>
      <c r="D27" s="299"/>
      <c r="E27" s="299"/>
      <c r="F27" s="299"/>
      <c r="G27" s="300"/>
      <c r="H27" s="21">
        <v>343</v>
      </c>
      <c r="I27" s="17" t="s">
        <v>37</v>
      </c>
      <c r="J27" s="35">
        <f>'PROPOSTA-ITEM9'!J5</f>
        <v>0</v>
      </c>
      <c r="K27" s="34">
        <f t="shared" si="0"/>
        <v>0</v>
      </c>
      <c r="L27" s="36">
        <f t="shared" si="1"/>
        <v>0</v>
      </c>
    </row>
    <row r="28" spans="1:12" ht="15.75" customHeight="1" thickBot="1">
      <c r="A28" s="308"/>
      <c r="B28" s="298" t="s">
        <v>48</v>
      </c>
      <c r="C28" s="299"/>
      <c r="D28" s="299"/>
      <c r="E28" s="299"/>
      <c r="F28" s="299"/>
      <c r="G28" s="300"/>
      <c r="H28" s="18">
        <v>343</v>
      </c>
      <c r="I28" s="17" t="s">
        <v>37</v>
      </c>
      <c r="J28" s="39">
        <f>'PROPOSTA-ITEM10'!J5</f>
        <v>0</v>
      </c>
      <c r="K28" s="34">
        <f t="shared" si="0"/>
        <v>0</v>
      </c>
      <c r="L28" s="40">
        <f t="shared" si="1"/>
        <v>0</v>
      </c>
    </row>
    <row r="29" spans="1:12" ht="15.75" customHeight="1" thickBot="1">
      <c r="A29" s="308"/>
      <c r="B29" s="298" t="s">
        <v>49</v>
      </c>
      <c r="C29" s="299"/>
      <c r="D29" s="299"/>
      <c r="E29" s="299"/>
      <c r="F29" s="299"/>
      <c r="G29" s="300"/>
      <c r="H29" s="20">
        <v>343</v>
      </c>
      <c r="I29" s="17" t="s">
        <v>37</v>
      </c>
      <c r="J29" s="37">
        <f>'PROPOSTA-ITEM11'!I5</f>
        <v>0</v>
      </c>
      <c r="K29" s="34">
        <f t="shared" si="0"/>
        <v>0</v>
      </c>
      <c r="L29" s="38">
        <f t="shared" si="1"/>
        <v>0</v>
      </c>
    </row>
    <row r="30" spans="1:12" ht="15.75" customHeight="1" thickBot="1">
      <c r="A30" s="310"/>
      <c r="B30" s="298" t="s">
        <v>50</v>
      </c>
      <c r="C30" s="299"/>
      <c r="D30" s="299"/>
      <c r="E30" s="299"/>
      <c r="F30" s="299"/>
      <c r="G30" s="300"/>
      <c r="H30" s="20">
        <v>171</v>
      </c>
      <c r="I30" s="17" t="s">
        <v>51</v>
      </c>
      <c r="J30" s="35">
        <f>'PROPOSTA-ITEM12'!J5</f>
        <v>0</v>
      </c>
      <c r="K30" s="34">
        <f t="shared" si="0"/>
        <v>0</v>
      </c>
      <c r="L30" s="36">
        <f t="shared" si="1"/>
        <v>0</v>
      </c>
    </row>
    <row r="31" spans="1:12" ht="21" customHeight="1" thickBot="1">
      <c r="A31" s="311"/>
      <c r="B31" s="298" t="s">
        <v>52</v>
      </c>
      <c r="C31" s="299"/>
      <c r="D31" s="299"/>
      <c r="E31" s="299"/>
      <c r="F31" s="299"/>
      <c r="G31" s="300"/>
      <c r="H31" s="20">
        <v>343</v>
      </c>
      <c r="I31" s="17" t="s">
        <v>37</v>
      </c>
      <c r="J31" s="35">
        <f>'PROPOSTA-ITEM13'!I5</f>
        <v>0</v>
      </c>
      <c r="K31" s="34">
        <f t="shared" si="0"/>
        <v>0</v>
      </c>
      <c r="L31" s="36">
        <f t="shared" si="1"/>
        <v>0</v>
      </c>
    </row>
    <row r="32" spans="1:12" ht="15.75" thickBot="1">
      <c r="A32" s="301" t="s">
        <v>41</v>
      </c>
      <c r="B32" s="302"/>
      <c r="C32" s="302"/>
      <c r="D32" s="302"/>
      <c r="E32" s="302"/>
      <c r="F32" s="302"/>
      <c r="G32" s="302"/>
      <c r="H32" s="302"/>
      <c r="I32" s="303"/>
      <c r="J32" s="271">
        <f>SUM(J20:J31)</f>
        <v>0</v>
      </c>
      <c r="K32" s="272">
        <f>SUM(K20:K31)</f>
        <v>0</v>
      </c>
      <c r="L32" s="273">
        <f>SUM(L20:L31)</f>
        <v>0</v>
      </c>
    </row>
    <row r="33" spans="1:12">
      <c r="A33" s="22"/>
      <c r="B33" s="22"/>
      <c r="C33" s="22"/>
      <c r="D33" s="22"/>
      <c r="E33" s="22"/>
      <c r="F33" s="304"/>
      <c r="G33" s="304"/>
      <c r="H33" s="304"/>
      <c r="I33" s="304"/>
      <c r="J33" s="23"/>
      <c r="K33" s="24"/>
      <c r="L33" s="25"/>
    </row>
    <row r="34" spans="1:12">
      <c r="A34" s="22"/>
      <c r="B34" s="22"/>
      <c r="C34" s="22"/>
      <c r="D34" s="22"/>
      <c r="E34" s="22"/>
      <c r="F34" s="304"/>
      <c r="G34" s="304"/>
      <c r="H34" s="304"/>
      <c r="I34" s="304"/>
      <c r="J34" s="23"/>
      <c r="K34" s="24"/>
      <c r="L34" s="25"/>
    </row>
    <row r="35" spans="1:12">
      <c r="A35" s="22"/>
      <c r="B35" s="22"/>
      <c r="C35" s="22"/>
      <c r="D35" s="22"/>
      <c r="E35" s="22"/>
      <c r="F35" s="304"/>
      <c r="G35" s="304"/>
      <c r="H35" s="304"/>
      <c r="I35" s="304"/>
      <c r="J35" s="23"/>
      <c r="K35" s="26"/>
      <c r="L35" s="27"/>
    </row>
    <row r="36" spans="1:12">
      <c r="A36" s="22"/>
      <c r="B36" s="22"/>
      <c r="C36" s="22"/>
      <c r="D36" s="22"/>
      <c r="E36" s="22"/>
      <c r="F36" s="26"/>
      <c r="G36" s="28"/>
      <c r="H36" s="28"/>
      <c r="I36" s="28"/>
      <c r="J36" s="275"/>
      <c r="K36" s="294" t="s">
        <v>42</v>
      </c>
      <c r="L36" s="295"/>
    </row>
    <row r="37" spans="1:12">
      <c r="A37" s="22"/>
      <c r="B37" s="22"/>
      <c r="C37" s="22"/>
      <c r="D37" s="22"/>
      <c r="E37" s="22"/>
      <c r="F37" s="26"/>
      <c r="G37" s="26"/>
      <c r="H37" s="26"/>
      <c r="I37" s="26"/>
      <c r="J37" s="276"/>
      <c r="K37" s="26"/>
      <c r="L37" s="27"/>
    </row>
    <row r="38" spans="1:12">
      <c r="A38" s="294" t="s">
        <v>43</v>
      </c>
      <c r="B38" s="294"/>
      <c r="C38" s="294"/>
      <c r="D38" s="294"/>
      <c r="E38" s="294"/>
      <c r="F38" s="294"/>
      <c r="G38" s="294"/>
      <c r="H38" s="294"/>
      <c r="I38" s="294"/>
      <c r="J38" s="294"/>
      <c r="K38" s="294"/>
      <c r="L38" s="295"/>
    </row>
    <row r="39" spans="1:12" ht="15.75" thickBot="1">
      <c r="A39" s="296" t="s">
        <v>44</v>
      </c>
      <c r="B39" s="296"/>
      <c r="C39" s="296"/>
      <c r="D39" s="296"/>
      <c r="E39" s="296"/>
      <c r="F39" s="296"/>
      <c r="G39" s="296"/>
      <c r="H39" s="296"/>
      <c r="I39" s="296"/>
      <c r="J39" s="296"/>
      <c r="K39" s="296"/>
      <c r="L39" s="297"/>
    </row>
  </sheetData>
  <mergeCells count="46">
    <mergeCell ref="A11:I11"/>
    <mergeCell ref="K11:L11"/>
    <mergeCell ref="A1:L1"/>
    <mergeCell ref="B2:L2"/>
    <mergeCell ref="B3:L3"/>
    <mergeCell ref="B4:L4"/>
    <mergeCell ref="B5:L5"/>
    <mergeCell ref="B6:L6"/>
    <mergeCell ref="B7:L7"/>
    <mergeCell ref="B8:L8"/>
    <mergeCell ref="B9:C9"/>
    <mergeCell ref="D9:L9"/>
    <mergeCell ref="A10:L10"/>
    <mergeCell ref="A18:F18"/>
    <mergeCell ref="G18:H18"/>
    <mergeCell ref="I18:L18"/>
    <mergeCell ref="A12:I12"/>
    <mergeCell ref="K12:L12"/>
    <mergeCell ref="A13:L13"/>
    <mergeCell ref="A14:L14"/>
    <mergeCell ref="A15:D15"/>
    <mergeCell ref="I15:L15"/>
    <mergeCell ref="A16:D16"/>
    <mergeCell ref="I16:L16"/>
    <mergeCell ref="A17:F17"/>
    <mergeCell ref="G17:H17"/>
    <mergeCell ref="I17:L17"/>
    <mergeCell ref="B19:G19"/>
    <mergeCell ref="A20:A31"/>
    <mergeCell ref="B20:G20"/>
    <mergeCell ref="B21:G21"/>
    <mergeCell ref="B22:G22"/>
    <mergeCell ref="B23:G23"/>
    <mergeCell ref="B24:G24"/>
    <mergeCell ref="B25:G25"/>
    <mergeCell ref="B26:G26"/>
    <mergeCell ref="K36:L36"/>
    <mergeCell ref="A38:L38"/>
    <mergeCell ref="A39:L39"/>
    <mergeCell ref="B30:G30"/>
    <mergeCell ref="B27:G27"/>
    <mergeCell ref="B28:G28"/>
    <mergeCell ref="B29:G29"/>
    <mergeCell ref="B31:G31"/>
    <mergeCell ref="A32:I32"/>
    <mergeCell ref="F33:I35"/>
  </mergeCells>
  <dataValidations disablePrompts="1" count="2">
    <dataValidation type="whole" allowBlank="1" showInputMessage="1" showErrorMessage="1" errorTitle="CNPJ:" error="Digite apenas números._x000a_(Ex.: para o CNPJ nº 00.509.968/0001-48, digite apenas &quot;509968000148&quot;)" promptTitle="CNPJ:" prompt="Digite apenas números._x000a_(Ex.: para o CNPJ nº 00.509.968/0001-48, digite apenas &quot;509968000148&quot;)" sqref="K12:L12">
      <formula1>1000100</formula1>
      <formula2>999999999999999</formula2>
    </dataValidation>
    <dataValidation type="list" allowBlank="1" showInputMessage="1" showErrorMessage="1" errorTitle="Unidade Federativa:" error="Escolha uma das opções disponíveis." promptTitle="Unidade Federativa:" prompt="Clique na seta ao lado e escolha uma das opções disponíveis." sqref="E16">
      <formula1>"AC,AL,AM,AP,BA,CE,DF,ES,GO,MA,MG,MS,MT,PA,PB,PE,PI,PR,RJ,RN,RO,RR,RS,SC,SE,SP,TO"</formula1>
    </dataValidation>
  </dataValidations>
  <pageMargins left="0.511811024" right="0.511811024" top="0.78740157499999996" bottom="0.78740157499999996" header="0.31496062000000002" footer="0.31496062000000002"/>
  <pageSetup paperSize="9" scale="6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07060"/>
  </sheetPr>
  <dimension ref="A1:I5"/>
  <sheetViews>
    <sheetView view="pageBreakPreview" topLeftCell="B1" zoomScaleNormal="100" zoomScaleSheetLayoutView="100" workbookViewId="0">
      <selection activeCell="G8" sqref="G8"/>
    </sheetView>
  </sheetViews>
  <sheetFormatPr defaultRowHeight="15"/>
  <cols>
    <col min="1" max="1" width="0" hidden="1" customWidth="1"/>
    <col min="2" max="2" width="8.42578125" bestFit="1" customWidth="1"/>
    <col min="3" max="3" width="44.28515625" customWidth="1"/>
    <col min="4" max="4" width="70.85546875" customWidth="1"/>
    <col min="5" max="5" width="19.42578125" customWidth="1"/>
    <col min="6" max="6" width="21.140625" customWidth="1"/>
    <col min="7" max="7" width="21.7109375" customWidth="1"/>
    <col min="8" max="8" width="19.140625" customWidth="1"/>
    <col min="9" max="9" width="20.140625" customWidth="1"/>
  </cols>
  <sheetData>
    <row r="1" spans="1:9">
      <c r="A1" s="41"/>
      <c r="B1" s="367" t="s">
        <v>53</v>
      </c>
      <c r="C1" s="367"/>
      <c r="D1" s="367"/>
      <c r="E1" s="367"/>
      <c r="F1" s="367"/>
      <c r="G1" s="367"/>
      <c r="H1" s="367"/>
      <c r="I1" s="367"/>
    </row>
    <row r="2" spans="1:9" ht="15.75" thickBot="1">
      <c r="A2" s="41"/>
      <c r="B2" s="368"/>
      <c r="C2" s="368"/>
      <c r="D2" s="368"/>
      <c r="E2" s="368"/>
      <c r="F2" s="368"/>
      <c r="G2" s="368"/>
      <c r="H2" s="368"/>
      <c r="I2" s="368"/>
    </row>
    <row r="3" spans="1:9" ht="15.75" thickBot="1">
      <c r="A3" s="41"/>
      <c r="B3" s="369"/>
      <c r="C3" s="369"/>
      <c r="D3" s="369"/>
      <c r="E3" s="369"/>
      <c r="F3" s="369"/>
      <c r="G3" s="369"/>
      <c r="H3" s="369"/>
      <c r="I3" s="369"/>
    </row>
    <row r="4" spans="1:9" ht="48" customHeight="1" thickBot="1">
      <c r="A4" s="41"/>
      <c r="B4" s="44" t="s">
        <v>54</v>
      </c>
      <c r="C4" s="44" t="s">
        <v>33</v>
      </c>
      <c r="D4" s="44" t="s">
        <v>55</v>
      </c>
      <c r="E4" s="45" t="s">
        <v>56</v>
      </c>
      <c r="F4" s="44" t="s">
        <v>57</v>
      </c>
      <c r="G4" s="45" t="s">
        <v>58</v>
      </c>
      <c r="H4" s="45" t="s">
        <v>59</v>
      </c>
      <c r="I4" s="45" t="s">
        <v>60</v>
      </c>
    </row>
    <row r="5" spans="1:9" ht="64.5" thickBot="1">
      <c r="A5" s="41"/>
      <c r="B5" s="12">
        <v>2</v>
      </c>
      <c r="C5" s="42" t="s">
        <v>61</v>
      </c>
      <c r="D5" s="42" t="s">
        <v>62</v>
      </c>
      <c r="E5" s="43" t="s">
        <v>63</v>
      </c>
      <c r="F5" s="43">
        <v>1</v>
      </c>
      <c r="G5" s="46"/>
      <c r="H5" s="47">
        <f>G5*12</f>
        <v>0</v>
      </c>
      <c r="I5" s="47">
        <f>G5*36</f>
        <v>0</v>
      </c>
    </row>
  </sheetData>
  <mergeCells count="2">
    <mergeCell ref="B1:I2"/>
    <mergeCell ref="B3:I3"/>
  </mergeCells>
  <pageMargins left="0.511811024" right="0.511811024" top="0.78740157499999996" bottom="0.78740157499999996" header="0.31496062000000002" footer="0.31496062000000002"/>
  <pageSetup paperSize="9" scale="4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H5"/>
  <sheetViews>
    <sheetView showGridLines="0" tabSelected="1" view="pageBreakPreview" zoomScaleNormal="100" zoomScaleSheetLayoutView="100" workbookViewId="0">
      <selection activeCell="C8" sqref="C8:C9"/>
    </sheetView>
  </sheetViews>
  <sheetFormatPr defaultRowHeight="15"/>
  <cols>
    <col min="2" max="2" width="46.42578125" customWidth="1"/>
    <col min="3" max="3" width="74.42578125" customWidth="1"/>
    <col min="4" max="4" width="20" customWidth="1"/>
    <col min="5" max="5" width="19.5703125" customWidth="1"/>
    <col min="6" max="6" width="17.5703125" customWidth="1"/>
    <col min="7" max="8" width="19" customWidth="1"/>
  </cols>
  <sheetData>
    <row r="1" spans="1:8">
      <c r="A1" s="367" t="s">
        <v>64</v>
      </c>
      <c r="B1" s="367"/>
      <c r="C1" s="367"/>
      <c r="D1" s="367"/>
      <c r="E1" s="367"/>
      <c r="F1" s="367"/>
      <c r="G1" s="367"/>
      <c r="H1" s="367"/>
    </row>
    <row r="2" spans="1:8" ht="15.75" thickBot="1">
      <c r="A2" s="368"/>
      <c r="B2" s="368"/>
      <c r="C2" s="368"/>
      <c r="D2" s="368"/>
      <c r="E2" s="368"/>
      <c r="F2" s="368"/>
      <c r="G2" s="368"/>
      <c r="H2" s="368"/>
    </row>
    <row r="3" spans="1:8" ht="15.75" thickBot="1">
      <c r="A3" s="370"/>
      <c r="B3" s="370"/>
      <c r="C3" s="370"/>
      <c r="D3" s="370"/>
      <c r="E3" s="370"/>
      <c r="F3" s="370"/>
      <c r="G3" s="370"/>
      <c r="H3" s="370"/>
    </row>
    <row r="4" spans="1:8" ht="39" thickBot="1">
      <c r="A4" s="44" t="s">
        <v>54</v>
      </c>
      <c r="B4" s="44" t="s">
        <v>33</v>
      </c>
      <c r="C4" s="44" t="s">
        <v>55</v>
      </c>
      <c r="D4" s="45" t="s">
        <v>56</v>
      </c>
      <c r="E4" s="44" t="s">
        <v>57</v>
      </c>
      <c r="F4" s="45" t="s">
        <v>58</v>
      </c>
      <c r="G4" s="45" t="s">
        <v>65</v>
      </c>
      <c r="H4" s="45" t="s">
        <v>60</v>
      </c>
    </row>
    <row r="5" spans="1:8" ht="64.5" thickBot="1">
      <c r="A5" s="12">
        <v>3</v>
      </c>
      <c r="B5" s="42" t="s">
        <v>66</v>
      </c>
      <c r="C5" s="42" t="s">
        <v>771</v>
      </c>
      <c r="D5" s="43" t="s">
        <v>63</v>
      </c>
      <c r="E5" s="17">
        <v>1</v>
      </c>
      <c r="F5" s="46"/>
      <c r="G5" s="47">
        <f>F5*12</f>
        <v>0</v>
      </c>
      <c r="H5" s="47">
        <f>F5*36</f>
        <v>0</v>
      </c>
    </row>
  </sheetData>
  <mergeCells count="2">
    <mergeCell ref="A1:H2"/>
    <mergeCell ref="A3:H3"/>
  </mergeCells>
  <pageMargins left="0.511811024" right="0.511811024" top="0.78740157499999996" bottom="0.78740157499999996" header="0.31496062000000002" footer="0.31496062000000002"/>
  <pageSetup paperSize="9" scale="4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5"/>
  <sheetViews>
    <sheetView view="pageBreakPreview" zoomScaleNormal="100" zoomScaleSheetLayoutView="100" workbookViewId="0">
      <selection activeCell="I5" sqref="I5"/>
    </sheetView>
  </sheetViews>
  <sheetFormatPr defaultRowHeight="15"/>
  <cols>
    <col min="1" max="1" width="5.42578125" bestFit="1" customWidth="1"/>
    <col min="2" max="2" width="31.14062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7" width="20.28515625" customWidth="1"/>
    <col min="8" max="8" width="21.5703125" customWidth="1"/>
    <col min="9" max="9" width="18.5703125" customWidth="1"/>
    <col min="10" max="10" width="21.42578125" customWidth="1"/>
    <col min="11" max="11" width="22" customWidth="1"/>
  </cols>
  <sheetData>
    <row r="1" spans="1:11">
      <c r="A1" s="367" t="s">
        <v>67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</row>
    <row r="2" spans="1:11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</row>
    <row r="3" spans="1:11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</row>
    <row r="4" spans="1:11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68</v>
      </c>
      <c r="F4" s="45" t="s">
        <v>69</v>
      </c>
      <c r="G4" s="45" t="s">
        <v>70</v>
      </c>
      <c r="H4" s="45" t="s">
        <v>71</v>
      </c>
      <c r="I4" s="45" t="s">
        <v>72</v>
      </c>
      <c r="J4" s="45" t="s">
        <v>73</v>
      </c>
      <c r="K4" s="45" t="s">
        <v>74</v>
      </c>
    </row>
    <row r="5" spans="1:11" ht="90" thickBot="1">
      <c r="A5" s="12">
        <v>4</v>
      </c>
      <c r="B5" s="48" t="s">
        <v>75</v>
      </c>
      <c r="C5" s="42" t="s">
        <v>76</v>
      </c>
      <c r="D5" s="42" t="s">
        <v>37</v>
      </c>
      <c r="E5" s="50">
        <v>20</v>
      </c>
      <c r="F5" s="50">
        <v>1</v>
      </c>
      <c r="G5" s="51">
        <f>E5*F5</f>
        <v>20</v>
      </c>
      <c r="H5" s="46">
        <f>'PCFP ITEM4'!H147</f>
        <v>0</v>
      </c>
      <c r="I5" s="49">
        <f>G5*H5</f>
        <v>0</v>
      </c>
      <c r="J5" s="47">
        <f>I5*12</f>
        <v>0</v>
      </c>
      <c r="K5" s="47">
        <f>I5*36</f>
        <v>0</v>
      </c>
    </row>
  </sheetData>
  <mergeCells count="2">
    <mergeCell ref="A1:K2"/>
    <mergeCell ref="A3:K3"/>
  </mergeCells>
  <pageMargins left="0.7" right="0.7" top="0.75" bottom="0.75" header="0.3" footer="0.3"/>
  <pageSetup paperSize="9" scale="3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R174"/>
  <sheetViews>
    <sheetView showGridLines="0" topLeftCell="A43" zoomScaleNormal="100" workbookViewId="0">
      <selection activeCell="G64" sqref="G64:G65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77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78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79</v>
      </c>
      <c r="C6" s="553"/>
      <c r="D6" s="491" t="s">
        <v>2</v>
      </c>
      <c r="E6" s="492"/>
      <c r="F6" s="492"/>
      <c r="G6" s="492"/>
      <c r="H6" s="557"/>
      <c r="I6" s="57"/>
    </row>
    <row r="7" spans="1:9" ht="43.5" customHeight="1" thickBot="1">
      <c r="A7" s="58"/>
      <c r="B7" s="535" t="s">
        <v>80</v>
      </c>
      <c r="C7" s="536"/>
      <c r="D7" s="537" t="str">
        <f>'PROPOSTA-ITEM4'!C5</f>
        <v>Prestação contínua, por terceirização com dedicação exclusiva de mão de obra, de serviços de limpeza, asseio e conservação de ambientes internos e externos, incluindo organização, higienização, coleta e segregação de resíduos e reposição de insumos essenciais, fornecimento de materias, equipamentos e utensilios, conforme rotinas, níveis de serviço e padrões de qualidade definidos pela CONTRATANTE.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81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82</v>
      </c>
      <c r="C10" s="490" t="s">
        <v>83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84</v>
      </c>
      <c r="C11" s="490" t="s">
        <v>85</v>
      </c>
      <c r="D11" s="490"/>
      <c r="E11" s="490"/>
      <c r="F11" s="490"/>
      <c r="G11" s="558"/>
      <c r="H11" s="559"/>
      <c r="I11" s="57"/>
    </row>
    <row r="12" spans="1:9" ht="15" thickBot="1">
      <c r="A12" s="56"/>
      <c r="B12" s="60" t="s">
        <v>86</v>
      </c>
      <c r="C12" s="530" t="s">
        <v>87</v>
      </c>
      <c r="D12" s="531"/>
      <c r="E12" s="531"/>
      <c r="F12" s="532"/>
      <c r="G12" s="533" t="s">
        <v>212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88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89</v>
      </c>
      <c r="C15" s="518"/>
      <c r="D15" s="518"/>
      <c r="E15" s="518"/>
      <c r="F15" s="519"/>
      <c r="G15" s="520" t="s">
        <v>90</v>
      </c>
      <c r="H15" s="521"/>
      <c r="I15" s="57"/>
    </row>
    <row r="16" spans="1:9" ht="15.75" customHeight="1" thickBot="1">
      <c r="A16" s="56"/>
      <c r="B16" s="522" t="str">
        <f>'PROPOSTA-ITEM4'!B5</f>
        <v>Terceirização de serviços de limpeza, asseio e conservação de ambientes.</v>
      </c>
      <c r="C16" s="523"/>
      <c r="D16" s="523"/>
      <c r="E16" s="523"/>
      <c r="F16" s="524"/>
      <c r="G16" s="525" t="s">
        <v>91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92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93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498</v>
      </c>
      <c r="D20" s="490"/>
      <c r="E20" s="490"/>
      <c r="F20" s="490"/>
      <c r="G20" s="511" t="s">
        <v>499</v>
      </c>
      <c r="H20" s="512"/>
      <c r="I20" s="57"/>
    </row>
    <row r="21" spans="1:9" ht="15">
      <c r="A21" s="56"/>
      <c r="B21" s="61">
        <v>2</v>
      </c>
      <c r="C21" s="490" t="s">
        <v>95</v>
      </c>
      <c r="D21" s="490"/>
      <c r="E21" s="490"/>
      <c r="F21" s="490"/>
      <c r="G21" s="513"/>
      <c r="H21" s="514"/>
      <c r="I21" s="57"/>
    </row>
    <row r="22" spans="1:9" ht="15" customHeight="1">
      <c r="A22" s="56"/>
      <c r="B22" s="61">
        <v>3</v>
      </c>
      <c r="C22" s="490" t="s">
        <v>94</v>
      </c>
      <c r="D22" s="490"/>
      <c r="E22" s="490"/>
      <c r="F22" s="490"/>
      <c r="G22" s="515" t="s">
        <v>211</v>
      </c>
      <c r="H22" s="516"/>
      <c r="I22" s="57"/>
    </row>
    <row r="23" spans="1:9" ht="15.75" thickBot="1">
      <c r="A23" s="56"/>
      <c r="B23" s="62">
        <v>4</v>
      </c>
      <c r="C23" s="495" t="s">
        <v>96</v>
      </c>
      <c r="D23" s="495"/>
      <c r="E23" s="495"/>
      <c r="F23" s="495"/>
      <c r="G23" s="496"/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97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98</v>
      </c>
      <c r="D26" s="499"/>
      <c r="E26" s="499"/>
      <c r="F26" s="499"/>
      <c r="G26" s="64" t="s">
        <v>99</v>
      </c>
      <c r="H26" s="65" t="s">
        <v>100</v>
      </c>
      <c r="I26" s="57"/>
    </row>
    <row r="27" spans="1:9">
      <c r="A27" s="56"/>
      <c r="B27" s="66" t="s">
        <v>82</v>
      </c>
      <c r="C27" s="500" t="s">
        <v>101</v>
      </c>
      <c r="D27" s="463"/>
      <c r="E27" s="463"/>
      <c r="F27" s="463"/>
      <c r="G27" s="464"/>
      <c r="H27" s="67">
        <f>G21</f>
        <v>0</v>
      </c>
      <c r="I27" s="57"/>
    </row>
    <row r="28" spans="1:9">
      <c r="A28" s="56"/>
      <c r="B28" s="68" t="s">
        <v>84</v>
      </c>
      <c r="C28" s="376" t="s">
        <v>102</v>
      </c>
      <c r="D28" s="378"/>
      <c r="E28" s="378"/>
      <c r="F28" s="378"/>
      <c r="G28" s="69"/>
      <c r="H28" s="67">
        <f>H27*G28</f>
        <v>0</v>
      </c>
      <c r="I28" s="57"/>
    </row>
    <row r="29" spans="1:9">
      <c r="A29" s="56"/>
      <c r="B29" s="68" t="s">
        <v>86</v>
      </c>
      <c r="C29" s="376" t="s">
        <v>103</v>
      </c>
      <c r="D29" s="378"/>
      <c r="E29" s="378"/>
      <c r="F29" s="378"/>
      <c r="G29" s="69"/>
      <c r="H29" s="67">
        <f>1621*G29</f>
        <v>0</v>
      </c>
      <c r="I29" s="57"/>
    </row>
    <row r="30" spans="1:9">
      <c r="A30" s="56"/>
      <c r="B30" s="68" t="s">
        <v>104</v>
      </c>
      <c r="C30" s="376" t="s">
        <v>105</v>
      </c>
      <c r="D30" s="378"/>
      <c r="E30" s="378"/>
      <c r="F30" s="378"/>
      <c r="G30" s="69"/>
      <c r="H30" s="67">
        <f>(((H27+H28)/220*G30)*105)</f>
        <v>0</v>
      </c>
      <c r="I30" s="57"/>
    </row>
    <row r="31" spans="1:9">
      <c r="A31" s="56"/>
      <c r="B31" s="70" t="s">
        <v>106</v>
      </c>
      <c r="C31" s="501" t="s">
        <v>107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108</v>
      </c>
      <c r="C32" s="503" t="s">
        <v>109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110</v>
      </c>
      <c r="C33" s="506"/>
      <c r="D33" s="506"/>
      <c r="E33" s="506"/>
      <c r="F33" s="506"/>
      <c r="G33" s="507"/>
      <c r="H33" s="72">
        <f>SUM(H27:H32)</f>
        <v>0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111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745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76" t="s">
        <v>27</v>
      </c>
      <c r="C37" s="397" t="s">
        <v>98</v>
      </c>
      <c r="D37" s="397"/>
      <c r="E37" s="397"/>
      <c r="F37" s="397"/>
      <c r="G37" s="255" t="s">
        <v>99</v>
      </c>
      <c r="H37" s="65" t="s">
        <v>114</v>
      </c>
      <c r="I37" s="57"/>
    </row>
    <row r="38" spans="1:10" ht="14.25" customHeight="1">
      <c r="A38" s="56"/>
      <c r="B38" s="61" t="s">
        <v>82</v>
      </c>
      <c r="C38" s="490" t="s">
        <v>115</v>
      </c>
      <c r="D38" s="490"/>
      <c r="E38" s="490"/>
      <c r="F38" s="490"/>
      <c r="G38" s="257">
        <v>8.3299999999999999E-2</v>
      </c>
      <c r="H38" s="67">
        <f>$H$33*G38</f>
        <v>0</v>
      </c>
      <c r="I38" s="57"/>
    </row>
    <row r="39" spans="1:10" ht="14.25" customHeight="1">
      <c r="A39" s="56"/>
      <c r="B39" s="61" t="s">
        <v>84</v>
      </c>
      <c r="C39" s="491" t="s">
        <v>734</v>
      </c>
      <c r="D39" s="492"/>
      <c r="E39" s="492"/>
      <c r="F39" s="493"/>
      <c r="G39" s="258">
        <v>2.7799999999999998E-2</v>
      </c>
      <c r="H39" s="67">
        <f>$H$33*G39</f>
        <v>0</v>
      </c>
      <c r="I39" s="57"/>
      <c r="J39" s="78"/>
    </row>
    <row r="40" spans="1:10" ht="15" customHeight="1">
      <c r="A40" s="56"/>
      <c r="B40" s="494" t="s">
        <v>117</v>
      </c>
      <c r="C40" s="494"/>
      <c r="D40" s="494"/>
      <c r="E40" s="494"/>
      <c r="F40" s="494"/>
      <c r="G40" s="259">
        <f>SUM(G38:G39)</f>
        <v>0.1111</v>
      </c>
      <c r="H40" s="79">
        <f>SUM(H38:H39)</f>
        <v>0</v>
      </c>
      <c r="I40" s="57"/>
    </row>
    <row r="41" spans="1:10" ht="31.5" customHeight="1">
      <c r="A41" s="58"/>
      <c r="B41" s="479" t="s">
        <v>735</v>
      </c>
      <c r="C41" s="480"/>
      <c r="D41" s="480"/>
      <c r="E41" s="480"/>
      <c r="F41" s="480"/>
      <c r="G41" s="480"/>
      <c r="H41" s="481"/>
      <c r="I41" s="57"/>
    </row>
    <row r="42" spans="1:10" ht="31.5" customHeight="1">
      <c r="A42" s="58"/>
      <c r="B42" s="487" t="s">
        <v>736</v>
      </c>
      <c r="C42" s="488"/>
      <c r="D42" s="488"/>
      <c r="E42" s="488"/>
      <c r="F42" s="488"/>
      <c r="G42" s="488"/>
      <c r="H42" s="489"/>
      <c r="I42" s="57"/>
    </row>
    <row r="43" spans="1:10" ht="47.25" customHeight="1">
      <c r="A43" s="58"/>
      <c r="B43" s="482" t="s">
        <v>737</v>
      </c>
      <c r="C43" s="483"/>
      <c r="D43" s="483"/>
      <c r="E43" s="483"/>
      <c r="F43" s="483"/>
      <c r="G43" s="483"/>
      <c r="H43" s="484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118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98</v>
      </c>
      <c r="D46" s="397"/>
      <c r="E46" s="397"/>
      <c r="F46" s="397"/>
      <c r="G46" s="77" t="s">
        <v>119</v>
      </c>
      <c r="H46" s="65" t="s">
        <v>114</v>
      </c>
      <c r="I46" s="57"/>
    </row>
    <row r="47" spans="1:10">
      <c r="A47" s="56"/>
      <c r="B47" s="80" t="s">
        <v>82</v>
      </c>
      <c r="C47" s="475" t="s">
        <v>120</v>
      </c>
      <c r="D47" s="475"/>
      <c r="E47" s="475"/>
      <c r="F47" s="475"/>
      <c r="G47" s="81">
        <v>0.2</v>
      </c>
      <c r="H47" s="67">
        <f>($H$33+$H$40)*G47</f>
        <v>0</v>
      </c>
      <c r="I47" s="57"/>
    </row>
    <row r="48" spans="1:10">
      <c r="A48" s="56"/>
      <c r="B48" s="80" t="s">
        <v>84</v>
      </c>
      <c r="C48" s="475" t="s">
        <v>121</v>
      </c>
      <c r="D48" s="475"/>
      <c r="E48" s="475"/>
      <c r="F48" s="475"/>
      <c r="G48" s="81">
        <v>2.5000000000000001E-2</v>
      </c>
      <c r="H48" s="67">
        <f t="shared" ref="H48:H54" si="0">($H$33+$H$40)*G48</f>
        <v>0</v>
      </c>
      <c r="I48" s="57"/>
    </row>
    <row r="49" spans="1:10">
      <c r="A49" s="56"/>
      <c r="B49" s="80" t="s">
        <v>86</v>
      </c>
      <c r="C49" s="475" t="s">
        <v>122</v>
      </c>
      <c r="D49" s="475"/>
      <c r="E49" s="475"/>
      <c r="F49" s="475"/>
      <c r="G49" s="81">
        <v>0.06</v>
      </c>
      <c r="H49" s="67">
        <f t="shared" si="0"/>
        <v>0</v>
      </c>
      <c r="I49" s="57"/>
    </row>
    <row r="50" spans="1:10">
      <c r="A50" s="56"/>
      <c r="B50" s="80" t="s">
        <v>104</v>
      </c>
      <c r="C50" s="475" t="s">
        <v>123</v>
      </c>
      <c r="D50" s="475"/>
      <c r="E50" s="475"/>
      <c r="F50" s="475"/>
      <c r="G50" s="81">
        <v>1.4999999999999999E-2</v>
      </c>
      <c r="H50" s="67">
        <f t="shared" si="0"/>
        <v>0</v>
      </c>
      <c r="I50" s="57"/>
    </row>
    <row r="51" spans="1:10">
      <c r="A51" s="56"/>
      <c r="B51" s="80" t="s">
        <v>106</v>
      </c>
      <c r="C51" s="475" t="s">
        <v>124</v>
      </c>
      <c r="D51" s="475"/>
      <c r="E51" s="475"/>
      <c r="F51" s="475"/>
      <c r="G51" s="81">
        <v>0.01</v>
      </c>
      <c r="H51" s="67">
        <f t="shared" si="0"/>
        <v>0</v>
      </c>
      <c r="I51" s="57"/>
    </row>
    <row r="52" spans="1:10">
      <c r="A52" s="56"/>
      <c r="B52" s="80" t="s">
        <v>108</v>
      </c>
      <c r="C52" s="475" t="s">
        <v>125</v>
      </c>
      <c r="D52" s="475"/>
      <c r="E52" s="475"/>
      <c r="F52" s="475"/>
      <c r="G52" s="81">
        <v>6.0000000000000001E-3</v>
      </c>
      <c r="H52" s="67">
        <f t="shared" si="0"/>
        <v>0</v>
      </c>
      <c r="I52" s="57"/>
    </row>
    <row r="53" spans="1:10">
      <c r="A53" s="56"/>
      <c r="B53" s="80" t="s">
        <v>126</v>
      </c>
      <c r="C53" s="475" t="s">
        <v>127</v>
      </c>
      <c r="D53" s="475"/>
      <c r="E53" s="475"/>
      <c r="F53" s="475"/>
      <c r="G53" s="81">
        <v>2E-3</v>
      </c>
      <c r="H53" s="67">
        <f t="shared" si="0"/>
        <v>0</v>
      </c>
      <c r="I53" s="57"/>
    </row>
    <row r="54" spans="1:10">
      <c r="A54" s="56"/>
      <c r="B54" s="80" t="s">
        <v>128</v>
      </c>
      <c r="C54" s="475" t="s">
        <v>129</v>
      </c>
      <c r="D54" s="475"/>
      <c r="E54" s="475"/>
      <c r="F54" s="475"/>
      <c r="G54" s="81">
        <v>0.08</v>
      </c>
      <c r="H54" s="67">
        <f t="shared" si="0"/>
        <v>0</v>
      </c>
      <c r="I54" s="57"/>
    </row>
    <row r="55" spans="1:10" ht="15">
      <c r="A55" s="56"/>
      <c r="B55" s="445" t="s">
        <v>130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0</v>
      </c>
      <c r="I55" s="57"/>
      <c r="J55" s="84"/>
    </row>
    <row r="56" spans="1:10" ht="15">
      <c r="A56" s="58"/>
      <c r="B56" s="415" t="s">
        <v>131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132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133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134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76" t="s">
        <v>27</v>
      </c>
      <c r="C61" s="472" t="s">
        <v>98</v>
      </c>
      <c r="D61" s="473"/>
      <c r="E61" s="473"/>
      <c r="F61" s="474"/>
      <c r="G61" s="77" t="s">
        <v>135</v>
      </c>
      <c r="H61" s="65" t="s">
        <v>136</v>
      </c>
      <c r="I61" s="57"/>
    </row>
    <row r="62" spans="1:10" ht="15" customHeight="1">
      <c r="A62" s="56"/>
      <c r="B62" s="460" t="s">
        <v>82</v>
      </c>
      <c r="C62" s="475" t="s">
        <v>137</v>
      </c>
      <c r="D62" s="475"/>
      <c r="E62" s="475"/>
      <c r="F62" s="86" t="s">
        <v>138</v>
      </c>
      <c r="G62" s="468"/>
      <c r="H62" s="470">
        <f>(G62*2*F63)-(H27*6%)</f>
        <v>0</v>
      </c>
      <c r="I62" s="57"/>
    </row>
    <row r="63" spans="1:10" ht="15" customHeight="1">
      <c r="A63" s="56"/>
      <c r="B63" s="461"/>
      <c r="C63" s="475"/>
      <c r="D63" s="475"/>
      <c r="E63" s="475"/>
      <c r="F63" s="87"/>
      <c r="G63" s="469"/>
      <c r="H63" s="471"/>
      <c r="I63" s="57"/>
    </row>
    <row r="64" spans="1:10" ht="15" customHeight="1">
      <c r="A64" s="56"/>
      <c r="B64" s="460" t="s">
        <v>84</v>
      </c>
      <c r="C64" s="462" t="s">
        <v>139</v>
      </c>
      <c r="D64" s="463"/>
      <c r="E64" s="464"/>
      <c r="F64" s="88" t="s">
        <v>140</v>
      </c>
      <c r="G64" s="468"/>
      <c r="H64" s="470">
        <f>(G64*F63)*(1-F65)</f>
        <v>0</v>
      </c>
      <c r="I64" s="57"/>
    </row>
    <row r="65" spans="1:9" ht="14.25" customHeight="1">
      <c r="A65" s="56"/>
      <c r="B65" s="461"/>
      <c r="C65" s="465"/>
      <c r="D65" s="466"/>
      <c r="E65" s="467"/>
      <c r="F65" s="89"/>
      <c r="G65" s="469"/>
      <c r="H65" s="471"/>
      <c r="I65" s="57"/>
    </row>
    <row r="66" spans="1:9" ht="14.25" customHeight="1">
      <c r="A66" s="56"/>
      <c r="B66" s="80" t="s">
        <v>86</v>
      </c>
      <c r="C66" s="447"/>
      <c r="D66" s="448"/>
      <c r="E66" s="448"/>
      <c r="F66" s="449"/>
      <c r="G66" s="90"/>
      <c r="H66" s="91">
        <f>G66</f>
        <v>0</v>
      </c>
      <c r="I66" s="57"/>
    </row>
    <row r="67" spans="1:9" ht="14.25" customHeight="1">
      <c r="A67" s="56"/>
      <c r="B67" s="80" t="s">
        <v>104</v>
      </c>
      <c r="C67" s="447"/>
      <c r="D67" s="448"/>
      <c r="E67" s="448"/>
      <c r="F67" s="449"/>
      <c r="G67" s="90"/>
      <c r="H67" s="67">
        <v>0</v>
      </c>
      <c r="I67" s="57"/>
    </row>
    <row r="68" spans="1:9" ht="14.25" customHeight="1">
      <c r="A68" s="56"/>
      <c r="B68" s="80" t="s">
        <v>106</v>
      </c>
      <c r="C68" s="447"/>
      <c r="D68" s="448"/>
      <c r="E68" s="448"/>
      <c r="F68" s="449"/>
      <c r="G68" s="90"/>
      <c r="H68" s="67">
        <v>0</v>
      </c>
      <c r="I68" s="57"/>
    </row>
    <row r="69" spans="1:9" ht="14.25" customHeight="1">
      <c r="A69" s="56"/>
      <c r="B69" s="80" t="s">
        <v>108</v>
      </c>
      <c r="C69" s="447"/>
      <c r="D69" s="448"/>
      <c r="E69" s="448"/>
      <c r="F69" s="449"/>
      <c r="G69" s="90"/>
      <c r="H69" s="67">
        <v>0</v>
      </c>
      <c r="I69" s="57"/>
    </row>
    <row r="70" spans="1:9" ht="15">
      <c r="A70" s="56"/>
      <c r="B70" s="445" t="s">
        <v>141</v>
      </c>
      <c r="C70" s="397"/>
      <c r="D70" s="397"/>
      <c r="E70" s="397"/>
      <c r="F70" s="397"/>
      <c r="G70" s="453"/>
      <c r="H70" s="92">
        <f>SUM(H62:H69)</f>
        <v>0</v>
      </c>
      <c r="I70" s="57"/>
    </row>
    <row r="71" spans="1:9">
      <c r="A71" s="58"/>
      <c r="B71" s="454" t="s">
        <v>142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143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144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76">
        <v>2</v>
      </c>
      <c r="C75" s="397" t="s">
        <v>746</v>
      </c>
      <c r="D75" s="397"/>
      <c r="E75" s="397"/>
      <c r="F75" s="397"/>
      <c r="G75" s="397"/>
      <c r="H75" s="65" t="s">
        <v>114</v>
      </c>
      <c r="I75" s="57"/>
    </row>
    <row r="76" spans="1:9">
      <c r="A76" s="56"/>
      <c r="B76" s="80" t="s">
        <v>146</v>
      </c>
      <c r="C76" s="447" t="s">
        <v>744</v>
      </c>
      <c r="D76" s="448"/>
      <c r="E76" s="448"/>
      <c r="F76" s="448"/>
      <c r="G76" s="449"/>
      <c r="H76" s="91">
        <f>H40</f>
        <v>0</v>
      </c>
      <c r="I76" s="57"/>
    </row>
    <row r="77" spans="1:9">
      <c r="A77" s="56"/>
      <c r="B77" s="80" t="s">
        <v>148</v>
      </c>
      <c r="C77" s="447" t="s">
        <v>149</v>
      </c>
      <c r="D77" s="448"/>
      <c r="E77" s="448"/>
      <c r="F77" s="448"/>
      <c r="G77" s="449"/>
      <c r="H77" s="91">
        <f>H55</f>
        <v>0</v>
      </c>
      <c r="I77" s="57"/>
    </row>
    <row r="78" spans="1:9">
      <c r="A78" s="56"/>
      <c r="B78" s="80" t="s">
        <v>150</v>
      </c>
      <c r="C78" s="447" t="s">
        <v>151</v>
      </c>
      <c r="D78" s="448"/>
      <c r="E78" s="448"/>
      <c r="F78" s="448"/>
      <c r="G78" s="449"/>
      <c r="H78" s="91">
        <f>H70</f>
        <v>0</v>
      </c>
      <c r="I78" s="57"/>
    </row>
    <row r="79" spans="1:9" ht="15.75" customHeight="1" thickBot="1">
      <c r="A79" s="56"/>
      <c r="B79" s="450" t="s">
        <v>152</v>
      </c>
      <c r="C79" s="451"/>
      <c r="D79" s="451"/>
      <c r="E79" s="451"/>
      <c r="F79" s="451"/>
      <c r="G79" s="452"/>
      <c r="H79" s="93">
        <f>SUM(H76:H78)</f>
        <v>0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153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98</v>
      </c>
      <c r="D82" s="387"/>
      <c r="E82" s="387"/>
      <c r="F82" s="386"/>
      <c r="G82" s="94" t="s">
        <v>99</v>
      </c>
      <c r="H82" s="95" t="s">
        <v>114</v>
      </c>
      <c r="I82" s="57"/>
    </row>
    <row r="83" spans="1:18">
      <c r="A83" s="56"/>
      <c r="B83" s="96" t="s">
        <v>82</v>
      </c>
      <c r="C83" s="442" t="s">
        <v>154</v>
      </c>
      <c r="D83" s="443"/>
      <c r="E83" s="443"/>
      <c r="F83" s="444"/>
      <c r="G83" s="97">
        <f>((1/12)*5%)</f>
        <v>4.1999999999999997E-3</v>
      </c>
      <c r="H83" s="98">
        <f>G83*$H$33</f>
        <v>0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84</v>
      </c>
      <c r="C84" s="442" t="s">
        <v>155</v>
      </c>
      <c r="D84" s="443"/>
      <c r="E84" s="443"/>
      <c r="F84" s="444"/>
      <c r="G84" s="97">
        <f>G83*8%</f>
        <v>2.9999999999999997E-4</v>
      </c>
      <c r="H84" s="98">
        <f>G84*$H$33</f>
        <v>0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86</v>
      </c>
      <c r="C85" s="442" t="s">
        <v>156</v>
      </c>
      <c r="D85" s="443"/>
      <c r="E85" s="443"/>
      <c r="F85" s="444"/>
      <c r="G85" s="101">
        <f>((1+2/12+(1/3*1/12))*0.08*0.4*0.9)</f>
        <v>3.44E-2</v>
      </c>
      <c r="H85" s="98">
        <f>G85*$H$33</f>
        <v>0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104</v>
      </c>
      <c r="C86" s="426" t="s">
        <v>157</v>
      </c>
      <c r="D86" s="427"/>
      <c r="E86" s="427"/>
      <c r="F86" s="428"/>
      <c r="G86" s="101">
        <f>(7/30)/12</f>
        <v>1.9400000000000001E-2</v>
      </c>
      <c r="H86" s="98">
        <f>G86*$H$33</f>
        <v>0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106</v>
      </c>
      <c r="C87" s="376" t="s">
        <v>158</v>
      </c>
      <c r="D87" s="378"/>
      <c r="E87" s="378"/>
      <c r="F87" s="377"/>
      <c r="G87" s="97">
        <f>G86*G55</f>
        <v>7.7000000000000002E-3</v>
      </c>
      <c r="H87" s="98">
        <f t="shared" ref="H87:H88" si="1">G87*$H$33</f>
        <v>0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108</v>
      </c>
      <c r="C88" s="434" t="s">
        <v>159</v>
      </c>
      <c r="D88" s="435"/>
      <c r="E88" s="435"/>
      <c r="F88" s="436"/>
      <c r="G88" s="101">
        <f>G86*8%*40%</f>
        <v>5.9999999999999995E-4</v>
      </c>
      <c r="H88" s="98">
        <f t="shared" si="1"/>
        <v>0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160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0</v>
      </c>
      <c r="I89" s="57"/>
    </row>
    <row r="90" spans="1:18" ht="33.75" customHeight="1" thickBot="1">
      <c r="A90" s="58"/>
      <c r="B90" s="439" t="s">
        <v>161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162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163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04" t="s">
        <v>113</v>
      </c>
      <c r="C94" s="397" t="s">
        <v>98</v>
      </c>
      <c r="D94" s="397"/>
      <c r="E94" s="397"/>
      <c r="F94" s="397"/>
      <c r="G94" s="110" t="s">
        <v>99</v>
      </c>
      <c r="H94" s="95" t="s">
        <v>114</v>
      </c>
      <c r="I94" s="57"/>
    </row>
    <row r="95" spans="1:18" ht="14.25" customHeight="1">
      <c r="A95" s="56"/>
      <c r="B95" s="96" t="s">
        <v>82</v>
      </c>
      <c r="C95" s="421" t="s">
        <v>164</v>
      </c>
      <c r="D95" s="422"/>
      <c r="E95" s="422"/>
      <c r="F95" s="422"/>
      <c r="G95" s="69">
        <v>8.3299999999999999E-2</v>
      </c>
      <c r="H95" s="260">
        <f>G95*($H$89+$H$79+$H$33)</f>
        <v>0</v>
      </c>
      <c r="I95" s="57"/>
      <c r="J95" s="106"/>
    </row>
    <row r="96" spans="1:18">
      <c r="A96" s="56"/>
      <c r="B96" s="96" t="s">
        <v>84</v>
      </c>
      <c r="C96" s="376" t="s">
        <v>165</v>
      </c>
      <c r="D96" s="378"/>
      <c r="E96" s="378"/>
      <c r="F96" s="377"/>
      <c r="G96" s="105">
        <v>2.8E-3</v>
      </c>
      <c r="H96" s="98">
        <f>G96*$H$33</f>
        <v>0</v>
      </c>
      <c r="I96" s="57"/>
    </row>
    <row r="97" spans="1:15" ht="16.5">
      <c r="A97" s="56"/>
      <c r="B97" s="96" t="s">
        <v>86</v>
      </c>
      <c r="C97" s="426" t="s">
        <v>166</v>
      </c>
      <c r="D97" s="427"/>
      <c r="E97" s="427"/>
      <c r="F97" s="428"/>
      <c r="G97" s="107">
        <v>2.0000000000000001E-4</v>
      </c>
      <c r="H97" s="98">
        <f>G97*$H$33</f>
        <v>0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104</v>
      </c>
      <c r="C98" s="426" t="s">
        <v>167</v>
      </c>
      <c r="D98" s="427"/>
      <c r="E98" s="427"/>
      <c r="F98" s="428"/>
      <c r="G98" s="261">
        <v>6.9999999999999999E-4</v>
      </c>
      <c r="H98" s="98">
        <f t="shared" ref="H98:H100" si="2">G98*$H$33</f>
        <v>0</v>
      </c>
      <c r="I98" s="57"/>
    </row>
    <row r="99" spans="1:15">
      <c r="A99" s="56"/>
      <c r="B99" s="96" t="s">
        <v>106</v>
      </c>
      <c r="C99" s="426" t="s">
        <v>168</v>
      </c>
      <c r="D99" s="427"/>
      <c r="E99" s="427"/>
      <c r="F99" s="428"/>
      <c r="G99" s="107">
        <v>2.8999999999999998E-3</v>
      </c>
      <c r="H99" s="98">
        <f t="shared" si="2"/>
        <v>0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108</v>
      </c>
      <c r="C100" s="376" t="s">
        <v>169</v>
      </c>
      <c r="D100" s="378"/>
      <c r="E100" s="378"/>
      <c r="F100" s="377"/>
      <c r="G100" s="105">
        <v>1.3899999999999999E-2</v>
      </c>
      <c r="H100" s="98">
        <f t="shared" si="2"/>
        <v>0</v>
      </c>
      <c r="I100" s="57"/>
    </row>
    <row r="101" spans="1:15" ht="15">
      <c r="A101" s="56"/>
      <c r="B101" s="432" t="s">
        <v>170</v>
      </c>
      <c r="C101" s="433"/>
      <c r="D101" s="433"/>
      <c r="E101" s="433"/>
      <c r="F101" s="433"/>
      <c r="G101" s="108">
        <f>SUM(G95:G100)</f>
        <v>0.1038</v>
      </c>
      <c r="H101" s="109">
        <f>SUM(H95:H100)</f>
        <v>0</v>
      </c>
      <c r="I101" s="57"/>
    </row>
    <row r="102" spans="1:15" ht="35.25" customHeight="1">
      <c r="A102" s="58"/>
      <c r="B102" s="415" t="s">
        <v>171</v>
      </c>
      <c r="C102" s="416"/>
      <c r="D102" s="416"/>
      <c r="E102" s="416"/>
      <c r="F102" s="416"/>
      <c r="G102" s="416"/>
      <c r="H102" s="417"/>
      <c r="I102" s="57"/>
    </row>
    <row r="103" spans="1:15" ht="15">
      <c r="A103" s="58"/>
      <c r="B103" s="415" t="s">
        <v>172</v>
      </c>
      <c r="C103" s="416"/>
      <c r="D103" s="416"/>
      <c r="E103" s="416"/>
      <c r="F103" s="416"/>
      <c r="G103" s="416"/>
      <c r="H103" s="417"/>
      <c r="I103" s="57"/>
    </row>
    <row r="104" spans="1:15">
      <c r="A104" s="58"/>
      <c r="B104" s="418"/>
      <c r="C104" s="418"/>
      <c r="D104" s="418"/>
      <c r="E104" s="418"/>
      <c r="F104" s="418"/>
      <c r="G104" s="418"/>
      <c r="H104" s="419"/>
      <c r="I104" s="57"/>
    </row>
    <row r="105" spans="1:15" ht="15">
      <c r="A105" s="56"/>
      <c r="B105" s="407" t="s">
        <v>173</v>
      </c>
      <c r="C105" s="387"/>
      <c r="D105" s="387"/>
      <c r="E105" s="387"/>
      <c r="F105" s="387"/>
      <c r="G105" s="387"/>
      <c r="H105" s="420"/>
      <c r="I105" s="57"/>
    </row>
    <row r="106" spans="1:15" ht="15" customHeight="1">
      <c r="A106" s="56"/>
      <c r="B106" s="104" t="s">
        <v>113</v>
      </c>
      <c r="C106" s="397" t="s">
        <v>98</v>
      </c>
      <c r="D106" s="397"/>
      <c r="E106" s="397"/>
      <c r="F106" s="397"/>
      <c r="G106" s="110" t="s">
        <v>99</v>
      </c>
      <c r="H106" s="95" t="s">
        <v>114</v>
      </c>
      <c r="I106" s="57"/>
    </row>
    <row r="107" spans="1:15" ht="15" customHeight="1">
      <c r="A107" s="56"/>
      <c r="B107" s="111" t="s">
        <v>82</v>
      </c>
      <c r="C107" s="421" t="s">
        <v>174</v>
      </c>
      <c r="D107" s="422"/>
      <c r="E107" s="422"/>
      <c r="F107" s="422"/>
      <c r="G107" s="112"/>
      <c r="H107" s="113">
        <v>0</v>
      </c>
      <c r="I107" s="57"/>
    </row>
    <row r="108" spans="1:15" ht="15">
      <c r="A108" s="56"/>
      <c r="B108" s="407" t="s">
        <v>170</v>
      </c>
      <c r="C108" s="385"/>
      <c r="D108" s="385"/>
      <c r="E108" s="385"/>
      <c r="F108" s="385"/>
      <c r="G108" s="114"/>
      <c r="H108" s="115"/>
      <c r="I108" s="57"/>
    </row>
    <row r="109" spans="1:15">
      <c r="A109" s="56"/>
      <c r="B109" s="408"/>
      <c r="C109" s="409"/>
      <c r="D109" s="409"/>
      <c r="E109" s="409"/>
      <c r="F109" s="409"/>
      <c r="G109" s="409"/>
      <c r="H109" s="410"/>
      <c r="I109" s="57"/>
    </row>
    <row r="110" spans="1:15" ht="15">
      <c r="A110" s="56"/>
      <c r="B110" s="379" t="s">
        <v>175</v>
      </c>
      <c r="C110" s="380"/>
      <c r="D110" s="380"/>
      <c r="E110" s="380"/>
      <c r="F110" s="380"/>
      <c r="G110" s="380"/>
      <c r="H110" s="411"/>
      <c r="I110" s="57"/>
    </row>
    <row r="111" spans="1:15" ht="15" customHeight="1">
      <c r="A111" s="56"/>
      <c r="B111" s="104">
        <v>4</v>
      </c>
      <c r="C111" s="412" t="s">
        <v>176</v>
      </c>
      <c r="D111" s="413"/>
      <c r="E111" s="413"/>
      <c r="F111" s="413"/>
      <c r="G111" s="414"/>
      <c r="H111" s="117" t="s">
        <v>114</v>
      </c>
      <c r="I111" s="57"/>
    </row>
    <row r="112" spans="1:15" ht="14.25" customHeight="1">
      <c r="A112" s="56"/>
      <c r="B112" s="96" t="s">
        <v>177</v>
      </c>
      <c r="C112" s="376" t="s">
        <v>178</v>
      </c>
      <c r="D112" s="378"/>
      <c r="E112" s="378"/>
      <c r="F112" s="378"/>
      <c r="G112" s="377"/>
      <c r="H112" s="98">
        <f>H101</f>
        <v>0</v>
      </c>
      <c r="I112" s="57"/>
    </row>
    <row r="113" spans="1:10">
      <c r="A113" s="56"/>
      <c r="B113" s="96" t="s">
        <v>179</v>
      </c>
      <c r="C113" s="376" t="s">
        <v>180</v>
      </c>
      <c r="D113" s="378"/>
      <c r="E113" s="378"/>
      <c r="F113" s="378"/>
      <c r="G113" s="377"/>
      <c r="H113" s="98">
        <f>H107</f>
        <v>0</v>
      </c>
      <c r="I113" s="57"/>
    </row>
    <row r="114" spans="1:10" ht="15.75" customHeight="1" thickBot="1">
      <c r="A114" s="56"/>
      <c r="B114" s="391" t="s">
        <v>181</v>
      </c>
      <c r="C114" s="392"/>
      <c r="D114" s="392"/>
      <c r="E114" s="392"/>
      <c r="F114" s="392"/>
      <c r="G114" s="393"/>
      <c r="H114" s="118">
        <f>SUM(H112:H113)</f>
        <v>0</v>
      </c>
      <c r="I114" s="57"/>
    </row>
    <row r="115" spans="1:10" ht="15" thickBot="1">
      <c r="A115" s="56"/>
      <c r="B115" s="381"/>
      <c r="C115" s="381"/>
      <c r="D115" s="381"/>
      <c r="E115" s="381"/>
      <c r="F115" s="381"/>
      <c r="G115" s="381"/>
      <c r="H115" s="381"/>
      <c r="I115" s="57"/>
    </row>
    <row r="116" spans="1:10" ht="15">
      <c r="A116" s="56"/>
      <c r="B116" s="401" t="s">
        <v>182</v>
      </c>
      <c r="C116" s="402"/>
      <c r="D116" s="402"/>
      <c r="E116" s="402"/>
      <c r="F116" s="402"/>
      <c r="G116" s="402"/>
      <c r="H116" s="403"/>
      <c r="I116" s="57"/>
    </row>
    <row r="117" spans="1:10" ht="15">
      <c r="A117" s="56"/>
      <c r="B117" s="104" t="s">
        <v>113</v>
      </c>
      <c r="C117" s="385" t="s">
        <v>98</v>
      </c>
      <c r="D117" s="387"/>
      <c r="E117" s="387"/>
      <c r="F117" s="387"/>
      <c r="G117" s="386"/>
      <c r="H117" s="95" t="s">
        <v>114</v>
      </c>
      <c r="I117" s="57"/>
    </row>
    <row r="118" spans="1:10">
      <c r="A118" s="56"/>
      <c r="B118" s="96" t="s">
        <v>82</v>
      </c>
      <c r="C118" s="376" t="s">
        <v>183</v>
      </c>
      <c r="D118" s="378"/>
      <c r="E118" s="378"/>
      <c r="F118" s="378"/>
      <c r="G118" s="377"/>
      <c r="H118" s="119">
        <f>'RESUMO - INSUMOS'!E5</f>
        <v>0</v>
      </c>
      <c r="I118" s="57"/>
    </row>
    <row r="119" spans="1:10">
      <c r="A119" s="56"/>
      <c r="B119" s="96" t="s">
        <v>84</v>
      </c>
      <c r="C119" s="404" t="s">
        <v>428</v>
      </c>
      <c r="D119" s="405"/>
      <c r="E119" s="405"/>
      <c r="F119" s="405"/>
      <c r="G119" s="406"/>
      <c r="H119" s="119">
        <f>'RESUMO - INSUMOS'!E6</f>
        <v>0</v>
      </c>
      <c r="I119" s="57"/>
    </row>
    <row r="120" spans="1:10">
      <c r="A120" s="56"/>
      <c r="B120" s="96" t="s">
        <v>86</v>
      </c>
      <c r="C120" s="404" t="s">
        <v>426</v>
      </c>
      <c r="D120" s="405"/>
      <c r="E120" s="405"/>
      <c r="F120" s="405"/>
      <c r="G120" s="406"/>
      <c r="H120" s="119">
        <f>'RESUMO - INSUMOS'!E7</f>
        <v>0</v>
      </c>
      <c r="I120" s="57"/>
    </row>
    <row r="121" spans="1:10">
      <c r="A121" s="56"/>
      <c r="B121" s="96" t="s">
        <v>104</v>
      </c>
      <c r="C121" s="404" t="s">
        <v>424</v>
      </c>
      <c r="D121" s="405"/>
      <c r="E121" s="405"/>
      <c r="F121" s="405"/>
      <c r="G121" s="406"/>
      <c r="H121" s="119">
        <f>'RESUMO - INSUMOS'!E8</f>
        <v>0</v>
      </c>
      <c r="I121" s="57"/>
    </row>
    <row r="122" spans="1:10">
      <c r="A122" s="56"/>
      <c r="B122" s="96" t="s">
        <v>106</v>
      </c>
      <c r="C122" s="404" t="s">
        <v>422</v>
      </c>
      <c r="D122" s="405"/>
      <c r="E122" s="405"/>
      <c r="F122" s="405"/>
      <c r="G122" s="406"/>
      <c r="H122" s="119">
        <f>'RESUMO - INSUMOS'!E9</f>
        <v>0</v>
      </c>
      <c r="I122" s="57"/>
    </row>
    <row r="123" spans="1:10" ht="15.75" customHeight="1" thickBot="1">
      <c r="A123" s="56"/>
      <c r="B123" s="391" t="s">
        <v>184</v>
      </c>
      <c r="C123" s="392"/>
      <c r="D123" s="392"/>
      <c r="E123" s="392"/>
      <c r="F123" s="392"/>
      <c r="G123" s="393"/>
      <c r="H123" s="120">
        <f>SUM(H118:H122)</f>
        <v>0</v>
      </c>
      <c r="I123" s="57"/>
    </row>
    <row r="124" spans="1:10" s="74" customFormat="1" ht="15" thickBot="1">
      <c r="A124" s="56"/>
      <c r="B124" s="381"/>
      <c r="C124" s="381"/>
      <c r="D124" s="381"/>
      <c r="E124" s="381"/>
      <c r="F124" s="381"/>
      <c r="G124" s="381"/>
      <c r="H124" s="381"/>
      <c r="I124" s="73"/>
    </row>
    <row r="125" spans="1:10" ht="15">
      <c r="A125" s="56"/>
      <c r="B125" s="394" t="s">
        <v>185</v>
      </c>
      <c r="C125" s="395"/>
      <c r="D125" s="395"/>
      <c r="E125" s="395"/>
      <c r="F125" s="395"/>
      <c r="G125" s="395"/>
      <c r="H125" s="396"/>
      <c r="I125" s="57"/>
    </row>
    <row r="126" spans="1:10" ht="15" customHeight="1">
      <c r="A126" s="56"/>
      <c r="B126" s="76" t="s">
        <v>113</v>
      </c>
      <c r="C126" s="397" t="s">
        <v>98</v>
      </c>
      <c r="D126" s="397"/>
      <c r="E126" s="397"/>
      <c r="F126" s="397"/>
      <c r="G126" s="77" t="s">
        <v>99</v>
      </c>
      <c r="H126" s="65" t="s">
        <v>114</v>
      </c>
      <c r="I126" s="57"/>
    </row>
    <row r="127" spans="1:10">
      <c r="A127" s="56"/>
      <c r="B127" s="121" t="s">
        <v>82</v>
      </c>
      <c r="C127" s="398" t="s">
        <v>186</v>
      </c>
      <c r="D127" s="399"/>
      <c r="E127" s="399"/>
      <c r="F127" s="400"/>
      <c r="G127" s="122"/>
      <c r="H127" s="123">
        <f>G127*$H$145</f>
        <v>0</v>
      </c>
      <c r="I127" s="57"/>
      <c r="J127" s="106"/>
    </row>
    <row r="128" spans="1:10">
      <c r="A128" s="56"/>
      <c r="B128" s="96" t="s">
        <v>84</v>
      </c>
      <c r="C128" s="376" t="s">
        <v>187</v>
      </c>
      <c r="D128" s="378"/>
      <c r="E128" s="378"/>
      <c r="F128" s="377"/>
      <c r="G128" s="97"/>
      <c r="H128" s="123">
        <f>G128*($H$145+$H$127)</f>
        <v>0</v>
      </c>
      <c r="I128" s="57"/>
      <c r="J128" s="106"/>
    </row>
    <row r="129" spans="1:15" ht="15">
      <c r="A129" s="56"/>
      <c r="B129" s="96" t="s">
        <v>86</v>
      </c>
      <c r="C129" s="376" t="s">
        <v>505</v>
      </c>
      <c r="D129" s="378"/>
      <c r="E129" s="378"/>
      <c r="F129" s="377"/>
      <c r="G129" s="124">
        <f>SUM(G131+G132+G135)</f>
        <v>0</v>
      </c>
      <c r="H129" s="119"/>
      <c r="I129" s="57"/>
    </row>
    <row r="130" spans="1:15" ht="15">
      <c r="A130" s="56"/>
      <c r="B130" s="96"/>
      <c r="C130" s="376" t="s">
        <v>188</v>
      </c>
      <c r="D130" s="378"/>
      <c r="E130" s="378"/>
      <c r="F130" s="377"/>
      <c r="G130" s="124"/>
      <c r="H130" s="119"/>
      <c r="I130" s="57"/>
    </row>
    <row r="131" spans="1:15">
      <c r="A131" s="56"/>
      <c r="B131" s="96"/>
      <c r="C131" s="376" t="s">
        <v>189</v>
      </c>
      <c r="D131" s="378"/>
      <c r="E131" s="378"/>
      <c r="F131" s="377"/>
      <c r="G131" s="97"/>
      <c r="H131" s="119">
        <f>(SUM($H$145+$H$127+$H$128))/(1-$G$129)*$G$131</f>
        <v>0</v>
      </c>
      <c r="I131" s="57"/>
      <c r="J131" s="125"/>
    </row>
    <row r="132" spans="1:15">
      <c r="A132" s="56"/>
      <c r="B132" s="96"/>
      <c r="C132" s="376" t="s">
        <v>190</v>
      </c>
      <c r="D132" s="378"/>
      <c r="E132" s="378"/>
      <c r="F132" s="377"/>
      <c r="G132" s="97"/>
      <c r="H132" s="119">
        <f>(SUM($H$145+$H$127+$H$128))/(1-$G$129)*$G$132</f>
        <v>0</v>
      </c>
      <c r="I132" s="57"/>
    </row>
    <row r="133" spans="1:15">
      <c r="A133" s="56"/>
      <c r="B133" s="96"/>
      <c r="C133" s="376" t="s">
        <v>191</v>
      </c>
      <c r="D133" s="378"/>
      <c r="E133" s="378"/>
      <c r="F133" s="377"/>
      <c r="G133" s="97"/>
      <c r="H133" s="119">
        <f>G133*$H$145</f>
        <v>0</v>
      </c>
      <c r="I133" s="57"/>
      <c r="J133" s="388"/>
      <c r="K133" s="389"/>
      <c r="L133" s="389"/>
      <c r="M133" s="389"/>
      <c r="N133" s="389"/>
      <c r="O133" s="390"/>
    </row>
    <row r="134" spans="1:15" ht="15">
      <c r="A134" s="56"/>
      <c r="B134" s="96"/>
      <c r="C134" s="376" t="s">
        <v>192</v>
      </c>
      <c r="D134" s="378"/>
      <c r="E134" s="378"/>
      <c r="F134" s="377"/>
      <c r="G134" s="124"/>
      <c r="H134" s="119"/>
      <c r="I134" s="57"/>
      <c r="J134" s="126"/>
      <c r="K134" s="127"/>
      <c r="L134" s="127"/>
      <c r="M134" s="127"/>
      <c r="N134" s="127"/>
      <c r="O134" s="126"/>
    </row>
    <row r="135" spans="1:15">
      <c r="A135" s="56"/>
      <c r="B135" s="96"/>
      <c r="C135" s="376" t="s">
        <v>193</v>
      </c>
      <c r="D135" s="378"/>
      <c r="E135" s="378"/>
      <c r="F135" s="377"/>
      <c r="G135" s="97"/>
      <c r="H135" s="119">
        <f>(SUM($H$145+$H$127+$H$128))/(1-$G$129)*$G$135</f>
        <v>0</v>
      </c>
      <c r="I135" s="57"/>
      <c r="J135" s="128"/>
    </row>
    <row r="136" spans="1:15" ht="15.75" thickBot="1">
      <c r="A136" s="56"/>
      <c r="B136" s="371" t="s">
        <v>194</v>
      </c>
      <c r="C136" s="372"/>
      <c r="D136" s="372"/>
      <c r="E136" s="372"/>
      <c r="F136" s="372"/>
      <c r="G136" s="129">
        <f>G129+G128+G127</f>
        <v>0</v>
      </c>
      <c r="H136" s="120">
        <f>SUM(H127:H135)</f>
        <v>0</v>
      </c>
      <c r="I136" s="57"/>
    </row>
    <row r="137" spans="1:15" s="74" customFormat="1" ht="15" thickBot="1">
      <c r="A137" s="56"/>
      <c r="B137" s="381"/>
      <c r="C137" s="381"/>
      <c r="D137" s="381"/>
      <c r="E137" s="381"/>
      <c r="F137" s="381"/>
      <c r="G137" s="381"/>
      <c r="H137" s="381"/>
      <c r="I137" s="73"/>
      <c r="L137" s="130"/>
      <c r="M137" s="130"/>
    </row>
    <row r="138" spans="1:15" s="74" customFormat="1" ht="15">
      <c r="A138" s="56"/>
      <c r="B138" s="382" t="s">
        <v>195</v>
      </c>
      <c r="C138" s="383"/>
      <c r="D138" s="383"/>
      <c r="E138" s="383"/>
      <c r="F138" s="383"/>
      <c r="G138" s="383"/>
      <c r="H138" s="384"/>
      <c r="I138" s="73"/>
    </row>
    <row r="139" spans="1:15" ht="15">
      <c r="A139" s="56"/>
      <c r="B139" s="63" t="s">
        <v>27</v>
      </c>
      <c r="C139" s="385" t="s">
        <v>196</v>
      </c>
      <c r="D139" s="386"/>
      <c r="E139" s="385" t="s">
        <v>98</v>
      </c>
      <c r="F139" s="387"/>
      <c r="G139" s="386"/>
      <c r="H139" s="117" t="s">
        <v>114</v>
      </c>
      <c r="I139" s="57"/>
      <c r="K139" s="84"/>
      <c r="L139" s="84"/>
      <c r="M139" s="84"/>
    </row>
    <row r="140" spans="1:15">
      <c r="A140" s="56"/>
      <c r="B140" s="96" t="s">
        <v>82</v>
      </c>
      <c r="C140" s="376" t="s">
        <v>197</v>
      </c>
      <c r="D140" s="377"/>
      <c r="E140" s="378" t="s">
        <v>198</v>
      </c>
      <c r="F140" s="378"/>
      <c r="G140" s="377"/>
      <c r="H140" s="119">
        <f>H33</f>
        <v>0</v>
      </c>
      <c r="I140" s="57"/>
      <c r="J140" s="78"/>
      <c r="L140" s="84"/>
      <c r="M140" s="84"/>
      <c r="N140" s="84"/>
    </row>
    <row r="141" spans="1:15">
      <c r="A141" s="56"/>
      <c r="B141" s="96" t="s">
        <v>84</v>
      </c>
      <c r="C141" s="376" t="s">
        <v>199</v>
      </c>
      <c r="D141" s="377"/>
      <c r="E141" s="378" t="s">
        <v>200</v>
      </c>
      <c r="F141" s="378"/>
      <c r="G141" s="377"/>
      <c r="H141" s="119">
        <f>H79</f>
        <v>0</v>
      </c>
      <c r="I141" s="57"/>
      <c r="J141" s="78"/>
      <c r="L141" s="84"/>
    </row>
    <row r="142" spans="1:15">
      <c r="A142" s="56"/>
      <c r="B142" s="96" t="s">
        <v>86</v>
      </c>
      <c r="C142" s="376" t="s">
        <v>201</v>
      </c>
      <c r="D142" s="377"/>
      <c r="E142" s="378" t="s">
        <v>202</v>
      </c>
      <c r="F142" s="378"/>
      <c r="G142" s="377"/>
      <c r="H142" s="119">
        <f>H89</f>
        <v>0</v>
      </c>
      <c r="I142" s="57"/>
      <c r="J142" s="78"/>
      <c r="L142" s="84"/>
    </row>
    <row r="143" spans="1:15">
      <c r="A143" s="56"/>
      <c r="B143" s="96" t="s">
        <v>104</v>
      </c>
      <c r="C143" s="376" t="s">
        <v>203</v>
      </c>
      <c r="D143" s="377"/>
      <c r="E143" s="378" t="s">
        <v>204</v>
      </c>
      <c r="F143" s="378"/>
      <c r="G143" s="377"/>
      <c r="H143" s="119">
        <f>H114</f>
        <v>0</v>
      </c>
      <c r="I143" s="57"/>
      <c r="J143" s="78"/>
    </row>
    <row r="144" spans="1:15">
      <c r="A144" s="56"/>
      <c r="B144" s="96" t="s">
        <v>106</v>
      </c>
      <c r="C144" s="376" t="s">
        <v>205</v>
      </c>
      <c r="D144" s="377"/>
      <c r="E144" s="378" t="s">
        <v>206</v>
      </c>
      <c r="F144" s="378"/>
      <c r="G144" s="377"/>
      <c r="H144" s="119">
        <f>H123</f>
        <v>0</v>
      </c>
      <c r="I144" s="57"/>
      <c r="J144" s="78"/>
      <c r="L144" s="256"/>
    </row>
    <row r="145" spans="1:11" ht="15">
      <c r="A145" s="56"/>
      <c r="B145" s="379" t="s">
        <v>207</v>
      </c>
      <c r="C145" s="380"/>
      <c r="D145" s="380"/>
      <c r="E145" s="380"/>
      <c r="F145" s="380"/>
      <c r="G145" s="380"/>
      <c r="H145" s="131">
        <f>SUM(H140:H144)</f>
        <v>0</v>
      </c>
      <c r="I145" s="57"/>
    </row>
    <row r="146" spans="1:11">
      <c r="A146" s="56"/>
      <c r="B146" s="96" t="s">
        <v>108</v>
      </c>
      <c r="C146" s="376" t="s">
        <v>208</v>
      </c>
      <c r="D146" s="377"/>
      <c r="E146" s="378" t="s">
        <v>209</v>
      </c>
      <c r="F146" s="378"/>
      <c r="G146" s="377"/>
      <c r="H146" s="119">
        <f>H136</f>
        <v>0</v>
      </c>
      <c r="I146" s="57"/>
      <c r="J146" s="78"/>
    </row>
    <row r="147" spans="1:11" ht="15.75" thickBot="1">
      <c r="A147" s="56"/>
      <c r="B147" s="371" t="s">
        <v>210</v>
      </c>
      <c r="C147" s="372"/>
      <c r="D147" s="372"/>
      <c r="E147" s="372"/>
      <c r="F147" s="372"/>
      <c r="G147" s="372"/>
      <c r="H147" s="118">
        <f>SUM(H145:H146)</f>
        <v>0</v>
      </c>
      <c r="I147" s="57"/>
      <c r="J147" s="78"/>
    </row>
    <row r="148" spans="1:11" ht="15" thickBot="1">
      <c r="A148" s="373"/>
      <c r="B148" s="374"/>
      <c r="C148" s="374"/>
      <c r="D148" s="374"/>
      <c r="E148" s="374"/>
      <c r="F148" s="374"/>
      <c r="G148" s="374"/>
      <c r="H148" s="374"/>
      <c r="I148" s="375"/>
    </row>
    <row r="149" spans="1:11" ht="15" thickTop="1">
      <c r="K149" s="132"/>
    </row>
    <row r="150" spans="1:11">
      <c r="K150" s="132"/>
    </row>
    <row r="155" spans="1:11">
      <c r="H155" s="55"/>
    </row>
    <row r="156" spans="1:11">
      <c r="H156" s="55"/>
    </row>
    <row r="157" spans="1:11">
      <c r="H157" s="55"/>
    </row>
    <row r="158" spans="1:11">
      <c r="H158" s="55"/>
    </row>
    <row r="159" spans="1:11">
      <c r="H159" s="55"/>
    </row>
    <row r="160" spans="1:11">
      <c r="E160" s="133"/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  <row r="171" spans="8:8">
      <c r="H171" s="55"/>
    </row>
    <row r="172" spans="8:8">
      <c r="H172" s="55"/>
    </row>
    <row r="173" spans="8:8">
      <c r="H173" s="55"/>
    </row>
    <row r="174" spans="8:8">
      <c r="H174" s="55"/>
    </row>
  </sheetData>
  <mergeCells count="173">
    <mergeCell ref="B2:H3"/>
    <mergeCell ref="B4:C4"/>
    <mergeCell ref="D4:H4"/>
    <mergeCell ref="B5:C5"/>
    <mergeCell ref="D5:H5"/>
    <mergeCell ref="B6:C6"/>
    <mergeCell ref="D6:H6"/>
    <mergeCell ref="C11:F11"/>
    <mergeCell ref="G11:H11"/>
    <mergeCell ref="C12:F12"/>
    <mergeCell ref="G12:H12"/>
    <mergeCell ref="B13:H13"/>
    <mergeCell ref="B14:H14"/>
    <mergeCell ref="B7:C7"/>
    <mergeCell ref="D7:H7"/>
    <mergeCell ref="B8:H8"/>
    <mergeCell ref="B9:H9"/>
    <mergeCell ref="C10:F10"/>
    <mergeCell ref="G10:H10"/>
    <mergeCell ref="B19:H19"/>
    <mergeCell ref="C20:F20"/>
    <mergeCell ref="G20:H20"/>
    <mergeCell ref="C21:F21"/>
    <mergeCell ref="G21:H21"/>
    <mergeCell ref="C22:F22"/>
    <mergeCell ref="G22:H22"/>
    <mergeCell ref="B15:F15"/>
    <mergeCell ref="G15:H15"/>
    <mergeCell ref="B16:F16"/>
    <mergeCell ref="G16:H16"/>
    <mergeCell ref="B17:H17"/>
    <mergeCell ref="B18:H18"/>
    <mergeCell ref="C38:F38"/>
    <mergeCell ref="C39:F39"/>
    <mergeCell ref="C37:F37"/>
    <mergeCell ref="B40:F40"/>
    <mergeCell ref="C23:F23"/>
    <mergeCell ref="G23:H23"/>
    <mergeCell ref="B24:H24"/>
    <mergeCell ref="B25:H25"/>
    <mergeCell ref="C26:F26"/>
    <mergeCell ref="C27:G27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102:H102"/>
    <mergeCell ref="B103:H103"/>
    <mergeCell ref="B104:H104"/>
    <mergeCell ref="B105:H105"/>
    <mergeCell ref="C106:F106"/>
    <mergeCell ref="C107:F107"/>
    <mergeCell ref="J97:O97"/>
    <mergeCell ref="C98:F98"/>
    <mergeCell ref="C99:F99"/>
    <mergeCell ref="J99:O99"/>
    <mergeCell ref="C100:F100"/>
    <mergeCell ref="B101:F101"/>
    <mergeCell ref="B114:G114"/>
    <mergeCell ref="B115:H115"/>
    <mergeCell ref="B116:H116"/>
    <mergeCell ref="C117:G117"/>
    <mergeCell ref="C118:G118"/>
    <mergeCell ref="C122:G122"/>
    <mergeCell ref="B108:F108"/>
    <mergeCell ref="B109:H109"/>
    <mergeCell ref="B110:H110"/>
    <mergeCell ref="C111:G111"/>
    <mergeCell ref="C112:G112"/>
    <mergeCell ref="C113:G113"/>
    <mergeCell ref="C119:G119"/>
    <mergeCell ref="C121:G121"/>
    <mergeCell ref="C120:G120"/>
    <mergeCell ref="C129:F129"/>
    <mergeCell ref="C130:F130"/>
    <mergeCell ref="C131:F131"/>
    <mergeCell ref="C132:F132"/>
    <mergeCell ref="C133:F133"/>
    <mergeCell ref="J133:O133"/>
    <mergeCell ref="B123:G123"/>
    <mergeCell ref="B124:H124"/>
    <mergeCell ref="B125:H125"/>
    <mergeCell ref="C126:F126"/>
    <mergeCell ref="C127:F127"/>
    <mergeCell ref="C128:F128"/>
    <mergeCell ref="C140:D140"/>
    <mergeCell ref="E140:G140"/>
    <mergeCell ref="C141:D141"/>
    <mergeCell ref="E141:G141"/>
    <mergeCell ref="C142:D142"/>
    <mergeCell ref="E142:G142"/>
    <mergeCell ref="C134:F134"/>
    <mergeCell ref="C135:F135"/>
    <mergeCell ref="B136:F136"/>
    <mergeCell ref="B137:H137"/>
    <mergeCell ref="B138:H138"/>
    <mergeCell ref="C139:D139"/>
    <mergeCell ref="E139:G139"/>
    <mergeCell ref="B147:G147"/>
    <mergeCell ref="A148:I148"/>
    <mergeCell ref="C143:D143"/>
    <mergeCell ref="E143:G143"/>
    <mergeCell ref="C144:D144"/>
    <mergeCell ref="E144:G144"/>
    <mergeCell ref="B145:G145"/>
    <mergeCell ref="C146:D146"/>
    <mergeCell ref="E146:G146"/>
  </mergeCells>
  <pageMargins left="0.7" right="0.7" top="0.75" bottom="0.75" header="0.3" footer="0.3"/>
  <pageSetup paperSize="9" scale="56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F10"/>
  <sheetViews>
    <sheetView view="pageBreakPreview" zoomScale="110" zoomScaleNormal="100" zoomScaleSheetLayoutView="110" workbookViewId="0">
      <selection activeCell="I5" sqref="I5"/>
    </sheetView>
  </sheetViews>
  <sheetFormatPr defaultRowHeight="15"/>
  <cols>
    <col min="1" max="1" width="13.42578125" customWidth="1"/>
    <col min="3" max="3" width="22.5703125" customWidth="1"/>
    <col min="4" max="4" width="19.7109375" customWidth="1"/>
    <col min="5" max="6" width="19.5703125" customWidth="1"/>
  </cols>
  <sheetData>
    <row r="1" spans="1:6" ht="15.75" thickBot="1">
      <c r="A1" s="562" t="s">
        <v>435</v>
      </c>
      <c r="B1" s="562"/>
      <c r="C1" s="562"/>
      <c r="D1" s="562"/>
      <c r="E1" s="562"/>
      <c r="F1" s="562"/>
    </row>
    <row r="2" spans="1:6" ht="15.75" thickBot="1">
      <c r="A2" s="562"/>
      <c r="B2" s="562"/>
      <c r="C2" s="562"/>
      <c r="D2" s="562"/>
      <c r="E2" s="562"/>
      <c r="F2" s="562"/>
    </row>
    <row r="3" spans="1:6" ht="15.75" thickBot="1">
      <c r="A3" s="563"/>
      <c r="B3" s="564"/>
      <c r="C3" s="564"/>
      <c r="D3" s="564"/>
      <c r="E3" s="564"/>
      <c r="F3" s="565"/>
    </row>
    <row r="4" spans="1:6" ht="39" thickBot="1">
      <c r="A4" s="201">
        <v>5</v>
      </c>
      <c r="B4" s="561" t="s">
        <v>206</v>
      </c>
      <c r="C4" s="561"/>
      <c r="D4" s="31" t="s">
        <v>434</v>
      </c>
      <c r="E4" s="31" t="s">
        <v>433</v>
      </c>
      <c r="F4" s="31" t="s">
        <v>432</v>
      </c>
    </row>
    <row r="5" spans="1:6" ht="15.75" thickBot="1">
      <c r="A5" s="202" t="s">
        <v>431</v>
      </c>
      <c r="B5" s="560" t="s">
        <v>430</v>
      </c>
      <c r="C5" s="560"/>
      <c r="D5" s="203">
        <f>'Uniformes Limpe.'!G12</f>
        <v>0</v>
      </c>
      <c r="E5" s="203">
        <f>D5</f>
        <v>0</v>
      </c>
      <c r="F5" s="203">
        <f>D5*36</f>
        <v>0</v>
      </c>
    </row>
    <row r="6" spans="1:6" ht="15.75" thickBot="1">
      <c r="A6" s="202" t="s">
        <v>429</v>
      </c>
      <c r="B6" s="560" t="s">
        <v>428</v>
      </c>
      <c r="C6" s="560"/>
      <c r="D6" s="203">
        <f>'Uniformes Limpe.'!G23</f>
        <v>0</v>
      </c>
      <c r="E6" s="203">
        <f>D6</f>
        <v>0</v>
      </c>
      <c r="F6" s="203">
        <f>D6*36</f>
        <v>0</v>
      </c>
    </row>
    <row r="7" spans="1:6" ht="15.75" thickBot="1">
      <c r="A7" s="202" t="s">
        <v>427</v>
      </c>
      <c r="B7" s="560" t="s">
        <v>426</v>
      </c>
      <c r="C7" s="560"/>
      <c r="D7" s="203">
        <f>'INSU-Material de Limpeza '!G54</f>
        <v>0</v>
      </c>
      <c r="E7" s="203">
        <f>D7/'PROPOSTA-ITEM4'!E5</f>
        <v>0</v>
      </c>
      <c r="F7" s="203">
        <f>D7*36</f>
        <v>0</v>
      </c>
    </row>
    <row r="8" spans="1:6" ht="15.75" thickBot="1">
      <c r="A8" s="202" t="s">
        <v>425</v>
      </c>
      <c r="B8" s="560" t="s">
        <v>424</v>
      </c>
      <c r="C8" s="560"/>
      <c r="D8" s="203">
        <f>'INSU-Utensilios'!H55</f>
        <v>0</v>
      </c>
      <c r="E8" s="203">
        <f>D8/'PROPOSTA-ITEM4'!E5</f>
        <v>0</v>
      </c>
      <c r="F8" s="203">
        <f>D8*36</f>
        <v>0</v>
      </c>
    </row>
    <row r="9" spans="1:6" ht="15.75" thickBot="1">
      <c r="A9" s="202" t="s">
        <v>423</v>
      </c>
      <c r="B9" s="560" t="s">
        <v>422</v>
      </c>
      <c r="C9" s="560"/>
      <c r="D9" s="203">
        <f>'INSU-Equipamentos '!K11</f>
        <v>0</v>
      </c>
      <c r="E9" s="203">
        <f>D9/'PROPOSTA-ITEM4'!E5</f>
        <v>0</v>
      </c>
      <c r="F9" s="203">
        <f>D9*36</f>
        <v>0</v>
      </c>
    </row>
    <row r="10" spans="1:6" ht="15.75" thickBot="1">
      <c r="A10" s="561" t="s">
        <v>421</v>
      </c>
      <c r="B10" s="561"/>
      <c r="C10" s="561"/>
      <c r="D10" s="204">
        <f>SUM(D5:D9)</f>
        <v>0</v>
      </c>
      <c r="E10" s="204">
        <f>SUM(E5:E9)</f>
        <v>0</v>
      </c>
      <c r="F10" s="204">
        <f>SUM(F5:F9)</f>
        <v>0</v>
      </c>
    </row>
  </sheetData>
  <mergeCells count="9">
    <mergeCell ref="B7:C7"/>
    <mergeCell ref="B8:C8"/>
    <mergeCell ref="B9:C9"/>
    <mergeCell ref="A10:C10"/>
    <mergeCell ref="A1:F2"/>
    <mergeCell ref="A3:F3"/>
    <mergeCell ref="B4:C4"/>
    <mergeCell ref="B5:C5"/>
    <mergeCell ref="B6:C6"/>
  </mergeCells>
  <pageMargins left="0.7" right="0.7" top="0.75" bottom="0.75" header="0.3" footer="0.3"/>
  <pageSetup paperSize="9" scale="84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H23"/>
  <sheetViews>
    <sheetView showGridLines="0" view="pageBreakPreview" topLeftCell="A7" zoomScaleNormal="100" zoomScaleSheetLayoutView="100" workbookViewId="0">
      <selection activeCell="F18" sqref="F18:F21"/>
    </sheetView>
  </sheetViews>
  <sheetFormatPr defaultRowHeight="15"/>
  <cols>
    <col min="1" max="1" width="13.7109375" customWidth="1"/>
    <col min="2" max="2" width="16.140625" customWidth="1"/>
    <col min="3" max="3" width="57.28515625" customWidth="1"/>
    <col min="4" max="4" width="12.42578125" customWidth="1"/>
    <col min="5" max="5" width="15.85546875" customWidth="1"/>
    <col min="6" max="6" width="20.140625" customWidth="1"/>
    <col min="7" max="7" width="23.42578125" customWidth="1"/>
    <col min="8" max="8" width="18.28515625" customWidth="1"/>
  </cols>
  <sheetData>
    <row r="1" spans="1:8" ht="15.75" thickBot="1">
      <c r="A1" s="574" t="s">
        <v>233</v>
      </c>
      <c r="B1" s="574"/>
      <c r="C1" s="574"/>
      <c r="D1" s="574"/>
      <c r="E1" s="574"/>
      <c r="F1" s="574"/>
      <c r="G1" s="574"/>
      <c r="H1" s="574"/>
    </row>
    <row r="2" spans="1:8" ht="15.75" thickBot="1">
      <c r="A2" s="574"/>
      <c r="B2" s="574"/>
      <c r="C2" s="574"/>
      <c r="D2" s="574"/>
      <c r="E2" s="574"/>
      <c r="F2" s="574"/>
      <c r="G2" s="574"/>
      <c r="H2" s="574"/>
    </row>
    <row r="3" spans="1:8" ht="15.75" thickBot="1">
      <c r="A3" s="575"/>
      <c r="B3" s="576"/>
      <c r="C3" s="576"/>
      <c r="D3" s="576"/>
      <c r="E3" s="576"/>
      <c r="F3" s="576"/>
      <c r="G3" s="576"/>
      <c r="H3" s="577"/>
    </row>
    <row r="4" spans="1:8" ht="26.25" thickBot="1">
      <c r="A4" s="149" t="s">
        <v>54</v>
      </c>
      <c r="B4" s="150" t="s">
        <v>232</v>
      </c>
      <c r="C4" s="150" t="s">
        <v>231</v>
      </c>
      <c r="D4" s="151" t="s">
        <v>230</v>
      </c>
      <c r="E4" s="151" t="s">
        <v>229</v>
      </c>
      <c r="F4" s="151" t="s">
        <v>228</v>
      </c>
      <c r="G4" s="152" t="s">
        <v>227</v>
      </c>
      <c r="H4" s="153" t="s">
        <v>226</v>
      </c>
    </row>
    <row r="5" spans="1:8" ht="51.75" thickBot="1">
      <c r="A5" s="137">
        <v>1</v>
      </c>
      <c r="B5" s="48" t="s">
        <v>225</v>
      </c>
      <c r="C5" s="138" t="s">
        <v>224</v>
      </c>
      <c r="D5" s="135" t="s">
        <v>216</v>
      </c>
      <c r="E5" s="134">
        <v>4</v>
      </c>
      <c r="F5" s="177"/>
      <c r="G5" s="178">
        <f t="shared" ref="G5:G10" si="0">(E5*F5)/12</f>
        <v>0</v>
      </c>
      <c r="H5" s="179">
        <f t="shared" ref="H5:H10" si="1">G5*36</f>
        <v>0</v>
      </c>
    </row>
    <row r="6" spans="1:8" ht="51.75" thickBot="1">
      <c r="A6" s="137">
        <v>2</v>
      </c>
      <c r="B6" s="48" t="s">
        <v>223</v>
      </c>
      <c r="C6" s="138" t="s">
        <v>222</v>
      </c>
      <c r="D6" s="135" t="s">
        <v>221</v>
      </c>
      <c r="E6" s="134">
        <v>2</v>
      </c>
      <c r="F6" s="177"/>
      <c r="G6" s="178">
        <f t="shared" si="0"/>
        <v>0</v>
      </c>
      <c r="H6" s="179">
        <f t="shared" si="1"/>
        <v>0</v>
      </c>
    </row>
    <row r="7" spans="1:8" ht="51.75" thickBot="1">
      <c r="A7" s="137">
        <v>3</v>
      </c>
      <c r="B7" s="48" t="s">
        <v>220</v>
      </c>
      <c r="C7" s="138" t="s">
        <v>219</v>
      </c>
      <c r="D7" s="135" t="s">
        <v>216</v>
      </c>
      <c r="E7" s="134">
        <v>4</v>
      </c>
      <c r="F7" s="177"/>
      <c r="G7" s="178">
        <f t="shared" si="0"/>
        <v>0</v>
      </c>
      <c r="H7" s="179">
        <f t="shared" si="1"/>
        <v>0</v>
      </c>
    </row>
    <row r="8" spans="1:8" ht="39" thickBot="1">
      <c r="A8" s="137">
        <v>4</v>
      </c>
      <c r="B8" s="48" t="s">
        <v>218</v>
      </c>
      <c r="C8" s="138" t="s">
        <v>217</v>
      </c>
      <c r="D8" s="135" t="s">
        <v>216</v>
      </c>
      <c r="E8" s="134">
        <v>1</v>
      </c>
      <c r="F8" s="177"/>
      <c r="G8" s="178">
        <f t="shared" si="0"/>
        <v>0</v>
      </c>
      <c r="H8" s="179">
        <f t="shared" si="1"/>
        <v>0</v>
      </c>
    </row>
    <row r="9" spans="1:8" ht="27" thickBot="1">
      <c r="A9" s="137">
        <v>5</v>
      </c>
      <c r="B9" s="48" t="s">
        <v>215</v>
      </c>
      <c r="C9" s="136" t="s">
        <v>214</v>
      </c>
      <c r="D9" s="135" t="s">
        <v>213</v>
      </c>
      <c r="E9" s="134">
        <v>6</v>
      </c>
      <c r="F9" s="177"/>
      <c r="G9" s="178">
        <f t="shared" si="0"/>
        <v>0</v>
      </c>
      <c r="H9" s="179">
        <f t="shared" si="1"/>
        <v>0</v>
      </c>
    </row>
    <row r="10" spans="1:8" ht="27" customHeight="1" thickBot="1">
      <c r="A10" s="137">
        <v>6</v>
      </c>
      <c r="B10" s="48" t="s">
        <v>732</v>
      </c>
      <c r="C10" s="138" t="s">
        <v>733</v>
      </c>
      <c r="D10" s="135" t="s">
        <v>213</v>
      </c>
      <c r="E10" s="134">
        <v>1</v>
      </c>
      <c r="F10" s="177"/>
      <c r="G10" s="178">
        <f t="shared" si="0"/>
        <v>0</v>
      </c>
      <c r="H10" s="179">
        <f t="shared" si="1"/>
        <v>0</v>
      </c>
    </row>
    <row r="11" spans="1:8" ht="15.75" thickBot="1">
      <c r="A11" s="578"/>
      <c r="B11" s="579"/>
      <c r="C11" s="579"/>
      <c r="D11" s="579"/>
      <c r="E11" s="579"/>
      <c r="F11" s="579"/>
      <c r="G11" s="579"/>
      <c r="H11" s="580"/>
    </row>
    <row r="12" spans="1:8" ht="15.75" thickBot="1">
      <c r="A12" s="572" t="s">
        <v>41</v>
      </c>
      <c r="B12" s="573"/>
      <c r="C12" s="573"/>
      <c r="D12" s="573"/>
      <c r="E12" s="573"/>
      <c r="F12" s="573"/>
      <c r="G12" s="228">
        <f>SUM(G5:G10)</f>
        <v>0</v>
      </c>
      <c r="H12" s="228">
        <f>SUM(H5:H10)</f>
        <v>0</v>
      </c>
    </row>
    <row r="13" spans="1:8" ht="15.75" thickBot="1"/>
    <row r="14" spans="1:8" ht="15" customHeight="1" thickBot="1">
      <c r="A14" s="581" t="s">
        <v>244</v>
      </c>
      <c r="B14" s="581"/>
      <c r="C14" s="581"/>
      <c r="D14" s="581"/>
      <c r="E14" s="581"/>
      <c r="F14" s="581"/>
      <c r="G14" s="581"/>
      <c r="H14" s="581"/>
    </row>
    <row r="15" spans="1:8" ht="15" customHeight="1" thickBot="1">
      <c r="A15" s="581"/>
      <c r="B15" s="581"/>
      <c r="C15" s="581"/>
      <c r="D15" s="581"/>
      <c r="E15" s="581"/>
      <c r="F15" s="581"/>
      <c r="G15" s="581"/>
      <c r="H15" s="581"/>
    </row>
    <row r="16" spans="1:8" ht="15.75" thickBot="1">
      <c r="A16" s="582"/>
      <c r="B16" s="582"/>
      <c r="C16" s="582"/>
      <c r="D16" s="582"/>
      <c r="E16" s="582"/>
      <c r="F16" s="582"/>
      <c r="G16" s="582"/>
      <c r="H16" s="582"/>
    </row>
    <row r="17" spans="1:8" ht="39" thickBot="1">
      <c r="A17" s="153" t="s">
        <v>54</v>
      </c>
      <c r="B17" s="153" t="s">
        <v>232</v>
      </c>
      <c r="C17" s="154" t="s">
        <v>243</v>
      </c>
      <c r="D17" s="154" t="s">
        <v>236</v>
      </c>
      <c r="E17" s="153" t="s">
        <v>242</v>
      </c>
      <c r="F17" s="153" t="s">
        <v>241</v>
      </c>
      <c r="G17" s="153" t="s">
        <v>240</v>
      </c>
      <c r="H17" s="153" t="s">
        <v>239</v>
      </c>
    </row>
    <row r="18" spans="1:8" ht="39" thickBot="1">
      <c r="A18" s="155">
        <v>1</v>
      </c>
      <c r="B18" s="282" t="s">
        <v>436</v>
      </c>
      <c r="C18" s="176" t="s">
        <v>506</v>
      </c>
      <c r="D18" s="17" t="s">
        <v>234</v>
      </c>
      <c r="E18" s="17">
        <v>1</v>
      </c>
      <c r="F18" s="180"/>
      <c r="G18" s="181">
        <f>E18*F18/12</f>
        <v>0</v>
      </c>
      <c r="H18" s="181">
        <f>G18*36</f>
        <v>0</v>
      </c>
    </row>
    <row r="19" spans="1:8" ht="15.75" thickBot="1">
      <c r="A19" s="155">
        <v>2</v>
      </c>
      <c r="B19" s="282" t="s">
        <v>437</v>
      </c>
      <c r="C19" s="176" t="s">
        <v>238</v>
      </c>
      <c r="D19" s="17" t="s">
        <v>236</v>
      </c>
      <c r="E19" s="17">
        <v>24</v>
      </c>
      <c r="F19" s="180"/>
      <c r="G19" s="181">
        <f>E19*F19/12</f>
        <v>0</v>
      </c>
      <c r="H19" s="181">
        <f>G19*36</f>
        <v>0</v>
      </c>
    </row>
    <row r="20" spans="1:8" ht="26.25" thickBot="1">
      <c r="A20" s="155">
        <v>3</v>
      </c>
      <c r="B20" s="282" t="s">
        <v>438</v>
      </c>
      <c r="C20" s="176" t="s">
        <v>237</v>
      </c>
      <c r="D20" s="17" t="s">
        <v>236</v>
      </c>
      <c r="E20" s="17">
        <v>4</v>
      </c>
      <c r="F20" s="180"/>
      <c r="G20" s="181">
        <f>E20*F20/12</f>
        <v>0</v>
      </c>
      <c r="H20" s="181">
        <f>G20*36</f>
        <v>0</v>
      </c>
    </row>
    <row r="21" spans="1:8" ht="26.25" thickBot="1">
      <c r="A21" s="155">
        <v>4</v>
      </c>
      <c r="B21" s="282" t="s">
        <v>439</v>
      </c>
      <c r="C21" s="176" t="s">
        <v>235</v>
      </c>
      <c r="D21" s="17" t="s">
        <v>234</v>
      </c>
      <c r="E21" s="17">
        <v>4</v>
      </c>
      <c r="F21" s="180"/>
      <c r="G21" s="181">
        <f>E21*F21/12</f>
        <v>0</v>
      </c>
      <c r="H21" s="181">
        <f>G21*36</f>
        <v>0</v>
      </c>
    </row>
    <row r="22" spans="1:8" ht="15.75" thickBot="1">
      <c r="A22" s="566"/>
      <c r="B22" s="567"/>
      <c r="C22" s="567"/>
      <c r="D22" s="567"/>
      <c r="E22" s="567"/>
      <c r="F22" s="567"/>
      <c r="G22" s="567"/>
      <c r="H22" s="568"/>
    </row>
    <row r="23" spans="1:8" ht="15.75" thickBot="1">
      <c r="A23" s="569" t="s">
        <v>41</v>
      </c>
      <c r="B23" s="570"/>
      <c r="C23" s="570"/>
      <c r="D23" s="570"/>
      <c r="E23" s="570"/>
      <c r="F23" s="571"/>
      <c r="G23" s="249">
        <f>SUM(G18:G21)</f>
        <v>0</v>
      </c>
      <c r="H23" s="249">
        <f>SUM(H18:H22)</f>
        <v>0</v>
      </c>
    </row>
  </sheetData>
  <mergeCells count="8">
    <mergeCell ref="A22:H22"/>
    <mergeCell ref="A23:F23"/>
    <mergeCell ref="A12:F12"/>
    <mergeCell ref="A1:H2"/>
    <mergeCell ref="A3:H3"/>
    <mergeCell ref="A11:H11"/>
    <mergeCell ref="A14:H15"/>
    <mergeCell ref="A16:H16"/>
  </mergeCells>
  <pageMargins left="0.7" right="0.7" top="0.75" bottom="0.75" header="0.3" footer="0.3"/>
  <pageSetup paperSize="9" scale="49" fitToHeight="0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H54"/>
  <sheetViews>
    <sheetView view="pageBreakPreview" zoomScale="90" zoomScaleNormal="100" zoomScaleSheetLayoutView="90" workbookViewId="0">
      <selection activeCell="C20" sqref="C20"/>
    </sheetView>
  </sheetViews>
  <sheetFormatPr defaultRowHeight="15"/>
  <cols>
    <col min="1" max="1" width="5.7109375" customWidth="1"/>
    <col min="2" max="2" width="33" style="140" customWidth="1"/>
    <col min="3" max="3" width="98" customWidth="1"/>
    <col min="4" max="4" width="15.7109375" customWidth="1"/>
    <col min="5" max="5" width="19.28515625" customWidth="1"/>
    <col min="6" max="6" width="21.85546875" customWidth="1"/>
    <col min="7" max="7" width="24.85546875" customWidth="1"/>
    <col min="8" max="8" width="16.5703125" style="139" customWidth="1"/>
  </cols>
  <sheetData>
    <row r="1" spans="1:8" ht="15.75" thickBot="1">
      <c r="A1" s="583" t="s">
        <v>244</v>
      </c>
      <c r="B1" s="583"/>
      <c r="C1" s="583"/>
      <c r="D1" s="583"/>
      <c r="E1" s="583"/>
      <c r="F1" s="583"/>
      <c r="G1" s="583"/>
      <c r="H1" s="583"/>
    </row>
    <row r="2" spans="1:8" ht="15.75" thickBot="1">
      <c r="A2" s="583"/>
      <c r="B2" s="583"/>
      <c r="C2" s="583"/>
      <c r="D2" s="583"/>
      <c r="E2" s="583"/>
      <c r="F2" s="583"/>
      <c r="G2" s="583"/>
      <c r="H2" s="583"/>
    </row>
    <row r="3" spans="1:8" ht="15.75" thickBot="1">
      <c r="A3" s="584"/>
      <c r="B3" s="585"/>
      <c r="C3" s="585"/>
      <c r="D3" s="585"/>
      <c r="E3" s="585"/>
      <c r="F3" s="585"/>
      <c r="G3" s="585"/>
      <c r="H3" s="586"/>
    </row>
    <row r="4" spans="1:8" ht="26.25" thickBot="1">
      <c r="A4" s="157"/>
      <c r="B4" s="45" t="s">
        <v>54</v>
      </c>
      <c r="C4" s="45" t="s">
        <v>321</v>
      </c>
      <c r="D4" s="45" t="s">
        <v>56</v>
      </c>
      <c r="E4" s="45" t="s">
        <v>320</v>
      </c>
      <c r="F4" s="45" t="s">
        <v>319</v>
      </c>
      <c r="G4" s="45" t="s">
        <v>318</v>
      </c>
      <c r="H4" s="147" t="s">
        <v>317</v>
      </c>
    </row>
    <row r="5" spans="1:8" ht="51" customHeight="1" thickBot="1">
      <c r="A5" s="42">
        <v>1</v>
      </c>
      <c r="B5" s="283" t="s">
        <v>316</v>
      </c>
      <c r="C5" s="183" t="s">
        <v>315</v>
      </c>
      <c r="D5" s="182" t="s">
        <v>245</v>
      </c>
      <c r="E5" s="187">
        <v>35</v>
      </c>
      <c r="F5" s="186"/>
      <c r="G5" s="179">
        <f t="shared" ref="G5:G35" si="0">E5*F5</f>
        <v>0</v>
      </c>
      <c r="H5" s="200">
        <f t="shared" ref="H5:H35" si="1">G5*36</f>
        <v>0</v>
      </c>
    </row>
    <row r="6" spans="1:8" ht="46.5" customHeight="1" thickBot="1">
      <c r="A6" s="42">
        <v>2</v>
      </c>
      <c r="B6" s="283" t="s">
        <v>314</v>
      </c>
      <c r="C6" s="183" t="s">
        <v>313</v>
      </c>
      <c r="D6" s="182" t="s">
        <v>245</v>
      </c>
      <c r="E6" s="187">
        <v>50</v>
      </c>
      <c r="F6" s="186"/>
      <c r="G6" s="179">
        <f t="shared" si="0"/>
        <v>0</v>
      </c>
      <c r="H6" s="200">
        <f t="shared" si="1"/>
        <v>0</v>
      </c>
    </row>
    <row r="7" spans="1:8" ht="52.5" customHeight="1" thickBot="1">
      <c r="A7" s="42">
        <v>3</v>
      </c>
      <c r="B7" s="283" t="s">
        <v>312</v>
      </c>
      <c r="C7" s="183" t="s">
        <v>311</v>
      </c>
      <c r="D7" s="182" t="s">
        <v>245</v>
      </c>
      <c r="E7" s="187">
        <v>10</v>
      </c>
      <c r="F7" s="186"/>
      <c r="G7" s="179">
        <f t="shared" si="0"/>
        <v>0</v>
      </c>
      <c r="H7" s="200">
        <f t="shared" si="1"/>
        <v>0</v>
      </c>
    </row>
    <row r="8" spans="1:8" ht="26.25" thickBot="1">
      <c r="A8" s="42">
        <v>4</v>
      </c>
      <c r="B8" s="283" t="s">
        <v>507</v>
      </c>
      <c r="C8" s="183" t="s">
        <v>526</v>
      </c>
      <c r="D8" s="182" t="s">
        <v>245</v>
      </c>
      <c r="E8" s="187">
        <v>30</v>
      </c>
      <c r="F8" s="186"/>
      <c r="G8" s="179">
        <f t="shared" si="0"/>
        <v>0</v>
      </c>
      <c r="H8" s="200">
        <f t="shared" si="1"/>
        <v>0</v>
      </c>
    </row>
    <row r="9" spans="1:8" ht="63" customHeight="1" thickBot="1">
      <c r="A9" s="42">
        <v>5</v>
      </c>
      <c r="B9" s="283" t="s">
        <v>310</v>
      </c>
      <c r="C9" s="183" t="s">
        <v>527</v>
      </c>
      <c r="D9" s="182" t="s">
        <v>245</v>
      </c>
      <c r="E9" s="187">
        <v>8</v>
      </c>
      <c r="F9" s="186"/>
      <c r="G9" s="179">
        <f t="shared" si="0"/>
        <v>0</v>
      </c>
      <c r="H9" s="200">
        <f t="shared" si="1"/>
        <v>0</v>
      </c>
    </row>
    <row r="10" spans="1:8" ht="36" customHeight="1" thickBot="1">
      <c r="A10" s="42">
        <v>6</v>
      </c>
      <c r="B10" s="283" t="s">
        <v>309</v>
      </c>
      <c r="C10" s="183" t="s">
        <v>308</v>
      </c>
      <c r="D10" s="182" t="s">
        <v>245</v>
      </c>
      <c r="E10" s="187">
        <v>30</v>
      </c>
      <c r="F10" s="186"/>
      <c r="G10" s="179">
        <f t="shared" si="0"/>
        <v>0</v>
      </c>
      <c r="H10" s="200">
        <f t="shared" si="1"/>
        <v>0</v>
      </c>
    </row>
    <row r="11" spans="1:8" ht="26.25" thickBot="1">
      <c r="A11" s="42">
        <v>7</v>
      </c>
      <c r="B11" s="283" t="s">
        <v>307</v>
      </c>
      <c r="C11" s="183" t="s">
        <v>528</v>
      </c>
      <c r="D11" s="182" t="s">
        <v>245</v>
      </c>
      <c r="E11" s="187">
        <v>1</v>
      </c>
      <c r="F11" s="186"/>
      <c r="G11" s="179">
        <f t="shared" si="0"/>
        <v>0</v>
      </c>
      <c r="H11" s="200">
        <f t="shared" si="1"/>
        <v>0</v>
      </c>
    </row>
    <row r="12" spans="1:8" ht="26.25" customHeight="1" thickBot="1">
      <c r="A12" s="42">
        <v>8</v>
      </c>
      <c r="B12" s="283" t="s">
        <v>306</v>
      </c>
      <c r="C12" s="183" t="s">
        <v>529</v>
      </c>
      <c r="D12" s="182" t="s">
        <v>245</v>
      </c>
      <c r="E12" s="187">
        <v>5</v>
      </c>
      <c r="F12" s="186"/>
      <c r="G12" s="179">
        <f t="shared" si="0"/>
        <v>0</v>
      </c>
      <c r="H12" s="200">
        <f t="shared" si="1"/>
        <v>0</v>
      </c>
    </row>
    <row r="13" spans="1:8" ht="25.5" customHeight="1" thickBot="1">
      <c r="A13" s="42">
        <v>9</v>
      </c>
      <c r="B13" s="283" t="s">
        <v>305</v>
      </c>
      <c r="C13" s="183" t="s">
        <v>304</v>
      </c>
      <c r="D13" s="182" t="s">
        <v>245</v>
      </c>
      <c r="E13" s="187">
        <v>5</v>
      </c>
      <c r="F13" s="186"/>
      <c r="G13" s="179">
        <f t="shared" si="0"/>
        <v>0</v>
      </c>
      <c r="H13" s="200">
        <f t="shared" si="1"/>
        <v>0</v>
      </c>
    </row>
    <row r="14" spans="1:8" ht="26.25" thickBot="1">
      <c r="A14" s="42">
        <v>10</v>
      </c>
      <c r="B14" s="283" t="s">
        <v>303</v>
      </c>
      <c r="C14" s="183" t="s">
        <v>302</v>
      </c>
      <c r="D14" s="182" t="s">
        <v>245</v>
      </c>
      <c r="E14" s="187">
        <v>45</v>
      </c>
      <c r="F14" s="186"/>
      <c r="G14" s="179">
        <f t="shared" si="0"/>
        <v>0</v>
      </c>
      <c r="H14" s="200">
        <f t="shared" si="1"/>
        <v>0</v>
      </c>
    </row>
    <row r="15" spans="1:8" ht="26.25" thickBot="1">
      <c r="A15" s="42">
        <v>11</v>
      </c>
      <c r="B15" s="283" t="s">
        <v>301</v>
      </c>
      <c r="C15" s="183" t="s">
        <v>300</v>
      </c>
      <c r="D15" s="182" t="s">
        <v>245</v>
      </c>
      <c r="E15" s="187">
        <v>75</v>
      </c>
      <c r="F15" s="186"/>
      <c r="G15" s="179">
        <f t="shared" si="0"/>
        <v>0</v>
      </c>
      <c r="H15" s="200">
        <f t="shared" si="1"/>
        <v>0</v>
      </c>
    </row>
    <row r="16" spans="1:8" ht="15.75" thickBot="1">
      <c r="A16" s="42">
        <v>12</v>
      </c>
      <c r="B16" s="283" t="s">
        <v>299</v>
      </c>
      <c r="C16" s="183" t="s">
        <v>298</v>
      </c>
      <c r="D16" s="182" t="s">
        <v>245</v>
      </c>
      <c r="E16" s="187">
        <v>4</v>
      </c>
      <c r="F16" s="186"/>
      <c r="G16" s="179">
        <f t="shared" si="0"/>
        <v>0</v>
      </c>
      <c r="H16" s="200">
        <f t="shared" si="1"/>
        <v>0</v>
      </c>
    </row>
    <row r="17" spans="1:8" ht="39" thickBot="1">
      <c r="A17" s="42">
        <v>13</v>
      </c>
      <c r="B17" s="283" t="s">
        <v>297</v>
      </c>
      <c r="C17" s="183" t="s">
        <v>296</v>
      </c>
      <c r="D17" s="182" t="s">
        <v>245</v>
      </c>
      <c r="E17" s="187">
        <v>30</v>
      </c>
      <c r="F17" s="186"/>
      <c r="G17" s="179">
        <f t="shared" si="0"/>
        <v>0</v>
      </c>
      <c r="H17" s="200">
        <f t="shared" si="1"/>
        <v>0</v>
      </c>
    </row>
    <row r="18" spans="1:8" ht="26.25" thickBot="1">
      <c r="A18" s="42">
        <v>14</v>
      </c>
      <c r="B18" s="283" t="s">
        <v>295</v>
      </c>
      <c r="C18" s="183" t="s">
        <v>294</v>
      </c>
      <c r="D18" s="182" t="s">
        <v>246</v>
      </c>
      <c r="E18" s="187">
        <v>40</v>
      </c>
      <c r="F18" s="186"/>
      <c r="G18" s="179">
        <f t="shared" si="0"/>
        <v>0</v>
      </c>
      <c r="H18" s="200">
        <f t="shared" si="1"/>
        <v>0</v>
      </c>
    </row>
    <row r="19" spans="1:8" ht="26.25" thickBot="1">
      <c r="A19" s="42">
        <v>15</v>
      </c>
      <c r="B19" s="283" t="s">
        <v>293</v>
      </c>
      <c r="C19" s="183" t="s">
        <v>292</v>
      </c>
      <c r="D19" s="182" t="s">
        <v>508</v>
      </c>
      <c r="E19" s="187">
        <v>20</v>
      </c>
      <c r="F19" s="186"/>
      <c r="G19" s="179">
        <f t="shared" si="0"/>
        <v>0</v>
      </c>
      <c r="H19" s="200">
        <f t="shared" si="1"/>
        <v>0</v>
      </c>
    </row>
    <row r="20" spans="1:8" ht="26.25" thickBot="1">
      <c r="A20" s="42">
        <v>16</v>
      </c>
      <c r="B20" s="284" t="s">
        <v>291</v>
      </c>
      <c r="C20" s="183" t="s">
        <v>509</v>
      </c>
      <c r="D20" s="182" t="s">
        <v>245</v>
      </c>
      <c r="E20" s="187">
        <v>8</v>
      </c>
      <c r="F20" s="186"/>
      <c r="G20" s="179">
        <f t="shared" si="0"/>
        <v>0</v>
      </c>
      <c r="H20" s="200">
        <f t="shared" si="1"/>
        <v>0</v>
      </c>
    </row>
    <row r="21" spans="1:8" ht="15.75" thickBot="1">
      <c r="A21" s="42">
        <v>17</v>
      </c>
      <c r="B21" s="284" t="s">
        <v>290</v>
      </c>
      <c r="C21" s="184" t="s">
        <v>289</v>
      </c>
      <c r="D21" s="182" t="s">
        <v>245</v>
      </c>
      <c r="E21" s="187">
        <v>40</v>
      </c>
      <c r="F21" s="186"/>
      <c r="G21" s="179">
        <f t="shared" si="0"/>
        <v>0</v>
      </c>
      <c r="H21" s="200">
        <f t="shared" si="1"/>
        <v>0</v>
      </c>
    </row>
    <row r="22" spans="1:8" ht="15.75" thickBot="1">
      <c r="A22" s="42">
        <v>18</v>
      </c>
      <c r="B22" s="283" t="s">
        <v>288</v>
      </c>
      <c r="C22" s="183" t="s">
        <v>287</v>
      </c>
      <c r="D22" s="182" t="s">
        <v>245</v>
      </c>
      <c r="E22" s="187">
        <v>8</v>
      </c>
      <c r="F22" s="186"/>
      <c r="G22" s="179">
        <f t="shared" si="0"/>
        <v>0</v>
      </c>
      <c r="H22" s="200">
        <f t="shared" si="1"/>
        <v>0</v>
      </c>
    </row>
    <row r="23" spans="1:8" ht="15.75" thickBot="1">
      <c r="A23" s="42">
        <v>19</v>
      </c>
      <c r="B23" s="284" t="s">
        <v>286</v>
      </c>
      <c r="C23" s="183" t="s">
        <v>285</v>
      </c>
      <c r="D23" s="182" t="s">
        <v>245</v>
      </c>
      <c r="E23" s="187">
        <v>2</v>
      </c>
      <c r="F23" s="186"/>
      <c r="G23" s="179">
        <f t="shared" si="0"/>
        <v>0</v>
      </c>
      <c r="H23" s="200">
        <f t="shared" si="1"/>
        <v>0</v>
      </c>
    </row>
    <row r="24" spans="1:8" ht="39" thickBot="1">
      <c r="A24" s="42">
        <v>20</v>
      </c>
      <c r="B24" s="283" t="s">
        <v>284</v>
      </c>
      <c r="C24" s="183" t="s">
        <v>283</v>
      </c>
      <c r="D24" s="182" t="s">
        <v>245</v>
      </c>
      <c r="E24" s="187">
        <v>5</v>
      </c>
      <c r="F24" s="186"/>
      <c r="G24" s="179">
        <f t="shared" si="0"/>
        <v>0</v>
      </c>
      <c r="H24" s="200">
        <f t="shared" si="1"/>
        <v>0</v>
      </c>
    </row>
    <row r="25" spans="1:8" ht="15.75" thickBot="1">
      <c r="A25" s="42">
        <v>21</v>
      </c>
      <c r="B25" s="284" t="s">
        <v>282</v>
      </c>
      <c r="C25" s="183" t="s">
        <v>281</v>
      </c>
      <c r="D25" s="182" t="s">
        <v>245</v>
      </c>
      <c r="E25" s="187">
        <v>5</v>
      </c>
      <c r="F25" s="186"/>
      <c r="G25" s="179">
        <f t="shared" si="0"/>
        <v>0</v>
      </c>
      <c r="H25" s="200">
        <f t="shared" si="1"/>
        <v>0</v>
      </c>
    </row>
    <row r="26" spans="1:8" ht="26.25" thickBot="1">
      <c r="A26" s="42">
        <v>22</v>
      </c>
      <c r="B26" s="283" t="s">
        <v>280</v>
      </c>
      <c r="C26" s="183" t="s">
        <v>279</v>
      </c>
      <c r="D26" s="182" t="s">
        <v>245</v>
      </c>
      <c r="E26" s="187">
        <v>15</v>
      </c>
      <c r="F26" s="186"/>
      <c r="G26" s="179">
        <f t="shared" si="0"/>
        <v>0</v>
      </c>
      <c r="H26" s="200">
        <f t="shared" si="1"/>
        <v>0</v>
      </c>
    </row>
    <row r="27" spans="1:8" ht="26.25" thickBot="1">
      <c r="A27" s="42">
        <v>23</v>
      </c>
      <c r="B27" s="283" t="s">
        <v>278</v>
      </c>
      <c r="C27" s="183" t="s">
        <v>277</v>
      </c>
      <c r="D27" s="182" t="s">
        <v>245</v>
      </c>
      <c r="E27" s="187">
        <v>15</v>
      </c>
      <c r="F27" s="186"/>
      <c r="G27" s="179">
        <f t="shared" si="0"/>
        <v>0</v>
      </c>
      <c r="H27" s="200">
        <f t="shared" si="1"/>
        <v>0</v>
      </c>
    </row>
    <row r="28" spans="1:8" ht="26.25" thickBot="1">
      <c r="A28" s="42">
        <v>24</v>
      </c>
      <c r="B28" s="283" t="s">
        <v>276</v>
      </c>
      <c r="C28" s="183" t="s">
        <v>275</v>
      </c>
      <c r="D28" s="182" t="s">
        <v>246</v>
      </c>
      <c r="E28" s="187">
        <v>40</v>
      </c>
      <c r="F28" s="186"/>
      <c r="G28" s="179">
        <f t="shared" si="0"/>
        <v>0</v>
      </c>
      <c r="H28" s="200">
        <f t="shared" si="1"/>
        <v>0</v>
      </c>
    </row>
    <row r="29" spans="1:8" ht="15.75" thickBot="1">
      <c r="A29" s="42">
        <v>25</v>
      </c>
      <c r="B29" s="283" t="s">
        <v>274</v>
      </c>
      <c r="C29" s="183" t="s">
        <v>510</v>
      </c>
      <c r="D29" s="182" t="s">
        <v>246</v>
      </c>
      <c r="E29" s="187">
        <v>10</v>
      </c>
      <c r="F29" s="186"/>
      <c r="G29" s="179">
        <f t="shared" si="0"/>
        <v>0</v>
      </c>
      <c r="H29" s="200">
        <f t="shared" si="1"/>
        <v>0</v>
      </c>
    </row>
    <row r="30" spans="1:8" ht="15.75" thickBot="1">
      <c r="A30" s="42">
        <v>26</v>
      </c>
      <c r="B30" s="284" t="s">
        <v>273</v>
      </c>
      <c r="C30" s="184" t="s">
        <v>272</v>
      </c>
      <c r="D30" s="182" t="s">
        <v>245</v>
      </c>
      <c r="E30" s="187">
        <v>20</v>
      </c>
      <c r="F30" s="186"/>
      <c r="G30" s="179">
        <f t="shared" si="0"/>
        <v>0</v>
      </c>
      <c r="H30" s="200">
        <f t="shared" si="1"/>
        <v>0</v>
      </c>
    </row>
    <row r="31" spans="1:8" ht="15.75" thickBot="1">
      <c r="A31" s="42">
        <v>27</v>
      </c>
      <c r="B31" s="284" t="s">
        <v>271</v>
      </c>
      <c r="C31" s="184" t="s">
        <v>270</v>
      </c>
      <c r="D31" s="182" t="s">
        <v>245</v>
      </c>
      <c r="E31" s="187">
        <v>10</v>
      </c>
      <c r="F31" s="186"/>
      <c r="G31" s="179">
        <f t="shared" si="0"/>
        <v>0</v>
      </c>
      <c r="H31" s="200">
        <f t="shared" si="1"/>
        <v>0</v>
      </c>
    </row>
    <row r="32" spans="1:8" ht="26.25" thickBot="1">
      <c r="A32" s="42">
        <v>28</v>
      </c>
      <c r="B32" s="284" t="s">
        <v>269</v>
      </c>
      <c r="C32" s="184" t="s">
        <v>268</v>
      </c>
      <c r="D32" s="182" t="s">
        <v>245</v>
      </c>
      <c r="E32" s="187">
        <v>50</v>
      </c>
      <c r="F32" s="186"/>
      <c r="G32" s="179">
        <f t="shared" si="0"/>
        <v>0</v>
      </c>
      <c r="H32" s="200">
        <f t="shared" si="1"/>
        <v>0</v>
      </c>
    </row>
    <row r="33" spans="1:8" ht="15.75" thickBot="1">
      <c r="A33" s="42">
        <v>29</v>
      </c>
      <c r="B33" s="284" t="s">
        <v>267</v>
      </c>
      <c r="C33" s="184" t="s">
        <v>266</v>
      </c>
      <c r="D33" s="182" t="s">
        <v>245</v>
      </c>
      <c r="E33" s="187">
        <v>5</v>
      </c>
      <c r="F33" s="186"/>
      <c r="G33" s="179">
        <f t="shared" si="0"/>
        <v>0</v>
      </c>
      <c r="H33" s="200">
        <f t="shared" si="1"/>
        <v>0</v>
      </c>
    </row>
    <row r="34" spans="1:8" ht="26.25" thickBot="1">
      <c r="A34" s="42">
        <v>30</v>
      </c>
      <c r="B34" s="283" t="s">
        <v>265</v>
      </c>
      <c r="C34" s="183" t="s">
        <v>264</v>
      </c>
      <c r="D34" s="182" t="s">
        <v>246</v>
      </c>
      <c r="E34" s="187">
        <v>110</v>
      </c>
      <c r="F34" s="186"/>
      <c r="G34" s="179">
        <f t="shared" si="0"/>
        <v>0</v>
      </c>
      <c r="H34" s="200">
        <f t="shared" si="1"/>
        <v>0</v>
      </c>
    </row>
    <row r="35" spans="1:8" ht="15.75" thickBot="1">
      <c r="A35" s="42">
        <v>31</v>
      </c>
      <c r="B35" s="284" t="s">
        <v>263</v>
      </c>
      <c r="C35" s="183" t="s">
        <v>530</v>
      </c>
      <c r="D35" s="182" t="s">
        <v>246</v>
      </c>
      <c r="E35" s="187">
        <v>220</v>
      </c>
      <c r="F35" s="186"/>
      <c r="G35" s="179">
        <f t="shared" si="0"/>
        <v>0</v>
      </c>
      <c r="H35" s="200">
        <f t="shared" si="1"/>
        <v>0</v>
      </c>
    </row>
    <row r="36" spans="1:8" ht="26.25" thickBot="1">
      <c r="A36" s="42">
        <v>32</v>
      </c>
      <c r="B36" s="283" t="s">
        <v>263</v>
      </c>
      <c r="C36" s="183" t="s">
        <v>511</v>
      </c>
      <c r="D36" s="182" t="s">
        <v>246</v>
      </c>
      <c r="E36" s="187">
        <v>45</v>
      </c>
      <c r="F36" s="186"/>
      <c r="G36" s="179">
        <f t="shared" ref="G36:G52" si="2">E36*F36</f>
        <v>0</v>
      </c>
      <c r="H36" s="200">
        <f t="shared" ref="H36:H52" si="3">G36*36</f>
        <v>0</v>
      </c>
    </row>
    <row r="37" spans="1:8" ht="15.75" thickBot="1">
      <c r="A37" s="42">
        <v>33</v>
      </c>
      <c r="B37" s="284" t="s">
        <v>262</v>
      </c>
      <c r="C37" s="183" t="s">
        <v>261</v>
      </c>
      <c r="D37" s="182" t="s">
        <v>245</v>
      </c>
      <c r="E37" s="187">
        <v>5</v>
      </c>
      <c r="F37" s="186"/>
      <c r="G37" s="179">
        <f t="shared" si="2"/>
        <v>0</v>
      </c>
      <c r="H37" s="200">
        <f t="shared" si="3"/>
        <v>0</v>
      </c>
    </row>
    <row r="38" spans="1:8" ht="39" thickBot="1">
      <c r="A38" s="42">
        <v>34</v>
      </c>
      <c r="B38" s="283" t="s">
        <v>260</v>
      </c>
      <c r="C38" s="183" t="s">
        <v>512</v>
      </c>
      <c r="D38" s="182" t="s">
        <v>245</v>
      </c>
      <c r="E38" s="187">
        <v>5</v>
      </c>
      <c r="F38" s="186"/>
      <c r="G38" s="179">
        <f t="shared" si="2"/>
        <v>0</v>
      </c>
      <c r="H38" s="200">
        <f t="shared" si="3"/>
        <v>0</v>
      </c>
    </row>
    <row r="39" spans="1:8" ht="15.75" thickBot="1">
      <c r="A39" s="42">
        <v>35</v>
      </c>
      <c r="B39" s="283" t="s">
        <v>259</v>
      </c>
      <c r="C39" s="183" t="s">
        <v>258</v>
      </c>
      <c r="D39" s="182" t="s">
        <v>246</v>
      </c>
      <c r="E39" s="187">
        <v>10</v>
      </c>
      <c r="F39" s="186"/>
      <c r="G39" s="179">
        <f t="shared" si="2"/>
        <v>0</v>
      </c>
      <c r="H39" s="200">
        <f t="shared" si="3"/>
        <v>0</v>
      </c>
    </row>
    <row r="40" spans="1:8" ht="15.75" thickBot="1">
      <c r="A40" s="42">
        <v>36</v>
      </c>
      <c r="B40" s="283" t="s">
        <v>257</v>
      </c>
      <c r="C40" s="183" t="s">
        <v>256</v>
      </c>
      <c r="D40" s="182" t="s">
        <v>245</v>
      </c>
      <c r="E40" s="187">
        <v>3</v>
      </c>
      <c r="F40" s="186"/>
      <c r="G40" s="179">
        <f t="shared" si="2"/>
        <v>0</v>
      </c>
      <c r="H40" s="200">
        <f t="shared" si="3"/>
        <v>0</v>
      </c>
    </row>
    <row r="41" spans="1:8" ht="23.25" customHeight="1" thickBot="1">
      <c r="A41" s="42">
        <v>37</v>
      </c>
      <c r="B41" s="283" t="s">
        <v>255</v>
      </c>
      <c r="C41" s="183" t="s">
        <v>254</v>
      </c>
      <c r="D41" s="182" t="s">
        <v>245</v>
      </c>
      <c r="E41" s="187">
        <v>53</v>
      </c>
      <c r="F41" s="186"/>
      <c r="G41" s="179">
        <f t="shared" si="2"/>
        <v>0</v>
      </c>
      <c r="H41" s="200">
        <f t="shared" si="3"/>
        <v>0</v>
      </c>
    </row>
    <row r="42" spans="1:8" ht="39" thickBot="1">
      <c r="A42" s="42">
        <v>38</v>
      </c>
      <c r="B42" s="283" t="s">
        <v>525</v>
      </c>
      <c r="C42" s="183" t="s">
        <v>513</v>
      </c>
      <c r="D42" s="182" t="s">
        <v>246</v>
      </c>
      <c r="E42" s="187">
        <v>150</v>
      </c>
      <c r="F42" s="186"/>
      <c r="G42" s="179">
        <f t="shared" si="2"/>
        <v>0</v>
      </c>
      <c r="H42" s="200">
        <f t="shared" si="3"/>
        <v>0</v>
      </c>
    </row>
    <row r="43" spans="1:8" ht="39" thickBot="1">
      <c r="A43" s="42">
        <v>39</v>
      </c>
      <c r="B43" s="283" t="s">
        <v>253</v>
      </c>
      <c r="C43" s="183" t="s">
        <v>514</v>
      </c>
      <c r="D43" s="182" t="s">
        <v>246</v>
      </c>
      <c r="E43" s="187">
        <v>12</v>
      </c>
      <c r="F43" s="186"/>
      <c r="G43" s="179">
        <f t="shared" si="2"/>
        <v>0</v>
      </c>
      <c r="H43" s="200">
        <f t="shared" si="3"/>
        <v>0</v>
      </c>
    </row>
    <row r="44" spans="1:8" ht="39" thickBot="1">
      <c r="A44" s="42">
        <v>40</v>
      </c>
      <c r="B44" s="283" t="s">
        <v>252</v>
      </c>
      <c r="C44" s="183" t="s">
        <v>251</v>
      </c>
      <c r="D44" s="182" t="s">
        <v>246</v>
      </c>
      <c r="E44" s="187">
        <v>5</v>
      </c>
      <c r="F44" s="186"/>
      <c r="G44" s="179">
        <f t="shared" si="2"/>
        <v>0</v>
      </c>
      <c r="H44" s="200">
        <f t="shared" si="3"/>
        <v>0</v>
      </c>
    </row>
    <row r="45" spans="1:8" ht="39" thickBot="1">
      <c r="A45" s="42">
        <v>41</v>
      </c>
      <c r="B45" s="283" t="s">
        <v>250</v>
      </c>
      <c r="C45" s="183" t="s">
        <v>249</v>
      </c>
      <c r="D45" s="182" t="s">
        <v>245</v>
      </c>
      <c r="E45" s="187">
        <v>20</v>
      </c>
      <c r="F45" s="186"/>
      <c r="G45" s="179">
        <f t="shared" si="2"/>
        <v>0</v>
      </c>
      <c r="H45" s="200">
        <f t="shared" si="3"/>
        <v>0</v>
      </c>
    </row>
    <row r="46" spans="1:8" ht="15.75" thickBot="1">
      <c r="A46" s="42">
        <v>42</v>
      </c>
      <c r="B46" s="283" t="s">
        <v>248</v>
      </c>
      <c r="C46" s="183" t="s">
        <v>247</v>
      </c>
      <c r="D46" s="182" t="s">
        <v>230</v>
      </c>
      <c r="E46" s="187">
        <v>50</v>
      </c>
      <c r="F46" s="186"/>
      <c r="G46" s="179">
        <f t="shared" si="2"/>
        <v>0</v>
      </c>
      <c r="H46" s="200">
        <f t="shared" si="3"/>
        <v>0</v>
      </c>
    </row>
    <row r="47" spans="1:8" ht="39" thickBot="1">
      <c r="A47" s="42">
        <v>43</v>
      </c>
      <c r="B47" s="283" t="s">
        <v>515</v>
      </c>
      <c r="C47" s="183" t="s">
        <v>516</v>
      </c>
      <c r="D47" s="182" t="s">
        <v>230</v>
      </c>
      <c r="E47" s="187">
        <v>10</v>
      </c>
      <c r="F47" s="186"/>
      <c r="G47" s="179">
        <f t="shared" si="2"/>
        <v>0</v>
      </c>
      <c r="H47" s="200">
        <f t="shared" si="3"/>
        <v>0</v>
      </c>
    </row>
    <row r="48" spans="1:8" ht="27" thickBot="1">
      <c r="A48" s="42">
        <v>44</v>
      </c>
      <c r="B48" s="283" t="s">
        <v>517</v>
      </c>
      <c r="C48" s="185" t="s">
        <v>518</v>
      </c>
      <c r="D48" s="182" t="s">
        <v>230</v>
      </c>
      <c r="E48" s="187">
        <v>5</v>
      </c>
      <c r="F48" s="186"/>
      <c r="G48" s="179">
        <f t="shared" si="2"/>
        <v>0</v>
      </c>
      <c r="H48" s="200">
        <f t="shared" si="3"/>
        <v>0</v>
      </c>
    </row>
    <row r="49" spans="1:8" ht="39.75" thickBot="1">
      <c r="A49" s="42">
        <v>45</v>
      </c>
      <c r="B49" s="283" t="s">
        <v>519</v>
      </c>
      <c r="C49" s="185" t="s">
        <v>520</v>
      </c>
      <c r="D49" s="182" t="s">
        <v>230</v>
      </c>
      <c r="E49" s="187">
        <v>1</v>
      </c>
      <c r="F49" s="186"/>
      <c r="G49" s="179">
        <f t="shared" si="2"/>
        <v>0</v>
      </c>
      <c r="H49" s="200">
        <f t="shared" si="3"/>
        <v>0</v>
      </c>
    </row>
    <row r="50" spans="1:8" ht="27" thickBot="1">
      <c r="A50" s="42">
        <v>46</v>
      </c>
      <c r="B50" s="283" t="s">
        <v>521</v>
      </c>
      <c r="C50" s="185" t="s">
        <v>522</v>
      </c>
      <c r="D50" s="182" t="s">
        <v>230</v>
      </c>
      <c r="E50" s="187">
        <v>3</v>
      </c>
      <c r="F50" s="186"/>
      <c r="G50" s="179">
        <f t="shared" si="2"/>
        <v>0</v>
      </c>
      <c r="H50" s="200">
        <f t="shared" si="3"/>
        <v>0</v>
      </c>
    </row>
    <row r="51" spans="1:8" ht="26.25" thickBot="1">
      <c r="A51" s="42">
        <v>47</v>
      </c>
      <c r="B51" s="285" t="s">
        <v>533</v>
      </c>
      <c r="C51" s="143" t="s">
        <v>538</v>
      </c>
      <c r="D51" s="134" t="s">
        <v>769</v>
      </c>
      <c r="E51" s="187">
        <v>10</v>
      </c>
      <c r="F51" s="186"/>
      <c r="G51" s="179">
        <f t="shared" si="2"/>
        <v>0</v>
      </c>
      <c r="H51" s="200">
        <f t="shared" si="3"/>
        <v>0</v>
      </c>
    </row>
    <row r="52" spans="1:8" ht="27" thickBot="1">
      <c r="A52" s="42">
        <v>48</v>
      </c>
      <c r="B52" s="283" t="s">
        <v>523</v>
      </c>
      <c r="C52" s="185" t="s">
        <v>524</v>
      </c>
      <c r="D52" s="182" t="s">
        <v>230</v>
      </c>
      <c r="E52" s="187">
        <v>5</v>
      </c>
      <c r="F52" s="186"/>
      <c r="G52" s="179">
        <f t="shared" si="2"/>
        <v>0</v>
      </c>
      <c r="H52" s="200">
        <f t="shared" si="3"/>
        <v>0</v>
      </c>
    </row>
    <row r="53" spans="1:8" ht="15.75" thickBot="1">
      <c r="A53" s="587"/>
      <c r="B53" s="588"/>
      <c r="C53" s="588"/>
      <c r="D53" s="588"/>
      <c r="E53" s="588"/>
      <c r="F53" s="588"/>
      <c r="G53" s="588"/>
      <c r="H53" s="589"/>
    </row>
    <row r="54" spans="1:8" ht="15.75" customHeight="1" thickBot="1">
      <c r="A54" s="590" t="s">
        <v>41</v>
      </c>
      <c r="B54" s="590"/>
      <c r="C54" s="590"/>
      <c r="D54" s="590"/>
      <c r="E54" s="590"/>
      <c r="F54" s="590"/>
      <c r="G54" s="250">
        <f>SUM(G5:G52)</f>
        <v>0</v>
      </c>
      <c r="H54" s="248">
        <f>SUM(H2:H49)</f>
        <v>0</v>
      </c>
    </row>
  </sheetData>
  <mergeCells count="4">
    <mergeCell ref="A1:H2"/>
    <mergeCell ref="A3:H3"/>
    <mergeCell ref="A53:H53"/>
    <mergeCell ref="A54:F54"/>
  </mergeCells>
  <pageMargins left="0.7" right="0.7" top="0.75" bottom="0.75" header="0.3" footer="0.3"/>
  <pageSetup paperSize="9" scale="3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I55"/>
  <sheetViews>
    <sheetView showGridLines="0" view="pageBreakPreview" zoomScaleNormal="100" zoomScaleSheetLayoutView="100" workbookViewId="0">
      <selection activeCell="G5" sqref="G5:G53"/>
    </sheetView>
  </sheetViews>
  <sheetFormatPr defaultRowHeight="15"/>
  <cols>
    <col min="1" max="1" width="4.5703125" customWidth="1"/>
    <col min="2" max="2" width="30.5703125" customWidth="1"/>
    <col min="3" max="3" width="61.7109375" customWidth="1"/>
    <col min="4" max="4" width="12.5703125" customWidth="1"/>
    <col min="5" max="5" width="16.7109375" style="141" customWidth="1"/>
    <col min="6" max="6" width="24.140625" style="141" customWidth="1"/>
    <col min="7" max="7" width="20.28515625" style="139" customWidth="1"/>
    <col min="8" max="8" width="17.7109375" style="141" customWidth="1"/>
    <col min="9" max="9" width="18.7109375" style="139" customWidth="1"/>
  </cols>
  <sheetData>
    <row r="1" spans="1:9" ht="18.75" customHeight="1" thickBot="1">
      <c r="A1" s="594" t="s">
        <v>399</v>
      </c>
      <c r="B1" s="594"/>
      <c r="C1" s="594"/>
      <c r="D1" s="594"/>
      <c r="E1" s="594"/>
      <c r="F1" s="594"/>
      <c r="G1" s="594"/>
      <c r="H1" s="594"/>
      <c r="I1" s="594"/>
    </row>
    <row r="2" spans="1:9" ht="12" customHeight="1" thickBot="1">
      <c r="A2" s="594"/>
      <c r="B2" s="594"/>
      <c r="C2" s="594"/>
      <c r="D2" s="594"/>
      <c r="E2" s="594"/>
      <c r="F2" s="594"/>
      <c r="G2" s="594"/>
      <c r="H2" s="594"/>
      <c r="I2" s="594"/>
    </row>
    <row r="3" spans="1:9" ht="22.5" customHeight="1" thickBot="1">
      <c r="A3" s="595"/>
      <c r="B3" s="595"/>
      <c r="C3" s="595"/>
      <c r="D3" s="595"/>
      <c r="E3" s="595"/>
      <c r="F3" s="595"/>
      <c r="G3" s="595"/>
      <c r="H3" s="595"/>
      <c r="I3" s="595"/>
    </row>
    <row r="4" spans="1:9" ht="31.5" customHeight="1" thickBot="1">
      <c r="A4" s="158"/>
      <c r="B4" s="159" t="s">
        <v>54</v>
      </c>
      <c r="C4" s="159" t="s">
        <v>321</v>
      </c>
      <c r="D4" s="159" t="s">
        <v>398</v>
      </c>
      <c r="E4" s="159" t="s">
        <v>397</v>
      </c>
      <c r="F4" s="159" t="s">
        <v>532</v>
      </c>
      <c r="G4" s="160" t="s">
        <v>396</v>
      </c>
      <c r="H4" s="159" t="s">
        <v>395</v>
      </c>
      <c r="I4" s="160" t="s">
        <v>394</v>
      </c>
    </row>
    <row r="5" spans="1:9" ht="26.25" thickBot="1">
      <c r="A5" s="145">
        <v>1</v>
      </c>
      <c r="B5" s="285" t="s">
        <v>393</v>
      </c>
      <c r="C5" s="143" t="s">
        <v>392</v>
      </c>
      <c r="D5" s="134" t="s">
        <v>216</v>
      </c>
      <c r="E5" s="134">
        <v>12</v>
      </c>
      <c r="F5" s="134">
        <v>20</v>
      </c>
      <c r="G5" s="177"/>
      <c r="H5" s="195">
        <f t="shared" ref="H5:H43" si="0">(F5*G5)/E5</f>
        <v>0</v>
      </c>
      <c r="I5" s="195">
        <f t="shared" ref="I5:I43" si="1">H5*36</f>
        <v>0</v>
      </c>
    </row>
    <row r="6" spans="1:9" ht="26.25" thickBot="1">
      <c r="A6" s="145">
        <v>2</v>
      </c>
      <c r="B6" s="285" t="s">
        <v>391</v>
      </c>
      <c r="C6" s="143" t="s">
        <v>390</v>
      </c>
      <c r="D6" s="134" t="s">
        <v>216</v>
      </c>
      <c r="E6" s="134">
        <v>6</v>
      </c>
      <c r="F6" s="134">
        <v>20</v>
      </c>
      <c r="G6" s="177"/>
      <c r="H6" s="195">
        <f t="shared" si="0"/>
        <v>0</v>
      </c>
      <c r="I6" s="195">
        <f t="shared" si="1"/>
        <v>0</v>
      </c>
    </row>
    <row r="7" spans="1:9" ht="39" thickBot="1">
      <c r="A7" s="145">
        <v>3</v>
      </c>
      <c r="B7" s="285" t="s">
        <v>389</v>
      </c>
      <c r="C7" s="143" t="s">
        <v>388</v>
      </c>
      <c r="D7" s="134" t="s">
        <v>216</v>
      </c>
      <c r="E7" s="134">
        <v>3</v>
      </c>
      <c r="F7" s="134">
        <v>10</v>
      </c>
      <c r="G7" s="177"/>
      <c r="H7" s="195">
        <f t="shared" si="0"/>
        <v>0</v>
      </c>
      <c r="I7" s="195">
        <f t="shared" si="1"/>
        <v>0</v>
      </c>
    </row>
    <row r="8" spans="1:9" ht="51.75" thickBot="1">
      <c r="A8" s="145">
        <v>4</v>
      </c>
      <c r="B8" s="286" t="s">
        <v>387</v>
      </c>
      <c r="C8" s="143" t="s">
        <v>386</v>
      </c>
      <c r="D8" s="134" t="s">
        <v>216</v>
      </c>
      <c r="E8" s="134">
        <v>12</v>
      </c>
      <c r="F8" s="134">
        <v>10</v>
      </c>
      <c r="G8" s="177"/>
      <c r="H8" s="195">
        <f t="shared" si="0"/>
        <v>0</v>
      </c>
      <c r="I8" s="195">
        <f t="shared" si="1"/>
        <v>0</v>
      </c>
    </row>
    <row r="9" spans="1:9" ht="64.5" thickBot="1">
      <c r="A9" s="145">
        <v>5</v>
      </c>
      <c r="B9" s="286" t="s">
        <v>385</v>
      </c>
      <c r="C9" s="143" t="s">
        <v>384</v>
      </c>
      <c r="D9" s="134" t="s">
        <v>216</v>
      </c>
      <c r="E9" s="134">
        <v>12</v>
      </c>
      <c r="F9" s="134">
        <v>10</v>
      </c>
      <c r="G9" s="177"/>
      <c r="H9" s="195">
        <f t="shared" si="0"/>
        <v>0</v>
      </c>
      <c r="I9" s="195">
        <f t="shared" si="1"/>
        <v>0</v>
      </c>
    </row>
    <row r="10" spans="1:9" ht="26.25" thickBot="1">
      <c r="A10" s="145">
        <v>6</v>
      </c>
      <c r="B10" s="285" t="s">
        <v>383</v>
      </c>
      <c r="C10" s="143" t="s">
        <v>382</v>
      </c>
      <c r="D10" s="134" t="s">
        <v>216</v>
      </c>
      <c r="E10" s="134">
        <v>6</v>
      </c>
      <c r="F10" s="134">
        <v>5</v>
      </c>
      <c r="G10" s="177"/>
      <c r="H10" s="195">
        <f t="shared" si="0"/>
        <v>0</v>
      </c>
      <c r="I10" s="195">
        <f t="shared" si="1"/>
        <v>0</v>
      </c>
    </row>
    <row r="11" spans="1:9" ht="26.25" thickBot="1">
      <c r="A11" s="145">
        <v>7</v>
      </c>
      <c r="B11" s="285" t="s">
        <v>381</v>
      </c>
      <c r="C11" s="143" t="s">
        <v>531</v>
      </c>
      <c r="D11" s="134" t="s">
        <v>216</v>
      </c>
      <c r="E11" s="134">
        <v>6</v>
      </c>
      <c r="F11" s="134">
        <v>5</v>
      </c>
      <c r="G11" s="177"/>
      <c r="H11" s="195">
        <f t="shared" si="0"/>
        <v>0</v>
      </c>
      <c r="I11" s="195">
        <f t="shared" si="1"/>
        <v>0</v>
      </c>
    </row>
    <row r="12" spans="1:9" ht="26.25" thickBot="1">
      <c r="A12" s="145">
        <v>8</v>
      </c>
      <c r="B12" s="285" t="s">
        <v>379</v>
      </c>
      <c r="C12" s="143" t="s">
        <v>380</v>
      </c>
      <c r="D12" s="134" t="s">
        <v>216</v>
      </c>
      <c r="E12" s="134">
        <v>3</v>
      </c>
      <c r="F12" s="134">
        <v>4</v>
      </c>
      <c r="G12" s="177"/>
      <c r="H12" s="195">
        <f>(F12*G12)/E12</f>
        <v>0</v>
      </c>
      <c r="I12" s="195">
        <f t="shared" si="1"/>
        <v>0</v>
      </c>
    </row>
    <row r="13" spans="1:9" ht="15.75" thickBot="1">
      <c r="A13" s="145">
        <v>9</v>
      </c>
      <c r="B13" s="285" t="s">
        <v>379</v>
      </c>
      <c r="C13" s="143" t="s">
        <v>378</v>
      </c>
      <c r="D13" s="134" t="s">
        <v>216</v>
      </c>
      <c r="E13" s="134">
        <v>3</v>
      </c>
      <c r="F13" s="134">
        <v>4</v>
      </c>
      <c r="G13" s="177"/>
      <c r="H13" s="195">
        <f t="shared" si="0"/>
        <v>0</v>
      </c>
      <c r="I13" s="195">
        <f t="shared" si="1"/>
        <v>0</v>
      </c>
    </row>
    <row r="14" spans="1:9" ht="39" thickBot="1">
      <c r="A14" s="145">
        <v>10</v>
      </c>
      <c r="B14" s="285" t="s">
        <v>377</v>
      </c>
      <c r="C14" s="143" t="s">
        <v>376</v>
      </c>
      <c r="D14" s="134" t="s">
        <v>216</v>
      </c>
      <c r="E14" s="134">
        <v>24</v>
      </c>
      <c r="F14" s="134">
        <v>22</v>
      </c>
      <c r="G14" s="177"/>
      <c r="H14" s="195">
        <f t="shared" si="0"/>
        <v>0</v>
      </c>
      <c r="I14" s="195">
        <f t="shared" si="1"/>
        <v>0</v>
      </c>
    </row>
    <row r="15" spans="1:9" ht="39" thickBot="1">
      <c r="A15" s="145">
        <v>11</v>
      </c>
      <c r="B15" s="285" t="s">
        <v>375</v>
      </c>
      <c r="C15" s="143" t="s">
        <v>374</v>
      </c>
      <c r="D15" s="134" t="s">
        <v>216</v>
      </c>
      <c r="E15" s="134">
        <v>24</v>
      </c>
      <c r="F15" s="134">
        <v>150</v>
      </c>
      <c r="G15" s="177"/>
      <c r="H15" s="195">
        <f t="shared" si="0"/>
        <v>0</v>
      </c>
      <c r="I15" s="195">
        <f t="shared" si="1"/>
        <v>0</v>
      </c>
    </row>
    <row r="16" spans="1:9" ht="64.5" thickBot="1">
      <c r="A16" s="145">
        <v>12</v>
      </c>
      <c r="B16" s="285" t="s">
        <v>373</v>
      </c>
      <c r="C16" s="143" t="s">
        <v>372</v>
      </c>
      <c r="D16" s="134" t="s">
        <v>216</v>
      </c>
      <c r="E16" s="134">
        <v>24</v>
      </c>
      <c r="F16" s="134">
        <v>57</v>
      </c>
      <c r="G16" s="177"/>
      <c r="H16" s="195">
        <f t="shared" si="0"/>
        <v>0</v>
      </c>
      <c r="I16" s="195">
        <f t="shared" si="1"/>
        <v>0</v>
      </c>
    </row>
    <row r="17" spans="1:9" ht="39" thickBot="1">
      <c r="A17" s="145">
        <v>13</v>
      </c>
      <c r="B17" s="285" t="s">
        <v>371</v>
      </c>
      <c r="C17" s="143" t="s">
        <v>370</v>
      </c>
      <c r="D17" s="134" t="s">
        <v>216</v>
      </c>
      <c r="E17" s="134">
        <v>24</v>
      </c>
      <c r="F17" s="134">
        <v>100</v>
      </c>
      <c r="G17" s="177"/>
      <c r="H17" s="195">
        <f t="shared" si="0"/>
        <v>0</v>
      </c>
      <c r="I17" s="195">
        <f t="shared" si="1"/>
        <v>0</v>
      </c>
    </row>
    <row r="18" spans="1:9" ht="15.75" thickBot="1">
      <c r="A18" s="145">
        <v>14</v>
      </c>
      <c r="B18" s="285" t="s">
        <v>369</v>
      </c>
      <c r="C18" s="143" t="s">
        <v>368</v>
      </c>
      <c r="D18" s="134" t="s">
        <v>216</v>
      </c>
      <c r="E18" s="134">
        <v>6</v>
      </c>
      <c r="F18" s="134">
        <v>2</v>
      </c>
      <c r="G18" s="177"/>
      <c r="H18" s="195">
        <f t="shared" si="0"/>
        <v>0</v>
      </c>
      <c r="I18" s="195">
        <f t="shared" si="1"/>
        <v>0</v>
      </c>
    </row>
    <row r="19" spans="1:9" ht="26.25" thickBot="1">
      <c r="A19" s="145">
        <v>15</v>
      </c>
      <c r="B19" s="285" t="s">
        <v>367</v>
      </c>
      <c r="C19" s="143" t="s">
        <v>366</v>
      </c>
      <c r="D19" s="134" t="s">
        <v>216</v>
      </c>
      <c r="E19" s="134">
        <v>6</v>
      </c>
      <c r="F19" s="134">
        <v>20</v>
      </c>
      <c r="G19" s="177"/>
      <c r="H19" s="195">
        <f t="shared" si="0"/>
        <v>0</v>
      </c>
      <c r="I19" s="195">
        <f t="shared" si="1"/>
        <v>0</v>
      </c>
    </row>
    <row r="20" spans="1:9" ht="26.25" thickBot="1">
      <c r="A20" s="145">
        <v>16</v>
      </c>
      <c r="B20" s="285" t="s">
        <v>365</v>
      </c>
      <c r="C20" s="143" t="s">
        <v>364</v>
      </c>
      <c r="D20" s="134" t="s">
        <v>216</v>
      </c>
      <c r="E20" s="134">
        <v>3</v>
      </c>
      <c r="F20" s="134">
        <v>150</v>
      </c>
      <c r="G20" s="177"/>
      <c r="H20" s="195">
        <f t="shared" si="0"/>
        <v>0</v>
      </c>
      <c r="I20" s="195">
        <f t="shared" si="1"/>
        <v>0</v>
      </c>
    </row>
    <row r="21" spans="1:9" ht="26.25" thickBot="1">
      <c r="A21" s="145">
        <v>17</v>
      </c>
      <c r="B21" s="285" t="s">
        <v>363</v>
      </c>
      <c r="C21" s="143" t="s">
        <v>362</v>
      </c>
      <c r="D21" s="134" t="s">
        <v>216</v>
      </c>
      <c r="E21" s="134">
        <v>12</v>
      </c>
      <c r="F21" s="134">
        <v>20</v>
      </c>
      <c r="G21" s="177"/>
      <c r="H21" s="195">
        <f t="shared" si="0"/>
        <v>0</v>
      </c>
      <c r="I21" s="195">
        <f t="shared" si="1"/>
        <v>0</v>
      </c>
    </row>
    <row r="22" spans="1:9" ht="15.75" thickBot="1">
      <c r="A22" s="145">
        <v>18</v>
      </c>
      <c r="B22" s="286" t="s">
        <v>361</v>
      </c>
      <c r="C22" s="143" t="s">
        <v>360</v>
      </c>
      <c r="D22" s="134" t="s">
        <v>216</v>
      </c>
      <c r="E22" s="134">
        <v>6</v>
      </c>
      <c r="F22" s="134">
        <v>20</v>
      </c>
      <c r="G22" s="177"/>
      <c r="H22" s="195">
        <f t="shared" si="0"/>
        <v>0</v>
      </c>
      <c r="I22" s="195">
        <f t="shared" si="1"/>
        <v>0</v>
      </c>
    </row>
    <row r="23" spans="1:9" ht="26.25" thickBot="1">
      <c r="A23" s="145">
        <v>19</v>
      </c>
      <c r="B23" s="285" t="s">
        <v>359</v>
      </c>
      <c r="C23" s="143" t="s">
        <v>358</v>
      </c>
      <c r="D23" s="134" t="s">
        <v>216</v>
      </c>
      <c r="E23" s="134">
        <v>36</v>
      </c>
      <c r="F23" s="134">
        <v>3</v>
      </c>
      <c r="G23" s="177"/>
      <c r="H23" s="195">
        <f t="shared" si="0"/>
        <v>0</v>
      </c>
      <c r="I23" s="195">
        <f t="shared" si="1"/>
        <v>0</v>
      </c>
    </row>
    <row r="24" spans="1:9" ht="26.25" thickBot="1">
      <c r="A24" s="145">
        <v>20</v>
      </c>
      <c r="B24" s="285" t="s">
        <v>356</v>
      </c>
      <c r="C24" s="143" t="s">
        <v>357</v>
      </c>
      <c r="D24" s="134" t="s">
        <v>216</v>
      </c>
      <c r="E24" s="134">
        <v>24</v>
      </c>
      <c r="F24" s="134">
        <v>150</v>
      </c>
      <c r="G24" s="177"/>
      <c r="H24" s="195">
        <f t="shared" si="0"/>
        <v>0</v>
      </c>
      <c r="I24" s="195">
        <f t="shared" si="1"/>
        <v>0</v>
      </c>
    </row>
    <row r="25" spans="1:9" ht="26.25" thickBot="1">
      <c r="A25" s="145">
        <v>21</v>
      </c>
      <c r="B25" s="285" t="s">
        <v>356</v>
      </c>
      <c r="C25" s="143" t="s">
        <v>355</v>
      </c>
      <c r="D25" s="134" t="s">
        <v>216</v>
      </c>
      <c r="E25" s="134">
        <v>24</v>
      </c>
      <c r="F25" s="134">
        <v>100</v>
      </c>
      <c r="G25" s="177"/>
      <c r="H25" s="195">
        <f t="shared" si="0"/>
        <v>0</v>
      </c>
      <c r="I25" s="195">
        <f t="shared" si="1"/>
        <v>0</v>
      </c>
    </row>
    <row r="26" spans="1:9" ht="39" thickBot="1">
      <c r="A26" s="145">
        <v>22</v>
      </c>
      <c r="B26" s="285" t="s">
        <v>354</v>
      </c>
      <c r="C26" s="143" t="s">
        <v>353</v>
      </c>
      <c r="D26" s="134" t="s">
        <v>216</v>
      </c>
      <c r="E26" s="134">
        <v>24</v>
      </c>
      <c r="F26" s="134">
        <v>50</v>
      </c>
      <c r="G26" s="177"/>
      <c r="H26" s="195">
        <f t="shared" si="0"/>
        <v>0</v>
      </c>
      <c r="I26" s="195">
        <f t="shared" si="1"/>
        <v>0</v>
      </c>
    </row>
    <row r="27" spans="1:9" ht="39" thickBot="1">
      <c r="A27" s="145">
        <v>23</v>
      </c>
      <c r="B27" s="285" t="s">
        <v>351</v>
      </c>
      <c r="C27" s="143" t="s">
        <v>352</v>
      </c>
      <c r="D27" s="134" t="s">
        <v>216</v>
      </c>
      <c r="E27" s="134">
        <v>24</v>
      </c>
      <c r="F27" s="134">
        <v>20</v>
      </c>
      <c r="G27" s="177"/>
      <c r="H27" s="195">
        <f t="shared" si="0"/>
        <v>0</v>
      </c>
      <c r="I27" s="195">
        <f t="shared" si="1"/>
        <v>0</v>
      </c>
    </row>
    <row r="28" spans="1:9" ht="39" thickBot="1">
      <c r="A28" s="145">
        <v>24</v>
      </c>
      <c r="B28" s="285" t="s">
        <v>351</v>
      </c>
      <c r="C28" s="143" t="s">
        <v>350</v>
      </c>
      <c r="D28" s="134" t="s">
        <v>216</v>
      </c>
      <c r="E28" s="134">
        <v>24</v>
      </c>
      <c r="F28" s="134">
        <v>2</v>
      </c>
      <c r="G28" s="177"/>
      <c r="H28" s="195">
        <f t="shared" si="0"/>
        <v>0</v>
      </c>
      <c r="I28" s="195">
        <f t="shared" si="1"/>
        <v>0</v>
      </c>
    </row>
    <row r="29" spans="1:9" ht="39" thickBot="1">
      <c r="A29" s="145">
        <v>25</v>
      </c>
      <c r="B29" s="285" t="s">
        <v>348</v>
      </c>
      <c r="C29" s="143" t="s">
        <v>349</v>
      </c>
      <c r="D29" s="134" t="s">
        <v>216</v>
      </c>
      <c r="E29" s="134">
        <v>6</v>
      </c>
      <c r="F29" s="134">
        <v>5</v>
      </c>
      <c r="G29" s="177"/>
      <c r="H29" s="195">
        <f t="shared" si="0"/>
        <v>0</v>
      </c>
      <c r="I29" s="195">
        <f t="shared" si="1"/>
        <v>0</v>
      </c>
    </row>
    <row r="30" spans="1:9" ht="26.25" thickBot="1">
      <c r="A30" s="145">
        <v>26</v>
      </c>
      <c r="B30" s="285" t="s">
        <v>348</v>
      </c>
      <c r="C30" s="143" t="s">
        <v>347</v>
      </c>
      <c r="D30" s="134" t="s">
        <v>216</v>
      </c>
      <c r="E30" s="134">
        <v>6</v>
      </c>
      <c r="F30" s="134">
        <v>20</v>
      </c>
      <c r="G30" s="177"/>
      <c r="H30" s="195">
        <f t="shared" si="0"/>
        <v>0</v>
      </c>
      <c r="I30" s="195">
        <f t="shared" si="1"/>
        <v>0</v>
      </c>
    </row>
    <row r="31" spans="1:9" ht="15.75" thickBot="1">
      <c r="A31" s="145">
        <v>27</v>
      </c>
      <c r="B31" s="286" t="s">
        <v>346</v>
      </c>
      <c r="C31" s="146" t="s">
        <v>345</v>
      </c>
      <c r="D31" s="134" t="s">
        <v>216</v>
      </c>
      <c r="E31" s="134">
        <v>6</v>
      </c>
      <c r="F31" s="134">
        <v>5</v>
      </c>
      <c r="G31" s="177"/>
      <c r="H31" s="195">
        <f t="shared" si="0"/>
        <v>0</v>
      </c>
      <c r="I31" s="195">
        <f t="shared" si="1"/>
        <v>0</v>
      </c>
    </row>
    <row r="32" spans="1:9" ht="26.25" thickBot="1">
      <c r="A32" s="145">
        <v>28</v>
      </c>
      <c r="B32" s="285" t="s">
        <v>344</v>
      </c>
      <c r="C32" s="143" t="s">
        <v>343</v>
      </c>
      <c r="D32" s="134" t="s">
        <v>216</v>
      </c>
      <c r="E32" s="134">
        <v>6</v>
      </c>
      <c r="F32" s="134">
        <v>20</v>
      </c>
      <c r="G32" s="177"/>
      <c r="H32" s="195">
        <f t="shared" si="0"/>
        <v>0</v>
      </c>
      <c r="I32" s="195">
        <f t="shared" si="1"/>
        <v>0</v>
      </c>
    </row>
    <row r="33" spans="1:9" ht="51.75" thickBot="1">
      <c r="A33" s="145">
        <v>29</v>
      </c>
      <c r="B33" s="285" t="s">
        <v>342</v>
      </c>
      <c r="C33" s="143" t="s">
        <v>341</v>
      </c>
      <c r="D33" s="134" t="s">
        <v>216</v>
      </c>
      <c r="E33" s="134">
        <v>6</v>
      </c>
      <c r="F33" s="134">
        <v>20</v>
      </c>
      <c r="G33" s="177"/>
      <c r="H33" s="195">
        <f t="shared" si="0"/>
        <v>0</v>
      </c>
      <c r="I33" s="195">
        <f t="shared" si="1"/>
        <v>0</v>
      </c>
    </row>
    <row r="34" spans="1:9" ht="15.75" thickBot="1">
      <c r="A34" s="145">
        <v>30</v>
      </c>
      <c r="B34" s="285" t="s">
        <v>339</v>
      </c>
      <c r="C34" s="143" t="s">
        <v>340</v>
      </c>
      <c r="D34" s="134" t="s">
        <v>216</v>
      </c>
      <c r="E34" s="134">
        <v>3</v>
      </c>
      <c r="F34" s="134">
        <v>20</v>
      </c>
      <c r="G34" s="177"/>
      <c r="H34" s="195">
        <f t="shared" si="0"/>
        <v>0</v>
      </c>
      <c r="I34" s="195">
        <f t="shared" si="1"/>
        <v>0</v>
      </c>
    </row>
    <row r="35" spans="1:9" ht="15.75" thickBot="1">
      <c r="A35" s="145">
        <v>31</v>
      </c>
      <c r="B35" s="285" t="s">
        <v>339</v>
      </c>
      <c r="C35" s="143" t="s">
        <v>338</v>
      </c>
      <c r="D35" s="134" t="s">
        <v>216</v>
      </c>
      <c r="E35" s="134">
        <v>3</v>
      </c>
      <c r="F35" s="134">
        <v>20</v>
      </c>
      <c r="G35" s="177"/>
      <c r="H35" s="195">
        <f t="shared" si="0"/>
        <v>0</v>
      </c>
      <c r="I35" s="195">
        <f t="shared" si="1"/>
        <v>0</v>
      </c>
    </row>
    <row r="36" spans="1:9" ht="26.25" thickBot="1">
      <c r="A36" s="145">
        <v>32</v>
      </c>
      <c r="B36" s="285" t="s">
        <v>336</v>
      </c>
      <c r="C36" s="143" t="s">
        <v>337</v>
      </c>
      <c r="D36" s="134" t="s">
        <v>216</v>
      </c>
      <c r="E36" s="134">
        <v>4</v>
      </c>
      <c r="F36" s="134">
        <v>20</v>
      </c>
      <c r="G36" s="177"/>
      <c r="H36" s="195">
        <f t="shared" si="0"/>
        <v>0</v>
      </c>
      <c r="I36" s="195">
        <f t="shared" si="1"/>
        <v>0</v>
      </c>
    </row>
    <row r="37" spans="1:9" ht="26.25" thickBot="1">
      <c r="A37" s="145">
        <v>33</v>
      </c>
      <c r="B37" s="285" t="s">
        <v>336</v>
      </c>
      <c r="C37" s="143" t="s">
        <v>335</v>
      </c>
      <c r="D37" s="134" t="s">
        <v>216</v>
      </c>
      <c r="E37" s="134">
        <v>4</v>
      </c>
      <c r="F37" s="134">
        <v>10</v>
      </c>
      <c r="G37" s="177"/>
      <c r="H37" s="195">
        <f t="shared" si="0"/>
        <v>0</v>
      </c>
      <c r="I37" s="195">
        <f t="shared" si="1"/>
        <v>0</v>
      </c>
    </row>
    <row r="38" spans="1:9" ht="26.25" thickBot="1">
      <c r="A38" s="145">
        <v>34</v>
      </c>
      <c r="B38" s="286" t="s">
        <v>334</v>
      </c>
      <c r="C38" s="143" t="s">
        <v>333</v>
      </c>
      <c r="D38" s="134" t="s">
        <v>216</v>
      </c>
      <c r="E38" s="134">
        <v>4</v>
      </c>
      <c r="F38" s="134">
        <v>20</v>
      </c>
      <c r="G38" s="177"/>
      <c r="H38" s="195">
        <f t="shared" si="0"/>
        <v>0</v>
      </c>
      <c r="I38" s="195">
        <f t="shared" si="1"/>
        <v>0</v>
      </c>
    </row>
    <row r="39" spans="1:9" ht="15.75" thickBot="1">
      <c r="A39" s="145">
        <v>35</v>
      </c>
      <c r="B39" s="286" t="s">
        <v>332</v>
      </c>
      <c r="C39" s="143" t="s">
        <v>331</v>
      </c>
      <c r="D39" s="134" t="s">
        <v>216</v>
      </c>
      <c r="E39" s="134">
        <v>3</v>
      </c>
      <c r="F39" s="134">
        <v>5</v>
      </c>
      <c r="G39" s="177"/>
      <c r="H39" s="195">
        <f t="shared" si="0"/>
        <v>0</v>
      </c>
      <c r="I39" s="195">
        <f t="shared" si="1"/>
        <v>0</v>
      </c>
    </row>
    <row r="40" spans="1:9" ht="26.25" thickBot="1">
      <c r="A40" s="145">
        <v>36</v>
      </c>
      <c r="B40" s="285" t="s">
        <v>329</v>
      </c>
      <c r="C40" s="143" t="s">
        <v>330</v>
      </c>
      <c r="D40" s="134" t="s">
        <v>216</v>
      </c>
      <c r="E40" s="134">
        <v>3</v>
      </c>
      <c r="F40" s="134">
        <v>20</v>
      </c>
      <c r="G40" s="177"/>
      <c r="H40" s="195">
        <f t="shared" si="0"/>
        <v>0</v>
      </c>
      <c r="I40" s="195">
        <f t="shared" si="1"/>
        <v>0</v>
      </c>
    </row>
    <row r="41" spans="1:9" ht="26.25" thickBot="1">
      <c r="A41" s="145">
        <v>37</v>
      </c>
      <c r="B41" s="285" t="s">
        <v>329</v>
      </c>
      <c r="C41" s="143" t="s">
        <v>328</v>
      </c>
      <c r="D41" s="134" t="s">
        <v>216</v>
      </c>
      <c r="E41" s="134">
        <v>3</v>
      </c>
      <c r="F41" s="134">
        <v>10</v>
      </c>
      <c r="G41" s="177"/>
      <c r="H41" s="195">
        <f t="shared" si="0"/>
        <v>0</v>
      </c>
      <c r="I41" s="195">
        <f t="shared" si="1"/>
        <v>0</v>
      </c>
    </row>
    <row r="42" spans="1:9" ht="39" thickBot="1">
      <c r="A42" s="145">
        <v>38</v>
      </c>
      <c r="B42" s="285" t="s">
        <v>327</v>
      </c>
      <c r="C42" s="143" t="s">
        <v>326</v>
      </c>
      <c r="D42" s="134" t="s">
        <v>216</v>
      </c>
      <c r="E42" s="134">
        <v>3</v>
      </c>
      <c r="F42" s="134">
        <v>10</v>
      </c>
      <c r="G42" s="177"/>
      <c r="H42" s="195">
        <f t="shared" si="0"/>
        <v>0</v>
      </c>
      <c r="I42" s="195">
        <f t="shared" si="1"/>
        <v>0</v>
      </c>
    </row>
    <row r="43" spans="1:9" ht="51.75" thickBot="1">
      <c r="A43" s="145">
        <v>39</v>
      </c>
      <c r="B43" s="285" t="s">
        <v>325</v>
      </c>
      <c r="C43" s="143" t="s">
        <v>324</v>
      </c>
      <c r="D43" s="134" t="s">
        <v>216</v>
      </c>
      <c r="E43" s="134">
        <v>3</v>
      </c>
      <c r="F43" s="134">
        <v>2</v>
      </c>
      <c r="G43" s="177"/>
      <c r="H43" s="195">
        <f t="shared" si="0"/>
        <v>0</v>
      </c>
      <c r="I43" s="195">
        <f t="shared" si="1"/>
        <v>0</v>
      </c>
    </row>
    <row r="44" spans="1:9" ht="26.25" thickBot="1">
      <c r="A44" s="145">
        <v>40</v>
      </c>
      <c r="B44" s="286" t="s">
        <v>323</v>
      </c>
      <c r="C44" s="143" t="s">
        <v>322</v>
      </c>
      <c r="D44" s="134" t="s">
        <v>216</v>
      </c>
      <c r="E44" s="134">
        <v>3</v>
      </c>
      <c r="F44" s="134">
        <v>20</v>
      </c>
      <c r="G44" s="177"/>
      <c r="H44" s="195">
        <f t="shared" ref="H44:H53" si="2">(F44*G44)/E44</f>
        <v>0</v>
      </c>
      <c r="I44" s="195">
        <f t="shared" ref="I44:I53" si="3">H44*36</f>
        <v>0</v>
      </c>
    </row>
    <row r="45" spans="1:9" ht="39" thickBot="1">
      <c r="A45" s="145">
        <v>41</v>
      </c>
      <c r="B45" s="285" t="s">
        <v>534</v>
      </c>
      <c r="C45" s="143" t="s">
        <v>539</v>
      </c>
      <c r="D45" s="134" t="s">
        <v>216</v>
      </c>
      <c r="E45" s="134">
        <v>12</v>
      </c>
      <c r="F45" s="134">
        <v>12</v>
      </c>
      <c r="G45" s="177"/>
      <c r="H45" s="195">
        <f t="shared" si="2"/>
        <v>0</v>
      </c>
      <c r="I45" s="195">
        <f t="shared" si="3"/>
        <v>0</v>
      </c>
    </row>
    <row r="46" spans="1:9" ht="39" thickBot="1">
      <c r="A46" s="145">
        <v>42</v>
      </c>
      <c r="B46" s="285" t="s">
        <v>535</v>
      </c>
      <c r="C46" s="143" t="s">
        <v>540</v>
      </c>
      <c r="D46" s="134" t="s">
        <v>216</v>
      </c>
      <c r="E46" s="134">
        <v>6</v>
      </c>
      <c r="F46" s="134">
        <v>6</v>
      </c>
      <c r="G46" s="177"/>
      <c r="H46" s="195">
        <f t="shared" si="2"/>
        <v>0</v>
      </c>
      <c r="I46" s="195">
        <f t="shared" si="3"/>
        <v>0</v>
      </c>
    </row>
    <row r="47" spans="1:9" ht="26.25" thickBot="1">
      <c r="A47" s="145">
        <v>43</v>
      </c>
      <c r="B47" s="285" t="s">
        <v>536</v>
      </c>
      <c r="C47" s="143" t="s">
        <v>541</v>
      </c>
      <c r="D47" s="134" t="s">
        <v>216</v>
      </c>
      <c r="E47" s="134">
        <v>12</v>
      </c>
      <c r="F47" s="134">
        <v>3</v>
      </c>
      <c r="G47" s="177"/>
      <c r="H47" s="195">
        <f t="shared" si="2"/>
        <v>0</v>
      </c>
      <c r="I47" s="195">
        <f t="shared" si="3"/>
        <v>0</v>
      </c>
    </row>
    <row r="48" spans="1:9" ht="39" thickBot="1">
      <c r="A48" s="145">
        <v>44</v>
      </c>
      <c r="B48" s="285" t="s">
        <v>477</v>
      </c>
      <c r="C48" s="143" t="s">
        <v>542</v>
      </c>
      <c r="D48" s="134" t="s">
        <v>216</v>
      </c>
      <c r="E48" s="134">
        <v>12</v>
      </c>
      <c r="F48" s="134">
        <v>2</v>
      </c>
      <c r="G48" s="177"/>
      <c r="H48" s="195">
        <f t="shared" si="2"/>
        <v>0</v>
      </c>
      <c r="I48" s="195">
        <f t="shared" si="3"/>
        <v>0</v>
      </c>
    </row>
    <row r="49" spans="1:9" ht="15.75" thickBot="1">
      <c r="A49" s="145">
        <v>45</v>
      </c>
      <c r="B49" s="285" t="s">
        <v>403</v>
      </c>
      <c r="C49" s="143" t="s">
        <v>404</v>
      </c>
      <c r="D49" s="134" t="s">
        <v>216</v>
      </c>
      <c r="E49" s="134">
        <v>24</v>
      </c>
      <c r="F49" s="134">
        <v>20</v>
      </c>
      <c r="G49" s="177"/>
      <c r="H49" s="195">
        <f t="shared" si="2"/>
        <v>0</v>
      </c>
      <c r="I49" s="195">
        <f t="shared" si="3"/>
        <v>0</v>
      </c>
    </row>
    <row r="50" spans="1:9" ht="15.75" thickBot="1">
      <c r="A50" s="145">
        <v>46</v>
      </c>
      <c r="B50" s="285" t="s">
        <v>403</v>
      </c>
      <c r="C50" s="143" t="s">
        <v>402</v>
      </c>
      <c r="D50" s="134" t="s">
        <v>216</v>
      </c>
      <c r="E50" s="134">
        <v>24</v>
      </c>
      <c r="F50" s="134">
        <v>20</v>
      </c>
      <c r="G50" s="177"/>
      <c r="H50" s="195">
        <f t="shared" si="2"/>
        <v>0</v>
      </c>
      <c r="I50" s="195">
        <f t="shared" si="3"/>
        <v>0</v>
      </c>
    </row>
    <row r="51" spans="1:9" ht="15.75" thickBot="1">
      <c r="A51" s="145">
        <v>47</v>
      </c>
      <c r="B51" s="286" t="s">
        <v>412</v>
      </c>
      <c r="C51" s="143" t="s">
        <v>411</v>
      </c>
      <c r="D51" s="134" t="s">
        <v>216</v>
      </c>
      <c r="E51" s="134">
        <v>24</v>
      </c>
      <c r="F51" s="134">
        <v>10</v>
      </c>
      <c r="G51" s="177"/>
      <c r="H51" s="195">
        <f t="shared" si="2"/>
        <v>0</v>
      </c>
      <c r="I51" s="195">
        <f t="shared" si="3"/>
        <v>0</v>
      </c>
    </row>
    <row r="52" spans="1:9" ht="51.75" thickBot="1">
      <c r="A52" s="145">
        <v>48</v>
      </c>
      <c r="B52" s="285" t="s">
        <v>406</v>
      </c>
      <c r="C52" s="143" t="s">
        <v>405</v>
      </c>
      <c r="D52" s="134" t="s">
        <v>216</v>
      </c>
      <c r="E52" s="134">
        <v>24</v>
      </c>
      <c r="F52" s="134">
        <v>4</v>
      </c>
      <c r="G52" s="177"/>
      <c r="H52" s="195">
        <f t="shared" si="2"/>
        <v>0</v>
      </c>
      <c r="I52" s="195">
        <f t="shared" si="3"/>
        <v>0</v>
      </c>
    </row>
    <row r="53" spans="1:9" ht="39" thickBot="1">
      <c r="A53" s="145">
        <v>49</v>
      </c>
      <c r="B53" s="286" t="s">
        <v>537</v>
      </c>
      <c r="C53" s="143" t="s">
        <v>543</v>
      </c>
      <c r="D53" s="134" t="s">
        <v>216</v>
      </c>
      <c r="E53" s="134">
        <v>12</v>
      </c>
      <c r="F53" s="134">
        <v>3</v>
      </c>
      <c r="G53" s="177"/>
      <c r="H53" s="195">
        <f t="shared" si="2"/>
        <v>0</v>
      </c>
      <c r="I53" s="195">
        <f t="shared" si="3"/>
        <v>0</v>
      </c>
    </row>
    <row r="54" spans="1:9" ht="15.75" thickBot="1">
      <c r="A54" s="596"/>
      <c r="B54" s="597"/>
      <c r="C54" s="597"/>
      <c r="D54" s="597"/>
      <c r="E54" s="597"/>
      <c r="F54" s="597"/>
      <c r="G54" s="597"/>
      <c r="H54" s="597"/>
      <c r="I54" s="598"/>
    </row>
    <row r="55" spans="1:9" ht="15.75" customHeight="1" thickBot="1">
      <c r="A55" s="591" t="s">
        <v>41</v>
      </c>
      <c r="B55" s="592"/>
      <c r="C55" s="592"/>
      <c r="D55" s="592"/>
      <c r="E55" s="592"/>
      <c r="F55" s="592"/>
      <c r="G55" s="593"/>
      <c r="H55" s="251">
        <f>SUM(H5:H53)</f>
        <v>0</v>
      </c>
      <c r="I55" s="251">
        <f>SUM(I5:I53)</f>
        <v>0</v>
      </c>
    </row>
  </sheetData>
  <mergeCells count="4">
    <mergeCell ref="A55:G55"/>
    <mergeCell ref="A1:I2"/>
    <mergeCell ref="A3:I3"/>
    <mergeCell ref="A54:I54"/>
  </mergeCells>
  <pageMargins left="0.7" right="0.7" top="0.75" bottom="0.75" header="0.3" footer="0.3"/>
  <pageSetup paperSize="9" scale="42" fitToHeight="0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L11"/>
  <sheetViews>
    <sheetView view="pageBreakPreview" zoomScale="90" zoomScaleNormal="100" zoomScaleSheetLayoutView="90" workbookViewId="0">
      <selection activeCell="F5" sqref="F5:F9"/>
    </sheetView>
  </sheetViews>
  <sheetFormatPr defaultRowHeight="15"/>
  <cols>
    <col min="2" max="2" width="26" customWidth="1"/>
    <col min="3" max="3" width="67" customWidth="1"/>
    <col min="4" max="4" width="16.7109375" customWidth="1"/>
    <col min="5" max="5" width="12.5703125" customWidth="1"/>
    <col min="6" max="6" width="18.140625" customWidth="1"/>
    <col min="7" max="7" width="17.42578125" customWidth="1"/>
    <col min="8" max="8" width="22" customWidth="1"/>
    <col min="9" max="11" width="21.85546875" customWidth="1"/>
    <col min="12" max="12" width="22.7109375" customWidth="1"/>
    <col min="13" max="13" width="19" customWidth="1"/>
    <col min="14" max="14" width="18.42578125" customWidth="1"/>
  </cols>
  <sheetData>
    <row r="1" spans="1:12" ht="15.75" thickBot="1">
      <c r="A1" s="583" t="s">
        <v>420</v>
      </c>
      <c r="B1" s="583"/>
      <c r="C1" s="583"/>
      <c r="D1" s="583"/>
      <c r="E1" s="583"/>
      <c r="F1" s="583"/>
      <c r="G1" s="583"/>
      <c r="H1" s="583"/>
      <c r="I1" s="583"/>
      <c r="J1" s="583"/>
      <c r="K1" s="583"/>
      <c r="L1" s="583"/>
    </row>
    <row r="2" spans="1:12" ht="15.75" thickBot="1">
      <c r="A2" s="583"/>
      <c r="B2" s="583"/>
      <c r="C2" s="583"/>
      <c r="D2" s="583"/>
      <c r="E2" s="583"/>
      <c r="F2" s="583"/>
      <c r="G2" s="583"/>
      <c r="H2" s="583"/>
      <c r="I2" s="583"/>
      <c r="J2" s="583"/>
      <c r="K2" s="583"/>
      <c r="L2" s="583"/>
    </row>
    <row r="3" spans="1:12" ht="15.75" thickBot="1">
      <c r="A3" s="601"/>
      <c r="B3" s="601"/>
      <c r="C3" s="601"/>
      <c r="D3" s="601"/>
      <c r="E3" s="601"/>
      <c r="F3" s="601"/>
      <c r="G3" s="601"/>
      <c r="H3" s="601"/>
      <c r="I3" s="601"/>
      <c r="J3" s="601"/>
      <c r="K3" s="601"/>
      <c r="L3" s="601"/>
    </row>
    <row r="4" spans="1:12" ht="39" thickBot="1">
      <c r="A4" s="158"/>
      <c r="B4" s="159" t="s">
        <v>54</v>
      </c>
      <c r="C4" s="159" t="s">
        <v>321</v>
      </c>
      <c r="D4" s="159" t="s">
        <v>398</v>
      </c>
      <c r="E4" s="159" t="s">
        <v>544</v>
      </c>
      <c r="F4" s="159" t="s">
        <v>545</v>
      </c>
      <c r="G4" s="159" t="s">
        <v>546</v>
      </c>
      <c r="H4" s="196" t="s">
        <v>547</v>
      </c>
      <c r="I4" s="196" t="s">
        <v>548</v>
      </c>
      <c r="J4" s="196" t="s">
        <v>549</v>
      </c>
      <c r="K4" s="196" t="s">
        <v>550</v>
      </c>
      <c r="L4" s="196" t="s">
        <v>551</v>
      </c>
    </row>
    <row r="5" spans="1:12" ht="26.25" thickBot="1">
      <c r="A5" s="145">
        <v>1</v>
      </c>
      <c r="B5" s="285" t="s">
        <v>416</v>
      </c>
      <c r="C5" s="143" t="s">
        <v>415</v>
      </c>
      <c r="D5" s="134" t="s">
        <v>216</v>
      </c>
      <c r="E5" s="134">
        <v>2</v>
      </c>
      <c r="F5" s="177"/>
      <c r="G5" s="178">
        <f>F5*E5</f>
        <v>0</v>
      </c>
      <c r="H5" s="197">
        <v>0.2</v>
      </c>
      <c r="I5" s="198">
        <f>F5*H5</f>
        <v>0</v>
      </c>
      <c r="J5" s="198">
        <f>I5*E5</f>
        <v>0</v>
      </c>
      <c r="K5" s="198">
        <f>J5/12</f>
        <v>0</v>
      </c>
      <c r="L5" s="47">
        <f>K5*36</f>
        <v>0</v>
      </c>
    </row>
    <row r="6" spans="1:12" ht="51.75" thickBot="1">
      <c r="A6" s="145">
        <v>2</v>
      </c>
      <c r="B6" s="285" t="s">
        <v>414</v>
      </c>
      <c r="C6" s="144" t="s">
        <v>413</v>
      </c>
      <c r="D6" s="134" t="s">
        <v>216</v>
      </c>
      <c r="E6" s="134">
        <v>10</v>
      </c>
      <c r="F6" s="177"/>
      <c r="G6" s="178">
        <f t="shared" ref="G6:G9" si="0">F6*E6</f>
        <v>0</v>
      </c>
      <c r="H6" s="197">
        <v>0.2</v>
      </c>
      <c r="I6" s="198">
        <f t="shared" ref="I6:I9" si="1">F6*H6</f>
        <v>0</v>
      </c>
      <c r="J6" s="198">
        <f>I6*E6</f>
        <v>0</v>
      </c>
      <c r="K6" s="198">
        <f t="shared" ref="K6:K9" si="2">J6/12</f>
        <v>0</v>
      </c>
      <c r="L6" s="47">
        <f t="shared" ref="L6:L9" si="3">K6*36</f>
        <v>0</v>
      </c>
    </row>
    <row r="7" spans="1:12" ht="51.75" thickBot="1">
      <c r="A7" s="145">
        <v>3</v>
      </c>
      <c r="B7" s="285" t="s">
        <v>410</v>
      </c>
      <c r="C7" s="143" t="s">
        <v>409</v>
      </c>
      <c r="D7" s="134" t="s">
        <v>216</v>
      </c>
      <c r="E7" s="134">
        <v>2</v>
      </c>
      <c r="F7" s="177"/>
      <c r="G7" s="178">
        <f t="shared" si="0"/>
        <v>0</v>
      </c>
      <c r="H7" s="197">
        <v>0.2</v>
      </c>
      <c r="I7" s="198">
        <f t="shared" si="1"/>
        <v>0</v>
      </c>
      <c r="J7" s="198">
        <f t="shared" ref="J7:J9" si="4">I7*E7</f>
        <v>0</v>
      </c>
      <c r="K7" s="198">
        <f t="shared" si="2"/>
        <v>0</v>
      </c>
      <c r="L7" s="47">
        <f t="shared" si="3"/>
        <v>0</v>
      </c>
    </row>
    <row r="8" spans="1:12" ht="26.25" thickBot="1">
      <c r="A8" s="145">
        <v>4</v>
      </c>
      <c r="B8" s="285" t="s">
        <v>408</v>
      </c>
      <c r="C8" s="143" t="s">
        <v>407</v>
      </c>
      <c r="D8" s="134" t="s">
        <v>216</v>
      </c>
      <c r="E8" s="134">
        <v>2</v>
      </c>
      <c r="F8" s="177"/>
      <c r="G8" s="178">
        <f t="shared" si="0"/>
        <v>0</v>
      </c>
      <c r="H8" s="197">
        <v>0.2</v>
      </c>
      <c r="I8" s="198">
        <f t="shared" si="1"/>
        <v>0</v>
      </c>
      <c r="J8" s="198">
        <f t="shared" si="4"/>
        <v>0</v>
      </c>
      <c r="K8" s="198">
        <f t="shared" si="2"/>
        <v>0</v>
      </c>
      <c r="L8" s="47">
        <f t="shared" si="3"/>
        <v>0</v>
      </c>
    </row>
    <row r="9" spans="1:12" ht="26.25" thickBot="1">
      <c r="A9" s="145">
        <v>5</v>
      </c>
      <c r="B9" s="286" t="s">
        <v>401</v>
      </c>
      <c r="C9" s="143" t="s">
        <v>400</v>
      </c>
      <c r="D9" s="134" t="s">
        <v>216</v>
      </c>
      <c r="E9" s="134">
        <v>1</v>
      </c>
      <c r="F9" s="177"/>
      <c r="G9" s="178">
        <f t="shared" si="0"/>
        <v>0</v>
      </c>
      <c r="H9" s="197">
        <v>0.2</v>
      </c>
      <c r="I9" s="198">
        <f t="shared" si="1"/>
        <v>0</v>
      </c>
      <c r="J9" s="198">
        <f t="shared" si="4"/>
        <v>0</v>
      </c>
      <c r="K9" s="198">
        <f t="shared" si="2"/>
        <v>0</v>
      </c>
      <c r="L9" s="47">
        <f t="shared" si="3"/>
        <v>0</v>
      </c>
    </row>
    <row r="10" spans="1:12" ht="15.75" thickBot="1">
      <c r="A10" s="596"/>
      <c r="B10" s="597"/>
      <c r="C10" s="597"/>
      <c r="D10" s="597"/>
      <c r="E10" s="597"/>
      <c r="F10" s="597"/>
      <c r="G10" s="597"/>
      <c r="H10" s="597"/>
      <c r="I10" s="597"/>
      <c r="J10" s="599"/>
      <c r="K10" s="599"/>
      <c r="L10" s="600"/>
    </row>
    <row r="11" spans="1:12" ht="15.75" thickBot="1">
      <c r="A11" s="602" t="s">
        <v>41</v>
      </c>
      <c r="B11" s="603"/>
      <c r="C11" s="603"/>
      <c r="D11" s="603"/>
      <c r="E11" s="603"/>
      <c r="F11" s="603"/>
      <c r="G11" s="603"/>
      <c r="H11" s="603"/>
      <c r="I11" s="603"/>
      <c r="J11" s="604"/>
      <c r="K11" s="252">
        <f>SUM(K5:K9)</f>
        <v>0</v>
      </c>
      <c r="L11" s="253">
        <f>SUM(L5:L9)</f>
        <v>0</v>
      </c>
    </row>
  </sheetData>
  <mergeCells count="4">
    <mergeCell ref="A10:L10"/>
    <mergeCell ref="A1:L2"/>
    <mergeCell ref="A3:L3"/>
    <mergeCell ref="A11:J11"/>
  </mergeCells>
  <pageMargins left="0.7" right="0.7" top="0.75" bottom="0.75" header="0.3" footer="0.3"/>
  <pageSetup paperSize="9" scale="31" fitToHeight="0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K5"/>
  <sheetViews>
    <sheetView view="pageBreakPreview" zoomScale="90" zoomScaleNormal="100" zoomScaleSheetLayoutView="90" workbookViewId="0">
      <selection activeCell="E34" activeCellId="1" sqref="J34 E34"/>
    </sheetView>
  </sheetViews>
  <sheetFormatPr defaultRowHeight="15"/>
  <cols>
    <col min="1" max="1" width="6.28515625" bestFit="1" customWidth="1"/>
    <col min="2" max="2" width="42" customWidth="1"/>
    <col min="3" max="3" width="63.42578125" customWidth="1"/>
    <col min="4" max="5" width="25.5703125" customWidth="1"/>
    <col min="6" max="6" width="21.85546875" customWidth="1"/>
    <col min="7" max="7" width="17" customWidth="1"/>
    <col min="8" max="8" width="20.7109375" customWidth="1"/>
    <col min="9" max="9" width="19" customWidth="1"/>
    <col min="10" max="10" width="19.28515625" customWidth="1"/>
    <col min="11" max="11" width="19.5703125" customWidth="1"/>
  </cols>
  <sheetData>
    <row r="1" spans="1:11">
      <c r="A1" s="367" t="s">
        <v>445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</row>
    <row r="2" spans="1:11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</row>
    <row r="3" spans="1:11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</row>
    <row r="4" spans="1:11" ht="51.75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68</v>
      </c>
      <c r="F4" s="45" t="s">
        <v>69</v>
      </c>
      <c r="G4" s="45" t="s">
        <v>70</v>
      </c>
      <c r="H4" s="45" t="s">
        <v>71</v>
      </c>
      <c r="I4" s="45" t="s">
        <v>444</v>
      </c>
      <c r="J4" s="45" t="s">
        <v>443</v>
      </c>
      <c r="K4" s="45" t="s">
        <v>442</v>
      </c>
    </row>
    <row r="5" spans="1:11" ht="77.25" thickBot="1">
      <c r="A5" s="12">
        <v>5</v>
      </c>
      <c r="B5" s="48" t="s">
        <v>441</v>
      </c>
      <c r="C5" s="42" t="s">
        <v>440</v>
      </c>
      <c r="D5" s="42" t="s">
        <v>37</v>
      </c>
      <c r="E5" s="50">
        <v>2</v>
      </c>
      <c r="F5" s="50">
        <v>1</v>
      </c>
      <c r="G5" s="51">
        <f>E5*F5</f>
        <v>2</v>
      </c>
      <c r="H5" s="163">
        <f>'PCFP ITEM5'!H145</f>
        <v>0</v>
      </c>
      <c r="I5" s="162">
        <f>G5*H5</f>
        <v>0</v>
      </c>
      <c r="J5" s="161">
        <f>I5*12</f>
        <v>0</v>
      </c>
      <c r="K5" s="161">
        <f>I5*36</f>
        <v>0</v>
      </c>
    </row>
  </sheetData>
  <mergeCells count="2">
    <mergeCell ref="A3:K3"/>
    <mergeCell ref="A1:K2"/>
  </mergeCells>
  <pageMargins left="0.7" right="0.7" top="0.75" bottom="0.75" header="0.3" footer="0.3"/>
  <pageSetup paperSize="9" scale="31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R172"/>
  <sheetViews>
    <sheetView showGridLines="0" topLeftCell="A79" zoomScaleNormal="100" workbookViewId="0">
      <selection activeCell="J100" sqref="J100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77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78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79</v>
      </c>
      <c r="C6" s="553"/>
      <c r="D6" s="491" t="s">
        <v>2</v>
      </c>
      <c r="E6" s="492"/>
      <c r="F6" s="492"/>
      <c r="G6" s="492"/>
      <c r="H6" s="557"/>
      <c r="I6" s="57"/>
    </row>
    <row r="7" spans="1:9" ht="43.5" customHeight="1" thickBot="1">
      <c r="A7" s="58"/>
      <c r="B7" s="535" t="s">
        <v>80</v>
      </c>
      <c r="C7" s="536"/>
      <c r="D7" s="537" t="s">
        <v>440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81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82</v>
      </c>
      <c r="C10" s="490" t="s">
        <v>83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84</v>
      </c>
      <c r="C11" s="490" t="s">
        <v>85</v>
      </c>
      <c r="D11" s="490"/>
      <c r="E11" s="490"/>
      <c r="F11" s="490"/>
      <c r="G11" s="558"/>
      <c r="H11" s="559"/>
      <c r="I11" s="57"/>
    </row>
    <row r="12" spans="1:9" ht="15" thickBot="1">
      <c r="A12" s="56"/>
      <c r="B12" s="60" t="s">
        <v>86</v>
      </c>
      <c r="C12" s="530" t="s">
        <v>87</v>
      </c>
      <c r="D12" s="531"/>
      <c r="E12" s="531"/>
      <c r="F12" s="532"/>
      <c r="G12" s="533" t="s">
        <v>212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88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89</v>
      </c>
      <c r="C15" s="518"/>
      <c r="D15" s="518"/>
      <c r="E15" s="518"/>
      <c r="F15" s="519"/>
      <c r="G15" s="520" t="s">
        <v>90</v>
      </c>
      <c r="H15" s="521"/>
      <c r="I15" s="57"/>
    </row>
    <row r="16" spans="1:9" ht="15.75" customHeight="1" thickBot="1">
      <c r="A16" s="56"/>
      <c r="B16" s="522" t="str">
        <f>'PROPOSTA-ITEM5'!B5</f>
        <v>Prestação de serviços, jardinagem e paisagismo.</v>
      </c>
      <c r="C16" s="523"/>
      <c r="D16" s="523"/>
      <c r="E16" s="523"/>
      <c r="F16" s="524"/>
      <c r="G16" s="525" t="s">
        <v>91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92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93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498</v>
      </c>
      <c r="D20" s="490"/>
      <c r="E20" s="490"/>
      <c r="F20" s="490"/>
      <c r="G20" s="511" t="s">
        <v>500</v>
      </c>
      <c r="H20" s="512"/>
      <c r="I20" s="57"/>
    </row>
    <row r="21" spans="1:9" ht="15">
      <c r="A21" s="56"/>
      <c r="B21" s="61">
        <v>2</v>
      </c>
      <c r="C21" s="490" t="s">
        <v>95</v>
      </c>
      <c r="D21" s="490"/>
      <c r="E21" s="490"/>
      <c r="F21" s="490"/>
      <c r="G21" s="513"/>
      <c r="H21" s="514"/>
      <c r="I21" s="57"/>
    </row>
    <row r="22" spans="1:9" ht="15" customHeight="1">
      <c r="A22" s="56"/>
      <c r="B22" s="61">
        <v>3</v>
      </c>
      <c r="C22" s="490" t="s">
        <v>94</v>
      </c>
      <c r="D22" s="490"/>
      <c r="E22" s="490"/>
      <c r="F22" s="490"/>
      <c r="G22" s="515" t="s">
        <v>496</v>
      </c>
      <c r="H22" s="516"/>
      <c r="I22" s="57"/>
    </row>
    <row r="23" spans="1:9" ht="15.75" thickBot="1">
      <c r="A23" s="56"/>
      <c r="B23" s="62">
        <v>4</v>
      </c>
      <c r="C23" s="495" t="s">
        <v>96</v>
      </c>
      <c r="D23" s="495"/>
      <c r="E23" s="495"/>
      <c r="F23" s="495"/>
      <c r="G23" s="496"/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97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98</v>
      </c>
      <c r="D26" s="499"/>
      <c r="E26" s="499"/>
      <c r="F26" s="499"/>
      <c r="G26" s="85" t="s">
        <v>99</v>
      </c>
      <c r="H26" s="75" t="s">
        <v>100</v>
      </c>
      <c r="I26" s="57"/>
    </row>
    <row r="27" spans="1:9">
      <c r="A27" s="56"/>
      <c r="B27" s="66" t="s">
        <v>82</v>
      </c>
      <c r="C27" s="500" t="s">
        <v>101</v>
      </c>
      <c r="D27" s="463"/>
      <c r="E27" s="463"/>
      <c r="F27" s="463"/>
      <c r="G27" s="464"/>
      <c r="H27" s="67">
        <f>G21</f>
        <v>0</v>
      </c>
      <c r="I27" s="57"/>
    </row>
    <row r="28" spans="1:9">
      <c r="A28" s="56"/>
      <c r="B28" s="68" t="s">
        <v>84</v>
      </c>
      <c r="C28" s="376" t="s">
        <v>102</v>
      </c>
      <c r="D28" s="378"/>
      <c r="E28" s="378"/>
      <c r="F28" s="378"/>
      <c r="G28" s="69"/>
      <c r="H28" s="67">
        <f>H27*G28</f>
        <v>0</v>
      </c>
      <c r="I28" s="57"/>
    </row>
    <row r="29" spans="1:9">
      <c r="A29" s="56"/>
      <c r="B29" s="68" t="s">
        <v>86</v>
      </c>
      <c r="C29" s="376" t="s">
        <v>103</v>
      </c>
      <c r="D29" s="378"/>
      <c r="E29" s="378"/>
      <c r="F29" s="378"/>
      <c r="G29" s="69"/>
      <c r="H29" s="67">
        <f>H27*G29</f>
        <v>0</v>
      </c>
      <c r="I29" s="57"/>
    </row>
    <row r="30" spans="1:9">
      <c r="A30" s="56"/>
      <c r="B30" s="68" t="s">
        <v>104</v>
      </c>
      <c r="C30" s="376" t="s">
        <v>105</v>
      </c>
      <c r="D30" s="378"/>
      <c r="E30" s="378"/>
      <c r="F30" s="378"/>
      <c r="G30" s="69"/>
      <c r="H30" s="67">
        <f>(((H27+H28)/220*G30)*105)</f>
        <v>0</v>
      </c>
      <c r="I30" s="57"/>
    </row>
    <row r="31" spans="1:9">
      <c r="A31" s="56"/>
      <c r="B31" s="70" t="s">
        <v>106</v>
      </c>
      <c r="C31" s="501" t="s">
        <v>107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108</v>
      </c>
      <c r="C32" s="503" t="s">
        <v>109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110</v>
      </c>
      <c r="C33" s="506"/>
      <c r="D33" s="506"/>
      <c r="E33" s="506"/>
      <c r="F33" s="506"/>
      <c r="G33" s="507"/>
      <c r="H33" s="72">
        <f>SUM(H27:H32)</f>
        <v>0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111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745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76" t="s">
        <v>113</v>
      </c>
      <c r="C37" s="397" t="s">
        <v>98</v>
      </c>
      <c r="D37" s="397"/>
      <c r="E37" s="397"/>
      <c r="F37" s="397"/>
      <c r="G37" s="254" t="s">
        <v>99</v>
      </c>
      <c r="H37" s="75" t="s">
        <v>114</v>
      </c>
      <c r="I37" s="57"/>
    </row>
    <row r="38" spans="1:10" ht="14.25" customHeight="1">
      <c r="A38" s="56"/>
      <c r="B38" s="61" t="s">
        <v>82</v>
      </c>
      <c r="C38" s="490" t="s">
        <v>115</v>
      </c>
      <c r="D38" s="490"/>
      <c r="E38" s="490"/>
      <c r="F38" s="490"/>
      <c r="G38" s="258">
        <v>8.3299999999999999E-2</v>
      </c>
      <c r="H38" s="67">
        <f>$H$33*G38</f>
        <v>0</v>
      </c>
      <c r="I38" s="57"/>
    </row>
    <row r="39" spans="1:10" ht="14.25" customHeight="1">
      <c r="A39" s="56"/>
      <c r="B39" s="61" t="s">
        <v>84</v>
      </c>
      <c r="C39" s="490" t="s">
        <v>734</v>
      </c>
      <c r="D39" s="490"/>
      <c r="E39" s="490"/>
      <c r="F39" s="490"/>
      <c r="G39" s="258">
        <v>2.7799999999999998E-2</v>
      </c>
      <c r="H39" s="67">
        <f>$H$33*G39</f>
        <v>0</v>
      </c>
      <c r="I39" s="57"/>
      <c r="J39" s="78"/>
    </row>
    <row r="40" spans="1:10" ht="15" customHeight="1">
      <c r="A40" s="56"/>
      <c r="B40" s="605" t="s">
        <v>117</v>
      </c>
      <c r="C40" s="606"/>
      <c r="D40" s="606"/>
      <c r="E40" s="606"/>
      <c r="F40" s="606"/>
      <c r="G40" s="262"/>
      <c r="H40" s="79">
        <f>SUM(H38:H39)</f>
        <v>0</v>
      </c>
      <c r="I40" s="57"/>
    </row>
    <row r="41" spans="1:10" ht="31.5" customHeight="1">
      <c r="A41" s="58"/>
      <c r="B41" s="479" t="s">
        <v>738</v>
      </c>
      <c r="C41" s="480"/>
      <c r="D41" s="480"/>
      <c r="E41" s="480"/>
      <c r="F41" s="480"/>
      <c r="G41" s="480"/>
      <c r="H41" s="481"/>
      <c r="I41" s="57"/>
    </row>
    <row r="42" spans="1:10" ht="31.5" customHeight="1">
      <c r="A42" s="58"/>
      <c r="B42" s="487" t="s">
        <v>736</v>
      </c>
      <c r="C42" s="488"/>
      <c r="D42" s="488"/>
      <c r="E42" s="488"/>
      <c r="F42" s="488"/>
      <c r="G42" s="488"/>
      <c r="H42" s="489"/>
      <c r="I42" s="57"/>
    </row>
    <row r="43" spans="1:10" ht="43.5" customHeight="1">
      <c r="A43" s="58"/>
      <c r="B43" s="482" t="s">
        <v>739</v>
      </c>
      <c r="C43" s="483"/>
      <c r="D43" s="483"/>
      <c r="E43" s="483"/>
      <c r="F43" s="483"/>
      <c r="G43" s="483"/>
      <c r="H43" s="484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118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98</v>
      </c>
      <c r="D46" s="397"/>
      <c r="E46" s="397"/>
      <c r="F46" s="397"/>
      <c r="G46" s="77" t="s">
        <v>119</v>
      </c>
      <c r="H46" s="75" t="s">
        <v>114</v>
      </c>
      <c r="I46" s="57"/>
    </row>
    <row r="47" spans="1:10">
      <c r="A47" s="56"/>
      <c r="B47" s="80" t="s">
        <v>82</v>
      </c>
      <c r="C47" s="475" t="s">
        <v>120</v>
      </c>
      <c r="D47" s="475"/>
      <c r="E47" s="475"/>
      <c r="F47" s="475"/>
      <c r="G47" s="81">
        <v>0.2</v>
      </c>
      <c r="H47" s="67">
        <f>($H$33+$H$40)*G47</f>
        <v>0</v>
      </c>
      <c r="I47" s="57"/>
    </row>
    <row r="48" spans="1:10">
      <c r="A48" s="56"/>
      <c r="B48" s="80" t="s">
        <v>84</v>
      </c>
      <c r="C48" s="475" t="s">
        <v>121</v>
      </c>
      <c r="D48" s="475"/>
      <c r="E48" s="475"/>
      <c r="F48" s="475"/>
      <c r="G48" s="81">
        <v>2.5000000000000001E-2</v>
      </c>
      <c r="H48" s="67">
        <f t="shared" ref="H48:H53" si="0">($H$33+$H$40)*G48</f>
        <v>0</v>
      </c>
      <c r="I48" s="57"/>
    </row>
    <row r="49" spans="1:10">
      <c r="A49" s="56"/>
      <c r="B49" s="80" t="s">
        <v>86</v>
      </c>
      <c r="C49" s="475" t="s">
        <v>122</v>
      </c>
      <c r="D49" s="475"/>
      <c r="E49" s="475"/>
      <c r="F49" s="475"/>
      <c r="G49" s="81">
        <v>0.06</v>
      </c>
      <c r="H49" s="67">
        <f t="shared" si="0"/>
        <v>0</v>
      </c>
      <c r="I49" s="57"/>
    </row>
    <row r="50" spans="1:10">
      <c r="A50" s="56"/>
      <c r="B50" s="80" t="s">
        <v>104</v>
      </c>
      <c r="C50" s="475" t="s">
        <v>123</v>
      </c>
      <c r="D50" s="475"/>
      <c r="E50" s="475"/>
      <c r="F50" s="475"/>
      <c r="G50" s="81">
        <v>1.4999999999999999E-2</v>
      </c>
      <c r="H50" s="67">
        <f t="shared" si="0"/>
        <v>0</v>
      </c>
      <c r="I50" s="57"/>
    </row>
    <row r="51" spans="1:10">
      <c r="A51" s="56"/>
      <c r="B51" s="80" t="s">
        <v>106</v>
      </c>
      <c r="C51" s="475" t="s">
        <v>124</v>
      </c>
      <c r="D51" s="475"/>
      <c r="E51" s="475"/>
      <c r="F51" s="475"/>
      <c r="G51" s="81">
        <v>0.01</v>
      </c>
      <c r="H51" s="67">
        <f t="shared" si="0"/>
        <v>0</v>
      </c>
      <c r="I51" s="57"/>
    </row>
    <row r="52" spans="1:10">
      <c r="A52" s="56"/>
      <c r="B52" s="80" t="s">
        <v>108</v>
      </c>
      <c r="C52" s="475" t="s">
        <v>125</v>
      </c>
      <c r="D52" s="475"/>
      <c r="E52" s="475"/>
      <c r="F52" s="475"/>
      <c r="G52" s="81">
        <v>6.0000000000000001E-3</v>
      </c>
      <c r="H52" s="67">
        <f t="shared" si="0"/>
        <v>0</v>
      </c>
      <c r="I52" s="57"/>
    </row>
    <row r="53" spans="1:10">
      <c r="A53" s="56"/>
      <c r="B53" s="80" t="s">
        <v>126</v>
      </c>
      <c r="C53" s="475" t="s">
        <v>127</v>
      </c>
      <c r="D53" s="475"/>
      <c r="E53" s="475"/>
      <c r="F53" s="475"/>
      <c r="G53" s="81">
        <v>2E-3</v>
      </c>
      <c r="H53" s="67">
        <f t="shared" si="0"/>
        <v>0</v>
      </c>
      <c r="I53" s="57"/>
    </row>
    <row r="54" spans="1:10">
      <c r="A54" s="56"/>
      <c r="B54" s="80" t="s">
        <v>128</v>
      </c>
      <c r="C54" s="475" t="s">
        <v>129</v>
      </c>
      <c r="D54" s="475"/>
      <c r="E54" s="475"/>
      <c r="F54" s="475"/>
      <c r="G54" s="81">
        <v>0.08</v>
      </c>
      <c r="H54" s="67">
        <f>($H$33+$H$40)*G54</f>
        <v>0</v>
      </c>
      <c r="I54" s="57"/>
    </row>
    <row r="55" spans="1:10" ht="15">
      <c r="A55" s="56"/>
      <c r="B55" s="445" t="s">
        <v>130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0</v>
      </c>
      <c r="I55" s="57"/>
      <c r="J55" s="84"/>
    </row>
    <row r="56" spans="1:10" ht="15">
      <c r="A56" s="58"/>
      <c r="B56" s="415" t="s">
        <v>131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132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133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134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76" t="s">
        <v>27</v>
      </c>
      <c r="C61" s="472" t="s">
        <v>98</v>
      </c>
      <c r="D61" s="473"/>
      <c r="E61" s="473"/>
      <c r="F61" s="474"/>
      <c r="G61" s="77" t="s">
        <v>135</v>
      </c>
      <c r="H61" s="75" t="s">
        <v>136</v>
      </c>
      <c r="I61" s="57"/>
    </row>
    <row r="62" spans="1:10" ht="15" customHeight="1">
      <c r="A62" s="56"/>
      <c r="B62" s="460" t="s">
        <v>82</v>
      </c>
      <c r="C62" s="475" t="s">
        <v>137</v>
      </c>
      <c r="D62" s="475"/>
      <c r="E62" s="475"/>
      <c r="F62" s="86" t="s">
        <v>138</v>
      </c>
      <c r="G62" s="468"/>
      <c r="H62" s="470">
        <f>(G62*2*F63)-(H27*6%)</f>
        <v>0</v>
      </c>
      <c r="I62" s="57"/>
    </row>
    <row r="63" spans="1:10" ht="15" customHeight="1">
      <c r="A63" s="56"/>
      <c r="B63" s="461"/>
      <c r="C63" s="475"/>
      <c r="D63" s="475"/>
      <c r="E63" s="475"/>
      <c r="F63" s="87"/>
      <c r="G63" s="469"/>
      <c r="H63" s="471"/>
      <c r="I63" s="57"/>
    </row>
    <row r="64" spans="1:10" ht="15" customHeight="1">
      <c r="A64" s="56"/>
      <c r="B64" s="460" t="s">
        <v>84</v>
      </c>
      <c r="C64" s="462" t="s">
        <v>139</v>
      </c>
      <c r="D64" s="463"/>
      <c r="E64" s="464"/>
      <c r="F64" s="88" t="s">
        <v>140</v>
      </c>
      <c r="G64" s="468"/>
      <c r="H64" s="470">
        <f>(G64*F63)*(1-F65)</f>
        <v>0</v>
      </c>
      <c r="I64" s="57"/>
    </row>
    <row r="65" spans="1:9" ht="14.25" customHeight="1">
      <c r="A65" s="56"/>
      <c r="B65" s="461"/>
      <c r="C65" s="465"/>
      <c r="D65" s="466"/>
      <c r="E65" s="467"/>
      <c r="F65" s="89"/>
      <c r="G65" s="469"/>
      <c r="H65" s="471"/>
      <c r="I65" s="57"/>
    </row>
    <row r="66" spans="1:9" ht="14.25" customHeight="1">
      <c r="A66" s="56"/>
      <c r="B66" s="80" t="s">
        <v>86</v>
      </c>
      <c r="C66" s="447"/>
      <c r="D66" s="448"/>
      <c r="E66" s="448"/>
      <c r="F66" s="449"/>
      <c r="G66" s="90"/>
      <c r="H66" s="91">
        <f>G66</f>
        <v>0</v>
      </c>
      <c r="I66" s="57"/>
    </row>
    <row r="67" spans="1:9" ht="14.25" customHeight="1">
      <c r="A67" s="56"/>
      <c r="B67" s="80" t="s">
        <v>104</v>
      </c>
      <c r="C67" s="447"/>
      <c r="D67" s="448"/>
      <c r="E67" s="448"/>
      <c r="F67" s="449"/>
      <c r="G67" s="90"/>
      <c r="H67" s="91">
        <v>0</v>
      </c>
      <c r="I67" s="57"/>
    </row>
    <row r="68" spans="1:9" ht="14.25" customHeight="1">
      <c r="A68" s="56"/>
      <c r="B68" s="80" t="s">
        <v>106</v>
      </c>
      <c r="C68" s="447"/>
      <c r="D68" s="448"/>
      <c r="E68" s="448"/>
      <c r="F68" s="449"/>
      <c r="G68" s="90"/>
      <c r="H68" s="91">
        <v>0</v>
      </c>
      <c r="I68" s="57"/>
    </row>
    <row r="69" spans="1:9" ht="14.25" customHeight="1">
      <c r="A69" s="56"/>
      <c r="B69" s="80" t="s">
        <v>108</v>
      </c>
      <c r="C69" s="447"/>
      <c r="D69" s="448"/>
      <c r="E69" s="448"/>
      <c r="F69" s="449"/>
      <c r="G69" s="90"/>
      <c r="H69" s="91">
        <v>0</v>
      </c>
      <c r="I69" s="57"/>
    </row>
    <row r="70" spans="1:9" ht="15">
      <c r="A70" s="56"/>
      <c r="B70" s="445" t="s">
        <v>141</v>
      </c>
      <c r="C70" s="397"/>
      <c r="D70" s="397"/>
      <c r="E70" s="397"/>
      <c r="F70" s="397"/>
      <c r="G70" s="453"/>
      <c r="H70" s="92">
        <f>SUM(H62:H69)</f>
        <v>0</v>
      </c>
      <c r="I70" s="57"/>
    </row>
    <row r="71" spans="1:9">
      <c r="A71" s="58"/>
      <c r="B71" s="454" t="s">
        <v>142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143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144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76">
        <v>2</v>
      </c>
      <c r="C75" s="397" t="s">
        <v>145</v>
      </c>
      <c r="D75" s="397"/>
      <c r="E75" s="397"/>
      <c r="F75" s="397"/>
      <c r="G75" s="397"/>
      <c r="H75" s="75" t="s">
        <v>114</v>
      </c>
      <c r="I75" s="57"/>
    </row>
    <row r="76" spans="1:9">
      <c r="A76" s="56"/>
      <c r="B76" s="80" t="s">
        <v>146</v>
      </c>
      <c r="C76" s="447" t="s">
        <v>744</v>
      </c>
      <c r="D76" s="448"/>
      <c r="E76" s="448"/>
      <c r="F76" s="448"/>
      <c r="G76" s="449"/>
      <c r="H76" s="91">
        <f>H40</f>
        <v>0</v>
      </c>
      <c r="I76" s="57"/>
    </row>
    <row r="77" spans="1:9">
      <c r="A77" s="56"/>
      <c r="B77" s="80" t="s">
        <v>148</v>
      </c>
      <c r="C77" s="447" t="s">
        <v>149</v>
      </c>
      <c r="D77" s="448"/>
      <c r="E77" s="448"/>
      <c r="F77" s="448"/>
      <c r="G77" s="449"/>
      <c r="H77" s="91">
        <f>H55</f>
        <v>0</v>
      </c>
      <c r="I77" s="57"/>
    </row>
    <row r="78" spans="1:9">
      <c r="A78" s="56"/>
      <c r="B78" s="80" t="s">
        <v>150</v>
      </c>
      <c r="C78" s="447" t="s">
        <v>151</v>
      </c>
      <c r="D78" s="448"/>
      <c r="E78" s="448"/>
      <c r="F78" s="448"/>
      <c r="G78" s="449"/>
      <c r="H78" s="91">
        <f>H70</f>
        <v>0</v>
      </c>
      <c r="I78" s="57"/>
    </row>
    <row r="79" spans="1:9" ht="15.75" customHeight="1" thickBot="1">
      <c r="A79" s="56"/>
      <c r="B79" s="450" t="s">
        <v>152</v>
      </c>
      <c r="C79" s="451"/>
      <c r="D79" s="451"/>
      <c r="E79" s="451"/>
      <c r="F79" s="451"/>
      <c r="G79" s="452"/>
      <c r="H79" s="93">
        <f>SUM(H76:H78)</f>
        <v>0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153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98</v>
      </c>
      <c r="D82" s="387"/>
      <c r="E82" s="387"/>
      <c r="F82" s="386"/>
      <c r="G82" s="94" t="s">
        <v>99</v>
      </c>
      <c r="H82" s="95" t="s">
        <v>114</v>
      </c>
      <c r="I82" s="57"/>
    </row>
    <row r="83" spans="1:18">
      <c r="A83" s="56"/>
      <c r="B83" s="96" t="s">
        <v>82</v>
      </c>
      <c r="C83" s="442" t="s">
        <v>154</v>
      </c>
      <c r="D83" s="443"/>
      <c r="E83" s="443"/>
      <c r="F83" s="444"/>
      <c r="G83" s="97">
        <f>((1/12)*5%)</f>
        <v>4.1999999999999997E-3</v>
      </c>
      <c r="H83" s="98">
        <f>G83*$H$33</f>
        <v>0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84</v>
      </c>
      <c r="C84" s="442" t="s">
        <v>155</v>
      </c>
      <c r="D84" s="443"/>
      <c r="E84" s="443"/>
      <c r="F84" s="444"/>
      <c r="G84" s="97">
        <f>G83*8%</f>
        <v>2.9999999999999997E-4</v>
      </c>
      <c r="H84" s="98">
        <f>G84*$H$33</f>
        <v>0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86</v>
      </c>
      <c r="C85" s="442" t="s">
        <v>156</v>
      </c>
      <c r="D85" s="443"/>
      <c r="E85" s="443"/>
      <c r="F85" s="444"/>
      <c r="G85" s="101">
        <f>((1+2/12+(1/3*1/12))*0.08*0.4*0.9)</f>
        <v>3.44E-2</v>
      </c>
      <c r="H85" s="98">
        <f t="shared" ref="H85:H88" si="1">G85*$H$33</f>
        <v>0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104</v>
      </c>
      <c r="C86" s="426" t="s">
        <v>157</v>
      </c>
      <c r="D86" s="427"/>
      <c r="E86" s="427"/>
      <c r="F86" s="428"/>
      <c r="G86" s="101">
        <f>(7/30)/12</f>
        <v>1.9400000000000001E-2</v>
      </c>
      <c r="H86" s="98">
        <f t="shared" si="1"/>
        <v>0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106</v>
      </c>
      <c r="C87" s="376" t="s">
        <v>158</v>
      </c>
      <c r="D87" s="378"/>
      <c r="E87" s="378"/>
      <c r="F87" s="377"/>
      <c r="G87" s="97">
        <f>G86*G55</f>
        <v>7.7000000000000002E-3</v>
      </c>
      <c r="H87" s="98">
        <f t="shared" si="1"/>
        <v>0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108</v>
      </c>
      <c r="C88" s="434" t="s">
        <v>159</v>
      </c>
      <c r="D88" s="435"/>
      <c r="E88" s="435"/>
      <c r="F88" s="436"/>
      <c r="G88" s="101">
        <f>G86*8%*40%</f>
        <v>5.9999999999999995E-4</v>
      </c>
      <c r="H88" s="98">
        <f t="shared" si="1"/>
        <v>0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160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0</v>
      </c>
      <c r="I89" s="57"/>
    </row>
    <row r="90" spans="1:18" ht="33.75" customHeight="1" thickBot="1">
      <c r="A90" s="58"/>
      <c r="B90" s="439" t="s">
        <v>161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162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163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16" t="s">
        <v>113</v>
      </c>
      <c r="C94" s="397" t="s">
        <v>98</v>
      </c>
      <c r="D94" s="397"/>
      <c r="E94" s="397"/>
      <c r="F94" s="397"/>
      <c r="G94" s="110" t="s">
        <v>99</v>
      </c>
      <c r="H94" s="95" t="s">
        <v>114</v>
      </c>
      <c r="I94" s="57"/>
    </row>
    <row r="95" spans="1:18" ht="14.25" customHeight="1">
      <c r="A95" s="56"/>
      <c r="B95" s="96" t="s">
        <v>82</v>
      </c>
      <c r="C95" s="421" t="s">
        <v>164</v>
      </c>
      <c r="D95" s="422"/>
      <c r="E95" s="422"/>
      <c r="F95" s="422"/>
      <c r="G95" s="69">
        <v>8.3299999999999999E-2</v>
      </c>
      <c r="H95" s="260">
        <f>(H89+H33+H79)/12</f>
        <v>0</v>
      </c>
      <c r="I95" s="57"/>
      <c r="J95" s="106"/>
    </row>
    <row r="96" spans="1:18">
      <c r="A96" s="56"/>
      <c r="B96" s="96" t="s">
        <v>84</v>
      </c>
      <c r="C96" s="376" t="s">
        <v>165</v>
      </c>
      <c r="D96" s="378"/>
      <c r="E96" s="378"/>
      <c r="F96" s="377"/>
      <c r="G96" s="105">
        <v>2.8E-3</v>
      </c>
      <c r="H96" s="98">
        <f>G96*($H$89+$H$79+$H$33)</f>
        <v>0</v>
      </c>
      <c r="I96" s="57"/>
    </row>
    <row r="97" spans="1:15" ht="16.5">
      <c r="A97" s="56"/>
      <c r="B97" s="96" t="s">
        <v>86</v>
      </c>
      <c r="C97" s="426" t="s">
        <v>166</v>
      </c>
      <c r="D97" s="427"/>
      <c r="E97" s="427"/>
      <c r="F97" s="428"/>
      <c r="G97" s="107">
        <v>2.0000000000000001E-4</v>
      </c>
      <c r="H97" s="98">
        <f>G97*($H$89+$H$79+$H$33)</f>
        <v>0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104</v>
      </c>
      <c r="C98" s="426" t="s">
        <v>167</v>
      </c>
      <c r="D98" s="427"/>
      <c r="E98" s="427"/>
      <c r="F98" s="428"/>
      <c r="G98" s="261">
        <v>6.9999999999999999E-4</v>
      </c>
      <c r="H98" s="98">
        <f>G98*($H$89+$H$79+$H$33)</f>
        <v>0</v>
      </c>
      <c r="I98" s="57"/>
    </row>
    <row r="99" spans="1:15">
      <c r="A99" s="56"/>
      <c r="B99" s="96" t="s">
        <v>106</v>
      </c>
      <c r="C99" s="426" t="s">
        <v>168</v>
      </c>
      <c r="D99" s="427"/>
      <c r="E99" s="427"/>
      <c r="F99" s="428"/>
      <c r="G99" s="107">
        <v>2.8999999999999998E-3</v>
      </c>
      <c r="H99" s="98">
        <f>G99*($H$89+$H$79+$H$33)</f>
        <v>0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108</v>
      </c>
      <c r="C100" s="376" t="s">
        <v>169</v>
      </c>
      <c r="D100" s="378"/>
      <c r="E100" s="378"/>
      <c r="F100" s="377"/>
      <c r="G100" s="105">
        <v>1.3899999999999999E-2</v>
      </c>
      <c r="H100" s="98">
        <f>G100*($H$89+$H$79+$H$33)</f>
        <v>0</v>
      </c>
      <c r="I100" s="57"/>
    </row>
    <row r="101" spans="1:15" ht="15">
      <c r="A101" s="56"/>
      <c r="B101" s="432" t="s">
        <v>170</v>
      </c>
      <c r="C101" s="433"/>
      <c r="D101" s="433"/>
      <c r="E101" s="433"/>
      <c r="F101" s="433"/>
      <c r="G101" s="108">
        <f>SUM(G95:G100)</f>
        <v>0.1038</v>
      </c>
      <c r="H101" s="109">
        <f>SUM(H95:H100)</f>
        <v>0</v>
      </c>
      <c r="I101" s="57"/>
    </row>
    <row r="102" spans="1:15" ht="35.25" customHeight="1">
      <c r="A102" s="58"/>
      <c r="B102" s="415" t="s">
        <v>171</v>
      </c>
      <c r="C102" s="416"/>
      <c r="D102" s="416"/>
      <c r="E102" s="416"/>
      <c r="F102" s="416"/>
      <c r="G102" s="416"/>
      <c r="H102" s="417"/>
      <c r="I102" s="57"/>
    </row>
    <row r="103" spans="1:15" ht="15">
      <c r="A103" s="58"/>
      <c r="B103" s="415" t="s">
        <v>172</v>
      </c>
      <c r="C103" s="416"/>
      <c r="D103" s="416"/>
      <c r="E103" s="416"/>
      <c r="F103" s="416"/>
      <c r="G103" s="416"/>
      <c r="H103" s="417"/>
      <c r="I103" s="57"/>
    </row>
    <row r="104" spans="1:15">
      <c r="A104" s="58"/>
      <c r="B104" s="418"/>
      <c r="C104" s="418"/>
      <c r="D104" s="418"/>
      <c r="E104" s="418"/>
      <c r="F104" s="418"/>
      <c r="G104" s="418"/>
      <c r="H104" s="419"/>
      <c r="I104" s="57"/>
    </row>
    <row r="105" spans="1:15" ht="15">
      <c r="A105" s="56"/>
      <c r="B105" s="407" t="s">
        <v>173</v>
      </c>
      <c r="C105" s="387"/>
      <c r="D105" s="387"/>
      <c r="E105" s="387"/>
      <c r="F105" s="387"/>
      <c r="G105" s="387"/>
      <c r="H105" s="420"/>
      <c r="I105" s="57"/>
    </row>
    <row r="106" spans="1:15" ht="15" customHeight="1">
      <c r="A106" s="56"/>
      <c r="B106" s="116" t="s">
        <v>113</v>
      </c>
      <c r="C106" s="397" t="s">
        <v>98</v>
      </c>
      <c r="D106" s="397"/>
      <c r="E106" s="397"/>
      <c r="F106" s="397"/>
      <c r="G106" s="110" t="s">
        <v>99</v>
      </c>
      <c r="H106" s="95" t="s">
        <v>114</v>
      </c>
      <c r="I106" s="57"/>
    </row>
    <row r="107" spans="1:15" ht="15" customHeight="1">
      <c r="A107" s="56"/>
      <c r="B107" s="111" t="s">
        <v>82</v>
      </c>
      <c r="C107" s="421" t="s">
        <v>174</v>
      </c>
      <c r="D107" s="422"/>
      <c r="E107" s="422"/>
      <c r="F107" s="422"/>
      <c r="G107" s="112"/>
      <c r="H107" s="113">
        <v>0</v>
      </c>
      <c r="I107" s="57"/>
    </row>
    <row r="108" spans="1:15" ht="15">
      <c r="A108" s="56"/>
      <c r="B108" s="407" t="s">
        <v>170</v>
      </c>
      <c r="C108" s="385"/>
      <c r="D108" s="385"/>
      <c r="E108" s="385"/>
      <c r="F108" s="385"/>
      <c r="G108" s="114"/>
      <c r="H108" s="115"/>
      <c r="I108" s="57"/>
    </row>
    <row r="109" spans="1:15">
      <c r="A109" s="56"/>
      <c r="B109" s="408"/>
      <c r="C109" s="409"/>
      <c r="D109" s="409"/>
      <c r="E109" s="409"/>
      <c r="F109" s="409"/>
      <c r="G109" s="409"/>
      <c r="H109" s="410"/>
      <c r="I109" s="57"/>
    </row>
    <row r="110" spans="1:15" ht="15">
      <c r="A110" s="56"/>
      <c r="B110" s="379" t="s">
        <v>175</v>
      </c>
      <c r="C110" s="380"/>
      <c r="D110" s="380"/>
      <c r="E110" s="380"/>
      <c r="F110" s="380"/>
      <c r="G110" s="380"/>
      <c r="H110" s="411"/>
      <c r="I110" s="57"/>
    </row>
    <row r="111" spans="1:15" ht="15" customHeight="1">
      <c r="A111" s="56"/>
      <c r="B111" s="116">
        <v>4</v>
      </c>
      <c r="C111" s="412" t="s">
        <v>176</v>
      </c>
      <c r="D111" s="413"/>
      <c r="E111" s="413"/>
      <c r="F111" s="413"/>
      <c r="G111" s="414"/>
      <c r="H111" s="117" t="s">
        <v>114</v>
      </c>
      <c r="I111" s="57"/>
    </row>
    <row r="112" spans="1:15" ht="14.25" customHeight="1">
      <c r="A112" s="56"/>
      <c r="B112" s="96" t="s">
        <v>177</v>
      </c>
      <c r="C112" s="376" t="s">
        <v>178</v>
      </c>
      <c r="D112" s="378"/>
      <c r="E112" s="378"/>
      <c r="F112" s="378"/>
      <c r="G112" s="377"/>
      <c r="H112" s="98">
        <f>H101</f>
        <v>0</v>
      </c>
      <c r="I112" s="57"/>
    </row>
    <row r="113" spans="1:10">
      <c r="A113" s="56"/>
      <c r="B113" s="96" t="s">
        <v>179</v>
      </c>
      <c r="C113" s="376" t="s">
        <v>180</v>
      </c>
      <c r="D113" s="378"/>
      <c r="E113" s="378"/>
      <c r="F113" s="378"/>
      <c r="G113" s="377"/>
      <c r="H113" s="98">
        <f>H107</f>
        <v>0</v>
      </c>
      <c r="I113" s="57"/>
    </row>
    <row r="114" spans="1:10" ht="15.75" customHeight="1" thickBot="1">
      <c r="A114" s="56"/>
      <c r="B114" s="391" t="s">
        <v>181</v>
      </c>
      <c r="C114" s="392"/>
      <c r="D114" s="392"/>
      <c r="E114" s="392"/>
      <c r="F114" s="392"/>
      <c r="G114" s="393"/>
      <c r="H114" s="118">
        <f>SUM(H112:H113)</f>
        <v>0</v>
      </c>
      <c r="I114" s="57"/>
    </row>
    <row r="115" spans="1:10" ht="15" thickBot="1">
      <c r="A115" s="56"/>
      <c r="B115" s="381"/>
      <c r="C115" s="381"/>
      <c r="D115" s="381"/>
      <c r="E115" s="381"/>
      <c r="F115" s="381"/>
      <c r="G115" s="381"/>
      <c r="H115" s="381"/>
      <c r="I115" s="57"/>
    </row>
    <row r="116" spans="1:10" ht="15">
      <c r="A116" s="56"/>
      <c r="B116" s="401" t="s">
        <v>182</v>
      </c>
      <c r="C116" s="402"/>
      <c r="D116" s="402"/>
      <c r="E116" s="402"/>
      <c r="F116" s="402"/>
      <c r="G116" s="402"/>
      <c r="H116" s="403"/>
      <c r="I116" s="57"/>
    </row>
    <row r="117" spans="1:10" ht="15">
      <c r="A117" s="56"/>
      <c r="B117" s="116" t="s">
        <v>113</v>
      </c>
      <c r="C117" s="385" t="s">
        <v>98</v>
      </c>
      <c r="D117" s="387"/>
      <c r="E117" s="387"/>
      <c r="F117" s="387"/>
      <c r="G117" s="386"/>
      <c r="H117" s="95" t="s">
        <v>114</v>
      </c>
      <c r="I117" s="57"/>
    </row>
    <row r="118" spans="1:10">
      <c r="A118" s="56"/>
      <c r="B118" s="96" t="s">
        <v>82</v>
      </c>
      <c r="C118" s="376" t="s">
        <v>183</v>
      </c>
      <c r="D118" s="378"/>
      <c r="E118" s="378"/>
      <c r="F118" s="378"/>
      <c r="G118" s="377"/>
      <c r="H118" s="119">
        <f>'RESUMO - INSUMOS JARDI.'!E5</f>
        <v>0</v>
      </c>
      <c r="I118" s="57"/>
    </row>
    <row r="119" spans="1:10">
      <c r="A119" s="56"/>
      <c r="B119" s="96" t="s">
        <v>84</v>
      </c>
      <c r="C119" s="404" t="s">
        <v>428</v>
      </c>
      <c r="D119" s="405"/>
      <c r="E119" s="405"/>
      <c r="F119" s="405"/>
      <c r="G119" s="406"/>
      <c r="H119" s="119">
        <f>'RESUMO - INSUMOS JARDI.'!E6</f>
        <v>0</v>
      </c>
      <c r="I119" s="57"/>
    </row>
    <row r="120" spans="1:10">
      <c r="A120" s="56"/>
      <c r="B120" s="96" t="s">
        <v>86</v>
      </c>
      <c r="C120" s="404" t="s">
        <v>495</v>
      </c>
      <c r="D120" s="405"/>
      <c r="E120" s="405"/>
      <c r="F120" s="405"/>
      <c r="G120" s="406"/>
      <c r="H120" s="119">
        <f>'RESUMO - INSUMOS JARDI.'!E7</f>
        <v>0</v>
      </c>
      <c r="I120" s="57"/>
    </row>
    <row r="121" spans="1:10" ht="15.75" customHeight="1" thickBot="1">
      <c r="A121" s="56"/>
      <c r="B121" s="391" t="s">
        <v>184</v>
      </c>
      <c r="C121" s="392"/>
      <c r="D121" s="392"/>
      <c r="E121" s="392"/>
      <c r="F121" s="392"/>
      <c r="G121" s="393"/>
      <c r="H121" s="120">
        <f>SUM(H118:H120)</f>
        <v>0</v>
      </c>
      <c r="I121" s="57"/>
    </row>
    <row r="122" spans="1:10" s="74" customFormat="1" ht="15" thickBot="1">
      <c r="A122" s="56"/>
      <c r="B122" s="381"/>
      <c r="C122" s="381"/>
      <c r="D122" s="381"/>
      <c r="E122" s="381"/>
      <c r="F122" s="381"/>
      <c r="G122" s="381"/>
      <c r="H122" s="381"/>
      <c r="I122" s="73"/>
    </row>
    <row r="123" spans="1:10" ht="15">
      <c r="A123" s="56"/>
      <c r="B123" s="394" t="s">
        <v>185</v>
      </c>
      <c r="C123" s="395"/>
      <c r="D123" s="395"/>
      <c r="E123" s="395"/>
      <c r="F123" s="395"/>
      <c r="G123" s="395"/>
      <c r="H123" s="396"/>
      <c r="I123" s="57"/>
    </row>
    <row r="124" spans="1:10" ht="15" customHeight="1">
      <c r="A124" s="56"/>
      <c r="B124" s="76" t="s">
        <v>113</v>
      </c>
      <c r="C124" s="397" t="s">
        <v>98</v>
      </c>
      <c r="D124" s="397"/>
      <c r="E124" s="397"/>
      <c r="F124" s="397"/>
      <c r="G124" s="77" t="s">
        <v>99</v>
      </c>
      <c r="H124" s="75" t="s">
        <v>114</v>
      </c>
      <c r="I124" s="57"/>
    </row>
    <row r="125" spans="1:10" ht="14.25" customHeight="1">
      <c r="A125" s="56"/>
      <c r="B125" s="121" t="s">
        <v>82</v>
      </c>
      <c r="C125" s="421" t="s">
        <v>186</v>
      </c>
      <c r="D125" s="422"/>
      <c r="E125" s="422"/>
      <c r="F125" s="607"/>
      <c r="G125" s="122"/>
      <c r="H125" s="123">
        <f>G125*$H$143</f>
        <v>0</v>
      </c>
      <c r="I125" s="57"/>
      <c r="J125" s="106"/>
    </row>
    <row r="126" spans="1:10">
      <c r="A126" s="56"/>
      <c r="B126" s="96" t="s">
        <v>84</v>
      </c>
      <c r="C126" s="376" t="s">
        <v>187</v>
      </c>
      <c r="D126" s="378"/>
      <c r="E126" s="378"/>
      <c r="F126" s="377"/>
      <c r="G126" s="97"/>
      <c r="H126" s="123">
        <f>($H$143+$H$125)*$G$126</f>
        <v>0</v>
      </c>
      <c r="I126" s="57"/>
      <c r="J126" s="106"/>
    </row>
    <row r="127" spans="1:10" ht="15" customHeight="1">
      <c r="A127" s="56"/>
      <c r="B127" s="96" t="s">
        <v>86</v>
      </c>
      <c r="C127" s="376" t="s">
        <v>505</v>
      </c>
      <c r="D127" s="378"/>
      <c r="E127" s="378"/>
      <c r="F127" s="377"/>
      <c r="G127" s="124">
        <f>G129+G130+G133</f>
        <v>0</v>
      </c>
      <c r="H127" s="119"/>
      <c r="I127" s="57"/>
    </row>
    <row r="128" spans="1:10" ht="15" customHeight="1">
      <c r="A128" s="56"/>
      <c r="B128" s="96"/>
      <c r="C128" s="376" t="s">
        <v>188</v>
      </c>
      <c r="D128" s="378"/>
      <c r="E128" s="378"/>
      <c r="F128" s="377"/>
      <c r="G128" s="124"/>
      <c r="H128" s="119"/>
      <c r="I128" s="57"/>
    </row>
    <row r="129" spans="1:15" ht="14.25" customHeight="1">
      <c r="A129" s="56"/>
      <c r="B129" s="96"/>
      <c r="C129" s="376" t="s">
        <v>189</v>
      </c>
      <c r="D129" s="378"/>
      <c r="E129" s="378"/>
      <c r="F129" s="377"/>
      <c r="G129" s="97"/>
      <c r="H129" s="119">
        <f>(SUM($H$143+$H$126+$H$125))/(1-$G$127)*$G$129</f>
        <v>0</v>
      </c>
      <c r="I129" s="57"/>
      <c r="J129" s="125"/>
    </row>
    <row r="130" spans="1:15" ht="14.25" customHeight="1">
      <c r="A130" s="56"/>
      <c r="B130" s="96"/>
      <c r="C130" s="376" t="s">
        <v>190</v>
      </c>
      <c r="D130" s="378"/>
      <c r="E130" s="378"/>
      <c r="F130" s="377"/>
      <c r="G130" s="97"/>
      <c r="H130" s="119">
        <f>(SUM($H$143+$H$126+$H$125))/(1-$G$127)*$G$130</f>
        <v>0</v>
      </c>
      <c r="I130" s="57"/>
    </row>
    <row r="131" spans="1:15" ht="14.25" customHeight="1">
      <c r="A131" s="56"/>
      <c r="B131" s="96"/>
      <c r="C131" s="376" t="s">
        <v>191</v>
      </c>
      <c r="D131" s="378"/>
      <c r="E131" s="378"/>
      <c r="F131" s="377"/>
      <c r="G131" s="97"/>
      <c r="H131" s="119">
        <f>G131*$H$143</f>
        <v>0</v>
      </c>
      <c r="I131" s="57"/>
      <c r="J131" s="388"/>
      <c r="K131" s="389"/>
      <c r="L131" s="389"/>
      <c r="M131" s="389"/>
      <c r="N131" s="389"/>
      <c r="O131" s="390"/>
    </row>
    <row r="132" spans="1:15" ht="15" customHeight="1">
      <c r="A132" s="56"/>
      <c r="B132" s="96"/>
      <c r="C132" s="376" t="s">
        <v>192</v>
      </c>
      <c r="D132" s="378"/>
      <c r="E132" s="378"/>
      <c r="F132" s="377"/>
      <c r="G132" s="124"/>
      <c r="H132" s="119"/>
      <c r="I132" s="57"/>
      <c r="J132" s="126"/>
      <c r="K132" s="127"/>
      <c r="L132" s="127"/>
      <c r="M132" s="127"/>
      <c r="N132" s="127"/>
      <c r="O132" s="126"/>
    </row>
    <row r="133" spans="1:15" ht="14.25" customHeight="1">
      <c r="A133" s="56"/>
      <c r="B133" s="96"/>
      <c r="C133" s="376" t="s">
        <v>193</v>
      </c>
      <c r="D133" s="378"/>
      <c r="E133" s="378"/>
      <c r="F133" s="377"/>
      <c r="G133" s="97"/>
      <c r="H133" s="119">
        <f>(SUM($H$143+$H$126+$H$125))/(1-$G$127)*$G$133</f>
        <v>0</v>
      </c>
      <c r="I133" s="57"/>
      <c r="J133" s="128"/>
    </row>
    <row r="134" spans="1:15" ht="15.75" thickBot="1">
      <c r="A134" s="56"/>
      <c r="B134" s="371" t="s">
        <v>194</v>
      </c>
      <c r="C134" s="372"/>
      <c r="D134" s="372"/>
      <c r="E134" s="372"/>
      <c r="F134" s="372"/>
      <c r="G134" s="129">
        <f>G127+G126+G125</f>
        <v>0</v>
      </c>
      <c r="H134" s="120">
        <f>SUM(H125:H133)</f>
        <v>0</v>
      </c>
      <c r="I134" s="57"/>
    </row>
    <row r="135" spans="1:15" s="74" customFormat="1" ht="15" thickBot="1">
      <c r="A135" s="56"/>
      <c r="B135" s="381"/>
      <c r="C135" s="381"/>
      <c r="D135" s="381"/>
      <c r="E135" s="381"/>
      <c r="F135" s="381"/>
      <c r="G135" s="381"/>
      <c r="H135" s="381"/>
      <c r="I135" s="73"/>
      <c r="L135" s="130"/>
      <c r="M135" s="130"/>
    </row>
    <row r="136" spans="1:15" s="74" customFormat="1" ht="15">
      <c r="A136" s="56"/>
      <c r="B136" s="382" t="s">
        <v>195</v>
      </c>
      <c r="C136" s="383"/>
      <c r="D136" s="383"/>
      <c r="E136" s="383"/>
      <c r="F136" s="383"/>
      <c r="G136" s="383"/>
      <c r="H136" s="384"/>
      <c r="I136" s="73"/>
    </row>
    <row r="137" spans="1:15" ht="15">
      <c r="A137" s="56"/>
      <c r="B137" s="63" t="s">
        <v>27</v>
      </c>
      <c r="C137" s="385" t="s">
        <v>196</v>
      </c>
      <c r="D137" s="386"/>
      <c r="E137" s="385" t="s">
        <v>98</v>
      </c>
      <c r="F137" s="387"/>
      <c r="G137" s="386"/>
      <c r="H137" s="117" t="s">
        <v>114</v>
      </c>
      <c r="I137" s="57"/>
      <c r="K137" s="84"/>
      <c r="L137" s="84"/>
      <c r="M137" s="84"/>
    </row>
    <row r="138" spans="1:15">
      <c r="A138" s="56"/>
      <c r="B138" s="96" t="s">
        <v>82</v>
      </c>
      <c r="C138" s="376" t="s">
        <v>197</v>
      </c>
      <c r="D138" s="377"/>
      <c r="E138" s="378" t="s">
        <v>198</v>
      </c>
      <c r="F138" s="378"/>
      <c r="G138" s="377"/>
      <c r="H138" s="119">
        <f>H33</f>
        <v>0</v>
      </c>
      <c r="I138" s="57"/>
      <c r="L138" s="84"/>
      <c r="M138" s="84"/>
      <c r="N138" s="84"/>
    </row>
    <row r="139" spans="1:15">
      <c r="A139" s="56"/>
      <c r="B139" s="96" t="s">
        <v>84</v>
      </c>
      <c r="C139" s="376" t="s">
        <v>199</v>
      </c>
      <c r="D139" s="377"/>
      <c r="E139" s="378" t="s">
        <v>200</v>
      </c>
      <c r="F139" s="378"/>
      <c r="G139" s="377"/>
      <c r="H139" s="119">
        <f>H79</f>
        <v>0</v>
      </c>
      <c r="I139" s="57"/>
      <c r="L139" s="84"/>
    </row>
    <row r="140" spans="1:15">
      <c r="A140" s="56"/>
      <c r="B140" s="96" t="s">
        <v>86</v>
      </c>
      <c r="C140" s="376" t="s">
        <v>201</v>
      </c>
      <c r="D140" s="377"/>
      <c r="E140" s="378" t="s">
        <v>202</v>
      </c>
      <c r="F140" s="378"/>
      <c r="G140" s="377"/>
      <c r="H140" s="119">
        <f>H89</f>
        <v>0</v>
      </c>
      <c r="I140" s="57"/>
      <c r="L140" s="84"/>
    </row>
    <row r="141" spans="1:15">
      <c r="A141" s="56"/>
      <c r="B141" s="96" t="s">
        <v>104</v>
      </c>
      <c r="C141" s="376" t="s">
        <v>203</v>
      </c>
      <c r="D141" s="377"/>
      <c r="E141" s="378" t="s">
        <v>204</v>
      </c>
      <c r="F141" s="378"/>
      <c r="G141" s="377"/>
      <c r="H141" s="119">
        <f>H114</f>
        <v>0</v>
      </c>
      <c r="I141" s="57"/>
    </row>
    <row r="142" spans="1:15">
      <c r="A142" s="56"/>
      <c r="B142" s="96" t="s">
        <v>106</v>
      </c>
      <c r="C142" s="376" t="s">
        <v>205</v>
      </c>
      <c r="D142" s="377"/>
      <c r="E142" s="378" t="s">
        <v>206</v>
      </c>
      <c r="F142" s="378"/>
      <c r="G142" s="377"/>
      <c r="H142" s="119">
        <f>H121</f>
        <v>0</v>
      </c>
      <c r="I142" s="57"/>
    </row>
    <row r="143" spans="1:15" ht="15">
      <c r="A143" s="56"/>
      <c r="B143" s="379" t="s">
        <v>207</v>
      </c>
      <c r="C143" s="380"/>
      <c r="D143" s="380"/>
      <c r="E143" s="380"/>
      <c r="F143" s="380"/>
      <c r="G143" s="380"/>
      <c r="H143" s="131">
        <f>SUM(H138:H142)</f>
        <v>0</v>
      </c>
      <c r="I143" s="57"/>
    </row>
    <row r="144" spans="1:15">
      <c r="A144" s="56"/>
      <c r="B144" s="96" t="s">
        <v>108</v>
      </c>
      <c r="C144" s="376" t="s">
        <v>208</v>
      </c>
      <c r="D144" s="377"/>
      <c r="E144" s="378" t="s">
        <v>209</v>
      </c>
      <c r="F144" s="378"/>
      <c r="G144" s="377"/>
      <c r="H144" s="119">
        <f>H134</f>
        <v>0</v>
      </c>
      <c r="I144" s="57"/>
    </row>
    <row r="145" spans="1:11" ht="15.75" thickBot="1">
      <c r="A145" s="56"/>
      <c r="B145" s="371" t="s">
        <v>210</v>
      </c>
      <c r="C145" s="372"/>
      <c r="D145" s="372"/>
      <c r="E145" s="372"/>
      <c r="F145" s="372"/>
      <c r="G145" s="372"/>
      <c r="H145" s="118">
        <f>SUM(H143:H144)</f>
        <v>0</v>
      </c>
      <c r="I145" s="57"/>
    </row>
    <row r="146" spans="1:11" ht="15" thickBot="1">
      <c r="A146" s="373"/>
      <c r="B146" s="374"/>
      <c r="C146" s="374"/>
      <c r="D146" s="374"/>
      <c r="E146" s="374"/>
      <c r="F146" s="374"/>
      <c r="G146" s="374"/>
      <c r="H146" s="374"/>
      <c r="I146" s="375"/>
    </row>
    <row r="147" spans="1:11" ht="15" thickTop="1">
      <c r="K147" s="132"/>
    </row>
    <row r="148" spans="1:11">
      <c r="K148" s="132"/>
    </row>
    <row r="153" spans="1:11">
      <c r="H153" s="55"/>
    </row>
    <row r="154" spans="1:11">
      <c r="H154" s="55"/>
    </row>
    <row r="155" spans="1:11">
      <c r="H155" s="55"/>
    </row>
    <row r="156" spans="1:11">
      <c r="H156" s="55"/>
    </row>
    <row r="157" spans="1:11">
      <c r="H157" s="55"/>
    </row>
    <row r="158" spans="1:11">
      <c r="E158" s="133"/>
      <c r="H158" s="55"/>
    </row>
    <row r="159" spans="1:11">
      <c r="H159" s="55"/>
    </row>
    <row r="160" spans="1:11"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  <row r="171" spans="8:8">
      <c r="H171" s="55"/>
    </row>
    <row r="172" spans="8:8">
      <c r="H172" s="55"/>
    </row>
  </sheetData>
  <mergeCells count="171">
    <mergeCell ref="A146:I146"/>
    <mergeCell ref="C142:D142"/>
    <mergeCell ref="E142:G142"/>
    <mergeCell ref="B143:G143"/>
    <mergeCell ref="C144:D144"/>
    <mergeCell ref="E144:G144"/>
    <mergeCell ref="B145:G145"/>
    <mergeCell ref="C139:D139"/>
    <mergeCell ref="E139:G139"/>
    <mergeCell ref="C140:D140"/>
    <mergeCell ref="E140:G140"/>
    <mergeCell ref="C141:D141"/>
    <mergeCell ref="E141:G141"/>
    <mergeCell ref="B135:H135"/>
    <mergeCell ref="B136:H136"/>
    <mergeCell ref="C137:D137"/>
    <mergeCell ref="E137:G137"/>
    <mergeCell ref="C138:D138"/>
    <mergeCell ref="E138:G138"/>
    <mergeCell ref="C130:F130"/>
    <mergeCell ref="C131:F131"/>
    <mergeCell ref="J131:O131"/>
    <mergeCell ref="C132:F132"/>
    <mergeCell ref="C133:F133"/>
    <mergeCell ref="B134:F134"/>
    <mergeCell ref="C124:F124"/>
    <mergeCell ref="C125:F125"/>
    <mergeCell ref="C126:F126"/>
    <mergeCell ref="C127:F127"/>
    <mergeCell ref="C128:F128"/>
    <mergeCell ref="C129:F129"/>
    <mergeCell ref="C120:G120"/>
    <mergeCell ref="B121:G121"/>
    <mergeCell ref="B122:H122"/>
    <mergeCell ref="B123:H123"/>
    <mergeCell ref="B114:G114"/>
    <mergeCell ref="B115:H115"/>
    <mergeCell ref="B116:H116"/>
    <mergeCell ref="C117:G117"/>
    <mergeCell ref="C118:G118"/>
    <mergeCell ref="C119:G119"/>
    <mergeCell ref="B108:F108"/>
    <mergeCell ref="B109:H109"/>
    <mergeCell ref="B110:H110"/>
    <mergeCell ref="C111:G111"/>
    <mergeCell ref="C112:G112"/>
    <mergeCell ref="C113:G113"/>
    <mergeCell ref="B102:H102"/>
    <mergeCell ref="B103:H103"/>
    <mergeCell ref="B104:H104"/>
    <mergeCell ref="B105:H105"/>
    <mergeCell ref="C106:F106"/>
    <mergeCell ref="C107:F107"/>
    <mergeCell ref="J97:O97"/>
    <mergeCell ref="C98:F98"/>
    <mergeCell ref="C99:F99"/>
    <mergeCell ref="J99:O99"/>
    <mergeCell ref="C100:F100"/>
    <mergeCell ref="B101:F101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C38:F38"/>
    <mergeCell ref="C39:F39"/>
    <mergeCell ref="C37:F37"/>
    <mergeCell ref="B40:F40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23:F23"/>
    <mergeCell ref="G23:H23"/>
    <mergeCell ref="B24:H24"/>
    <mergeCell ref="B25:H25"/>
    <mergeCell ref="C26:F26"/>
    <mergeCell ref="C27:G27"/>
    <mergeCell ref="B19:H19"/>
    <mergeCell ref="C20:F20"/>
    <mergeCell ref="G20:H20"/>
    <mergeCell ref="C21:F21"/>
    <mergeCell ref="G21:H21"/>
    <mergeCell ref="C22:F22"/>
    <mergeCell ref="G22:H22"/>
    <mergeCell ref="B15:F15"/>
    <mergeCell ref="G15:H15"/>
    <mergeCell ref="B16:F16"/>
    <mergeCell ref="G16:H16"/>
    <mergeCell ref="B17:H17"/>
    <mergeCell ref="B18:H18"/>
    <mergeCell ref="C11:F11"/>
    <mergeCell ref="G11:H11"/>
    <mergeCell ref="C12:F12"/>
    <mergeCell ref="G12:H12"/>
    <mergeCell ref="B13:H13"/>
    <mergeCell ref="B14:H14"/>
    <mergeCell ref="B7:C7"/>
    <mergeCell ref="D7:H7"/>
    <mergeCell ref="B8:H8"/>
    <mergeCell ref="B9:H9"/>
    <mergeCell ref="C10:F10"/>
    <mergeCell ref="G10:H10"/>
    <mergeCell ref="B2:H3"/>
    <mergeCell ref="B4:C4"/>
    <mergeCell ref="D4:H4"/>
    <mergeCell ref="B5:C5"/>
    <mergeCell ref="D5:H5"/>
    <mergeCell ref="B6:C6"/>
    <mergeCell ref="D6:H6"/>
  </mergeCells>
  <pageMargins left="0.7" right="0.7" top="0.75" bottom="0.75" header="0.3" footer="0.3"/>
  <pageSetup paperSize="9" scale="56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F8"/>
  <sheetViews>
    <sheetView view="pageBreakPreview" zoomScale="110" zoomScaleNormal="100" zoomScaleSheetLayoutView="110" workbookViewId="0">
      <selection activeCell="E34" activeCellId="1" sqref="J34 E34"/>
    </sheetView>
  </sheetViews>
  <sheetFormatPr defaultRowHeight="15"/>
  <cols>
    <col min="1" max="1" width="13.42578125" customWidth="1"/>
    <col min="3" max="3" width="22.5703125" customWidth="1"/>
    <col min="4" max="4" width="19.7109375" customWidth="1"/>
    <col min="5" max="6" width="19.5703125" customWidth="1"/>
  </cols>
  <sheetData>
    <row r="1" spans="1:6" ht="15.75" thickBot="1">
      <c r="A1" s="609" t="s">
        <v>435</v>
      </c>
      <c r="B1" s="609"/>
      <c r="C1" s="609"/>
      <c r="D1" s="609"/>
      <c r="E1" s="609"/>
      <c r="F1" s="609"/>
    </row>
    <row r="2" spans="1:6" ht="15.75" thickBot="1">
      <c r="A2" s="609"/>
      <c r="B2" s="609"/>
      <c r="C2" s="609"/>
      <c r="D2" s="609"/>
      <c r="E2" s="609"/>
      <c r="F2" s="609"/>
    </row>
    <row r="3" spans="1:6" ht="15.75" thickBot="1">
      <c r="A3" s="610"/>
      <c r="B3" s="611"/>
      <c r="C3" s="611"/>
      <c r="D3" s="611"/>
      <c r="E3" s="611"/>
      <c r="F3" s="612"/>
    </row>
    <row r="4" spans="1:6" ht="30.75" thickBot="1">
      <c r="A4" s="166">
        <v>5</v>
      </c>
      <c r="B4" s="608" t="s">
        <v>206</v>
      </c>
      <c r="C4" s="608"/>
      <c r="D4" s="167" t="s">
        <v>434</v>
      </c>
      <c r="E4" s="167" t="s">
        <v>433</v>
      </c>
      <c r="F4" s="167" t="s">
        <v>432</v>
      </c>
    </row>
    <row r="5" spans="1:6" ht="15.75" thickBot="1">
      <c r="A5" s="156" t="s">
        <v>431</v>
      </c>
      <c r="B5" s="613" t="s">
        <v>430</v>
      </c>
      <c r="C5" s="613"/>
      <c r="D5" s="245">
        <f>'Uniformes Jardim.'!G12</f>
        <v>0</v>
      </c>
      <c r="E5" s="245">
        <f>D5</f>
        <v>0</v>
      </c>
      <c r="F5" s="245">
        <f>D5*36</f>
        <v>0</v>
      </c>
    </row>
    <row r="6" spans="1:6" ht="15.75" thickBot="1">
      <c r="A6" s="156" t="s">
        <v>429</v>
      </c>
      <c r="B6" s="613" t="s">
        <v>428</v>
      </c>
      <c r="C6" s="613"/>
      <c r="D6" s="245">
        <f>'Uniformes Jardim.'!G26</f>
        <v>0</v>
      </c>
      <c r="E6" s="245">
        <f>D6</f>
        <v>0</v>
      </c>
      <c r="F6" s="245">
        <f>D6*36</f>
        <v>0</v>
      </c>
    </row>
    <row r="7" spans="1:6" ht="15.75" thickBot="1">
      <c r="A7" s="156" t="s">
        <v>427</v>
      </c>
      <c r="B7" s="613" t="s">
        <v>568</v>
      </c>
      <c r="C7" s="613"/>
      <c r="D7" s="245">
        <f>SUM('INSU-Equipa-Utensi'!G11+'INSU-Equipa-Utensi'!H24+'INSU-Equipa-Utensi'!K32)</f>
        <v>0</v>
      </c>
      <c r="E7" s="245">
        <f>D7/'PROPOSTA-ITEM5'!E5</f>
        <v>0</v>
      </c>
      <c r="F7" s="245">
        <f>D7*36</f>
        <v>0</v>
      </c>
    </row>
    <row r="8" spans="1:6" ht="15.75" thickBot="1">
      <c r="A8" s="608" t="s">
        <v>421</v>
      </c>
      <c r="B8" s="608"/>
      <c r="C8" s="608"/>
      <c r="D8" s="246">
        <f>SUM(D5:D7)</f>
        <v>0</v>
      </c>
      <c r="E8" s="246">
        <f>SUM(E5:E7)</f>
        <v>0</v>
      </c>
      <c r="F8" s="246">
        <f>SUM(F5:F7)</f>
        <v>0</v>
      </c>
    </row>
  </sheetData>
  <mergeCells count="7">
    <mergeCell ref="A8:C8"/>
    <mergeCell ref="A1:F2"/>
    <mergeCell ref="A3:F3"/>
    <mergeCell ref="B4:C4"/>
    <mergeCell ref="B5:C5"/>
    <mergeCell ref="B6:C6"/>
    <mergeCell ref="B7:C7"/>
  </mergeCells>
  <pageMargins left="0.7" right="0.7" top="0.75" bottom="0.75" header="0.3" footer="0.3"/>
  <pageSetup paperSize="9" scale="84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H26"/>
  <sheetViews>
    <sheetView showGridLines="0" view="pageBreakPreview" zoomScaleNormal="100" zoomScaleSheetLayoutView="100" workbookViewId="0">
      <selection activeCell="F19" sqref="F19:F24"/>
    </sheetView>
  </sheetViews>
  <sheetFormatPr defaultRowHeight="15"/>
  <cols>
    <col min="1" max="1" width="7.140625" bestFit="1" customWidth="1"/>
    <col min="2" max="2" width="19.5703125" customWidth="1"/>
    <col min="3" max="3" width="60.42578125" customWidth="1"/>
    <col min="4" max="5" width="19.85546875" customWidth="1"/>
    <col min="6" max="6" width="15.85546875" customWidth="1"/>
    <col min="7" max="7" width="19" customWidth="1"/>
    <col min="8" max="8" width="19.7109375" customWidth="1"/>
  </cols>
  <sheetData>
    <row r="1" spans="1:8" ht="15.75" customHeight="1" thickBot="1">
      <c r="A1" s="619" t="s">
        <v>449</v>
      </c>
      <c r="B1" s="619"/>
      <c r="C1" s="619"/>
      <c r="D1" s="619"/>
      <c r="E1" s="619"/>
      <c r="F1" s="619"/>
      <c r="G1" s="619"/>
      <c r="H1" s="619"/>
    </row>
    <row r="2" spans="1:8" ht="15.75" thickBot="1">
      <c r="A2" s="619"/>
      <c r="B2" s="619"/>
      <c r="C2" s="619"/>
      <c r="D2" s="619"/>
      <c r="E2" s="619"/>
      <c r="F2" s="619"/>
      <c r="G2" s="619"/>
      <c r="H2" s="619"/>
    </row>
    <row r="3" spans="1:8" ht="15.75" customHeight="1" thickBot="1">
      <c r="A3" s="617"/>
      <c r="B3" s="617"/>
      <c r="C3" s="617"/>
      <c r="D3" s="617"/>
      <c r="E3" s="617"/>
      <c r="F3" s="617"/>
      <c r="G3" s="617"/>
      <c r="H3" s="617"/>
    </row>
    <row r="4" spans="1:8" ht="26.25" thickBot="1">
      <c r="A4" s="45" t="s">
        <v>54</v>
      </c>
      <c r="B4" s="45" t="s">
        <v>232</v>
      </c>
      <c r="C4" s="45" t="s">
        <v>231</v>
      </c>
      <c r="D4" s="45" t="s">
        <v>230</v>
      </c>
      <c r="E4" s="45" t="s">
        <v>229</v>
      </c>
      <c r="F4" s="45" t="s">
        <v>228</v>
      </c>
      <c r="G4" s="45" t="s">
        <v>227</v>
      </c>
      <c r="H4" s="45" t="s">
        <v>226</v>
      </c>
    </row>
    <row r="5" spans="1:8" ht="27" thickBot="1">
      <c r="A5" s="42">
        <v>1</v>
      </c>
      <c r="B5" s="48" t="s">
        <v>225</v>
      </c>
      <c r="C5" s="136" t="s">
        <v>730</v>
      </c>
      <c r="D5" s="42" t="s">
        <v>216</v>
      </c>
      <c r="E5" s="42">
        <v>4</v>
      </c>
      <c r="F5" s="186"/>
      <c r="G5" s="179">
        <f t="shared" ref="G5:G10" si="0">(E5*F5)/12</f>
        <v>0</v>
      </c>
      <c r="H5" s="179">
        <f t="shared" ref="H5:H10" si="1">G5*36</f>
        <v>0</v>
      </c>
    </row>
    <row r="6" spans="1:8" ht="39.75" thickBot="1">
      <c r="A6" s="42">
        <v>2</v>
      </c>
      <c r="B6" s="48" t="s">
        <v>220</v>
      </c>
      <c r="C6" s="136" t="s">
        <v>731</v>
      </c>
      <c r="D6" s="42" t="s">
        <v>216</v>
      </c>
      <c r="E6" s="42">
        <v>4</v>
      </c>
      <c r="F6" s="186"/>
      <c r="G6" s="179">
        <f t="shared" si="0"/>
        <v>0</v>
      </c>
      <c r="H6" s="179">
        <f t="shared" si="1"/>
        <v>0</v>
      </c>
    </row>
    <row r="7" spans="1:8" ht="27" thickBot="1">
      <c r="A7" s="42">
        <v>3</v>
      </c>
      <c r="B7" s="48" t="s">
        <v>448</v>
      </c>
      <c r="C7" s="136" t="s">
        <v>447</v>
      </c>
      <c r="D7" s="42" t="s">
        <v>216</v>
      </c>
      <c r="E7" s="42">
        <v>4</v>
      </c>
      <c r="F7" s="186"/>
      <c r="G7" s="179">
        <f t="shared" si="0"/>
        <v>0</v>
      </c>
      <c r="H7" s="179">
        <f t="shared" si="1"/>
        <v>0</v>
      </c>
    </row>
    <row r="8" spans="1:8" ht="15.75" thickBot="1">
      <c r="A8" s="42">
        <v>4</v>
      </c>
      <c r="B8" s="48" t="s">
        <v>215</v>
      </c>
      <c r="C8" s="136" t="s">
        <v>446</v>
      </c>
      <c r="D8" s="42" t="s">
        <v>221</v>
      </c>
      <c r="E8" s="42">
        <v>6</v>
      </c>
      <c r="F8" s="186"/>
      <c r="G8" s="179">
        <f t="shared" si="0"/>
        <v>0</v>
      </c>
      <c r="H8" s="179">
        <f t="shared" si="1"/>
        <v>0</v>
      </c>
    </row>
    <row r="9" spans="1:8" ht="15.75" thickBot="1">
      <c r="A9" s="137">
        <v>5</v>
      </c>
      <c r="B9" s="48" t="s">
        <v>732</v>
      </c>
      <c r="C9" s="138" t="s">
        <v>733</v>
      </c>
      <c r="D9" s="135" t="s">
        <v>213</v>
      </c>
      <c r="E9" s="134">
        <v>1</v>
      </c>
      <c r="F9" s="177"/>
      <c r="G9" s="178">
        <f t="shared" si="0"/>
        <v>0</v>
      </c>
      <c r="H9" s="179">
        <f t="shared" si="1"/>
        <v>0</v>
      </c>
    </row>
    <row r="10" spans="1:8" ht="39.75" thickBot="1">
      <c r="A10" s="42">
        <v>6</v>
      </c>
      <c r="B10" s="48" t="s">
        <v>459</v>
      </c>
      <c r="C10" s="136" t="s">
        <v>552</v>
      </c>
      <c r="D10" s="42" t="s">
        <v>221</v>
      </c>
      <c r="E10" s="42">
        <v>2</v>
      </c>
      <c r="F10" s="186"/>
      <c r="G10" s="179">
        <f t="shared" si="0"/>
        <v>0</v>
      </c>
      <c r="H10" s="179">
        <f t="shared" si="1"/>
        <v>0</v>
      </c>
    </row>
    <row r="11" spans="1:8" ht="15.75" thickBot="1">
      <c r="A11" s="618"/>
      <c r="B11" s="618"/>
      <c r="C11" s="618"/>
      <c r="D11" s="618"/>
      <c r="E11" s="618"/>
      <c r="F11" s="618"/>
      <c r="G11" s="618"/>
      <c r="H11" s="618"/>
    </row>
    <row r="12" spans="1:8" ht="15.75" thickBot="1">
      <c r="A12" s="620" t="s">
        <v>41</v>
      </c>
      <c r="B12" s="621"/>
      <c r="C12" s="621"/>
      <c r="D12" s="621"/>
      <c r="E12" s="621"/>
      <c r="F12" s="622"/>
      <c r="G12" s="248">
        <f>SUM(G5:G10)</f>
        <v>0</v>
      </c>
      <c r="H12" s="248">
        <f>SUM(H5:H10)</f>
        <v>0</v>
      </c>
    </row>
    <row r="14" spans="1:8" ht="15.75" thickBot="1"/>
    <row r="15" spans="1:8" ht="15.75" thickBot="1">
      <c r="A15" s="623" t="s">
        <v>464</v>
      </c>
      <c r="B15" s="623"/>
      <c r="C15" s="623"/>
      <c r="D15" s="623"/>
      <c r="E15" s="623"/>
      <c r="F15" s="623"/>
      <c r="G15" s="623"/>
      <c r="H15" s="623"/>
    </row>
    <row r="16" spans="1:8" ht="15.75" thickBot="1">
      <c r="A16" s="623"/>
      <c r="B16" s="623"/>
      <c r="C16" s="623"/>
      <c r="D16" s="623"/>
      <c r="E16" s="623"/>
      <c r="F16" s="623"/>
      <c r="G16" s="623"/>
      <c r="H16" s="623"/>
    </row>
    <row r="17" spans="1:8" ht="15.75" thickBot="1">
      <c r="A17" s="610"/>
      <c r="B17" s="611"/>
      <c r="C17" s="611"/>
      <c r="D17" s="611"/>
      <c r="E17" s="611"/>
      <c r="F17" s="611"/>
      <c r="G17" s="611"/>
      <c r="H17" s="612"/>
    </row>
    <row r="18" spans="1:8" ht="26.25" thickBot="1">
      <c r="A18" s="165"/>
      <c r="B18" s="44" t="s">
        <v>463</v>
      </c>
      <c r="C18" s="44" t="s">
        <v>462</v>
      </c>
      <c r="D18" s="45" t="s">
        <v>461</v>
      </c>
      <c r="E18" s="45" t="s">
        <v>460</v>
      </c>
      <c r="F18" s="45" t="s">
        <v>228</v>
      </c>
      <c r="G18" s="45" t="s">
        <v>227</v>
      </c>
      <c r="H18" s="45" t="s">
        <v>226</v>
      </c>
    </row>
    <row r="19" spans="1:8" ht="15.75" thickBot="1">
      <c r="A19" s="274">
        <v>1</v>
      </c>
      <c r="B19" s="48" t="s">
        <v>458</v>
      </c>
      <c r="C19" s="138" t="s">
        <v>457</v>
      </c>
      <c r="D19" s="42" t="s">
        <v>452</v>
      </c>
      <c r="E19" s="17">
        <v>6</v>
      </c>
      <c r="F19" s="180"/>
      <c r="G19" s="181">
        <f t="shared" ref="G19:G24" si="2">E19*F19/12</f>
        <v>0</v>
      </c>
      <c r="H19" s="181">
        <f t="shared" ref="H19:H24" si="3">G19*36</f>
        <v>0</v>
      </c>
    </row>
    <row r="20" spans="1:8" ht="15.75" thickBot="1">
      <c r="A20" s="274">
        <v>2</v>
      </c>
      <c r="B20" s="48" t="s">
        <v>456</v>
      </c>
      <c r="C20" s="138" t="s">
        <v>455</v>
      </c>
      <c r="D20" s="42" t="s">
        <v>452</v>
      </c>
      <c r="E20" s="17">
        <v>12</v>
      </c>
      <c r="F20" s="180"/>
      <c r="G20" s="181">
        <f t="shared" si="2"/>
        <v>0</v>
      </c>
      <c r="H20" s="181">
        <f t="shared" si="3"/>
        <v>0</v>
      </c>
    </row>
    <row r="21" spans="1:8" ht="15.75" thickBot="1">
      <c r="A21" s="274">
        <v>3</v>
      </c>
      <c r="B21" s="48" t="s">
        <v>454</v>
      </c>
      <c r="C21" s="138" t="s">
        <v>453</v>
      </c>
      <c r="D21" s="42" t="s">
        <v>452</v>
      </c>
      <c r="E21" s="17">
        <v>36</v>
      </c>
      <c r="F21" s="180"/>
      <c r="G21" s="181">
        <f t="shared" si="2"/>
        <v>0</v>
      </c>
      <c r="H21" s="181">
        <f t="shared" si="3"/>
        <v>0</v>
      </c>
    </row>
    <row r="22" spans="1:8" ht="15.75" thickBot="1">
      <c r="A22" s="274">
        <v>4</v>
      </c>
      <c r="B22" s="48" t="s">
        <v>451</v>
      </c>
      <c r="C22" s="138" t="s">
        <v>450</v>
      </c>
      <c r="D22" s="42" t="s">
        <v>234</v>
      </c>
      <c r="E22" s="17">
        <v>1</v>
      </c>
      <c r="F22" s="180"/>
      <c r="G22" s="181">
        <f t="shared" si="2"/>
        <v>0</v>
      </c>
      <c r="H22" s="181">
        <f t="shared" si="3"/>
        <v>0</v>
      </c>
    </row>
    <row r="23" spans="1:8" ht="39.75" thickBot="1">
      <c r="A23" s="274">
        <v>5</v>
      </c>
      <c r="B23" s="247" t="s">
        <v>553</v>
      </c>
      <c r="C23" s="243" t="s">
        <v>554</v>
      </c>
      <c r="D23" s="182" t="s">
        <v>234</v>
      </c>
      <c r="E23" s="17">
        <v>6</v>
      </c>
      <c r="F23" s="180"/>
      <c r="G23" s="181">
        <f t="shared" si="2"/>
        <v>0</v>
      </c>
      <c r="H23" s="181">
        <f t="shared" si="3"/>
        <v>0</v>
      </c>
    </row>
    <row r="24" spans="1:8" ht="27" thickBot="1">
      <c r="A24" s="274">
        <v>6</v>
      </c>
      <c r="B24" s="247" t="s">
        <v>555</v>
      </c>
      <c r="C24" s="243" t="s">
        <v>556</v>
      </c>
      <c r="D24" s="182" t="s">
        <v>452</v>
      </c>
      <c r="E24" s="17">
        <v>2</v>
      </c>
      <c r="F24" s="180"/>
      <c r="G24" s="181">
        <f t="shared" si="2"/>
        <v>0</v>
      </c>
      <c r="H24" s="181">
        <f t="shared" si="3"/>
        <v>0</v>
      </c>
    </row>
    <row r="25" spans="1:8" ht="15.75" thickBot="1">
      <c r="A25" s="563"/>
      <c r="B25" s="564"/>
      <c r="C25" s="564"/>
      <c r="D25" s="564"/>
      <c r="E25" s="564"/>
      <c r="F25" s="564"/>
      <c r="G25" s="564"/>
      <c r="H25" s="565"/>
    </row>
    <row r="26" spans="1:8" ht="15.75" thickBot="1">
      <c r="A26" s="614" t="s">
        <v>170</v>
      </c>
      <c r="B26" s="615"/>
      <c r="C26" s="615"/>
      <c r="D26" s="615"/>
      <c r="E26" s="615"/>
      <c r="F26" s="616"/>
      <c r="G26" s="205">
        <f>SUM(G19:G24)</f>
        <v>0</v>
      </c>
      <c r="H26" s="205">
        <f>SUM(H19:H25)</f>
        <v>0</v>
      </c>
    </row>
  </sheetData>
  <mergeCells count="8">
    <mergeCell ref="A25:H25"/>
    <mergeCell ref="A26:F26"/>
    <mergeCell ref="A3:H3"/>
    <mergeCell ref="A11:H11"/>
    <mergeCell ref="A1:H2"/>
    <mergeCell ref="A12:F12"/>
    <mergeCell ref="A15:H16"/>
    <mergeCell ref="A17:H17"/>
  </mergeCells>
  <pageMargins left="0.7" right="0.7" top="0.75" bottom="0.75" header="0.3" footer="0.3"/>
  <pageSetup paperSize="9" scale="48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L32"/>
  <sheetViews>
    <sheetView showGridLines="0" view="pageBreakPreview" topLeftCell="A16" zoomScaleNormal="100" zoomScaleSheetLayoutView="100" workbookViewId="0">
      <selection activeCell="F29" sqref="F29:F30"/>
    </sheetView>
  </sheetViews>
  <sheetFormatPr defaultRowHeight="15"/>
  <cols>
    <col min="2" max="2" width="24.42578125" style="140" customWidth="1"/>
    <col min="3" max="3" width="75.140625" customWidth="1"/>
    <col min="4" max="4" width="18.85546875" customWidth="1"/>
    <col min="5" max="5" width="22.28515625" customWidth="1"/>
    <col min="6" max="6" width="23.7109375" customWidth="1"/>
    <col min="7" max="7" width="20.140625" customWidth="1"/>
    <col min="8" max="8" width="17.42578125" customWidth="1"/>
    <col min="9" max="9" width="19.85546875" customWidth="1"/>
    <col min="10" max="11" width="21.42578125" customWidth="1"/>
    <col min="12" max="12" width="16.5703125" customWidth="1"/>
  </cols>
  <sheetData>
    <row r="1" spans="1:12" ht="15.75" customHeight="1">
      <c r="A1" s="624" t="s">
        <v>486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4"/>
    </row>
    <row r="2" spans="1:12" ht="15.75" customHeight="1">
      <c r="A2" s="624"/>
      <c r="B2" s="624"/>
      <c r="C2" s="624"/>
      <c r="D2" s="624"/>
      <c r="E2" s="624"/>
      <c r="F2" s="624"/>
      <c r="G2" s="624"/>
      <c r="H2" s="624"/>
      <c r="I2" s="624"/>
      <c r="J2" s="624"/>
      <c r="K2" s="624"/>
      <c r="L2" s="624"/>
    </row>
    <row r="3" spans="1:12" ht="16.5" thickBot="1">
      <c r="A3" s="209"/>
      <c r="B3" s="209"/>
      <c r="C3" s="209"/>
      <c r="D3" s="209"/>
      <c r="E3" s="209"/>
      <c r="F3" s="209"/>
      <c r="G3" s="209"/>
      <c r="H3" s="209"/>
      <c r="I3" s="209"/>
    </row>
    <row r="4" spans="1:12" ht="16.5" thickBot="1">
      <c r="A4" s="626" t="s">
        <v>567</v>
      </c>
      <c r="B4" s="626"/>
      <c r="C4" s="626"/>
      <c r="D4" s="626"/>
      <c r="E4" s="626"/>
      <c r="F4" s="626"/>
      <c r="G4" s="626"/>
      <c r="H4" s="626"/>
      <c r="I4" s="626"/>
      <c r="J4" s="626"/>
      <c r="K4" s="626"/>
      <c r="L4" s="626"/>
    </row>
    <row r="5" spans="1:12" ht="16.5" customHeight="1" thickBot="1">
      <c r="A5" s="628"/>
      <c r="B5" s="629"/>
      <c r="C5" s="629"/>
      <c r="D5" s="629"/>
      <c r="E5" s="629"/>
      <c r="F5" s="629"/>
      <c r="G5" s="629"/>
      <c r="H5" s="629"/>
      <c r="I5" s="629"/>
    </row>
    <row r="6" spans="1:12" ht="34.5" customHeight="1" thickBot="1">
      <c r="A6" s="168"/>
      <c r="B6" s="164" t="s">
        <v>54</v>
      </c>
      <c r="C6" s="164" t="s">
        <v>321</v>
      </c>
      <c r="D6" s="164" t="s">
        <v>485</v>
      </c>
      <c r="E6" s="164" t="s">
        <v>320</v>
      </c>
      <c r="F6" s="164" t="s">
        <v>319</v>
      </c>
      <c r="G6" s="164" t="s">
        <v>318</v>
      </c>
      <c r="H6" s="148" t="s">
        <v>317</v>
      </c>
    </row>
    <row r="7" spans="1:12" ht="26.25" thickBot="1">
      <c r="A7" s="42">
        <v>1</v>
      </c>
      <c r="B7" s="208" t="s">
        <v>494</v>
      </c>
      <c r="C7" s="138" t="s">
        <v>557</v>
      </c>
      <c r="D7" s="42" t="s">
        <v>487</v>
      </c>
      <c r="E7" s="207">
        <v>1</v>
      </c>
      <c r="F7" s="210"/>
      <c r="G7" s="211">
        <f>F7*E7</f>
        <v>0</v>
      </c>
      <c r="H7" s="211">
        <f t="shared" ref="H7:I22" si="0">G7*36</f>
        <v>0</v>
      </c>
    </row>
    <row r="8" spans="1:12" ht="39" thickBot="1">
      <c r="A8" s="42">
        <v>2</v>
      </c>
      <c r="B8" s="208" t="s">
        <v>493</v>
      </c>
      <c r="C8" s="138" t="s">
        <v>558</v>
      </c>
      <c r="D8" s="42" t="s">
        <v>492</v>
      </c>
      <c r="E8" s="207">
        <v>10</v>
      </c>
      <c r="F8" s="212"/>
      <c r="G8" s="211">
        <f t="shared" ref="G8:G10" si="1">F8*E8</f>
        <v>0</v>
      </c>
      <c r="H8" s="195">
        <f t="shared" si="0"/>
        <v>0</v>
      </c>
    </row>
    <row r="9" spans="1:12" ht="39" thickBot="1">
      <c r="A9" s="42">
        <v>3</v>
      </c>
      <c r="B9" s="208" t="s">
        <v>491</v>
      </c>
      <c r="C9" s="138" t="s">
        <v>564</v>
      </c>
      <c r="D9" s="42" t="s">
        <v>559</v>
      </c>
      <c r="E9" s="207">
        <v>0.25</v>
      </c>
      <c r="F9" s="212"/>
      <c r="G9" s="211">
        <f t="shared" si="1"/>
        <v>0</v>
      </c>
      <c r="H9" s="195">
        <f t="shared" si="0"/>
        <v>0</v>
      </c>
    </row>
    <row r="10" spans="1:12" ht="15.75" thickBot="1">
      <c r="A10" s="213">
        <v>4</v>
      </c>
      <c r="B10" s="214" t="s">
        <v>490</v>
      </c>
      <c r="C10" s="215" t="s">
        <v>489</v>
      </c>
      <c r="D10" s="213" t="s">
        <v>488</v>
      </c>
      <c r="E10" s="216">
        <v>0.5</v>
      </c>
      <c r="F10" s="217"/>
      <c r="G10" s="218">
        <f t="shared" si="1"/>
        <v>0</v>
      </c>
      <c r="H10" s="219">
        <f t="shared" si="0"/>
        <v>0</v>
      </c>
    </row>
    <row r="11" spans="1:12" ht="15.75" thickBot="1">
      <c r="A11" s="630" t="s">
        <v>465</v>
      </c>
      <c r="B11" s="631"/>
      <c r="C11" s="631"/>
      <c r="D11" s="631"/>
      <c r="E11" s="631"/>
      <c r="F11" s="632"/>
      <c r="G11" s="228">
        <f>SUM(G7:G10)</f>
        <v>0</v>
      </c>
      <c r="H11" s="228">
        <f>SUM(H7:H10)</f>
        <v>0</v>
      </c>
    </row>
    <row r="12" spans="1:12" ht="15.75" thickBot="1">
      <c r="B12"/>
    </row>
    <row r="13" spans="1:12" ht="16.5" customHeight="1" thickBot="1">
      <c r="A13" s="627" t="s">
        <v>566</v>
      </c>
      <c r="B13" s="627"/>
      <c r="C13" s="627"/>
      <c r="D13" s="627"/>
      <c r="E13" s="627"/>
      <c r="F13" s="627"/>
      <c r="G13" s="627"/>
      <c r="H13" s="627"/>
      <c r="I13" s="627"/>
      <c r="J13" s="627"/>
      <c r="K13" s="627"/>
      <c r="L13" s="627"/>
    </row>
    <row r="14" spans="1:12" ht="15.75" thickBot="1">
      <c r="B14"/>
    </row>
    <row r="15" spans="1:12" ht="26.25" thickBot="1">
      <c r="A15" s="164"/>
      <c r="B15" s="164" t="s">
        <v>54</v>
      </c>
      <c r="C15" s="164" t="s">
        <v>321</v>
      </c>
      <c r="D15" s="164" t="s">
        <v>485</v>
      </c>
      <c r="E15" s="164" t="s">
        <v>419</v>
      </c>
      <c r="F15" s="164" t="s">
        <v>418</v>
      </c>
      <c r="G15" s="164" t="s">
        <v>484</v>
      </c>
      <c r="H15" s="164" t="s">
        <v>417</v>
      </c>
      <c r="I15" s="164" t="s">
        <v>483</v>
      </c>
    </row>
    <row r="16" spans="1:12" ht="15.75" thickBot="1">
      <c r="A16" s="42">
        <v>1</v>
      </c>
      <c r="B16" s="208" t="s">
        <v>482</v>
      </c>
      <c r="C16" s="138" t="s">
        <v>481</v>
      </c>
      <c r="D16" s="42" t="s">
        <v>452</v>
      </c>
      <c r="E16" s="42">
        <v>12</v>
      </c>
      <c r="F16" s="207">
        <v>2</v>
      </c>
      <c r="G16" s="206"/>
      <c r="H16" s="142">
        <f t="shared" ref="H16:H23" si="2">(F16*G16)/E16</f>
        <v>0</v>
      </c>
      <c r="I16" s="142">
        <f t="shared" si="0"/>
        <v>0</v>
      </c>
    </row>
    <row r="17" spans="1:12" ht="15.75" thickBot="1">
      <c r="A17" s="42">
        <v>2</v>
      </c>
      <c r="B17" s="208" t="s">
        <v>480</v>
      </c>
      <c r="C17" s="138" t="s">
        <v>479</v>
      </c>
      <c r="D17" s="42" t="s">
        <v>452</v>
      </c>
      <c r="E17" s="42">
        <v>12</v>
      </c>
      <c r="F17" s="207">
        <v>2</v>
      </c>
      <c r="G17" s="206"/>
      <c r="H17" s="142">
        <f t="shared" si="2"/>
        <v>0</v>
      </c>
      <c r="I17" s="142">
        <f t="shared" si="0"/>
        <v>0</v>
      </c>
    </row>
    <row r="18" spans="1:12" ht="26.25" thickBot="1">
      <c r="A18" s="42">
        <v>3</v>
      </c>
      <c r="B18" s="208" t="s">
        <v>478</v>
      </c>
      <c r="C18" s="138" t="s">
        <v>560</v>
      </c>
      <c r="D18" s="42" t="s">
        <v>452</v>
      </c>
      <c r="E18" s="42">
        <v>6</v>
      </c>
      <c r="F18" s="207">
        <v>2</v>
      </c>
      <c r="G18" s="206"/>
      <c r="H18" s="142">
        <f t="shared" si="2"/>
        <v>0</v>
      </c>
      <c r="I18" s="142">
        <f t="shared" si="0"/>
        <v>0</v>
      </c>
    </row>
    <row r="19" spans="1:12" ht="39" thickBot="1">
      <c r="A19" s="42">
        <v>4</v>
      </c>
      <c r="B19" s="208" t="s">
        <v>477</v>
      </c>
      <c r="C19" s="138" t="s">
        <v>561</v>
      </c>
      <c r="D19" s="42" t="s">
        <v>476</v>
      </c>
      <c r="E19" s="42">
        <v>12</v>
      </c>
      <c r="F19" s="207">
        <v>1</v>
      </c>
      <c r="G19" s="206"/>
      <c r="H19" s="142">
        <f t="shared" si="2"/>
        <v>0</v>
      </c>
      <c r="I19" s="142">
        <f t="shared" si="0"/>
        <v>0</v>
      </c>
    </row>
    <row r="20" spans="1:12" ht="15.75" thickBot="1">
      <c r="A20" s="42">
        <v>5</v>
      </c>
      <c r="B20" s="208" t="s">
        <v>475</v>
      </c>
      <c r="C20" s="138" t="s">
        <v>474</v>
      </c>
      <c r="D20" s="42" t="s">
        <v>452</v>
      </c>
      <c r="E20" s="42">
        <v>6</v>
      </c>
      <c r="F20" s="207">
        <v>2</v>
      </c>
      <c r="G20" s="206"/>
      <c r="H20" s="142">
        <f t="shared" si="2"/>
        <v>0</v>
      </c>
      <c r="I20" s="142">
        <f t="shared" si="0"/>
        <v>0</v>
      </c>
    </row>
    <row r="21" spans="1:12" ht="15.75" thickBot="1">
      <c r="A21" s="42">
        <v>6</v>
      </c>
      <c r="B21" s="208" t="s">
        <v>473</v>
      </c>
      <c r="C21" s="138" t="s">
        <v>472</v>
      </c>
      <c r="D21" s="42" t="s">
        <v>452</v>
      </c>
      <c r="E21" s="42">
        <v>12</v>
      </c>
      <c r="F21" s="207">
        <v>2</v>
      </c>
      <c r="G21" s="206"/>
      <c r="H21" s="142">
        <f t="shared" si="2"/>
        <v>0</v>
      </c>
      <c r="I21" s="142">
        <f t="shared" si="0"/>
        <v>0</v>
      </c>
    </row>
    <row r="22" spans="1:12" ht="15.75" thickBot="1">
      <c r="A22" s="42">
        <v>7</v>
      </c>
      <c r="B22" s="208" t="s">
        <v>469</v>
      </c>
      <c r="C22" s="138" t="s">
        <v>468</v>
      </c>
      <c r="D22" s="42" t="s">
        <v>452</v>
      </c>
      <c r="E22" s="42">
        <v>12</v>
      </c>
      <c r="F22" s="207">
        <v>2</v>
      </c>
      <c r="G22" s="206"/>
      <c r="H22" s="142">
        <f t="shared" si="2"/>
        <v>0</v>
      </c>
      <c r="I22" s="142">
        <f t="shared" si="0"/>
        <v>0</v>
      </c>
    </row>
    <row r="23" spans="1:12" ht="15.75" thickBot="1">
      <c r="A23" s="213">
        <v>8</v>
      </c>
      <c r="B23" s="214" t="s">
        <v>467</v>
      </c>
      <c r="C23" s="220" t="s">
        <v>466</v>
      </c>
      <c r="D23" s="221" t="s">
        <v>452</v>
      </c>
      <c r="E23" s="213">
        <v>3</v>
      </c>
      <c r="F23" s="216">
        <v>2</v>
      </c>
      <c r="G23" s="222"/>
      <c r="H23" s="223">
        <f t="shared" si="2"/>
        <v>0</v>
      </c>
      <c r="I23" s="223">
        <f t="shared" ref="I23" si="3">H23*36</f>
        <v>0</v>
      </c>
    </row>
    <row r="24" spans="1:12" ht="15.75" thickBot="1">
      <c r="A24" s="625" t="s">
        <v>465</v>
      </c>
      <c r="B24" s="625"/>
      <c r="C24" s="625"/>
      <c r="D24" s="625"/>
      <c r="E24" s="625"/>
      <c r="F24" s="625"/>
      <c r="G24" s="625"/>
      <c r="H24" s="228">
        <f>SUM(H16:H23)</f>
        <v>0</v>
      </c>
      <c r="I24" s="228">
        <f>SUM(I16:I23)</f>
        <v>0</v>
      </c>
    </row>
    <row r="25" spans="1:12" ht="15.75" thickBot="1">
      <c r="B25"/>
    </row>
    <row r="26" spans="1:12" ht="16.5" customHeight="1" thickBot="1">
      <c r="A26" s="627" t="s">
        <v>565</v>
      </c>
      <c r="B26" s="627"/>
      <c r="C26" s="627"/>
      <c r="D26" s="627"/>
      <c r="E26" s="627"/>
      <c r="F26" s="627"/>
      <c r="G26" s="627"/>
      <c r="H26" s="627"/>
      <c r="I26" s="627"/>
      <c r="J26" s="627"/>
      <c r="K26" s="627"/>
      <c r="L26" s="627"/>
    </row>
    <row r="27" spans="1:12" ht="15.75" thickBot="1">
      <c r="B27"/>
    </row>
    <row r="28" spans="1:12" ht="39" thickBot="1">
      <c r="A28" s="164"/>
      <c r="B28" s="164" t="s">
        <v>54</v>
      </c>
      <c r="C28" s="164" t="s">
        <v>321</v>
      </c>
      <c r="D28" s="164" t="s">
        <v>485</v>
      </c>
      <c r="E28" s="229" t="s">
        <v>544</v>
      </c>
      <c r="F28" s="229" t="s">
        <v>545</v>
      </c>
      <c r="G28" s="229" t="s">
        <v>546</v>
      </c>
      <c r="H28" s="230" t="s">
        <v>547</v>
      </c>
      <c r="I28" s="164" t="s">
        <v>548</v>
      </c>
      <c r="J28" s="164" t="s">
        <v>549</v>
      </c>
      <c r="K28" s="164" t="s">
        <v>550</v>
      </c>
      <c r="L28" s="164" t="s">
        <v>551</v>
      </c>
    </row>
    <row r="29" spans="1:12" ht="39" thickBot="1">
      <c r="A29" s="42">
        <v>1</v>
      </c>
      <c r="B29" s="208" t="s">
        <v>471</v>
      </c>
      <c r="C29" s="138" t="s">
        <v>562</v>
      </c>
      <c r="D29" s="42" t="s">
        <v>452</v>
      </c>
      <c r="E29" s="42">
        <v>1</v>
      </c>
      <c r="F29" s="186"/>
      <c r="G29" s="198">
        <f>F29*E29</f>
        <v>0</v>
      </c>
      <c r="H29" s="225">
        <v>0.2</v>
      </c>
      <c r="I29" s="179">
        <f>H29*F29</f>
        <v>0</v>
      </c>
      <c r="J29" s="47">
        <f>I29*E29</f>
        <v>0</v>
      </c>
      <c r="K29" s="199">
        <f>J29/12</f>
        <v>0</v>
      </c>
      <c r="L29" s="199">
        <f>K29*36</f>
        <v>0</v>
      </c>
    </row>
    <row r="30" spans="1:12" ht="26.25" thickBot="1">
      <c r="A30" s="42">
        <v>2</v>
      </c>
      <c r="B30" s="208" t="s">
        <v>470</v>
      </c>
      <c r="C30" s="138" t="s">
        <v>563</v>
      </c>
      <c r="D30" s="42" t="s">
        <v>452</v>
      </c>
      <c r="E30" s="42">
        <v>2</v>
      </c>
      <c r="F30" s="224"/>
      <c r="G30" s="198">
        <f>F30*E30</f>
        <v>0</v>
      </c>
      <c r="H30" s="226">
        <v>0.2</v>
      </c>
      <c r="I30" s="179">
        <f>H30*F30</f>
        <v>0</v>
      </c>
      <c r="J30" s="47">
        <f>I30*E30</f>
        <v>0</v>
      </c>
      <c r="K30" s="199">
        <f>J30/12</f>
        <v>0</v>
      </c>
      <c r="L30" s="199">
        <f>K30*36</f>
        <v>0</v>
      </c>
    </row>
    <row r="31" spans="1:12" ht="15.75" thickBot="1">
      <c r="B31"/>
    </row>
    <row r="32" spans="1:12" ht="15.75" customHeight="1" thickBot="1">
      <c r="A32" s="625" t="s">
        <v>465</v>
      </c>
      <c r="B32" s="625"/>
      <c r="C32" s="625"/>
      <c r="D32" s="625"/>
      <c r="E32" s="625"/>
      <c r="F32" s="625"/>
      <c r="G32" s="625"/>
      <c r="H32" s="625"/>
      <c r="I32" s="625"/>
      <c r="J32" s="625"/>
      <c r="K32" s="227">
        <f>SUM(K29:K30)</f>
        <v>0</v>
      </c>
      <c r="L32" s="227">
        <f>SUM(L29:L30)</f>
        <v>0</v>
      </c>
    </row>
  </sheetData>
  <mergeCells count="8">
    <mergeCell ref="A1:L2"/>
    <mergeCell ref="A32:J32"/>
    <mergeCell ref="A4:L4"/>
    <mergeCell ref="A26:L26"/>
    <mergeCell ref="A13:L13"/>
    <mergeCell ref="A5:I5"/>
    <mergeCell ref="A11:F11"/>
    <mergeCell ref="A24:G24"/>
  </mergeCells>
  <pageMargins left="0.7" right="0.7" top="0.75" bottom="0.75" header="0.3" footer="0.3"/>
  <pageSetup paperSize="9" scale="3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K5"/>
  <sheetViews>
    <sheetView view="pageBreakPreview" zoomScale="90" zoomScaleNormal="100" zoomScaleSheetLayoutView="90" workbookViewId="0">
      <selection activeCell="I5" sqref="I5"/>
    </sheetView>
  </sheetViews>
  <sheetFormatPr defaultRowHeight="15"/>
  <cols>
    <col min="1" max="1" width="6.28515625" bestFit="1" customWidth="1"/>
    <col min="2" max="2" width="42" customWidth="1"/>
    <col min="3" max="3" width="63.42578125" customWidth="1"/>
    <col min="4" max="5" width="25.5703125" customWidth="1"/>
    <col min="6" max="6" width="21.85546875" customWidth="1"/>
    <col min="7" max="7" width="17" customWidth="1"/>
    <col min="8" max="8" width="20.7109375" customWidth="1"/>
    <col min="9" max="9" width="19" customWidth="1"/>
    <col min="10" max="10" width="19.28515625" customWidth="1"/>
    <col min="11" max="11" width="19.5703125" customWidth="1"/>
  </cols>
  <sheetData>
    <row r="1" spans="1:11">
      <c r="A1" s="633" t="s">
        <v>654</v>
      </c>
      <c r="B1" s="633"/>
      <c r="C1" s="633"/>
      <c r="D1" s="633"/>
      <c r="E1" s="633"/>
      <c r="F1" s="633"/>
      <c r="G1" s="633"/>
      <c r="H1" s="633"/>
      <c r="I1" s="633"/>
      <c r="J1" s="633"/>
      <c r="K1" s="633"/>
    </row>
    <row r="2" spans="1:11" ht="15.75" thickBot="1">
      <c r="A2" s="634"/>
      <c r="B2" s="634"/>
      <c r="C2" s="634"/>
      <c r="D2" s="634"/>
      <c r="E2" s="634"/>
      <c r="F2" s="634"/>
      <c r="G2" s="634"/>
      <c r="H2" s="634"/>
      <c r="I2" s="634"/>
      <c r="J2" s="634"/>
      <c r="K2" s="634"/>
    </row>
    <row r="3" spans="1:11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</row>
    <row r="4" spans="1:11" ht="51.75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68</v>
      </c>
      <c r="F4" s="45" t="s">
        <v>69</v>
      </c>
      <c r="G4" s="45" t="s">
        <v>70</v>
      </c>
      <c r="H4" s="45" t="s">
        <v>71</v>
      </c>
      <c r="I4" s="45" t="s">
        <v>770</v>
      </c>
      <c r="J4" s="45" t="s">
        <v>443</v>
      </c>
      <c r="K4" s="45" t="s">
        <v>442</v>
      </c>
    </row>
    <row r="5" spans="1:11" ht="102.75" thickBot="1">
      <c r="A5" s="12">
        <v>6</v>
      </c>
      <c r="B5" s="48" t="s">
        <v>655</v>
      </c>
      <c r="C5" s="42" t="s">
        <v>501</v>
      </c>
      <c r="D5" s="42" t="s">
        <v>37</v>
      </c>
      <c r="E5" s="50">
        <v>1</v>
      </c>
      <c r="F5" s="50">
        <v>2</v>
      </c>
      <c r="G5" s="51">
        <f>E5*F5</f>
        <v>2</v>
      </c>
      <c r="H5" s="163">
        <f>'PCFP ITEM6'!H145</f>
        <v>0</v>
      </c>
      <c r="I5" s="162">
        <f>G5*H5</f>
        <v>0</v>
      </c>
      <c r="J5" s="161">
        <f>I5*12</f>
        <v>0</v>
      </c>
      <c r="K5" s="161">
        <f>I5*36</f>
        <v>0</v>
      </c>
    </row>
  </sheetData>
  <mergeCells count="2">
    <mergeCell ref="A1:K2"/>
    <mergeCell ref="A3:K3"/>
  </mergeCells>
  <pageMargins left="0.7" right="0.7" top="0.75" bottom="0.75" header="0.3" footer="0.3"/>
  <pageSetup paperSize="9" scale="31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172"/>
  <sheetViews>
    <sheetView showGridLines="0" zoomScaleNormal="100" workbookViewId="0">
      <selection activeCell="G133" sqref="G133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77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78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79</v>
      </c>
      <c r="C6" s="553"/>
      <c r="D6" s="491" t="s">
        <v>2</v>
      </c>
      <c r="E6" s="492"/>
      <c r="F6" s="492"/>
      <c r="G6" s="492"/>
      <c r="H6" s="557"/>
      <c r="I6" s="57"/>
    </row>
    <row r="7" spans="1:9" ht="65.25" customHeight="1" thickBot="1">
      <c r="A7" s="58"/>
      <c r="B7" s="535" t="s">
        <v>80</v>
      </c>
      <c r="C7" s="536"/>
      <c r="D7" s="537" t="s">
        <v>501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81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82</v>
      </c>
      <c r="C10" s="490" t="s">
        <v>83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84</v>
      </c>
      <c r="C11" s="490" t="s">
        <v>85</v>
      </c>
      <c r="D11" s="490"/>
      <c r="E11" s="490"/>
      <c r="F11" s="490"/>
      <c r="G11" s="558"/>
      <c r="H11" s="559"/>
      <c r="I11" s="57"/>
    </row>
    <row r="12" spans="1:9" ht="15" thickBot="1">
      <c r="A12" s="56"/>
      <c r="B12" s="60" t="s">
        <v>86</v>
      </c>
      <c r="C12" s="530" t="s">
        <v>87</v>
      </c>
      <c r="D12" s="531"/>
      <c r="E12" s="531"/>
      <c r="F12" s="532"/>
      <c r="G12" s="533" t="s">
        <v>212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88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89</v>
      </c>
      <c r="C15" s="518"/>
      <c r="D15" s="518"/>
      <c r="E15" s="518"/>
      <c r="F15" s="519"/>
      <c r="G15" s="520" t="s">
        <v>90</v>
      </c>
      <c r="H15" s="521"/>
      <c r="I15" s="57"/>
    </row>
    <row r="16" spans="1:9" ht="15.75" customHeight="1" thickBot="1">
      <c r="A16" s="56"/>
      <c r="B16" s="522" t="s">
        <v>497</v>
      </c>
      <c r="C16" s="523"/>
      <c r="D16" s="523"/>
      <c r="E16" s="523"/>
      <c r="F16" s="524"/>
      <c r="G16" s="525" t="s">
        <v>91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92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93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502</v>
      </c>
      <c r="D20" s="490"/>
      <c r="E20" s="490"/>
      <c r="F20" s="490"/>
      <c r="G20" s="511" t="s">
        <v>503</v>
      </c>
      <c r="H20" s="512"/>
      <c r="I20" s="57"/>
    </row>
    <row r="21" spans="1:9" ht="15">
      <c r="A21" s="56"/>
      <c r="B21" s="61">
        <v>2</v>
      </c>
      <c r="C21" s="490" t="s">
        <v>95</v>
      </c>
      <c r="D21" s="490"/>
      <c r="E21" s="490"/>
      <c r="F21" s="490"/>
      <c r="G21" s="513"/>
      <c r="H21" s="514"/>
      <c r="I21" s="57"/>
    </row>
    <row r="22" spans="1:9" ht="15" customHeight="1">
      <c r="A22" s="56"/>
      <c r="B22" s="61">
        <v>3</v>
      </c>
      <c r="C22" s="490" t="s">
        <v>94</v>
      </c>
      <c r="D22" s="490"/>
      <c r="E22" s="490"/>
      <c r="F22" s="490"/>
      <c r="G22" s="515" t="s">
        <v>504</v>
      </c>
      <c r="H22" s="516"/>
      <c r="I22" s="57"/>
    </row>
    <row r="23" spans="1:9" ht="15.75" thickBot="1">
      <c r="A23" s="56"/>
      <c r="B23" s="62">
        <v>4</v>
      </c>
      <c r="C23" s="495" t="s">
        <v>96</v>
      </c>
      <c r="D23" s="495"/>
      <c r="E23" s="495"/>
      <c r="F23" s="495"/>
      <c r="G23" s="496"/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97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98</v>
      </c>
      <c r="D26" s="499"/>
      <c r="E26" s="499"/>
      <c r="F26" s="499"/>
      <c r="G26" s="85" t="s">
        <v>99</v>
      </c>
      <c r="H26" s="75" t="s">
        <v>100</v>
      </c>
      <c r="I26" s="57"/>
    </row>
    <row r="27" spans="1:9">
      <c r="A27" s="56"/>
      <c r="B27" s="66" t="s">
        <v>82</v>
      </c>
      <c r="C27" s="500" t="s">
        <v>101</v>
      </c>
      <c r="D27" s="463"/>
      <c r="E27" s="463"/>
      <c r="F27" s="463"/>
      <c r="G27" s="464"/>
      <c r="H27" s="67">
        <f>G21</f>
        <v>0</v>
      </c>
      <c r="I27" s="57"/>
    </row>
    <row r="28" spans="1:9">
      <c r="A28" s="56"/>
      <c r="B28" s="68" t="s">
        <v>84</v>
      </c>
      <c r="C28" s="376" t="s">
        <v>102</v>
      </c>
      <c r="D28" s="378"/>
      <c r="E28" s="378"/>
      <c r="F28" s="378"/>
      <c r="G28" s="69"/>
      <c r="H28" s="67">
        <f>H27*G28</f>
        <v>0</v>
      </c>
      <c r="I28" s="57"/>
    </row>
    <row r="29" spans="1:9">
      <c r="A29" s="56"/>
      <c r="B29" s="68" t="s">
        <v>86</v>
      </c>
      <c r="C29" s="376" t="s">
        <v>103</v>
      </c>
      <c r="D29" s="378"/>
      <c r="E29" s="378"/>
      <c r="F29" s="378"/>
      <c r="G29" s="69"/>
      <c r="H29" s="67">
        <f>H27*G29</f>
        <v>0</v>
      </c>
      <c r="I29" s="57"/>
    </row>
    <row r="30" spans="1:9">
      <c r="A30" s="56"/>
      <c r="B30" s="68" t="s">
        <v>104</v>
      </c>
      <c r="C30" s="376" t="s">
        <v>105</v>
      </c>
      <c r="D30" s="378"/>
      <c r="E30" s="378"/>
      <c r="F30" s="378"/>
      <c r="G30" s="69"/>
      <c r="H30" s="67">
        <f>(((H27+H28)/220*G30)*105)</f>
        <v>0</v>
      </c>
      <c r="I30" s="57"/>
    </row>
    <row r="31" spans="1:9">
      <c r="A31" s="56"/>
      <c r="B31" s="70" t="s">
        <v>106</v>
      </c>
      <c r="C31" s="501" t="s">
        <v>107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108</v>
      </c>
      <c r="C32" s="503" t="s">
        <v>109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110</v>
      </c>
      <c r="C33" s="506"/>
      <c r="D33" s="506"/>
      <c r="E33" s="506"/>
      <c r="F33" s="506"/>
      <c r="G33" s="507"/>
      <c r="H33" s="72">
        <f>SUM(H27:H32)</f>
        <v>0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111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745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76" t="s">
        <v>113</v>
      </c>
      <c r="C37" s="472" t="s">
        <v>98</v>
      </c>
      <c r="D37" s="473"/>
      <c r="E37" s="473"/>
      <c r="F37" s="473"/>
      <c r="G37" s="254" t="s">
        <v>99</v>
      </c>
      <c r="H37" s="75" t="s">
        <v>114</v>
      </c>
      <c r="I37" s="57"/>
    </row>
    <row r="38" spans="1:10" ht="14.25" customHeight="1">
      <c r="A38" s="56"/>
      <c r="B38" s="61" t="s">
        <v>82</v>
      </c>
      <c r="C38" s="635" t="s">
        <v>115</v>
      </c>
      <c r="D38" s="636"/>
      <c r="E38" s="636"/>
      <c r="F38" s="636"/>
      <c r="G38" s="258">
        <v>8.3299999999999999E-2</v>
      </c>
      <c r="H38" s="67">
        <f>$H$33*G38</f>
        <v>0</v>
      </c>
      <c r="I38" s="57"/>
    </row>
    <row r="39" spans="1:10" ht="14.25" customHeight="1">
      <c r="A39" s="56"/>
      <c r="B39" s="61" t="s">
        <v>84</v>
      </c>
      <c r="C39" s="635" t="s">
        <v>734</v>
      </c>
      <c r="D39" s="636"/>
      <c r="E39" s="636"/>
      <c r="F39" s="636"/>
      <c r="G39" s="258">
        <v>2.7799999999999998E-2</v>
      </c>
      <c r="H39" s="67">
        <f>$H$33*G39</f>
        <v>0</v>
      </c>
      <c r="I39" s="57"/>
      <c r="J39" s="78"/>
    </row>
    <row r="40" spans="1:10" ht="15" customHeight="1">
      <c r="A40" s="56"/>
      <c r="B40" s="605" t="s">
        <v>117</v>
      </c>
      <c r="C40" s="606"/>
      <c r="D40" s="606"/>
      <c r="E40" s="606"/>
      <c r="F40" s="606"/>
      <c r="G40" s="262"/>
      <c r="H40" s="79">
        <f>SUM(H38:H39)</f>
        <v>0</v>
      </c>
      <c r="I40" s="57"/>
    </row>
    <row r="41" spans="1:10" ht="31.5" customHeight="1">
      <c r="A41" s="58"/>
      <c r="B41" s="479" t="s">
        <v>743</v>
      </c>
      <c r="C41" s="480"/>
      <c r="D41" s="480"/>
      <c r="E41" s="480"/>
      <c r="F41" s="480"/>
      <c r="G41" s="480"/>
      <c r="H41" s="481"/>
      <c r="I41" s="57"/>
    </row>
    <row r="42" spans="1:10" ht="31.5" customHeight="1">
      <c r="A42" s="58"/>
      <c r="B42" s="487" t="s">
        <v>736</v>
      </c>
      <c r="C42" s="488"/>
      <c r="D42" s="488"/>
      <c r="E42" s="488"/>
      <c r="F42" s="488"/>
      <c r="G42" s="488"/>
      <c r="H42" s="489"/>
      <c r="I42" s="57"/>
    </row>
    <row r="43" spans="1:10" ht="49.5" customHeight="1">
      <c r="A43" s="58"/>
      <c r="B43" s="482" t="s">
        <v>739</v>
      </c>
      <c r="C43" s="483"/>
      <c r="D43" s="483"/>
      <c r="E43" s="483"/>
      <c r="F43" s="483"/>
      <c r="G43" s="483"/>
      <c r="H43" s="484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118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98</v>
      </c>
      <c r="D46" s="397"/>
      <c r="E46" s="397"/>
      <c r="F46" s="397"/>
      <c r="G46" s="77" t="s">
        <v>119</v>
      </c>
      <c r="H46" s="75" t="s">
        <v>114</v>
      </c>
      <c r="I46" s="57"/>
    </row>
    <row r="47" spans="1:10">
      <c r="A47" s="56"/>
      <c r="B47" s="80" t="s">
        <v>82</v>
      </c>
      <c r="C47" s="475" t="s">
        <v>120</v>
      </c>
      <c r="D47" s="475"/>
      <c r="E47" s="475"/>
      <c r="F47" s="475"/>
      <c r="G47" s="81">
        <v>0.2</v>
      </c>
      <c r="H47" s="67">
        <f>($H$33+$H$40)*G47</f>
        <v>0</v>
      </c>
      <c r="I47" s="57"/>
    </row>
    <row r="48" spans="1:10">
      <c r="A48" s="56"/>
      <c r="B48" s="80" t="s">
        <v>84</v>
      </c>
      <c r="C48" s="475" t="s">
        <v>121</v>
      </c>
      <c r="D48" s="475"/>
      <c r="E48" s="475"/>
      <c r="F48" s="475"/>
      <c r="G48" s="81">
        <v>2.5000000000000001E-2</v>
      </c>
      <c r="H48" s="67">
        <f t="shared" ref="H48:H54" si="0">($H$33+$H$40)*G48</f>
        <v>0</v>
      </c>
      <c r="I48" s="57"/>
    </row>
    <row r="49" spans="1:10">
      <c r="A49" s="56"/>
      <c r="B49" s="80" t="s">
        <v>86</v>
      </c>
      <c r="C49" s="475" t="s">
        <v>122</v>
      </c>
      <c r="D49" s="475"/>
      <c r="E49" s="475"/>
      <c r="F49" s="475"/>
      <c r="G49" s="81">
        <v>0.06</v>
      </c>
      <c r="H49" s="67">
        <f t="shared" si="0"/>
        <v>0</v>
      </c>
      <c r="I49" s="57"/>
    </row>
    <row r="50" spans="1:10">
      <c r="A50" s="56"/>
      <c r="B50" s="80" t="s">
        <v>104</v>
      </c>
      <c r="C50" s="475" t="s">
        <v>123</v>
      </c>
      <c r="D50" s="475"/>
      <c r="E50" s="475"/>
      <c r="F50" s="475"/>
      <c r="G50" s="81">
        <v>1.4999999999999999E-2</v>
      </c>
      <c r="H50" s="67">
        <f t="shared" si="0"/>
        <v>0</v>
      </c>
      <c r="I50" s="57"/>
    </row>
    <row r="51" spans="1:10">
      <c r="A51" s="56"/>
      <c r="B51" s="80" t="s">
        <v>106</v>
      </c>
      <c r="C51" s="475" t="s">
        <v>124</v>
      </c>
      <c r="D51" s="475"/>
      <c r="E51" s="475"/>
      <c r="F51" s="475"/>
      <c r="G51" s="81">
        <v>0.01</v>
      </c>
      <c r="H51" s="67">
        <f t="shared" si="0"/>
        <v>0</v>
      </c>
      <c r="I51" s="57"/>
    </row>
    <row r="52" spans="1:10">
      <c r="A52" s="56"/>
      <c r="B52" s="80" t="s">
        <v>108</v>
      </c>
      <c r="C52" s="475" t="s">
        <v>125</v>
      </c>
      <c r="D52" s="475"/>
      <c r="E52" s="475"/>
      <c r="F52" s="475"/>
      <c r="G52" s="81">
        <v>6.0000000000000001E-3</v>
      </c>
      <c r="H52" s="67">
        <f t="shared" si="0"/>
        <v>0</v>
      </c>
      <c r="I52" s="57"/>
    </row>
    <row r="53" spans="1:10">
      <c r="A53" s="56"/>
      <c r="B53" s="80" t="s">
        <v>126</v>
      </c>
      <c r="C53" s="475" t="s">
        <v>127</v>
      </c>
      <c r="D53" s="475"/>
      <c r="E53" s="475"/>
      <c r="F53" s="475"/>
      <c r="G53" s="81">
        <v>2E-3</v>
      </c>
      <c r="H53" s="67">
        <f t="shared" si="0"/>
        <v>0</v>
      </c>
      <c r="I53" s="57"/>
    </row>
    <row r="54" spans="1:10">
      <c r="A54" s="56"/>
      <c r="B54" s="80" t="s">
        <v>128</v>
      </c>
      <c r="C54" s="475" t="s">
        <v>129</v>
      </c>
      <c r="D54" s="475"/>
      <c r="E54" s="475"/>
      <c r="F54" s="475"/>
      <c r="G54" s="81">
        <v>0.08</v>
      </c>
      <c r="H54" s="67">
        <f t="shared" si="0"/>
        <v>0</v>
      </c>
      <c r="I54" s="57"/>
    </row>
    <row r="55" spans="1:10" ht="15">
      <c r="A55" s="56"/>
      <c r="B55" s="445" t="s">
        <v>130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0</v>
      </c>
      <c r="I55" s="57"/>
      <c r="J55" s="84"/>
    </row>
    <row r="56" spans="1:10" ht="15">
      <c r="A56" s="58"/>
      <c r="B56" s="415" t="s">
        <v>131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132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133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134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76" t="s">
        <v>27</v>
      </c>
      <c r="C61" s="472" t="s">
        <v>98</v>
      </c>
      <c r="D61" s="473"/>
      <c r="E61" s="473"/>
      <c r="F61" s="474"/>
      <c r="G61" s="77" t="s">
        <v>135</v>
      </c>
      <c r="H61" s="75" t="s">
        <v>136</v>
      </c>
      <c r="I61" s="57"/>
    </row>
    <row r="62" spans="1:10" ht="15" customHeight="1">
      <c r="A62" s="56"/>
      <c r="B62" s="460" t="s">
        <v>82</v>
      </c>
      <c r="C62" s="475" t="s">
        <v>137</v>
      </c>
      <c r="D62" s="475"/>
      <c r="E62" s="475"/>
      <c r="F62" s="86" t="s">
        <v>138</v>
      </c>
      <c r="G62" s="468"/>
      <c r="H62" s="470">
        <f>IF((G62*2*F63)-(H27*6%)&lt;0,0,(G62*2*F63)-(H27*6%))</f>
        <v>0</v>
      </c>
      <c r="I62" s="57"/>
    </row>
    <row r="63" spans="1:10" ht="15" customHeight="1">
      <c r="A63" s="56"/>
      <c r="B63" s="461"/>
      <c r="C63" s="475"/>
      <c r="D63" s="475"/>
      <c r="E63" s="475"/>
      <c r="F63" s="87"/>
      <c r="G63" s="469"/>
      <c r="H63" s="471"/>
      <c r="I63" s="57"/>
    </row>
    <row r="64" spans="1:10" ht="15" customHeight="1">
      <c r="A64" s="56"/>
      <c r="B64" s="460" t="s">
        <v>84</v>
      </c>
      <c r="C64" s="462" t="s">
        <v>139</v>
      </c>
      <c r="D64" s="463"/>
      <c r="E64" s="464"/>
      <c r="F64" s="88" t="s">
        <v>140</v>
      </c>
      <c r="G64" s="468"/>
      <c r="H64" s="470">
        <f>(G64*F63)*(1-F65)</f>
        <v>0</v>
      </c>
      <c r="I64" s="57"/>
    </row>
    <row r="65" spans="1:9" ht="14.25" customHeight="1">
      <c r="A65" s="56"/>
      <c r="B65" s="461"/>
      <c r="C65" s="465"/>
      <c r="D65" s="466"/>
      <c r="E65" s="467"/>
      <c r="F65" s="89"/>
      <c r="G65" s="469"/>
      <c r="H65" s="471"/>
      <c r="I65" s="57"/>
    </row>
    <row r="66" spans="1:9" ht="14.25" customHeight="1">
      <c r="A66" s="56"/>
      <c r="B66" s="80" t="s">
        <v>86</v>
      </c>
      <c r="C66" s="447"/>
      <c r="D66" s="448"/>
      <c r="E66" s="448"/>
      <c r="F66" s="449"/>
      <c r="G66" s="90"/>
      <c r="H66" s="91">
        <f>G66</f>
        <v>0</v>
      </c>
      <c r="I66" s="57"/>
    </row>
    <row r="67" spans="1:9" ht="14.25" customHeight="1">
      <c r="A67" s="56"/>
      <c r="B67" s="80" t="s">
        <v>104</v>
      </c>
      <c r="C67" s="447"/>
      <c r="D67" s="448"/>
      <c r="E67" s="448"/>
      <c r="F67" s="449"/>
      <c r="G67" s="90"/>
      <c r="H67" s="91">
        <v>0</v>
      </c>
      <c r="I67" s="57"/>
    </row>
    <row r="68" spans="1:9" ht="14.25" customHeight="1">
      <c r="A68" s="56"/>
      <c r="B68" s="80" t="s">
        <v>106</v>
      </c>
      <c r="C68" s="447"/>
      <c r="D68" s="448"/>
      <c r="E68" s="448"/>
      <c r="F68" s="449"/>
      <c r="G68" s="90"/>
      <c r="H68" s="91">
        <v>0</v>
      </c>
      <c r="I68" s="57"/>
    </row>
    <row r="69" spans="1:9" ht="14.25" customHeight="1">
      <c r="A69" s="56"/>
      <c r="B69" s="80" t="s">
        <v>108</v>
      </c>
      <c r="C69" s="447"/>
      <c r="D69" s="448"/>
      <c r="E69" s="448"/>
      <c r="F69" s="449"/>
      <c r="G69" s="90"/>
      <c r="H69" s="91">
        <v>0</v>
      </c>
      <c r="I69" s="57"/>
    </row>
    <row r="70" spans="1:9" ht="15">
      <c r="A70" s="56"/>
      <c r="B70" s="445" t="s">
        <v>141</v>
      </c>
      <c r="C70" s="397"/>
      <c r="D70" s="397"/>
      <c r="E70" s="397"/>
      <c r="F70" s="397"/>
      <c r="G70" s="453"/>
      <c r="H70" s="92">
        <f>SUM(H62:H69)</f>
        <v>0</v>
      </c>
      <c r="I70" s="57"/>
    </row>
    <row r="71" spans="1:9">
      <c r="A71" s="58"/>
      <c r="B71" s="454" t="s">
        <v>142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143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144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76">
        <v>2</v>
      </c>
      <c r="C75" s="397" t="s">
        <v>145</v>
      </c>
      <c r="D75" s="397"/>
      <c r="E75" s="397"/>
      <c r="F75" s="397"/>
      <c r="G75" s="397"/>
      <c r="H75" s="75" t="s">
        <v>114</v>
      </c>
      <c r="I75" s="57"/>
    </row>
    <row r="76" spans="1:9">
      <c r="A76" s="56"/>
      <c r="B76" s="80" t="s">
        <v>146</v>
      </c>
      <c r="C76" s="447" t="s">
        <v>744</v>
      </c>
      <c r="D76" s="448"/>
      <c r="E76" s="448"/>
      <c r="F76" s="448"/>
      <c r="G76" s="449"/>
      <c r="H76" s="91">
        <f>H40</f>
        <v>0</v>
      </c>
      <c r="I76" s="57"/>
    </row>
    <row r="77" spans="1:9">
      <c r="A77" s="56"/>
      <c r="B77" s="80" t="s">
        <v>148</v>
      </c>
      <c r="C77" s="447" t="s">
        <v>149</v>
      </c>
      <c r="D77" s="448"/>
      <c r="E77" s="448"/>
      <c r="F77" s="448"/>
      <c r="G77" s="449"/>
      <c r="H77" s="91">
        <f>H55</f>
        <v>0</v>
      </c>
      <c r="I77" s="57"/>
    </row>
    <row r="78" spans="1:9">
      <c r="A78" s="56"/>
      <c r="B78" s="80" t="s">
        <v>150</v>
      </c>
      <c r="C78" s="447" t="s">
        <v>151</v>
      </c>
      <c r="D78" s="448"/>
      <c r="E78" s="448"/>
      <c r="F78" s="448"/>
      <c r="G78" s="449"/>
      <c r="H78" s="91">
        <f>H70</f>
        <v>0</v>
      </c>
      <c r="I78" s="57"/>
    </row>
    <row r="79" spans="1:9" ht="15.75" customHeight="1" thickBot="1">
      <c r="A79" s="56"/>
      <c r="B79" s="450" t="s">
        <v>152</v>
      </c>
      <c r="C79" s="451"/>
      <c r="D79" s="451"/>
      <c r="E79" s="451"/>
      <c r="F79" s="451"/>
      <c r="G79" s="452"/>
      <c r="H79" s="93">
        <f>SUM(H76:H78)</f>
        <v>0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153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98</v>
      </c>
      <c r="D82" s="387"/>
      <c r="E82" s="387"/>
      <c r="F82" s="386"/>
      <c r="G82" s="94" t="s">
        <v>99</v>
      </c>
      <c r="H82" s="95" t="s">
        <v>114</v>
      </c>
      <c r="I82" s="57"/>
    </row>
    <row r="83" spans="1:18">
      <c r="A83" s="56"/>
      <c r="B83" s="96" t="s">
        <v>82</v>
      </c>
      <c r="C83" s="442" t="s">
        <v>154</v>
      </c>
      <c r="D83" s="443"/>
      <c r="E83" s="443"/>
      <c r="F83" s="444"/>
      <c r="G83" s="97">
        <f>((1/12)*5%)</f>
        <v>4.1999999999999997E-3</v>
      </c>
      <c r="H83" s="98">
        <f>G83*$H$33</f>
        <v>0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84</v>
      </c>
      <c r="C84" s="442" t="s">
        <v>155</v>
      </c>
      <c r="D84" s="443"/>
      <c r="E84" s="443"/>
      <c r="F84" s="444"/>
      <c r="G84" s="97">
        <f>G83*8%</f>
        <v>2.9999999999999997E-4</v>
      </c>
      <c r="H84" s="98">
        <f>G84*$H$33</f>
        <v>0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86</v>
      </c>
      <c r="C85" s="442" t="s">
        <v>156</v>
      </c>
      <c r="D85" s="443"/>
      <c r="E85" s="443"/>
      <c r="F85" s="444"/>
      <c r="G85" s="101">
        <f>((1+2/12+(1/3*1/12))*0.08*0.4*0.9)</f>
        <v>3.44E-2</v>
      </c>
      <c r="H85" s="98">
        <f t="shared" ref="H85:H88" si="1">G85*$H$33</f>
        <v>0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104</v>
      </c>
      <c r="C86" s="426" t="s">
        <v>157</v>
      </c>
      <c r="D86" s="427"/>
      <c r="E86" s="427"/>
      <c r="F86" s="428"/>
      <c r="G86" s="101">
        <f>(7/30)/12</f>
        <v>1.9400000000000001E-2</v>
      </c>
      <c r="H86" s="98">
        <f t="shared" si="1"/>
        <v>0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106</v>
      </c>
      <c r="C87" s="376" t="s">
        <v>158</v>
      </c>
      <c r="D87" s="378"/>
      <c r="E87" s="378"/>
      <c r="F87" s="377"/>
      <c r="G87" s="97">
        <f>G86*G55</f>
        <v>7.7000000000000002E-3</v>
      </c>
      <c r="H87" s="98">
        <f t="shared" si="1"/>
        <v>0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108</v>
      </c>
      <c r="C88" s="434" t="s">
        <v>159</v>
      </c>
      <c r="D88" s="435"/>
      <c r="E88" s="435"/>
      <c r="F88" s="436"/>
      <c r="G88" s="101">
        <f>G86*8%*40%</f>
        <v>5.9999999999999995E-4</v>
      </c>
      <c r="H88" s="98">
        <f t="shared" si="1"/>
        <v>0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160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0</v>
      </c>
      <c r="I89" s="57"/>
    </row>
    <row r="90" spans="1:18" ht="33.75" customHeight="1" thickBot="1">
      <c r="A90" s="58"/>
      <c r="B90" s="439" t="s">
        <v>161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162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163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16" t="s">
        <v>113</v>
      </c>
      <c r="C94" s="397" t="s">
        <v>98</v>
      </c>
      <c r="D94" s="397"/>
      <c r="E94" s="397"/>
      <c r="F94" s="397"/>
      <c r="G94" s="94" t="s">
        <v>99</v>
      </c>
      <c r="H94" s="95" t="s">
        <v>114</v>
      </c>
      <c r="I94" s="57"/>
    </row>
    <row r="95" spans="1:18" ht="14.25" customHeight="1">
      <c r="A95" s="56"/>
      <c r="B95" s="264" t="s">
        <v>82</v>
      </c>
      <c r="C95" s="475" t="s">
        <v>164</v>
      </c>
      <c r="D95" s="475"/>
      <c r="E95" s="475"/>
      <c r="F95" s="475"/>
      <c r="G95" s="265">
        <v>8.3299999999999999E-2</v>
      </c>
      <c r="H95" s="98">
        <f>$H$33*G95</f>
        <v>0</v>
      </c>
      <c r="I95" s="57"/>
      <c r="J95" s="106"/>
    </row>
    <row r="96" spans="1:18">
      <c r="A96" s="56"/>
      <c r="B96" s="96" t="s">
        <v>84</v>
      </c>
      <c r="C96" s="398" t="s">
        <v>165</v>
      </c>
      <c r="D96" s="399"/>
      <c r="E96" s="399"/>
      <c r="F96" s="400"/>
      <c r="G96" s="105">
        <v>2.8E-3</v>
      </c>
      <c r="H96" s="98">
        <f t="shared" ref="H96:H100" si="2">$H$33*G96</f>
        <v>0</v>
      </c>
      <c r="I96" s="57"/>
    </row>
    <row r="97" spans="1:15" ht="16.5">
      <c r="A97" s="56"/>
      <c r="B97" s="96" t="s">
        <v>86</v>
      </c>
      <c r="C97" s="426" t="s">
        <v>166</v>
      </c>
      <c r="D97" s="427"/>
      <c r="E97" s="427"/>
      <c r="F97" s="428"/>
      <c r="G97" s="107">
        <v>2.0000000000000001E-4</v>
      </c>
      <c r="H97" s="98">
        <f t="shared" si="2"/>
        <v>0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104</v>
      </c>
      <c r="C98" s="426" t="s">
        <v>167</v>
      </c>
      <c r="D98" s="427"/>
      <c r="E98" s="427"/>
      <c r="F98" s="428"/>
      <c r="G98" s="261">
        <v>6.9999999999999999E-4</v>
      </c>
      <c r="H98" s="98">
        <f t="shared" si="2"/>
        <v>0</v>
      </c>
      <c r="I98" s="57"/>
    </row>
    <row r="99" spans="1:15">
      <c r="A99" s="56"/>
      <c r="B99" s="96" t="s">
        <v>106</v>
      </c>
      <c r="C99" s="426" t="s">
        <v>168</v>
      </c>
      <c r="D99" s="427"/>
      <c r="E99" s="427"/>
      <c r="F99" s="428"/>
      <c r="G99" s="107">
        <v>2.8999999999999998E-3</v>
      </c>
      <c r="H99" s="98">
        <f t="shared" si="2"/>
        <v>0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108</v>
      </c>
      <c r="C100" s="376" t="s">
        <v>169</v>
      </c>
      <c r="D100" s="378"/>
      <c r="E100" s="378"/>
      <c r="F100" s="377"/>
      <c r="G100" s="105">
        <v>1.3899999999999999E-2</v>
      </c>
      <c r="H100" s="98">
        <f t="shared" si="2"/>
        <v>0</v>
      </c>
      <c r="I100" s="57"/>
    </row>
    <row r="101" spans="1:15" ht="15">
      <c r="A101" s="56"/>
      <c r="B101" s="432" t="s">
        <v>170</v>
      </c>
      <c r="C101" s="433"/>
      <c r="D101" s="433"/>
      <c r="E101" s="433"/>
      <c r="F101" s="433"/>
      <c r="G101" s="108">
        <f>SUM(G95:G100)</f>
        <v>0.1038</v>
      </c>
      <c r="H101" s="109">
        <f>SUM(H95:H100)</f>
        <v>0</v>
      </c>
      <c r="I101" s="57"/>
    </row>
    <row r="102" spans="1:15" ht="35.25" customHeight="1">
      <c r="A102" s="58"/>
      <c r="B102" s="415" t="s">
        <v>171</v>
      </c>
      <c r="C102" s="416"/>
      <c r="D102" s="416"/>
      <c r="E102" s="416"/>
      <c r="F102" s="416"/>
      <c r="G102" s="416"/>
      <c r="H102" s="417"/>
      <c r="I102" s="57"/>
    </row>
    <row r="103" spans="1:15" ht="26.25" customHeight="1">
      <c r="A103" s="58"/>
      <c r="B103" s="415" t="s">
        <v>172</v>
      </c>
      <c r="C103" s="416"/>
      <c r="D103" s="416"/>
      <c r="E103" s="416"/>
      <c r="F103" s="416"/>
      <c r="G103" s="416"/>
      <c r="H103" s="417"/>
      <c r="I103" s="57"/>
    </row>
    <row r="104" spans="1:15" ht="15">
      <c r="A104" s="56"/>
      <c r="B104" s="407" t="s">
        <v>173</v>
      </c>
      <c r="C104" s="387"/>
      <c r="D104" s="387"/>
      <c r="E104" s="387"/>
      <c r="F104" s="387"/>
      <c r="G104" s="387"/>
      <c r="H104" s="420"/>
      <c r="I104" s="57"/>
    </row>
    <row r="105" spans="1:15" ht="15" customHeight="1">
      <c r="A105" s="56"/>
      <c r="B105" s="116" t="s">
        <v>113</v>
      </c>
      <c r="C105" s="397" t="s">
        <v>98</v>
      </c>
      <c r="D105" s="397"/>
      <c r="E105" s="397"/>
      <c r="F105" s="397"/>
      <c r="G105" s="110" t="s">
        <v>99</v>
      </c>
      <c r="H105" s="95" t="s">
        <v>114</v>
      </c>
      <c r="I105" s="57"/>
    </row>
    <row r="106" spans="1:15" ht="15" customHeight="1">
      <c r="A106" s="56"/>
      <c r="B106" s="111" t="s">
        <v>82</v>
      </c>
      <c r="C106" s="421" t="s">
        <v>174</v>
      </c>
      <c r="D106" s="422"/>
      <c r="E106" s="422"/>
      <c r="F106" s="422"/>
      <c r="G106" s="112"/>
      <c r="H106" s="113">
        <v>0</v>
      </c>
      <c r="I106" s="57"/>
    </row>
    <row r="107" spans="1:15" ht="15">
      <c r="A107" s="56"/>
      <c r="B107" s="407" t="s">
        <v>170</v>
      </c>
      <c r="C107" s="385"/>
      <c r="D107" s="385"/>
      <c r="E107" s="385"/>
      <c r="F107" s="385"/>
      <c r="G107" s="114"/>
      <c r="H107" s="115"/>
      <c r="I107" s="57"/>
    </row>
    <row r="108" spans="1:15">
      <c r="A108" s="56"/>
      <c r="B108" s="408"/>
      <c r="C108" s="409"/>
      <c r="D108" s="409"/>
      <c r="E108" s="409"/>
      <c r="F108" s="409"/>
      <c r="G108" s="409"/>
      <c r="H108" s="410"/>
      <c r="I108" s="57"/>
    </row>
    <row r="109" spans="1:15" ht="15">
      <c r="A109" s="56"/>
      <c r="B109" s="379" t="s">
        <v>175</v>
      </c>
      <c r="C109" s="380"/>
      <c r="D109" s="380"/>
      <c r="E109" s="380"/>
      <c r="F109" s="380"/>
      <c r="G109" s="380"/>
      <c r="H109" s="411"/>
      <c r="I109" s="57"/>
    </row>
    <row r="110" spans="1:15" ht="15" customHeight="1">
      <c r="A110" s="56"/>
      <c r="B110" s="116">
        <v>4</v>
      </c>
      <c r="C110" s="412" t="s">
        <v>176</v>
      </c>
      <c r="D110" s="413"/>
      <c r="E110" s="413"/>
      <c r="F110" s="413"/>
      <c r="G110" s="414"/>
      <c r="H110" s="117" t="s">
        <v>114</v>
      </c>
      <c r="I110" s="57"/>
    </row>
    <row r="111" spans="1:15" ht="14.25" customHeight="1">
      <c r="A111" s="56"/>
      <c r="B111" s="96" t="s">
        <v>177</v>
      </c>
      <c r="C111" s="376" t="s">
        <v>178</v>
      </c>
      <c r="D111" s="378"/>
      <c r="E111" s="378"/>
      <c r="F111" s="378"/>
      <c r="G111" s="377"/>
      <c r="H111" s="98">
        <f>H101</f>
        <v>0</v>
      </c>
      <c r="I111" s="57"/>
    </row>
    <row r="112" spans="1:15">
      <c r="A112" s="56"/>
      <c r="B112" s="96" t="s">
        <v>179</v>
      </c>
      <c r="C112" s="376" t="s">
        <v>180</v>
      </c>
      <c r="D112" s="378"/>
      <c r="E112" s="378"/>
      <c r="F112" s="378"/>
      <c r="G112" s="377"/>
      <c r="H112" s="98">
        <f>H106</f>
        <v>0</v>
      </c>
      <c r="I112" s="57"/>
    </row>
    <row r="113" spans="1:10" ht="15.75" customHeight="1" thickBot="1">
      <c r="A113" s="56"/>
      <c r="B113" s="391" t="s">
        <v>181</v>
      </c>
      <c r="C113" s="392"/>
      <c r="D113" s="392"/>
      <c r="E113" s="392"/>
      <c r="F113" s="392"/>
      <c r="G113" s="393"/>
      <c r="H113" s="118">
        <f>SUM(H111:H112)</f>
        <v>0</v>
      </c>
      <c r="I113" s="57"/>
    </row>
    <row r="114" spans="1:10" ht="15" thickBot="1">
      <c r="A114" s="56"/>
      <c r="B114" s="381"/>
      <c r="C114" s="381"/>
      <c r="D114" s="381"/>
      <c r="E114" s="381"/>
      <c r="F114" s="381"/>
      <c r="G114" s="381"/>
      <c r="H114" s="381"/>
      <c r="I114" s="57"/>
    </row>
    <row r="115" spans="1:10" ht="15">
      <c r="A115" s="56"/>
      <c r="B115" s="401" t="s">
        <v>182</v>
      </c>
      <c r="C115" s="402"/>
      <c r="D115" s="402"/>
      <c r="E115" s="402"/>
      <c r="F115" s="402"/>
      <c r="G115" s="402"/>
      <c r="H115" s="403"/>
      <c r="I115" s="57"/>
    </row>
    <row r="116" spans="1:10" ht="15">
      <c r="A116" s="56"/>
      <c r="B116" s="116" t="s">
        <v>113</v>
      </c>
      <c r="C116" s="385" t="s">
        <v>98</v>
      </c>
      <c r="D116" s="387"/>
      <c r="E116" s="387"/>
      <c r="F116" s="387"/>
      <c r="G116" s="386"/>
      <c r="H116" s="95" t="s">
        <v>114</v>
      </c>
      <c r="I116" s="57"/>
    </row>
    <row r="117" spans="1:10">
      <c r="A117" s="56"/>
      <c r="B117" s="96" t="s">
        <v>82</v>
      </c>
      <c r="C117" s="376" t="s">
        <v>726</v>
      </c>
      <c r="D117" s="378"/>
      <c r="E117" s="378"/>
      <c r="F117" s="378"/>
      <c r="G117" s="377"/>
      <c r="H117" s="119">
        <f>'RESUMO - INSUMOS Bombeiros'!E5</f>
        <v>0</v>
      </c>
      <c r="I117" s="57"/>
    </row>
    <row r="118" spans="1:10">
      <c r="A118" s="56"/>
      <c r="B118" s="96" t="s">
        <v>84</v>
      </c>
      <c r="C118" s="404" t="s">
        <v>728</v>
      </c>
      <c r="D118" s="405"/>
      <c r="E118" s="405"/>
      <c r="F118" s="405"/>
      <c r="G118" s="406"/>
      <c r="H118" s="119">
        <f>'RESUMO - INSUMOS Bombeiros'!E6</f>
        <v>0</v>
      </c>
      <c r="I118" s="57"/>
    </row>
    <row r="119" spans="1:10">
      <c r="A119" s="56"/>
      <c r="B119" s="96" t="s">
        <v>86</v>
      </c>
      <c r="C119" s="404" t="s">
        <v>727</v>
      </c>
      <c r="D119" s="405"/>
      <c r="E119" s="405"/>
      <c r="F119" s="405"/>
      <c r="G119" s="406"/>
      <c r="H119" s="119">
        <f>'RESUMO - INSUMOS Bombeiros'!E7</f>
        <v>0</v>
      </c>
      <c r="I119" s="57"/>
    </row>
    <row r="120" spans="1:10">
      <c r="A120" s="56"/>
      <c r="B120" s="96" t="s">
        <v>104</v>
      </c>
      <c r="C120" s="404" t="s">
        <v>609</v>
      </c>
      <c r="D120" s="405"/>
      <c r="E120" s="405"/>
      <c r="F120" s="405"/>
      <c r="G120" s="406"/>
      <c r="H120" s="119">
        <f>'RESUMO - INSUMOS Bombeiros'!E8</f>
        <v>0</v>
      </c>
      <c r="I120" s="57"/>
    </row>
    <row r="121" spans="1:10" ht="15.75" customHeight="1" thickBot="1">
      <c r="A121" s="56"/>
      <c r="B121" s="391" t="s">
        <v>184</v>
      </c>
      <c r="C121" s="392"/>
      <c r="D121" s="392"/>
      <c r="E121" s="392"/>
      <c r="F121" s="392"/>
      <c r="G121" s="393"/>
      <c r="H121" s="120">
        <f>SUM(H117:H120)</f>
        <v>0</v>
      </c>
      <c r="I121" s="57"/>
    </row>
    <row r="122" spans="1:10" s="74" customFormat="1" ht="15" thickBot="1">
      <c r="A122" s="56"/>
      <c r="B122" s="381"/>
      <c r="C122" s="381"/>
      <c r="D122" s="381"/>
      <c r="E122" s="381"/>
      <c r="F122" s="381"/>
      <c r="G122" s="381"/>
      <c r="H122" s="381"/>
      <c r="I122" s="73"/>
    </row>
    <row r="123" spans="1:10" ht="15">
      <c r="A123" s="56"/>
      <c r="B123" s="394" t="s">
        <v>185</v>
      </c>
      <c r="C123" s="395"/>
      <c r="D123" s="395"/>
      <c r="E123" s="395"/>
      <c r="F123" s="395"/>
      <c r="G123" s="395"/>
      <c r="H123" s="396"/>
      <c r="I123" s="57"/>
    </row>
    <row r="124" spans="1:10" ht="15" customHeight="1">
      <c r="A124" s="56"/>
      <c r="B124" s="76" t="s">
        <v>113</v>
      </c>
      <c r="C124" s="397" t="s">
        <v>98</v>
      </c>
      <c r="D124" s="397"/>
      <c r="E124" s="397"/>
      <c r="F124" s="397"/>
      <c r="G124" s="77" t="s">
        <v>99</v>
      </c>
      <c r="H124" s="75" t="s">
        <v>114</v>
      </c>
      <c r="I124" s="57"/>
    </row>
    <row r="125" spans="1:10">
      <c r="A125" s="56"/>
      <c r="B125" s="121" t="s">
        <v>82</v>
      </c>
      <c r="C125" s="398" t="s">
        <v>186</v>
      </c>
      <c r="D125" s="399"/>
      <c r="E125" s="399"/>
      <c r="F125" s="400"/>
      <c r="G125" s="122"/>
      <c r="H125" s="123">
        <f>G125*$H$143</f>
        <v>0</v>
      </c>
      <c r="I125" s="57"/>
      <c r="J125" s="106"/>
    </row>
    <row r="126" spans="1:10">
      <c r="A126" s="56"/>
      <c r="B126" s="96" t="s">
        <v>84</v>
      </c>
      <c r="C126" s="376" t="s">
        <v>187</v>
      </c>
      <c r="D126" s="378"/>
      <c r="E126" s="378"/>
      <c r="F126" s="377"/>
      <c r="G126" s="97"/>
      <c r="H126" s="123">
        <f>($H$143+H125)*G126</f>
        <v>0</v>
      </c>
      <c r="I126" s="57"/>
      <c r="J126" s="106"/>
    </row>
    <row r="127" spans="1:10" ht="15">
      <c r="A127" s="56"/>
      <c r="B127" s="96" t="s">
        <v>86</v>
      </c>
      <c r="C127" s="376" t="s">
        <v>505</v>
      </c>
      <c r="D127" s="378"/>
      <c r="E127" s="378"/>
      <c r="F127" s="377"/>
      <c r="G127" s="124">
        <f>G129+G130+G133</f>
        <v>0</v>
      </c>
      <c r="H127" s="119"/>
      <c r="I127" s="57"/>
    </row>
    <row r="128" spans="1:10" ht="15">
      <c r="A128" s="56"/>
      <c r="B128" s="96"/>
      <c r="C128" s="376" t="s">
        <v>188</v>
      </c>
      <c r="D128" s="378"/>
      <c r="E128" s="378"/>
      <c r="F128" s="377"/>
      <c r="G128" s="124"/>
      <c r="H128" s="119"/>
      <c r="I128" s="57"/>
    </row>
    <row r="129" spans="1:15">
      <c r="A129" s="56"/>
      <c r="B129" s="96"/>
      <c r="C129" s="376" t="s">
        <v>189</v>
      </c>
      <c r="D129" s="378"/>
      <c r="E129" s="378"/>
      <c r="F129" s="377"/>
      <c r="G129" s="97"/>
      <c r="H129" s="119">
        <f>(SUM($H$143+$H$125+$H$126))/(1-$G$127)*$G$129</f>
        <v>0</v>
      </c>
      <c r="I129" s="57"/>
      <c r="J129" s="125"/>
    </row>
    <row r="130" spans="1:15">
      <c r="A130" s="56"/>
      <c r="B130" s="96"/>
      <c r="C130" s="376" t="s">
        <v>190</v>
      </c>
      <c r="D130" s="378"/>
      <c r="E130" s="378"/>
      <c r="F130" s="377"/>
      <c r="G130" s="97"/>
      <c r="H130" s="119">
        <f>(SUM($H$143+$H$125+$H$126))/(1-$G$127)*$G$130</f>
        <v>0</v>
      </c>
      <c r="I130" s="57"/>
    </row>
    <row r="131" spans="1:15">
      <c r="A131" s="56"/>
      <c r="B131" s="96"/>
      <c r="C131" s="376" t="s">
        <v>191</v>
      </c>
      <c r="D131" s="378"/>
      <c r="E131" s="378"/>
      <c r="F131" s="377"/>
      <c r="G131" s="97"/>
      <c r="H131" s="119">
        <f>G131*$H$143</f>
        <v>0</v>
      </c>
      <c r="I131" s="57"/>
      <c r="J131" s="388"/>
      <c r="K131" s="389"/>
      <c r="L131" s="389"/>
      <c r="M131" s="389"/>
      <c r="N131" s="389"/>
      <c r="O131" s="390"/>
    </row>
    <row r="132" spans="1:15" ht="15">
      <c r="A132" s="56"/>
      <c r="B132" s="96"/>
      <c r="C132" s="376" t="s">
        <v>192</v>
      </c>
      <c r="D132" s="378"/>
      <c r="E132" s="378"/>
      <c r="F132" s="377"/>
      <c r="G132" s="124"/>
      <c r="H132" s="119"/>
      <c r="I132" s="57"/>
      <c r="J132" s="126"/>
      <c r="K132" s="127"/>
      <c r="L132" s="127"/>
      <c r="M132" s="127"/>
      <c r="N132" s="127"/>
      <c r="O132" s="126"/>
    </row>
    <row r="133" spans="1:15">
      <c r="A133" s="56"/>
      <c r="B133" s="96"/>
      <c r="C133" s="376" t="s">
        <v>193</v>
      </c>
      <c r="D133" s="378"/>
      <c r="E133" s="378"/>
      <c r="F133" s="377"/>
      <c r="G133" s="97"/>
      <c r="H133" s="119">
        <f>(SUM($H$143+$H$125+$H$126))/(1-$G$127)*$G$133</f>
        <v>0</v>
      </c>
      <c r="I133" s="57"/>
      <c r="J133" s="128"/>
    </row>
    <row r="134" spans="1:15" ht="15.75" thickBot="1">
      <c r="A134" s="56"/>
      <c r="B134" s="371" t="s">
        <v>194</v>
      </c>
      <c r="C134" s="372"/>
      <c r="D134" s="372"/>
      <c r="E134" s="372"/>
      <c r="F134" s="372"/>
      <c r="G134" s="129">
        <f>G127+G126+G125</f>
        <v>0</v>
      </c>
      <c r="H134" s="120">
        <f>SUM(H125:H133)</f>
        <v>0</v>
      </c>
      <c r="I134" s="57"/>
    </row>
    <row r="135" spans="1:15" s="74" customFormat="1" ht="15" thickBot="1">
      <c r="A135" s="56"/>
      <c r="B135" s="381"/>
      <c r="C135" s="381"/>
      <c r="D135" s="381"/>
      <c r="E135" s="381"/>
      <c r="F135" s="381"/>
      <c r="G135" s="381"/>
      <c r="H135" s="381"/>
      <c r="I135" s="73"/>
      <c r="L135" s="130"/>
      <c r="M135" s="130"/>
    </row>
    <row r="136" spans="1:15" s="74" customFormat="1" ht="15">
      <c r="A136" s="56"/>
      <c r="B136" s="382" t="s">
        <v>195</v>
      </c>
      <c r="C136" s="383"/>
      <c r="D136" s="383"/>
      <c r="E136" s="383"/>
      <c r="F136" s="383"/>
      <c r="G136" s="383"/>
      <c r="H136" s="384"/>
      <c r="I136" s="73"/>
    </row>
    <row r="137" spans="1:15" ht="15">
      <c r="A137" s="56"/>
      <c r="B137" s="63" t="s">
        <v>27</v>
      </c>
      <c r="C137" s="385" t="s">
        <v>196</v>
      </c>
      <c r="D137" s="386"/>
      <c r="E137" s="385" t="s">
        <v>98</v>
      </c>
      <c r="F137" s="387"/>
      <c r="G137" s="386"/>
      <c r="H137" s="117" t="s">
        <v>114</v>
      </c>
      <c r="I137" s="57"/>
      <c r="K137" s="84"/>
      <c r="L137" s="84"/>
      <c r="M137" s="84"/>
    </row>
    <row r="138" spans="1:15">
      <c r="A138" s="56"/>
      <c r="B138" s="96" t="s">
        <v>82</v>
      </c>
      <c r="C138" s="376" t="s">
        <v>197</v>
      </c>
      <c r="D138" s="377"/>
      <c r="E138" s="378" t="s">
        <v>198</v>
      </c>
      <c r="F138" s="378"/>
      <c r="G138" s="377"/>
      <c r="H138" s="119">
        <f>H33</f>
        <v>0</v>
      </c>
      <c r="I138" s="57"/>
      <c r="L138" s="84"/>
      <c r="M138" s="84"/>
      <c r="N138" s="84"/>
    </row>
    <row r="139" spans="1:15">
      <c r="A139" s="56"/>
      <c r="B139" s="96" t="s">
        <v>84</v>
      </c>
      <c r="C139" s="376" t="s">
        <v>199</v>
      </c>
      <c r="D139" s="377"/>
      <c r="E139" s="378" t="s">
        <v>200</v>
      </c>
      <c r="F139" s="378"/>
      <c r="G139" s="377"/>
      <c r="H139" s="119">
        <f>H79</f>
        <v>0</v>
      </c>
      <c r="I139" s="57"/>
      <c r="L139" s="84"/>
    </row>
    <row r="140" spans="1:15">
      <c r="A140" s="56"/>
      <c r="B140" s="96" t="s">
        <v>86</v>
      </c>
      <c r="C140" s="376" t="s">
        <v>201</v>
      </c>
      <c r="D140" s="377"/>
      <c r="E140" s="378" t="s">
        <v>202</v>
      </c>
      <c r="F140" s="378"/>
      <c r="G140" s="377"/>
      <c r="H140" s="119">
        <f>H89</f>
        <v>0</v>
      </c>
      <c r="I140" s="57"/>
      <c r="L140" s="84"/>
    </row>
    <row r="141" spans="1:15">
      <c r="A141" s="56"/>
      <c r="B141" s="96" t="s">
        <v>104</v>
      </c>
      <c r="C141" s="376" t="s">
        <v>203</v>
      </c>
      <c r="D141" s="377"/>
      <c r="E141" s="378" t="s">
        <v>204</v>
      </c>
      <c r="F141" s="378"/>
      <c r="G141" s="377"/>
      <c r="H141" s="119">
        <f>H113</f>
        <v>0</v>
      </c>
      <c r="I141" s="57"/>
    </row>
    <row r="142" spans="1:15">
      <c r="A142" s="56"/>
      <c r="B142" s="96" t="s">
        <v>106</v>
      </c>
      <c r="C142" s="376" t="s">
        <v>205</v>
      </c>
      <c r="D142" s="377"/>
      <c r="E142" s="378" t="s">
        <v>206</v>
      </c>
      <c r="F142" s="378"/>
      <c r="G142" s="377"/>
      <c r="H142" s="119">
        <f>H121</f>
        <v>0</v>
      </c>
      <c r="I142" s="57"/>
    </row>
    <row r="143" spans="1:15" ht="15">
      <c r="A143" s="56"/>
      <c r="B143" s="379" t="s">
        <v>207</v>
      </c>
      <c r="C143" s="380"/>
      <c r="D143" s="380"/>
      <c r="E143" s="380"/>
      <c r="F143" s="380"/>
      <c r="G143" s="380"/>
      <c r="H143" s="131">
        <f>SUM(H138:H142)</f>
        <v>0</v>
      </c>
      <c r="I143" s="57"/>
    </row>
    <row r="144" spans="1:15">
      <c r="A144" s="56"/>
      <c r="B144" s="96" t="s">
        <v>108</v>
      </c>
      <c r="C144" s="376" t="s">
        <v>208</v>
      </c>
      <c r="D144" s="377"/>
      <c r="E144" s="378" t="s">
        <v>209</v>
      </c>
      <c r="F144" s="378"/>
      <c r="G144" s="377"/>
      <c r="H144" s="119">
        <f>H134</f>
        <v>0</v>
      </c>
      <c r="I144" s="57"/>
    </row>
    <row r="145" spans="1:11" ht="15.75" thickBot="1">
      <c r="A145" s="56"/>
      <c r="B145" s="371" t="s">
        <v>210</v>
      </c>
      <c r="C145" s="372"/>
      <c r="D145" s="372"/>
      <c r="E145" s="372"/>
      <c r="F145" s="372"/>
      <c r="G145" s="372"/>
      <c r="H145" s="118">
        <f>SUM(H143:H144)</f>
        <v>0</v>
      </c>
      <c r="I145" s="57"/>
    </row>
    <row r="146" spans="1:11" ht="15" thickBot="1">
      <c r="A146" s="373"/>
      <c r="B146" s="374"/>
      <c r="C146" s="374"/>
      <c r="D146" s="374"/>
      <c r="E146" s="374"/>
      <c r="F146" s="374"/>
      <c r="G146" s="374"/>
      <c r="H146" s="374"/>
      <c r="I146" s="375"/>
    </row>
    <row r="147" spans="1:11" ht="15" thickTop="1">
      <c r="K147" s="132"/>
    </row>
    <row r="148" spans="1:11">
      <c r="K148" s="132"/>
    </row>
    <row r="153" spans="1:11">
      <c r="H153" s="55"/>
    </row>
    <row r="154" spans="1:11">
      <c r="H154" s="55"/>
    </row>
    <row r="155" spans="1:11">
      <c r="H155" s="55"/>
    </row>
    <row r="156" spans="1:11">
      <c r="H156" s="55"/>
    </row>
    <row r="157" spans="1:11">
      <c r="H157" s="55"/>
    </row>
    <row r="158" spans="1:11">
      <c r="E158" s="133"/>
      <c r="H158" s="55"/>
    </row>
    <row r="159" spans="1:11">
      <c r="H159" s="55"/>
    </row>
    <row r="160" spans="1:11"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  <row r="171" spans="8:8">
      <c r="H171" s="55"/>
    </row>
    <row r="172" spans="8:8">
      <c r="H172" s="55"/>
    </row>
  </sheetData>
  <mergeCells count="171">
    <mergeCell ref="B143:G143"/>
    <mergeCell ref="C144:D144"/>
    <mergeCell ref="E144:G144"/>
    <mergeCell ref="B145:G145"/>
    <mergeCell ref="A146:I146"/>
    <mergeCell ref="C140:D140"/>
    <mergeCell ref="E140:G140"/>
    <mergeCell ref="C141:D141"/>
    <mergeCell ref="E141:G141"/>
    <mergeCell ref="C142:D142"/>
    <mergeCell ref="E142:G142"/>
    <mergeCell ref="B136:H136"/>
    <mergeCell ref="C137:D137"/>
    <mergeCell ref="E137:G137"/>
    <mergeCell ref="C138:D138"/>
    <mergeCell ref="E138:G138"/>
    <mergeCell ref="C139:D139"/>
    <mergeCell ref="E139:G139"/>
    <mergeCell ref="C131:F131"/>
    <mergeCell ref="J131:O131"/>
    <mergeCell ref="C132:F132"/>
    <mergeCell ref="C133:F133"/>
    <mergeCell ref="B134:F134"/>
    <mergeCell ref="B135:H135"/>
    <mergeCell ref="C125:F125"/>
    <mergeCell ref="C126:F126"/>
    <mergeCell ref="C127:F127"/>
    <mergeCell ref="C128:F128"/>
    <mergeCell ref="C129:F129"/>
    <mergeCell ref="C130:F130"/>
    <mergeCell ref="C119:G119"/>
    <mergeCell ref="C120:G120"/>
    <mergeCell ref="B121:G121"/>
    <mergeCell ref="B122:H122"/>
    <mergeCell ref="B123:H123"/>
    <mergeCell ref="C124:F124"/>
    <mergeCell ref="B113:G113"/>
    <mergeCell ref="B114:H114"/>
    <mergeCell ref="B115:H115"/>
    <mergeCell ref="C116:G116"/>
    <mergeCell ref="C117:G117"/>
    <mergeCell ref="C118:G118"/>
    <mergeCell ref="B107:F107"/>
    <mergeCell ref="B108:H108"/>
    <mergeCell ref="B109:H109"/>
    <mergeCell ref="C110:G110"/>
    <mergeCell ref="C111:G111"/>
    <mergeCell ref="C112:G112"/>
    <mergeCell ref="B102:H102"/>
    <mergeCell ref="B104:H104"/>
    <mergeCell ref="C105:F105"/>
    <mergeCell ref="C106:F106"/>
    <mergeCell ref="J97:O97"/>
    <mergeCell ref="C98:F98"/>
    <mergeCell ref="C99:F99"/>
    <mergeCell ref="J99:O99"/>
    <mergeCell ref="C100:F100"/>
    <mergeCell ref="B101:F101"/>
    <mergeCell ref="B103:H103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C37:F37"/>
    <mergeCell ref="C38:F38"/>
    <mergeCell ref="C39:F39"/>
    <mergeCell ref="B40:F40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23:F23"/>
    <mergeCell ref="G23:H23"/>
    <mergeCell ref="B24:H24"/>
    <mergeCell ref="B25:H25"/>
    <mergeCell ref="C26:F26"/>
    <mergeCell ref="C27:G27"/>
    <mergeCell ref="B19:H19"/>
    <mergeCell ref="C20:F20"/>
    <mergeCell ref="G20:H20"/>
    <mergeCell ref="C21:F21"/>
    <mergeCell ref="G21:H21"/>
    <mergeCell ref="C22:F22"/>
    <mergeCell ref="G22:H22"/>
    <mergeCell ref="B15:F15"/>
    <mergeCell ref="G15:H15"/>
    <mergeCell ref="B16:F16"/>
    <mergeCell ref="G16:H16"/>
    <mergeCell ref="B17:H17"/>
    <mergeCell ref="B18:H18"/>
    <mergeCell ref="C11:F11"/>
    <mergeCell ref="G11:H11"/>
    <mergeCell ref="C12:F12"/>
    <mergeCell ref="G12:H12"/>
    <mergeCell ref="B13:H13"/>
    <mergeCell ref="B14:H14"/>
    <mergeCell ref="B7:C7"/>
    <mergeCell ref="D7:H7"/>
    <mergeCell ref="B8:H8"/>
    <mergeCell ref="B9:H9"/>
    <mergeCell ref="C10:F10"/>
    <mergeCell ref="G10:H10"/>
    <mergeCell ref="B2:H3"/>
    <mergeCell ref="B4:C4"/>
    <mergeCell ref="D4:H4"/>
    <mergeCell ref="B5:C5"/>
    <mergeCell ref="D5:H5"/>
    <mergeCell ref="B6:C6"/>
    <mergeCell ref="D6:H6"/>
  </mergeCells>
  <pageMargins left="0.7" right="0.7" top="0.75" bottom="0.75" header="0.3" footer="0.3"/>
  <pageSetup paperSize="9" scale="56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9"/>
  <sheetViews>
    <sheetView view="pageBreakPreview" zoomScale="110" zoomScaleNormal="100" zoomScaleSheetLayoutView="110" workbookViewId="0">
      <selection activeCell="I5" sqref="I5"/>
    </sheetView>
  </sheetViews>
  <sheetFormatPr defaultRowHeight="15"/>
  <cols>
    <col min="1" max="1" width="13.42578125" customWidth="1"/>
    <col min="3" max="3" width="22.5703125" customWidth="1"/>
    <col min="4" max="4" width="19.7109375" customWidth="1"/>
    <col min="5" max="6" width="19.5703125" customWidth="1"/>
  </cols>
  <sheetData>
    <row r="1" spans="1:6" ht="15.75" thickBot="1">
      <c r="A1" s="609" t="s">
        <v>435</v>
      </c>
      <c r="B1" s="609"/>
      <c r="C1" s="609"/>
      <c r="D1" s="609"/>
      <c r="E1" s="609"/>
      <c r="F1" s="609"/>
    </row>
    <row r="2" spans="1:6" ht="15.75" thickBot="1">
      <c r="A2" s="609"/>
      <c r="B2" s="609"/>
      <c r="C2" s="609"/>
      <c r="D2" s="609"/>
      <c r="E2" s="609"/>
      <c r="F2" s="609"/>
    </row>
    <row r="3" spans="1:6" ht="15.75" thickBot="1">
      <c r="A3" s="610"/>
      <c r="B3" s="611"/>
      <c r="C3" s="611"/>
      <c r="D3" s="611"/>
      <c r="E3" s="611"/>
      <c r="F3" s="612"/>
    </row>
    <row r="4" spans="1:6" ht="30.75" thickBot="1">
      <c r="A4" s="166">
        <v>5</v>
      </c>
      <c r="B4" s="608" t="s">
        <v>206</v>
      </c>
      <c r="C4" s="608"/>
      <c r="D4" s="167" t="s">
        <v>434</v>
      </c>
      <c r="E4" s="167" t="s">
        <v>433</v>
      </c>
      <c r="F4" s="167" t="s">
        <v>432</v>
      </c>
    </row>
    <row r="5" spans="1:6" ht="15.75" thickBot="1">
      <c r="A5" s="156" t="s">
        <v>431</v>
      </c>
      <c r="B5" s="613" t="s">
        <v>724</v>
      </c>
      <c r="C5" s="613"/>
      <c r="D5" s="245">
        <f>'Uniformes Bombeiro'!G18</f>
        <v>0</v>
      </c>
      <c r="E5" s="245">
        <f>D5</f>
        <v>0</v>
      </c>
      <c r="F5" s="245">
        <f>D5*36</f>
        <v>0</v>
      </c>
    </row>
    <row r="6" spans="1:6" ht="15.75" thickBot="1">
      <c r="A6" s="156" t="s">
        <v>429</v>
      </c>
      <c r="B6" s="613" t="s">
        <v>567</v>
      </c>
      <c r="C6" s="613"/>
      <c r="D6" s="245">
        <f>'INSU-Equipa-Utensi BC'!H14</f>
        <v>0</v>
      </c>
      <c r="E6" s="245">
        <f>D6/2</f>
        <v>0</v>
      </c>
      <c r="F6" s="245">
        <f>D6*36</f>
        <v>0</v>
      </c>
    </row>
    <row r="7" spans="1:6" ht="15.75" thickBot="1">
      <c r="A7" s="156" t="s">
        <v>427</v>
      </c>
      <c r="B7" s="613" t="s">
        <v>566</v>
      </c>
      <c r="C7" s="613"/>
      <c r="D7" s="245">
        <f>'INSU-Equipa-Utensi BC'!H37</f>
        <v>0</v>
      </c>
      <c r="E7" s="245">
        <f>D7/2</f>
        <v>0</v>
      </c>
      <c r="F7" s="245">
        <f>D7*36</f>
        <v>0</v>
      </c>
    </row>
    <row r="8" spans="1:6" ht="15.75" thickBot="1">
      <c r="A8" s="156" t="s">
        <v>425</v>
      </c>
      <c r="B8" s="613" t="s">
        <v>725</v>
      </c>
      <c r="C8" s="613"/>
      <c r="D8" s="245">
        <f>'INSU-Equipa-Utensi BC'!H47</f>
        <v>0</v>
      </c>
      <c r="E8" s="245">
        <f>D8/2</f>
        <v>0</v>
      </c>
      <c r="F8" s="245">
        <f>D8*36</f>
        <v>0</v>
      </c>
    </row>
    <row r="9" spans="1:6" ht="15.75" thickBot="1">
      <c r="A9" s="608" t="s">
        <v>421</v>
      </c>
      <c r="B9" s="608"/>
      <c r="C9" s="608"/>
      <c r="D9" s="246">
        <f>SUM(D5:D8)</f>
        <v>0</v>
      </c>
      <c r="E9" s="246">
        <f>SUM(E5:E8)</f>
        <v>0</v>
      </c>
      <c r="F9" s="246">
        <f>SUM(F5:F8)</f>
        <v>0</v>
      </c>
    </row>
  </sheetData>
  <mergeCells count="8">
    <mergeCell ref="B8:C8"/>
    <mergeCell ref="A9:C9"/>
    <mergeCell ref="A1:F2"/>
    <mergeCell ref="A3:F3"/>
    <mergeCell ref="B4:C4"/>
    <mergeCell ref="B5:C5"/>
    <mergeCell ref="B6:C6"/>
    <mergeCell ref="B7:C7"/>
  </mergeCells>
  <pageMargins left="0.7" right="0.7" top="0.75" bottom="0.75" header="0.3" footer="0.3"/>
  <pageSetup paperSize="9" scale="84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8"/>
  <sheetViews>
    <sheetView showGridLines="0" view="pageBreakPreview" zoomScaleNormal="100" zoomScaleSheetLayoutView="100" workbookViewId="0">
      <selection activeCell="F5" sqref="F5:F16"/>
    </sheetView>
  </sheetViews>
  <sheetFormatPr defaultRowHeight="15"/>
  <cols>
    <col min="1" max="1" width="7.140625" bestFit="1" customWidth="1"/>
    <col min="2" max="2" width="11.28515625" customWidth="1"/>
    <col min="3" max="3" width="74.7109375" customWidth="1"/>
    <col min="4" max="5" width="19.85546875" customWidth="1"/>
    <col min="6" max="6" width="15.85546875" customWidth="1"/>
    <col min="7" max="7" width="19" customWidth="1"/>
    <col min="8" max="8" width="24" customWidth="1"/>
  </cols>
  <sheetData>
    <row r="1" spans="1:8" ht="15.75" customHeight="1" thickBot="1">
      <c r="A1" s="619" t="s">
        <v>656</v>
      </c>
      <c r="B1" s="619"/>
      <c r="C1" s="619"/>
      <c r="D1" s="619"/>
      <c r="E1" s="619"/>
      <c r="F1" s="619"/>
      <c r="G1" s="619"/>
      <c r="H1" s="619"/>
    </row>
    <row r="2" spans="1:8" ht="15.75" thickBot="1">
      <c r="A2" s="619"/>
      <c r="B2" s="619"/>
      <c r="C2" s="619"/>
      <c r="D2" s="619"/>
      <c r="E2" s="619"/>
      <c r="F2" s="619"/>
      <c r="G2" s="619"/>
      <c r="H2" s="619"/>
    </row>
    <row r="3" spans="1:8" ht="15.75" customHeight="1" thickBot="1">
      <c r="A3" s="617"/>
      <c r="B3" s="617"/>
      <c r="C3" s="617"/>
      <c r="D3" s="617"/>
      <c r="E3" s="617"/>
      <c r="F3" s="617"/>
      <c r="G3" s="617"/>
      <c r="H3" s="617"/>
    </row>
    <row r="4" spans="1:8" ht="26.25" thickBot="1">
      <c r="A4" s="45" t="s">
        <v>54</v>
      </c>
      <c r="B4" s="45" t="s">
        <v>232</v>
      </c>
      <c r="C4" s="45" t="s">
        <v>231</v>
      </c>
      <c r="D4" s="45" t="s">
        <v>230</v>
      </c>
      <c r="E4" s="45" t="s">
        <v>229</v>
      </c>
      <c r="F4" s="45" t="s">
        <v>228</v>
      </c>
      <c r="G4" s="45" t="s">
        <v>227</v>
      </c>
      <c r="H4" s="45" t="s">
        <v>226</v>
      </c>
    </row>
    <row r="5" spans="1:8" ht="26.25" thickBot="1">
      <c r="A5" s="42">
        <v>1</v>
      </c>
      <c r="B5" s="12" t="s">
        <v>661</v>
      </c>
      <c r="C5" s="242" t="s">
        <v>662</v>
      </c>
      <c r="D5" s="42" t="s">
        <v>216</v>
      </c>
      <c r="E5" s="42">
        <v>4</v>
      </c>
      <c r="F5" s="186"/>
      <c r="G5" s="179">
        <f>(E5*F5)/12</f>
        <v>0</v>
      </c>
      <c r="H5" s="179">
        <f>G5*36</f>
        <v>0</v>
      </c>
    </row>
    <row r="6" spans="1:8" ht="15.75" thickBot="1">
      <c r="A6" s="42">
        <v>2</v>
      </c>
      <c r="B6" s="12" t="s">
        <v>225</v>
      </c>
      <c r="C6" s="242" t="s">
        <v>657</v>
      </c>
      <c r="D6" s="42" t="s">
        <v>216</v>
      </c>
      <c r="E6" s="42">
        <v>4</v>
      </c>
      <c r="F6" s="186"/>
      <c r="G6" s="179">
        <f>(E6*F6)/12</f>
        <v>0</v>
      </c>
      <c r="H6" s="179">
        <f>G6*36</f>
        <v>0</v>
      </c>
    </row>
    <row r="7" spans="1:8" ht="15.75" thickBot="1">
      <c r="A7" s="42">
        <v>3</v>
      </c>
      <c r="B7" s="12" t="s">
        <v>603</v>
      </c>
      <c r="C7" s="242" t="s">
        <v>658</v>
      </c>
      <c r="D7" s="42" t="s">
        <v>216</v>
      </c>
      <c r="E7" s="42">
        <v>2</v>
      </c>
      <c r="F7" s="186"/>
      <c r="G7" s="179">
        <f>(E7*F7)/12</f>
        <v>0</v>
      </c>
      <c r="H7" s="179">
        <f>G7*36</f>
        <v>0</v>
      </c>
    </row>
    <row r="8" spans="1:8" ht="26.25" thickBot="1">
      <c r="A8" s="42">
        <v>4</v>
      </c>
      <c r="B8" s="12" t="s">
        <v>220</v>
      </c>
      <c r="C8" s="242" t="s">
        <v>659</v>
      </c>
      <c r="D8" s="42" t="s">
        <v>216</v>
      </c>
      <c r="E8" s="42">
        <v>4</v>
      </c>
      <c r="F8" s="186"/>
      <c r="G8" s="179">
        <f t="shared" ref="G8:G16" si="0">(E8*F8)/12</f>
        <v>0</v>
      </c>
      <c r="H8" s="179">
        <f t="shared" ref="H8:H16" si="1">G8*36</f>
        <v>0</v>
      </c>
    </row>
    <row r="9" spans="1:8" ht="64.5" thickBot="1">
      <c r="A9" s="42">
        <v>5</v>
      </c>
      <c r="B9" s="12" t="s">
        <v>663</v>
      </c>
      <c r="C9" s="242" t="s">
        <v>664</v>
      </c>
      <c r="D9" s="42" t="s">
        <v>221</v>
      </c>
      <c r="E9" s="42">
        <v>2</v>
      </c>
      <c r="F9" s="186"/>
      <c r="G9" s="179">
        <f t="shared" si="0"/>
        <v>0</v>
      </c>
      <c r="H9" s="179">
        <f t="shared" si="1"/>
        <v>0</v>
      </c>
    </row>
    <row r="10" spans="1:8" ht="15.75" thickBot="1">
      <c r="A10" s="42">
        <v>6</v>
      </c>
      <c r="B10" s="48" t="s">
        <v>732</v>
      </c>
      <c r="C10" s="138" t="s">
        <v>733</v>
      </c>
      <c r="D10" s="135" t="s">
        <v>213</v>
      </c>
      <c r="E10" s="134">
        <v>1</v>
      </c>
      <c r="F10" s="177"/>
      <c r="G10" s="178">
        <f>(E10*F10)/12</f>
        <v>0</v>
      </c>
      <c r="H10" s="179">
        <f>G10*36</f>
        <v>0</v>
      </c>
    </row>
    <row r="11" spans="1:8" ht="15.75" thickBot="1">
      <c r="A11" s="42">
        <v>7</v>
      </c>
      <c r="B11" s="12" t="s">
        <v>215</v>
      </c>
      <c r="C11" s="243" t="s">
        <v>665</v>
      </c>
      <c r="D11" s="42" t="s">
        <v>221</v>
      </c>
      <c r="E11" s="42">
        <v>4</v>
      </c>
      <c r="F11" s="186"/>
      <c r="G11" s="179">
        <f t="shared" si="0"/>
        <v>0</v>
      </c>
      <c r="H11" s="179">
        <f t="shared" si="1"/>
        <v>0</v>
      </c>
    </row>
    <row r="12" spans="1:8" ht="27" thickBot="1">
      <c r="A12" s="42">
        <v>8</v>
      </c>
      <c r="B12" s="12" t="s">
        <v>666</v>
      </c>
      <c r="C12" s="243" t="s">
        <v>660</v>
      </c>
      <c r="D12" s="42" t="s">
        <v>216</v>
      </c>
      <c r="E12" s="42">
        <v>1</v>
      </c>
      <c r="F12" s="186"/>
      <c r="G12" s="179">
        <f t="shared" si="0"/>
        <v>0</v>
      </c>
      <c r="H12" s="179">
        <f t="shared" si="1"/>
        <v>0</v>
      </c>
    </row>
    <row r="13" spans="1:8" ht="39.75" thickBot="1">
      <c r="A13" s="42">
        <v>9</v>
      </c>
      <c r="B13" s="12" t="s">
        <v>667</v>
      </c>
      <c r="C13" s="136" t="s">
        <v>668</v>
      </c>
      <c r="D13" s="42" t="s">
        <v>216</v>
      </c>
      <c r="E13" s="42">
        <v>6</v>
      </c>
      <c r="F13" s="186"/>
      <c r="G13" s="179">
        <f t="shared" si="0"/>
        <v>0</v>
      </c>
      <c r="H13" s="179">
        <f t="shared" si="1"/>
        <v>0</v>
      </c>
    </row>
    <row r="14" spans="1:8" ht="27" thickBot="1">
      <c r="A14" s="42">
        <v>10</v>
      </c>
      <c r="B14" s="12" t="s">
        <v>437</v>
      </c>
      <c r="C14" s="136" t="s">
        <v>669</v>
      </c>
      <c r="D14" s="42" t="s">
        <v>246</v>
      </c>
      <c r="E14" s="42">
        <v>3</v>
      </c>
      <c r="F14" s="186"/>
      <c r="G14" s="179">
        <f t="shared" si="0"/>
        <v>0</v>
      </c>
      <c r="H14" s="179">
        <f t="shared" si="1"/>
        <v>0</v>
      </c>
    </row>
    <row r="15" spans="1:8" ht="52.5" thickBot="1">
      <c r="A15" s="42">
        <v>11</v>
      </c>
      <c r="B15" s="12" t="s">
        <v>670</v>
      </c>
      <c r="C15" s="136" t="s">
        <v>671</v>
      </c>
      <c r="D15" s="42" t="s">
        <v>216</v>
      </c>
      <c r="E15" s="42">
        <v>2</v>
      </c>
      <c r="F15" s="186"/>
      <c r="G15" s="179">
        <f t="shared" si="0"/>
        <v>0</v>
      </c>
      <c r="H15" s="179">
        <f t="shared" si="1"/>
        <v>0</v>
      </c>
    </row>
    <row r="16" spans="1:8" ht="52.5" thickBot="1">
      <c r="A16" s="42">
        <v>12</v>
      </c>
      <c r="B16" s="12" t="s">
        <v>672</v>
      </c>
      <c r="C16" s="136" t="s">
        <v>673</v>
      </c>
      <c r="D16" s="42" t="s">
        <v>216</v>
      </c>
      <c r="E16" s="42">
        <v>0.5</v>
      </c>
      <c r="F16" s="186"/>
      <c r="G16" s="179">
        <f t="shared" si="0"/>
        <v>0</v>
      </c>
      <c r="H16" s="179">
        <f t="shared" si="1"/>
        <v>0</v>
      </c>
    </row>
    <row r="17" spans="1:8" ht="15.75" thickBot="1">
      <c r="A17" s="618"/>
      <c r="B17" s="618"/>
      <c r="C17" s="618"/>
      <c r="D17" s="618"/>
      <c r="E17" s="618"/>
      <c r="F17" s="618"/>
      <c r="G17" s="618"/>
      <c r="H17" s="618"/>
    </row>
    <row r="18" spans="1:8" ht="15.75" thickBot="1">
      <c r="A18" s="620" t="s">
        <v>41</v>
      </c>
      <c r="B18" s="621"/>
      <c r="C18" s="621"/>
      <c r="D18" s="621"/>
      <c r="E18" s="621"/>
      <c r="F18" s="622"/>
      <c r="G18" s="248">
        <f>SUM(G5:G16)</f>
        <v>0</v>
      </c>
      <c r="H18" s="248">
        <f>SUM(H5:H16)</f>
        <v>0</v>
      </c>
    </row>
  </sheetData>
  <mergeCells count="4">
    <mergeCell ref="A1:H2"/>
    <mergeCell ref="A3:H3"/>
    <mergeCell ref="A17:H17"/>
    <mergeCell ref="A18:F18"/>
  </mergeCells>
  <pageMargins left="0.7" right="0.7" top="0.75" bottom="0.75" header="0.3" footer="0.3"/>
  <pageSetup paperSize="9" scale="45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47"/>
  <sheetViews>
    <sheetView showGridLines="0" view="pageBreakPreview" zoomScaleNormal="100" zoomScaleSheetLayoutView="100" workbookViewId="0">
      <selection activeCell="F7" sqref="F7:F13"/>
    </sheetView>
  </sheetViews>
  <sheetFormatPr defaultRowHeight="15"/>
  <cols>
    <col min="2" max="2" width="24.42578125" style="140" customWidth="1"/>
    <col min="3" max="3" width="75.140625" customWidth="1"/>
    <col min="4" max="4" width="18.85546875" customWidth="1"/>
    <col min="5" max="5" width="22.28515625" customWidth="1"/>
    <col min="6" max="6" width="23.7109375" customWidth="1"/>
    <col min="7" max="7" width="24.7109375" customWidth="1"/>
    <col min="8" max="8" width="17.42578125" customWidth="1"/>
    <col min="9" max="9" width="19.85546875" customWidth="1"/>
  </cols>
  <sheetData>
    <row r="1" spans="1:9" ht="15.75" thickBot="1">
      <c r="A1" s="623" t="s">
        <v>486</v>
      </c>
      <c r="B1" s="623"/>
      <c r="C1" s="623"/>
      <c r="D1" s="623"/>
      <c r="E1" s="623"/>
      <c r="F1" s="623"/>
      <c r="G1" s="623"/>
      <c r="H1" s="623"/>
      <c r="I1" s="623"/>
    </row>
    <row r="2" spans="1:9" ht="15.75" thickBot="1">
      <c r="A2" s="623"/>
      <c r="B2" s="623"/>
      <c r="C2" s="623"/>
      <c r="D2" s="623"/>
      <c r="E2" s="623"/>
      <c r="F2" s="623"/>
      <c r="G2" s="623"/>
      <c r="H2" s="623"/>
      <c r="I2" s="623"/>
    </row>
    <row r="3" spans="1:9" ht="16.5" thickBot="1">
      <c r="A3" s="209"/>
      <c r="B3" s="209"/>
      <c r="C3" s="209"/>
      <c r="D3" s="209"/>
      <c r="E3" s="209"/>
      <c r="F3" s="209"/>
      <c r="G3" s="209"/>
      <c r="H3" s="209"/>
      <c r="I3" s="209"/>
    </row>
    <row r="4" spans="1:9" ht="16.5" thickBot="1">
      <c r="A4" s="626" t="s">
        <v>759</v>
      </c>
      <c r="B4" s="626"/>
      <c r="C4" s="626"/>
      <c r="D4" s="626"/>
      <c r="E4" s="626"/>
      <c r="F4" s="626"/>
      <c r="G4" s="626"/>
      <c r="H4" s="626"/>
      <c r="I4" s="626"/>
    </row>
    <row r="5" spans="1:9" ht="16.5" customHeight="1" thickBot="1">
      <c r="A5" s="628"/>
      <c r="B5" s="629"/>
      <c r="C5" s="629"/>
      <c r="D5" s="629"/>
      <c r="E5" s="629"/>
      <c r="F5" s="629"/>
      <c r="G5" s="629"/>
      <c r="H5" s="629"/>
      <c r="I5" s="629"/>
    </row>
    <row r="6" spans="1:9" ht="34.5" customHeight="1" thickBot="1">
      <c r="A6" s="168"/>
      <c r="B6" s="164" t="s">
        <v>54</v>
      </c>
      <c r="C6" s="164" t="s">
        <v>321</v>
      </c>
      <c r="D6" s="164" t="s">
        <v>485</v>
      </c>
      <c r="E6" s="164" t="s">
        <v>756</v>
      </c>
      <c r="F6" s="164" t="s">
        <v>319</v>
      </c>
      <c r="G6" s="164" t="s">
        <v>757</v>
      </c>
      <c r="H6" s="278" t="s">
        <v>758</v>
      </c>
      <c r="I6" s="279" t="s">
        <v>317</v>
      </c>
    </row>
    <row r="7" spans="1:9" ht="39" thickBot="1">
      <c r="A7" s="42">
        <v>1</v>
      </c>
      <c r="B7" s="48" t="s">
        <v>674</v>
      </c>
      <c r="C7" s="244" t="s">
        <v>675</v>
      </c>
      <c r="D7" s="42" t="s">
        <v>676</v>
      </c>
      <c r="E7" s="42">
        <v>1</v>
      </c>
      <c r="F7" s="210"/>
      <c r="G7" s="277">
        <f t="shared" ref="G7:G13" si="0">F7*E7</f>
        <v>0</v>
      </c>
      <c r="H7" s="47">
        <f>G7/3</f>
        <v>0</v>
      </c>
      <c r="I7" s="179">
        <f t="shared" ref="I7:I13" si="1">G7*36</f>
        <v>0</v>
      </c>
    </row>
    <row r="8" spans="1:9" ht="26.25" thickBot="1">
      <c r="A8" s="42">
        <v>2</v>
      </c>
      <c r="B8" s="48" t="s">
        <v>677</v>
      </c>
      <c r="C8" s="244" t="s">
        <v>748</v>
      </c>
      <c r="D8" s="42" t="s">
        <v>678</v>
      </c>
      <c r="E8" s="42">
        <v>2</v>
      </c>
      <c r="F8" s="212"/>
      <c r="G8" s="277">
        <f t="shared" si="0"/>
        <v>0</v>
      </c>
      <c r="H8" s="47">
        <f t="shared" ref="H8:H13" si="2">G8/3</f>
        <v>0</v>
      </c>
      <c r="I8" s="179">
        <f t="shared" si="1"/>
        <v>0</v>
      </c>
    </row>
    <row r="9" spans="1:9" ht="26.25" thickBot="1">
      <c r="A9" s="42">
        <v>3</v>
      </c>
      <c r="B9" s="48" t="s">
        <v>679</v>
      </c>
      <c r="C9" s="244" t="s">
        <v>680</v>
      </c>
      <c r="D9" s="42" t="s">
        <v>246</v>
      </c>
      <c r="E9" s="42">
        <v>10</v>
      </c>
      <c r="F9" s="212"/>
      <c r="G9" s="277">
        <f t="shared" si="0"/>
        <v>0</v>
      </c>
      <c r="H9" s="47">
        <f t="shared" si="2"/>
        <v>0</v>
      </c>
      <c r="I9" s="179">
        <f t="shared" si="1"/>
        <v>0</v>
      </c>
    </row>
    <row r="10" spans="1:9" ht="26.25" thickBot="1">
      <c r="A10" s="42">
        <v>4</v>
      </c>
      <c r="B10" s="48" t="s">
        <v>681</v>
      </c>
      <c r="C10" s="244" t="s">
        <v>682</v>
      </c>
      <c r="D10" s="42" t="s">
        <v>683</v>
      </c>
      <c r="E10" s="42">
        <v>5</v>
      </c>
      <c r="F10" s="212"/>
      <c r="G10" s="277">
        <f t="shared" si="0"/>
        <v>0</v>
      </c>
      <c r="H10" s="47">
        <f t="shared" si="2"/>
        <v>0</v>
      </c>
      <c r="I10" s="179">
        <f t="shared" si="1"/>
        <v>0</v>
      </c>
    </row>
    <row r="11" spans="1:9" ht="26.25" thickBot="1">
      <c r="A11" s="42">
        <v>5</v>
      </c>
      <c r="B11" s="48" t="s">
        <v>684</v>
      </c>
      <c r="C11" s="244" t="s">
        <v>685</v>
      </c>
      <c r="D11" s="42" t="s">
        <v>686</v>
      </c>
      <c r="E11" s="42">
        <v>2</v>
      </c>
      <c r="F11" s="212"/>
      <c r="G11" s="277">
        <f t="shared" si="0"/>
        <v>0</v>
      </c>
      <c r="H11" s="47">
        <f t="shared" si="2"/>
        <v>0</v>
      </c>
      <c r="I11" s="179">
        <f t="shared" si="1"/>
        <v>0</v>
      </c>
    </row>
    <row r="12" spans="1:9" ht="39" thickBot="1">
      <c r="A12" s="42">
        <v>6</v>
      </c>
      <c r="B12" s="48" t="s">
        <v>687</v>
      </c>
      <c r="C12" s="244" t="s">
        <v>688</v>
      </c>
      <c r="D12" s="42" t="s">
        <v>216</v>
      </c>
      <c r="E12" s="42">
        <v>1</v>
      </c>
      <c r="F12" s="212"/>
      <c r="G12" s="277">
        <f t="shared" si="0"/>
        <v>0</v>
      </c>
      <c r="H12" s="47">
        <f t="shared" si="2"/>
        <v>0</v>
      </c>
      <c r="I12" s="179">
        <f t="shared" si="1"/>
        <v>0</v>
      </c>
    </row>
    <row r="13" spans="1:9" ht="26.25" thickBot="1">
      <c r="A13" s="42">
        <v>7</v>
      </c>
      <c r="B13" s="48" t="s">
        <v>689</v>
      </c>
      <c r="C13" s="244" t="s">
        <v>690</v>
      </c>
      <c r="D13" s="42" t="s">
        <v>216</v>
      </c>
      <c r="E13" s="42">
        <v>2</v>
      </c>
      <c r="F13" s="212"/>
      <c r="G13" s="277">
        <f t="shared" si="0"/>
        <v>0</v>
      </c>
      <c r="H13" s="47">
        <f t="shared" si="2"/>
        <v>0</v>
      </c>
      <c r="I13" s="179">
        <f t="shared" si="1"/>
        <v>0</v>
      </c>
    </row>
    <row r="14" spans="1:9" ht="15.75" thickBot="1">
      <c r="A14" s="630" t="s">
        <v>465</v>
      </c>
      <c r="B14" s="631"/>
      <c r="C14" s="631"/>
      <c r="D14" s="631"/>
      <c r="E14" s="631"/>
      <c r="F14" s="632"/>
      <c r="G14" s="280">
        <f>SUM(G7:G13)</f>
        <v>0</v>
      </c>
      <c r="H14" s="280">
        <f>SUM(H7:H13)</f>
        <v>0</v>
      </c>
      <c r="I14" s="280">
        <f>SUM(I7:I13)</f>
        <v>0</v>
      </c>
    </row>
    <row r="15" spans="1:9" ht="15.75" thickBot="1">
      <c r="B15"/>
    </row>
    <row r="16" spans="1:9" ht="16.5" customHeight="1" thickBot="1">
      <c r="A16" s="627" t="s">
        <v>566</v>
      </c>
      <c r="B16" s="627"/>
      <c r="C16" s="627"/>
      <c r="D16" s="627"/>
      <c r="E16" s="627"/>
      <c r="F16" s="627"/>
      <c r="G16" s="627"/>
      <c r="H16" s="627"/>
      <c r="I16" s="627"/>
    </row>
    <row r="17" spans="1:9" ht="15.75" thickBot="1">
      <c r="B17"/>
    </row>
    <row r="18" spans="1:9" ht="26.25" thickBot="1">
      <c r="A18" s="164"/>
      <c r="B18" s="164" t="s">
        <v>54</v>
      </c>
      <c r="C18" s="164" t="s">
        <v>321</v>
      </c>
      <c r="D18" s="164" t="s">
        <v>485</v>
      </c>
      <c r="E18" s="164" t="s">
        <v>419</v>
      </c>
      <c r="F18" s="164" t="s">
        <v>418</v>
      </c>
      <c r="G18" s="164" t="s">
        <v>484</v>
      </c>
      <c r="H18" s="164" t="s">
        <v>417</v>
      </c>
      <c r="I18" s="164" t="s">
        <v>483</v>
      </c>
    </row>
    <row r="19" spans="1:9" ht="65.25" thickBot="1">
      <c r="A19" s="42">
        <v>1</v>
      </c>
      <c r="B19" s="48" t="s">
        <v>691</v>
      </c>
      <c r="C19" s="136" t="s">
        <v>692</v>
      </c>
      <c r="D19" s="42" t="s">
        <v>216</v>
      </c>
      <c r="E19" s="42">
        <v>60</v>
      </c>
      <c r="F19" s="207">
        <v>1</v>
      </c>
      <c r="G19" s="212"/>
      <c r="H19" s="195">
        <f t="shared" ref="H19:H36" si="3">(F19*G19)/E19</f>
        <v>0</v>
      </c>
      <c r="I19" s="195">
        <f t="shared" ref="I19:I36" si="4">H19*36</f>
        <v>0</v>
      </c>
    </row>
    <row r="20" spans="1:9" ht="52.5" thickBot="1">
      <c r="A20" s="42">
        <v>2</v>
      </c>
      <c r="B20" s="48" t="s">
        <v>693</v>
      </c>
      <c r="C20" s="136" t="s">
        <v>694</v>
      </c>
      <c r="D20" s="42" t="s">
        <v>216</v>
      </c>
      <c r="E20" s="42">
        <v>36</v>
      </c>
      <c r="F20" s="207">
        <v>1</v>
      </c>
      <c r="G20" s="212"/>
      <c r="H20" s="195">
        <f t="shared" si="3"/>
        <v>0</v>
      </c>
      <c r="I20" s="195">
        <f t="shared" si="4"/>
        <v>0</v>
      </c>
    </row>
    <row r="21" spans="1:9" ht="39.75" thickBot="1">
      <c r="A21" s="42">
        <v>3</v>
      </c>
      <c r="B21" s="48" t="s">
        <v>695</v>
      </c>
      <c r="C21" s="136" t="s">
        <v>696</v>
      </c>
      <c r="D21" s="42" t="s">
        <v>216</v>
      </c>
      <c r="E21" s="42">
        <v>36</v>
      </c>
      <c r="F21" s="207">
        <v>1</v>
      </c>
      <c r="G21" s="212"/>
      <c r="H21" s="195">
        <f t="shared" si="3"/>
        <v>0</v>
      </c>
      <c r="I21" s="195">
        <f t="shared" si="4"/>
        <v>0</v>
      </c>
    </row>
    <row r="22" spans="1:9" ht="52.5" thickBot="1">
      <c r="A22" s="42">
        <v>4</v>
      </c>
      <c r="B22" s="48" t="s">
        <v>697</v>
      </c>
      <c r="C22" s="136" t="s">
        <v>698</v>
      </c>
      <c r="D22" s="42" t="s">
        <v>216</v>
      </c>
      <c r="E22" s="42">
        <v>24</v>
      </c>
      <c r="F22" s="207">
        <v>1</v>
      </c>
      <c r="G22" s="212"/>
      <c r="H22" s="195">
        <f t="shared" si="3"/>
        <v>0</v>
      </c>
      <c r="I22" s="195">
        <f t="shared" si="4"/>
        <v>0</v>
      </c>
    </row>
    <row r="23" spans="1:9" ht="39.75" thickBot="1">
      <c r="A23" s="42">
        <v>5</v>
      </c>
      <c r="B23" s="48" t="s">
        <v>699</v>
      </c>
      <c r="C23" s="136" t="s">
        <v>700</v>
      </c>
      <c r="D23" s="42" t="s">
        <v>701</v>
      </c>
      <c r="E23" s="42">
        <v>36</v>
      </c>
      <c r="F23" s="207">
        <v>1</v>
      </c>
      <c r="G23" s="212"/>
      <c r="H23" s="195">
        <f t="shared" si="3"/>
        <v>0</v>
      </c>
      <c r="I23" s="195">
        <f t="shared" si="4"/>
        <v>0</v>
      </c>
    </row>
    <row r="24" spans="1:9" ht="15.75" thickBot="1">
      <c r="A24" s="42">
        <v>6</v>
      </c>
      <c r="B24" s="48" t="s">
        <v>702</v>
      </c>
      <c r="C24" s="136" t="s">
        <v>703</v>
      </c>
      <c r="D24" s="42" t="s">
        <v>216</v>
      </c>
      <c r="E24" s="42">
        <v>36</v>
      </c>
      <c r="F24" s="207">
        <v>1</v>
      </c>
      <c r="G24" s="212"/>
      <c r="H24" s="195">
        <f t="shared" si="3"/>
        <v>0</v>
      </c>
      <c r="I24" s="195">
        <f t="shared" si="4"/>
        <v>0</v>
      </c>
    </row>
    <row r="25" spans="1:9" ht="39.75" thickBot="1">
      <c r="A25" s="42">
        <v>7</v>
      </c>
      <c r="B25" s="48" t="s">
        <v>704</v>
      </c>
      <c r="C25" s="136" t="s">
        <v>705</v>
      </c>
      <c r="D25" s="42" t="s">
        <v>216</v>
      </c>
      <c r="E25" s="42">
        <v>60</v>
      </c>
      <c r="F25" s="207">
        <v>1</v>
      </c>
      <c r="G25" s="212"/>
      <c r="H25" s="195">
        <f t="shared" si="3"/>
        <v>0</v>
      </c>
      <c r="I25" s="195">
        <f t="shared" si="4"/>
        <v>0</v>
      </c>
    </row>
    <row r="26" spans="1:9" ht="39.75" thickBot="1">
      <c r="A26" s="42">
        <v>8</v>
      </c>
      <c r="B26" s="48" t="s">
        <v>706</v>
      </c>
      <c r="C26" s="136" t="s">
        <v>707</v>
      </c>
      <c r="D26" s="42" t="s">
        <v>701</v>
      </c>
      <c r="E26" s="42">
        <v>36</v>
      </c>
      <c r="F26" s="207">
        <v>1</v>
      </c>
      <c r="G26" s="212"/>
      <c r="H26" s="195">
        <f t="shared" si="3"/>
        <v>0</v>
      </c>
      <c r="I26" s="195">
        <f t="shared" si="4"/>
        <v>0</v>
      </c>
    </row>
    <row r="27" spans="1:9" ht="15.75" thickBot="1">
      <c r="A27" s="42">
        <v>9</v>
      </c>
      <c r="B27" s="48" t="s">
        <v>753</v>
      </c>
      <c r="C27" s="136" t="s">
        <v>750</v>
      </c>
      <c r="D27" s="42" t="s">
        <v>216</v>
      </c>
      <c r="E27" s="42">
        <v>24</v>
      </c>
      <c r="F27" s="207">
        <v>2</v>
      </c>
      <c r="G27" s="212"/>
      <c r="H27" s="195">
        <f t="shared" si="3"/>
        <v>0</v>
      </c>
      <c r="I27" s="195">
        <f t="shared" si="4"/>
        <v>0</v>
      </c>
    </row>
    <row r="28" spans="1:9" ht="15.75" thickBot="1">
      <c r="A28" s="42">
        <v>10</v>
      </c>
      <c r="B28" s="48" t="s">
        <v>754</v>
      </c>
      <c r="C28" s="136" t="s">
        <v>751</v>
      </c>
      <c r="D28" s="42" t="s">
        <v>216</v>
      </c>
      <c r="E28" s="42">
        <v>24</v>
      </c>
      <c r="F28" s="207">
        <v>2</v>
      </c>
      <c r="G28" s="212"/>
      <c r="H28" s="195">
        <f t="shared" si="3"/>
        <v>0</v>
      </c>
      <c r="I28" s="195">
        <f t="shared" si="4"/>
        <v>0</v>
      </c>
    </row>
    <row r="29" spans="1:9" ht="15.75" thickBot="1">
      <c r="A29" s="42">
        <v>11</v>
      </c>
      <c r="B29" s="48" t="s">
        <v>755</v>
      </c>
      <c r="C29" s="136" t="s">
        <v>752</v>
      </c>
      <c r="D29" s="42" t="s">
        <v>216</v>
      </c>
      <c r="E29" s="42">
        <v>24</v>
      </c>
      <c r="F29" s="207">
        <v>2</v>
      </c>
      <c r="G29" s="212"/>
      <c r="H29" s="195">
        <f t="shared" si="3"/>
        <v>0</v>
      </c>
      <c r="I29" s="195">
        <f t="shared" si="4"/>
        <v>0</v>
      </c>
    </row>
    <row r="30" spans="1:9" ht="39.75" thickBot="1">
      <c r="A30" s="42">
        <v>12</v>
      </c>
      <c r="B30" s="48" t="s">
        <v>708</v>
      </c>
      <c r="C30" s="136" t="s">
        <v>709</v>
      </c>
      <c r="D30" s="42" t="s">
        <v>216</v>
      </c>
      <c r="E30" s="42">
        <v>30</v>
      </c>
      <c r="F30" s="207">
        <v>1</v>
      </c>
      <c r="G30" s="212"/>
      <c r="H30" s="195">
        <f t="shared" si="3"/>
        <v>0</v>
      </c>
      <c r="I30" s="195">
        <f t="shared" si="4"/>
        <v>0</v>
      </c>
    </row>
    <row r="31" spans="1:9" ht="15.75" thickBot="1">
      <c r="A31" s="42">
        <v>13</v>
      </c>
      <c r="B31" s="48" t="s">
        <v>710</v>
      </c>
      <c r="C31" s="136" t="s">
        <v>711</v>
      </c>
      <c r="D31" s="42" t="s">
        <v>216</v>
      </c>
      <c r="E31" s="42">
        <v>36</v>
      </c>
      <c r="F31" s="207">
        <v>1</v>
      </c>
      <c r="G31" s="212"/>
      <c r="H31" s="195">
        <f t="shared" si="3"/>
        <v>0</v>
      </c>
      <c r="I31" s="195">
        <f t="shared" si="4"/>
        <v>0</v>
      </c>
    </row>
    <row r="32" spans="1:9" ht="39.75" thickBot="1">
      <c r="A32" s="42">
        <v>14</v>
      </c>
      <c r="B32" s="48" t="s">
        <v>712</v>
      </c>
      <c r="C32" s="136" t="s">
        <v>713</v>
      </c>
      <c r="D32" s="42" t="s">
        <v>216</v>
      </c>
      <c r="E32" s="42">
        <v>12</v>
      </c>
      <c r="F32" s="207">
        <v>1</v>
      </c>
      <c r="G32" s="212"/>
      <c r="H32" s="195">
        <f t="shared" si="3"/>
        <v>0</v>
      </c>
      <c r="I32" s="195">
        <f t="shared" si="4"/>
        <v>0</v>
      </c>
    </row>
    <row r="33" spans="1:9" ht="45.75" thickBot="1">
      <c r="A33" s="42">
        <v>15</v>
      </c>
      <c r="B33" s="48" t="s">
        <v>765</v>
      </c>
      <c r="C33" s="281" t="s">
        <v>760</v>
      </c>
      <c r="D33" s="42" t="s">
        <v>216</v>
      </c>
      <c r="E33" s="42">
        <v>36</v>
      </c>
      <c r="F33" s="207">
        <v>1</v>
      </c>
      <c r="G33" s="212"/>
      <c r="H33" s="195">
        <f t="shared" si="3"/>
        <v>0</v>
      </c>
      <c r="I33" s="195">
        <f t="shared" si="4"/>
        <v>0</v>
      </c>
    </row>
    <row r="34" spans="1:9" ht="60.75" thickBot="1">
      <c r="A34" s="42">
        <v>16</v>
      </c>
      <c r="B34" s="48" t="s">
        <v>763</v>
      </c>
      <c r="C34" s="281" t="s">
        <v>761</v>
      </c>
      <c r="D34" s="42" t="s">
        <v>216</v>
      </c>
      <c r="E34" s="42">
        <v>24</v>
      </c>
      <c r="F34" s="207">
        <v>1</v>
      </c>
      <c r="G34" s="212"/>
      <c r="H34" s="195">
        <f t="shared" si="3"/>
        <v>0</v>
      </c>
      <c r="I34" s="195">
        <f t="shared" si="4"/>
        <v>0</v>
      </c>
    </row>
    <row r="35" spans="1:9" ht="45.75" thickBot="1">
      <c r="A35" s="42">
        <v>17</v>
      </c>
      <c r="B35" s="48" t="s">
        <v>764</v>
      </c>
      <c r="C35" s="281" t="s">
        <v>762</v>
      </c>
      <c r="D35" s="42" t="s">
        <v>216</v>
      </c>
      <c r="E35" s="42">
        <v>36</v>
      </c>
      <c r="F35" s="207">
        <v>1</v>
      </c>
      <c r="G35" s="212"/>
      <c r="H35" s="195">
        <f t="shared" si="3"/>
        <v>0</v>
      </c>
      <c r="I35" s="195">
        <f t="shared" si="4"/>
        <v>0</v>
      </c>
    </row>
    <row r="36" spans="1:9" ht="39.75" thickBot="1">
      <c r="A36" s="42">
        <v>18</v>
      </c>
      <c r="B36" s="48" t="s">
        <v>714</v>
      </c>
      <c r="C36" s="136" t="s">
        <v>715</v>
      </c>
      <c r="D36" s="42" t="s">
        <v>216</v>
      </c>
      <c r="E36" s="42">
        <v>60</v>
      </c>
      <c r="F36" s="207">
        <v>1</v>
      </c>
      <c r="G36" s="212"/>
      <c r="H36" s="195">
        <f t="shared" si="3"/>
        <v>0</v>
      </c>
      <c r="I36" s="195">
        <f t="shared" si="4"/>
        <v>0</v>
      </c>
    </row>
    <row r="37" spans="1:9" ht="15.75" thickBot="1">
      <c r="A37" s="625" t="s">
        <v>465</v>
      </c>
      <c r="B37" s="625"/>
      <c r="C37" s="625"/>
      <c r="D37" s="625"/>
      <c r="E37" s="625"/>
      <c r="F37" s="625"/>
      <c r="G37" s="625"/>
      <c r="H37" s="228">
        <f>SUM(H19:H36)</f>
        <v>0</v>
      </c>
      <c r="I37" s="228">
        <f>SUM(I19:I36)</f>
        <v>0</v>
      </c>
    </row>
    <row r="38" spans="1:9" ht="15.75" thickBot="1">
      <c r="B38"/>
    </row>
    <row r="39" spans="1:9" ht="16.5" customHeight="1" thickBot="1">
      <c r="A39" s="627" t="s">
        <v>565</v>
      </c>
      <c r="B39" s="627"/>
      <c r="C39" s="627"/>
      <c r="D39" s="627"/>
      <c r="E39" s="627"/>
      <c r="F39" s="627"/>
      <c r="G39" s="627"/>
      <c r="H39" s="627"/>
      <c r="I39" s="627"/>
    </row>
    <row r="40" spans="1:9" ht="15.75" thickBot="1">
      <c r="B40"/>
    </row>
    <row r="41" spans="1:9" ht="26.25" thickBot="1">
      <c r="A41" s="164"/>
      <c r="B41" s="164" t="s">
        <v>54</v>
      </c>
      <c r="C41" s="164" t="s">
        <v>321</v>
      </c>
      <c r="D41" s="164" t="s">
        <v>485</v>
      </c>
      <c r="E41" s="164" t="s">
        <v>419</v>
      </c>
      <c r="F41" s="164" t="s">
        <v>418</v>
      </c>
      <c r="G41" s="164" t="s">
        <v>484</v>
      </c>
      <c r="H41" s="164" t="s">
        <v>417</v>
      </c>
      <c r="I41" s="164" t="s">
        <v>483</v>
      </c>
    </row>
    <row r="42" spans="1:9" ht="52.5" thickBot="1">
      <c r="A42" s="42">
        <v>1</v>
      </c>
      <c r="B42" s="48" t="s">
        <v>716</v>
      </c>
      <c r="C42" s="136" t="s">
        <v>717</v>
      </c>
      <c r="D42" s="42" t="s">
        <v>216</v>
      </c>
      <c r="E42" s="42">
        <v>24</v>
      </c>
      <c r="F42" s="207">
        <v>1</v>
      </c>
      <c r="G42" s="212"/>
      <c r="H42" s="195">
        <f>(F42*G42)/E42</f>
        <v>0</v>
      </c>
      <c r="I42" s="195">
        <f t="shared" ref="I42" si="5">H42*36</f>
        <v>0</v>
      </c>
    </row>
    <row r="43" spans="1:9" ht="39.75" thickBot="1">
      <c r="A43" s="42">
        <v>2</v>
      </c>
      <c r="B43" s="48" t="s">
        <v>718</v>
      </c>
      <c r="C43" s="136" t="s">
        <v>719</v>
      </c>
      <c r="D43" s="42" t="s">
        <v>216</v>
      </c>
      <c r="E43" s="42">
        <v>12</v>
      </c>
      <c r="F43" s="207">
        <v>2</v>
      </c>
      <c r="G43" s="212"/>
      <c r="H43" s="195">
        <f>(F43*G43)/E43</f>
        <v>0</v>
      </c>
      <c r="I43" s="195">
        <f t="shared" ref="I43:I45" si="6">H43*36</f>
        <v>0</v>
      </c>
    </row>
    <row r="44" spans="1:9" ht="39.75" thickBot="1">
      <c r="A44" s="42">
        <v>3</v>
      </c>
      <c r="B44" s="48" t="s">
        <v>720</v>
      </c>
      <c r="C44" s="136" t="s">
        <v>721</v>
      </c>
      <c r="D44" s="42" t="s">
        <v>216</v>
      </c>
      <c r="E44" s="42">
        <v>24</v>
      </c>
      <c r="F44" s="207">
        <v>2</v>
      </c>
      <c r="G44" s="212"/>
      <c r="H44" s="195">
        <f>(F44*G44)/E44</f>
        <v>0</v>
      </c>
      <c r="I44" s="195">
        <f t="shared" si="6"/>
        <v>0</v>
      </c>
    </row>
    <row r="45" spans="1:9" ht="15.75" thickBot="1">
      <c r="A45" s="42">
        <v>4</v>
      </c>
      <c r="B45" s="48" t="s">
        <v>722</v>
      </c>
      <c r="C45" s="136" t="s">
        <v>723</v>
      </c>
      <c r="D45" s="42" t="s">
        <v>216</v>
      </c>
      <c r="E45" s="42">
        <v>6</v>
      </c>
      <c r="F45" s="207">
        <v>1</v>
      </c>
      <c r="G45" s="212"/>
      <c r="H45" s="195">
        <f>(F45*G45)/E45</f>
        <v>0</v>
      </c>
      <c r="I45" s="195">
        <f t="shared" si="6"/>
        <v>0</v>
      </c>
    </row>
    <row r="46" spans="1:9" ht="15.75" thickBot="1">
      <c r="B46"/>
    </row>
    <row r="47" spans="1:9" ht="15.75" customHeight="1" thickBot="1">
      <c r="A47" s="630" t="s">
        <v>465</v>
      </c>
      <c r="B47" s="631"/>
      <c r="C47" s="631"/>
      <c r="D47" s="631"/>
      <c r="E47" s="631"/>
      <c r="F47" s="631"/>
      <c r="G47" s="632"/>
      <c r="H47" s="241">
        <f>SUM(H42:H45)</f>
        <v>0</v>
      </c>
      <c r="I47" s="241">
        <f>SUM(I42:I45)</f>
        <v>0</v>
      </c>
    </row>
  </sheetData>
  <mergeCells count="8">
    <mergeCell ref="A39:I39"/>
    <mergeCell ref="A47:G47"/>
    <mergeCell ref="A1:I2"/>
    <mergeCell ref="A4:I4"/>
    <mergeCell ref="A5:I5"/>
    <mergeCell ref="A14:F14"/>
    <mergeCell ref="A16:I16"/>
    <mergeCell ref="A37:G37"/>
  </mergeCells>
  <pageMargins left="0.7" right="0.7" top="0.75" bottom="0.75" header="0.3" footer="0.3"/>
  <pageSetup paperSize="9" scale="37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9"/>
  <sheetViews>
    <sheetView showGridLines="0" view="pageBreakPreview" zoomScaleNormal="100" zoomScaleSheetLayoutView="100" workbookViewId="0">
      <selection activeCell="H5" sqref="H5"/>
    </sheetView>
  </sheetViews>
  <sheetFormatPr defaultRowHeight="15"/>
  <cols>
    <col min="1" max="1" width="5.42578125" bestFit="1" customWidth="1"/>
    <col min="2" max="2" width="31.14062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7" width="20.28515625" customWidth="1"/>
    <col min="8" max="8" width="21.5703125" customWidth="1"/>
    <col min="9" max="10" width="18.5703125" customWidth="1"/>
    <col min="11" max="11" width="21.42578125" customWidth="1"/>
    <col min="12" max="12" width="22" customWidth="1"/>
  </cols>
  <sheetData>
    <row r="1" spans="1:12">
      <c r="A1" s="367" t="s">
        <v>648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</row>
    <row r="2" spans="1:12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</row>
    <row r="3" spans="1:12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</row>
    <row r="4" spans="1:12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571</v>
      </c>
      <c r="F4" s="45" t="s">
        <v>572</v>
      </c>
      <c r="G4" s="45" t="s">
        <v>573</v>
      </c>
      <c r="H4" s="45" t="s">
        <v>574</v>
      </c>
      <c r="I4" s="45" t="s">
        <v>575</v>
      </c>
      <c r="J4" s="45" t="s">
        <v>578</v>
      </c>
      <c r="K4" s="45" t="s">
        <v>576</v>
      </c>
      <c r="L4" s="45" t="s">
        <v>577</v>
      </c>
    </row>
    <row r="5" spans="1:12" ht="77.25" thickBot="1">
      <c r="A5" s="12">
        <v>7</v>
      </c>
      <c r="B5" s="48" t="s">
        <v>570</v>
      </c>
      <c r="C5" s="42" t="s">
        <v>569</v>
      </c>
      <c r="D5" s="42" t="s">
        <v>40</v>
      </c>
      <c r="E5" s="231">
        <v>19370</v>
      </c>
      <c r="F5" s="50">
        <v>4</v>
      </c>
      <c r="G5" s="51">
        <v>12</v>
      </c>
      <c r="H5" s="46"/>
      <c r="I5" s="49">
        <f>H5*E5</f>
        <v>0</v>
      </c>
      <c r="J5" s="49">
        <f>I5/3</f>
        <v>0</v>
      </c>
      <c r="K5" s="47">
        <f>J5*12</f>
        <v>0</v>
      </c>
      <c r="L5" s="47">
        <f>I5*G5</f>
        <v>0</v>
      </c>
    </row>
    <row r="7" spans="1:12" ht="15.75" thickBot="1"/>
    <row r="8" spans="1:12" ht="15" customHeight="1" thickBot="1">
      <c r="A8" s="637" t="s">
        <v>579</v>
      </c>
      <c r="B8" s="637"/>
      <c r="C8" s="637"/>
      <c r="D8" s="637"/>
      <c r="E8" s="637"/>
      <c r="F8" s="637"/>
      <c r="G8" s="637"/>
      <c r="H8" s="637"/>
    </row>
    <row r="9" spans="1:12" ht="15.75" thickBot="1">
      <c r="A9" s="637"/>
      <c r="B9" s="637"/>
      <c r="C9" s="637"/>
      <c r="D9" s="637"/>
      <c r="E9" s="637"/>
      <c r="F9" s="637"/>
      <c r="G9" s="637"/>
      <c r="H9" s="637"/>
    </row>
  </sheetData>
  <mergeCells count="3">
    <mergeCell ref="A1:L2"/>
    <mergeCell ref="A3:L3"/>
    <mergeCell ref="A8:H9"/>
  </mergeCells>
  <pageMargins left="0.511811024" right="0.511811024" top="0.78740157499999996" bottom="0.78740157499999996" header="0.31496062000000002" footer="0.31496062000000002"/>
  <pageSetup paperSize="9" scale="48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K5"/>
  <sheetViews>
    <sheetView view="pageBreakPreview" zoomScaleNormal="100" zoomScaleSheetLayoutView="100" workbookViewId="0">
      <selection activeCell="H29" activeCellId="1" sqref="A34 H29"/>
    </sheetView>
  </sheetViews>
  <sheetFormatPr defaultRowHeight="15"/>
  <cols>
    <col min="1" max="1" width="5.42578125" bestFit="1" customWidth="1"/>
    <col min="2" max="2" width="31.14062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7" width="20.28515625" customWidth="1"/>
    <col min="8" max="8" width="21.5703125" customWidth="1"/>
    <col min="9" max="9" width="18.5703125" customWidth="1"/>
    <col min="10" max="10" width="21.42578125" customWidth="1"/>
    <col min="11" max="11" width="22" customWidth="1"/>
  </cols>
  <sheetData>
    <row r="1" spans="1:11">
      <c r="A1" s="367" t="s">
        <v>647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</row>
    <row r="2" spans="1:11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</row>
    <row r="3" spans="1:11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</row>
    <row r="4" spans="1:11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68</v>
      </c>
      <c r="F4" s="45" t="s">
        <v>69</v>
      </c>
      <c r="G4" s="45" t="s">
        <v>70</v>
      </c>
      <c r="H4" s="45" t="s">
        <v>71</v>
      </c>
      <c r="I4" s="45" t="s">
        <v>72</v>
      </c>
      <c r="J4" s="45" t="s">
        <v>73</v>
      </c>
      <c r="K4" s="45" t="s">
        <v>74</v>
      </c>
    </row>
    <row r="5" spans="1:11" ht="102.75" thickBot="1">
      <c r="A5" s="12">
        <v>8</v>
      </c>
      <c r="B5" s="48" t="s">
        <v>580</v>
      </c>
      <c r="C5" s="42" t="s">
        <v>581</v>
      </c>
      <c r="D5" s="42" t="s">
        <v>37</v>
      </c>
      <c r="E5" s="50">
        <v>9</v>
      </c>
      <c r="F5" s="50">
        <v>1</v>
      </c>
      <c r="G5" s="51">
        <f>E5*F5</f>
        <v>9</v>
      </c>
      <c r="H5" s="46">
        <f>'PCFP ITEM8'!H143</f>
        <v>0</v>
      </c>
      <c r="I5" s="49">
        <f>H5*E5</f>
        <v>0</v>
      </c>
      <c r="J5" s="47">
        <f>I5*12</f>
        <v>0</v>
      </c>
      <c r="K5" s="47">
        <f>I5*36</f>
        <v>0</v>
      </c>
    </row>
  </sheetData>
  <mergeCells count="2">
    <mergeCell ref="A1:K2"/>
    <mergeCell ref="A3:K3"/>
  </mergeCells>
  <pageMargins left="0.7" right="0.7" top="0.75" bottom="0.75" header="0.3" footer="0.3"/>
  <pageSetup paperSize="9" scale="33" fitToHeight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R170"/>
  <sheetViews>
    <sheetView showGridLines="0" topLeftCell="A13" zoomScaleNormal="100" workbookViewId="0">
      <selection activeCell="J125" sqref="J125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77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78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79</v>
      </c>
      <c r="C6" s="553"/>
      <c r="D6" s="491" t="s">
        <v>2</v>
      </c>
      <c r="E6" s="492"/>
      <c r="F6" s="492"/>
      <c r="G6" s="492"/>
      <c r="H6" s="557"/>
      <c r="I6" s="57"/>
    </row>
    <row r="7" spans="1:9" ht="43.5" customHeight="1" thickBot="1">
      <c r="A7" s="58"/>
      <c r="B7" s="535" t="s">
        <v>80</v>
      </c>
      <c r="C7" s="536"/>
      <c r="D7" s="537" t="str">
        <f>'PROPOSTA-ITEM8'!C5</f>
        <v>Prestação contínua, por terceirização com dedicação exclusiva de mão de obra, de serviços de copa (copeira) em jornada diurna de 44 (quarenta e quatro) horas semanais, abrangendo preparo e disponibilização de café, água e itens correlatos, higienização e organização de utensílios, equipamentos e áreas de copa, reposição de insumos e apoio às rotinas de atendimento interno, conforme padrões de higiene, rotinas e orientações da CONTRATANTE.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81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82</v>
      </c>
      <c r="C10" s="490" t="s">
        <v>83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84</v>
      </c>
      <c r="C11" s="490" t="s">
        <v>85</v>
      </c>
      <c r="D11" s="490"/>
      <c r="E11" s="490"/>
      <c r="F11" s="490"/>
      <c r="G11" s="558"/>
      <c r="H11" s="559"/>
      <c r="I11" s="57"/>
    </row>
    <row r="12" spans="1:9" ht="15" thickBot="1">
      <c r="A12" s="56"/>
      <c r="B12" s="60" t="s">
        <v>86</v>
      </c>
      <c r="C12" s="530" t="s">
        <v>87</v>
      </c>
      <c r="D12" s="531"/>
      <c r="E12" s="531"/>
      <c r="F12" s="532"/>
      <c r="G12" s="533" t="s">
        <v>212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88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89</v>
      </c>
      <c r="C15" s="518"/>
      <c r="D15" s="518"/>
      <c r="E15" s="518"/>
      <c r="F15" s="519"/>
      <c r="G15" s="520" t="s">
        <v>90</v>
      </c>
      <c r="H15" s="521"/>
      <c r="I15" s="57"/>
    </row>
    <row r="16" spans="1:9" ht="15.75" customHeight="1" thickBot="1">
      <c r="A16" s="56"/>
      <c r="B16" s="522" t="str">
        <f>'PROPOSTA-ITEM8'!B5</f>
        <v>Terceirização de mão de obra, copeira, diurno, 44 horas semanais.</v>
      </c>
      <c r="C16" s="523"/>
      <c r="D16" s="523"/>
      <c r="E16" s="523"/>
      <c r="F16" s="524"/>
      <c r="G16" s="525" t="s">
        <v>91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92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93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498</v>
      </c>
      <c r="D20" s="490"/>
      <c r="E20" s="490"/>
      <c r="F20" s="490"/>
      <c r="G20" s="511" t="s">
        <v>582</v>
      </c>
      <c r="H20" s="512"/>
      <c r="I20" s="57"/>
    </row>
    <row r="21" spans="1:9" ht="15">
      <c r="A21" s="56"/>
      <c r="B21" s="61">
        <v>2</v>
      </c>
      <c r="C21" s="490" t="s">
        <v>95</v>
      </c>
      <c r="D21" s="490"/>
      <c r="E21" s="490"/>
      <c r="F21" s="490"/>
      <c r="G21" s="513"/>
      <c r="H21" s="514"/>
      <c r="I21" s="57"/>
    </row>
    <row r="22" spans="1:9" ht="15" customHeight="1">
      <c r="A22" s="56"/>
      <c r="B22" s="61">
        <v>3</v>
      </c>
      <c r="C22" s="490" t="s">
        <v>94</v>
      </c>
      <c r="D22" s="490"/>
      <c r="E22" s="490"/>
      <c r="F22" s="490"/>
      <c r="G22" s="515" t="s">
        <v>593</v>
      </c>
      <c r="H22" s="516"/>
      <c r="I22" s="57"/>
    </row>
    <row r="23" spans="1:9" ht="15.75" thickBot="1">
      <c r="A23" s="56"/>
      <c r="B23" s="62">
        <v>4</v>
      </c>
      <c r="C23" s="495" t="s">
        <v>96</v>
      </c>
      <c r="D23" s="495"/>
      <c r="E23" s="495"/>
      <c r="F23" s="495"/>
      <c r="G23" s="496"/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97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98</v>
      </c>
      <c r="D26" s="499"/>
      <c r="E26" s="499"/>
      <c r="F26" s="499"/>
      <c r="G26" s="175" t="s">
        <v>99</v>
      </c>
      <c r="H26" s="174" t="s">
        <v>100</v>
      </c>
      <c r="I26" s="57"/>
    </row>
    <row r="27" spans="1:9">
      <c r="A27" s="56"/>
      <c r="B27" s="66" t="s">
        <v>82</v>
      </c>
      <c r="C27" s="500" t="s">
        <v>101</v>
      </c>
      <c r="D27" s="463"/>
      <c r="E27" s="463"/>
      <c r="F27" s="463"/>
      <c r="G27" s="464"/>
      <c r="H27" s="67">
        <f>G21</f>
        <v>0</v>
      </c>
      <c r="I27" s="57"/>
    </row>
    <row r="28" spans="1:9">
      <c r="A28" s="56"/>
      <c r="B28" s="68" t="s">
        <v>84</v>
      </c>
      <c r="C28" s="376" t="s">
        <v>102</v>
      </c>
      <c r="D28" s="378"/>
      <c r="E28" s="378"/>
      <c r="F28" s="378"/>
      <c r="G28" s="69"/>
      <c r="H28" s="67">
        <f>H27*G28</f>
        <v>0</v>
      </c>
      <c r="I28" s="57"/>
    </row>
    <row r="29" spans="1:9">
      <c r="A29" s="56"/>
      <c r="B29" s="68" t="s">
        <v>86</v>
      </c>
      <c r="C29" s="376" t="s">
        <v>103</v>
      </c>
      <c r="D29" s="378"/>
      <c r="E29" s="378"/>
      <c r="F29" s="378"/>
      <c r="G29" s="69"/>
      <c r="H29" s="67">
        <f>1621*G29</f>
        <v>0</v>
      </c>
      <c r="I29" s="57"/>
    </row>
    <row r="30" spans="1:9">
      <c r="A30" s="56"/>
      <c r="B30" s="68" t="s">
        <v>104</v>
      </c>
      <c r="C30" s="376" t="s">
        <v>105</v>
      </c>
      <c r="D30" s="378"/>
      <c r="E30" s="378"/>
      <c r="F30" s="378"/>
      <c r="G30" s="69"/>
      <c r="H30" s="67">
        <f>(((H27+H28)/220*G30)*105)</f>
        <v>0</v>
      </c>
      <c r="I30" s="57"/>
    </row>
    <row r="31" spans="1:9">
      <c r="A31" s="56"/>
      <c r="B31" s="70" t="s">
        <v>106</v>
      </c>
      <c r="C31" s="501" t="s">
        <v>107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108</v>
      </c>
      <c r="C32" s="503" t="s">
        <v>109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110</v>
      </c>
      <c r="C33" s="506"/>
      <c r="D33" s="506"/>
      <c r="E33" s="506"/>
      <c r="F33" s="506"/>
      <c r="G33" s="507"/>
      <c r="H33" s="72">
        <f>SUM(H27:H32)</f>
        <v>0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111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745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173" t="s">
        <v>113</v>
      </c>
      <c r="C37" s="472" t="s">
        <v>98</v>
      </c>
      <c r="D37" s="473"/>
      <c r="E37" s="473"/>
      <c r="F37" s="473"/>
      <c r="G37" s="254" t="s">
        <v>99</v>
      </c>
      <c r="H37" s="174" t="s">
        <v>114</v>
      </c>
      <c r="I37" s="57"/>
    </row>
    <row r="38" spans="1:10" ht="14.25" customHeight="1">
      <c r="A38" s="56"/>
      <c r="B38" s="61" t="s">
        <v>82</v>
      </c>
      <c r="C38" s="635" t="s">
        <v>115</v>
      </c>
      <c r="D38" s="636"/>
      <c r="E38" s="636"/>
      <c r="F38" s="636"/>
      <c r="G38" s="258">
        <v>8.3299999999999999E-2</v>
      </c>
      <c r="H38" s="67">
        <f>$H$33*G38</f>
        <v>0</v>
      </c>
      <c r="I38" s="57"/>
    </row>
    <row r="39" spans="1:10" ht="14.25" customHeight="1">
      <c r="A39" s="56"/>
      <c r="B39" s="61" t="s">
        <v>84</v>
      </c>
      <c r="C39" s="635" t="s">
        <v>734</v>
      </c>
      <c r="D39" s="636"/>
      <c r="E39" s="636"/>
      <c r="F39" s="636"/>
      <c r="G39" s="258">
        <v>2.7799999999999998E-2</v>
      </c>
      <c r="H39" s="67">
        <f>$H$33*G39</f>
        <v>0</v>
      </c>
      <c r="I39" s="57"/>
      <c r="J39" s="78"/>
    </row>
    <row r="40" spans="1:10" ht="15" customHeight="1">
      <c r="A40" s="56"/>
      <c r="B40" s="605" t="s">
        <v>117</v>
      </c>
      <c r="C40" s="606"/>
      <c r="D40" s="606"/>
      <c r="E40" s="606"/>
      <c r="F40" s="606"/>
      <c r="G40" s="262">
        <f>SUM(G38:G39)</f>
        <v>0.1111</v>
      </c>
      <c r="H40" s="79">
        <f>SUM(H38:H39)</f>
        <v>0</v>
      </c>
      <c r="I40" s="57"/>
    </row>
    <row r="41" spans="1:10" ht="31.5" customHeight="1">
      <c r="A41" s="58"/>
      <c r="B41" s="638" t="s">
        <v>740</v>
      </c>
      <c r="C41" s="639"/>
      <c r="D41" s="639"/>
      <c r="E41" s="639"/>
      <c r="F41" s="639"/>
      <c r="G41" s="639"/>
      <c r="H41" s="640"/>
      <c r="I41" s="57"/>
    </row>
    <row r="42" spans="1:10" ht="31.5" customHeight="1">
      <c r="A42" s="58"/>
      <c r="B42" s="638" t="s">
        <v>741</v>
      </c>
      <c r="C42" s="639"/>
      <c r="D42" s="639"/>
      <c r="E42" s="639"/>
      <c r="F42" s="639"/>
      <c r="G42" s="639"/>
      <c r="H42" s="640"/>
      <c r="I42" s="57"/>
    </row>
    <row r="43" spans="1:10" ht="43.5" customHeight="1">
      <c r="A43" s="58"/>
      <c r="B43" s="638" t="s">
        <v>742</v>
      </c>
      <c r="C43" s="639"/>
      <c r="D43" s="639"/>
      <c r="E43" s="639"/>
      <c r="F43" s="639"/>
      <c r="G43" s="639"/>
      <c r="H43" s="640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118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98</v>
      </c>
      <c r="D46" s="397"/>
      <c r="E46" s="397"/>
      <c r="F46" s="397"/>
      <c r="G46" s="171" t="s">
        <v>119</v>
      </c>
      <c r="H46" s="174" t="s">
        <v>114</v>
      </c>
      <c r="I46" s="57"/>
    </row>
    <row r="47" spans="1:10">
      <c r="A47" s="56"/>
      <c r="B47" s="80" t="s">
        <v>82</v>
      </c>
      <c r="C47" s="475" t="s">
        <v>120</v>
      </c>
      <c r="D47" s="475"/>
      <c r="E47" s="475"/>
      <c r="F47" s="475"/>
      <c r="G47" s="81">
        <v>0.2</v>
      </c>
      <c r="H47" s="67">
        <f>($H$33+$H$40)*G47</f>
        <v>0</v>
      </c>
      <c r="I47" s="57"/>
    </row>
    <row r="48" spans="1:10">
      <c r="A48" s="56"/>
      <c r="B48" s="80" t="s">
        <v>84</v>
      </c>
      <c r="C48" s="475" t="s">
        <v>121</v>
      </c>
      <c r="D48" s="475"/>
      <c r="E48" s="475"/>
      <c r="F48" s="475"/>
      <c r="G48" s="81">
        <v>2.5000000000000001E-2</v>
      </c>
      <c r="H48" s="67">
        <f t="shared" ref="H48:H54" si="0">($H$33+$H$40)*G48</f>
        <v>0</v>
      </c>
      <c r="I48" s="57"/>
    </row>
    <row r="49" spans="1:10">
      <c r="A49" s="56"/>
      <c r="B49" s="80" t="s">
        <v>86</v>
      </c>
      <c r="C49" s="475" t="s">
        <v>122</v>
      </c>
      <c r="D49" s="475"/>
      <c r="E49" s="475"/>
      <c r="F49" s="475"/>
      <c r="G49" s="81">
        <v>0.06</v>
      </c>
      <c r="H49" s="67">
        <f t="shared" si="0"/>
        <v>0</v>
      </c>
      <c r="I49" s="57"/>
    </row>
    <row r="50" spans="1:10">
      <c r="A50" s="56"/>
      <c r="B50" s="80" t="s">
        <v>104</v>
      </c>
      <c r="C50" s="475" t="s">
        <v>123</v>
      </c>
      <c r="D50" s="475"/>
      <c r="E50" s="475"/>
      <c r="F50" s="475"/>
      <c r="G50" s="81">
        <v>1.4999999999999999E-2</v>
      </c>
      <c r="H50" s="67">
        <f t="shared" si="0"/>
        <v>0</v>
      </c>
      <c r="I50" s="57"/>
    </row>
    <row r="51" spans="1:10">
      <c r="A51" s="56"/>
      <c r="B51" s="80" t="s">
        <v>106</v>
      </c>
      <c r="C51" s="475" t="s">
        <v>124</v>
      </c>
      <c r="D51" s="475"/>
      <c r="E51" s="475"/>
      <c r="F51" s="475"/>
      <c r="G51" s="81">
        <v>0.01</v>
      </c>
      <c r="H51" s="67">
        <f t="shared" si="0"/>
        <v>0</v>
      </c>
      <c r="I51" s="57"/>
    </row>
    <row r="52" spans="1:10">
      <c r="A52" s="56"/>
      <c r="B52" s="80" t="s">
        <v>108</v>
      </c>
      <c r="C52" s="475" t="s">
        <v>125</v>
      </c>
      <c r="D52" s="475"/>
      <c r="E52" s="475"/>
      <c r="F52" s="475"/>
      <c r="G52" s="81">
        <v>6.0000000000000001E-3</v>
      </c>
      <c r="H52" s="67">
        <f t="shared" si="0"/>
        <v>0</v>
      </c>
      <c r="I52" s="57"/>
    </row>
    <row r="53" spans="1:10">
      <c r="A53" s="56"/>
      <c r="B53" s="80" t="s">
        <v>126</v>
      </c>
      <c r="C53" s="475" t="s">
        <v>127</v>
      </c>
      <c r="D53" s="475"/>
      <c r="E53" s="475"/>
      <c r="F53" s="475"/>
      <c r="G53" s="81">
        <v>2E-3</v>
      </c>
      <c r="H53" s="67">
        <f t="shared" si="0"/>
        <v>0</v>
      </c>
      <c r="I53" s="57"/>
    </row>
    <row r="54" spans="1:10">
      <c r="A54" s="56"/>
      <c r="B54" s="80" t="s">
        <v>128</v>
      </c>
      <c r="C54" s="475" t="s">
        <v>129</v>
      </c>
      <c r="D54" s="475"/>
      <c r="E54" s="475"/>
      <c r="F54" s="475"/>
      <c r="G54" s="81">
        <v>0.08</v>
      </c>
      <c r="H54" s="67">
        <f t="shared" si="0"/>
        <v>0</v>
      </c>
      <c r="I54" s="57"/>
    </row>
    <row r="55" spans="1:10" ht="15">
      <c r="A55" s="56"/>
      <c r="B55" s="445" t="s">
        <v>130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0</v>
      </c>
      <c r="I55" s="57"/>
      <c r="J55" s="84"/>
    </row>
    <row r="56" spans="1:10" ht="15">
      <c r="A56" s="58"/>
      <c r="B56" s="415" t="s">
        <v>131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132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133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134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173" t="s">
        <v>27</v>
      </c>
      <c r="C61" s="472" t="s">
        <v>98</v>
      </c>
      <c r="D61" s="473"/>
      <c r="E61" s="473"/>
      <c r="F61" s="474"/>
      <c r="G61" s="171" t="s">
        <v>135</v>
      </c>
      <c r="H61" s="174" t="s">
        <v>136</v>
      </c>
      <c r="I61" s="57"/>
    </row>
    <row r="62" spans="1:10" ht="15" customHeight="1">
      <c r="A62" s="56"/>
      <c r="B62" s="460" t="s">
        <v>82</v>
      </c>
      <c r="C62" s="475" t="s">
        <v>137</v>
      </c>
      <c r="D62" s="475"/>
      <c r="E62" s="475"/>
      <c r="F62" s="86" t="s">
        <v>138</v>
      </c>
      <c r="G62" s="468"/>
      <c r="H62" s="470">
        <f>(G62*2*F63)-(H27*6%)</f>
        <v>0</v>
      </c>
      <c r="I62" s="57"/>
    </row>
    <row r="63" spans="1:10" ht="15" customHeight="1">
      <c r="A63" s="56"/>
      <c r="B63" s="461"/>
      <c r="C63" s="475"/>
      <c r="D63" s="475"/>
      <c r="E63" s="475"/>
      <c r="F63" s="87"/>
      <c r="G63" s="469"/>
      <c r="H63" s="471"/>
      <c r="I63" s="57"/>
    </row>
    <row r="64" spans="1:10" ht="15" customHeight="1">
      <c r="A64" s="56"/>
      <c r="B64" s="460" t="s">
        <v>84</v>
      </c>
      <c r="C64" s="462" t="s">
        <v>139</v>
      </c>
      <c r="D64" s="463"/>
      <c r="E64" s="464"/>
      <c r="F64" s="88" t="s">
        <v>140</v>
      </c>
      <c r="G64" s="468"/>
      <c r="H64" s="470">
        <f>(G64*F63)*(1-F65)</f>
        <v>0</v>
      </c>
      <c r="I64" s="57"/>
    </row>
    <row r="65" spans="1:9" ht="14.25" customHeight="1">
      <c r="A65" s="56"/>
      <c r="B65" s="461"/>
      <c r="C65" s="465"/>
      <c r="D65" s="466"/>
      <c r="E65" s="467"/>
      <c r="F65" s="89"/>
      <c r="G65" s="469"/>
      <c r="H65" s="471"/>
      <c r="I65" s="57"/>
    </row>
    <row r="66" spans="1:9" ht="14.25" customHeight="1">
      <c r="A66" s="56"/>
      <c r="B66" s="80" t="s">
        <v>86</v>
      </c>
      <c r="C66" s="447"/>
      <c r="D66" s="448"/>
      <c r="E66" s="448"/>
      <c r="F66" s="449"/>
      <c r="G66" s="90"/>
      <c r="H66" s="91">
        <f>G66</f>
        <v>0</v>
      </c>
      <c r="I66" s="57"/>
    </row>
    <row r="67" spans="1:9" ht="14.25" customHeight="1">
      <c r="A67" s="56"/>
      <c r="B67" s="80" t="s">
        <v>104</v>
      </c>
      <c r="C67" s="447"/>
      <c r="D67" s="448"/>
      <c r="E67" s="448"/>
      <c r="F67" s="449"/>
      <c r="G67" s="90"/>
      <c r="H67" s="91">
        <v>0</v>
      </c>
      <c r="I67" s="57"/>
    </row>
    <row r="68" spans="1:9" ht="14.25" customHeight="1">
      <c r="A68" s="56"/>
      <c r="B68" s="80" t="s">
        <v>106</v>
      </c>
      <c r="C68" s="447"/>
      <c r="D68" s="448"/>
      <c r="E68" s="448"/>
      <c r="F68" s="449"/>
      <c r="G68" s="90"/>
      <c r="H68" s="91">
        <v>0</v>
      </c>
      <c r="I68" s="57"/>
    </row>
    <row r="69" spans="1:9" ht="14.25" customHeight="1">
      <c r="A69" s="56"/>
      <c r="B69" s="80" t="s">
        <v>108</v>
      </c>
      <c r="C69" s="447"/>
      <c r="D69" s="448"/>
      <c r="E69" s="448"/>
      <c r="F69" s="449"/>
      <c r="G69" s="90"/>
      <c r="H69" s="91">
        <v>0</v>
      </c>
      <c r="I69" s="57"/>
    </row>
    <row r="70" spans="1:9" ht="15">
      <c r="A70" s="56"/>
      <c r="B70" s="445" t="s">
        <v>141</v>
      </c>
      <c r="C70" s="397"/>
      <c r="D70" s="397"/>
      <c r="E70" s="397"/>
      <c r="F70" s="397"/>
      <c r="G70" s="453"/>
      <c r="H70" s="92">
        <f>SUM(H62:H69)</f>
        <v>0</v>
      </c>
      <c r="I70" s="57"/>
    </row>
    <row r="71" spans="1:9">
      <c r="A71" s="58"/>
      <c r="B71" s="454" t="s">
        <v>142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143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144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173">
        <v>2</v>
      </c>
      <c r="C75" s="397" t="s">
        <v>747</v>
      </c>
      <c r="D75" s="397"/>
      <c r="E75" s="397"/>
      <c r="F75" s="397"/>
      <c r="G75" s="397"/>
      <c r="H75" s="174" t="s">
        <v>114</v>
      </c>
      <c r="I75" s="57"/>
    </row>
    <row r="76" spans="1:9">
      <c r="A76" s="56"/>
      <c r="B76" s="80" t="s">
        <v>146</v>
      </c>
      <c r="C76" s="447" t="s">
        <v>744</v>
      </c>
      <c r="D76" s="448"/>
      <c r="E76" s="448"/>
      <c r="F76" s="448"/>
      <c r="G76" s="449"/>
      <c r="H76" s="91">
        <f>H40</f>
        <v>0</v>
      </c>
      <c r="I76" s="57"/>
    </row>
    <row r="77" spans="1:9">
      <c r="A77" s="56"/>
      <c r="B77" s="80" t="s">
        <v>148</v>
      </c>
      <c r="C77" s="447" t="s">
        <v>149</v>
      </c>
      <c r="D77" s="448"/>
      <c r="E77" s="448"/>
      <c r="F77" s="448"/>
      <c r="G77" s="449"/>
      <c r="H77" s="91">
        <f>H55</f>
        <v>0</v>
      </c>
      <c r="I77" s="57"/>
    </row>
    <row r="78" spans="1:9">
      <c r="A78" s="56"/>
      <c r="B78" s="80" t="s">
        <v>150</v>
      </c>
      <c r="C78" s="447" t="s">
        <v>151</v>
      </c>
      <c r="D78" s="448"/>
      <c r="E78" s="448"/>
      <c r="F78" s="448"/>
      <c r="G78" s="449"/>
      <c r="H78" s="91">
        <f>H70</f>
        <v>0</v>
      </c>
      <c r="I78" s="57"/>
    </row>
    <row r="79" spans="1:9" ht="15.75" customHeight="1" thickBot="1">
      <c r="A79" s="56"/>
      <c r="B79" s="450" t="s">
        <v>152</v>
      </c>
      <c r="C79" s="451"/>
      <c r="D79" s="451"/>
      <c r="E79" s="451"/>
      <c r="F79" s="451"/>
      <c r="G79" s="452"/>
      <c r="H79" s="93">
        <f>SUM(H76:H78)</f>
        <v>0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153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98</v>
      </c>
      <c r="D82" s="387"/>
      <c r="E82" s="387"/>
      <c r="F82" s="386"/>
      <c r="G82" s="94" t="s">
        <v>99</v>
      </c>
      <c r="H82" s="95" t="s">
        <v>114</v>
      </c>
      <c r="I82" s="57"/>
    </row>
    <row r="83" spans="1:18">
      <c r="A83" s="56"/>
      <c r="B83" s="96" t="s">
        <v>82</v>
      </c>
      <c r="C83" s="442" t="s">
        <v>154</v>
      </c>
      <c r="D83" s="443"/>
      <c r="E83" s="443"/>
      <c r="F83" s="444"/>
      <c r="G83" s="97">
        <f>((1/12)*5%)</f>
        <v>4.1999999999999997E-3</v>
      </c>
      <c r="H83" s="98">
        <f>G83*$H$33</f>
        <v>0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84</v>
      </c>
      <c r="C84" s="442" t="s">
        <v>155</v>
      </c>
      <c r="D84" s="443"/>
      <c r="E84" s="443"/>
      <c r="F84" s="444"/>
      <c r="G84" s="97">
        <f>G83*8%</f>
        <v>2.9999999999999997E-4</v>
      </c>
      <c r="H84" s="98">
        <f>G84*$H$33</f>
        <v>0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86</v>
      </c>
      <c r="C85" s="442" t="s">
        <v>156</v>
      </c>
      <c r="D85" s="443"/>
      <c r="E85" s="443"/>
      <c r="F85" s="444"/>
      <c r="G85" s="101">
        <f>((1+2/12+(1/3*1/12))*0.08*0.4*0.9)</f>
        <v>3.44E-2</v>
      </c>
      <c r="H85" s="98">
        <f>G85*$H$33</f>
        <v>0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104</v>
      </c>
      <c r="C86" s="426" t="s">
        <v>157</v>
      </c>
      <c r="D86" s="427"/>
      <c r="E86" s="427"/>
      <c r="F86" s="428"/>
      <c r="G86" s="101">
        <f>(7/30)/12</f>
        <v>1.9400000000000001E-2</v>
      </c>
      <c r="H86" s="98">
        <f t="shared" ref="H86:H88" si="1">G86*$H$33</f>
        <v>0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106</v>
      </c>
      <c r="C87" s="376" t="s">
        <v>158</v>
      </c>
      <c r="D87" s="378"/>
      <c r="E87" s="378"/>
      <c r="F87" s="377"/>
      <c r="G87" s="97">
        <f>G86*G55</f>
        <v>7.7000000000000002E-3</v>
      </c>
      <c r="H87" s="98">
        <f t="shared" si="1"/>
        <v>0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108</v>
      </c>
      <c r="C88" s="434" t="s">
        <v>159</v>
      </c>
      <c r="D88" s="435"/>
      <c r="E88" s="435"/>
      <c r="F88" s="436"/>
      <c r="G88" s="101">
        <f>G86*8%*40%</f>
        <v>5.9999999999999995E-4</v>
      </c>
      <c r="H88" s="98">
        <f t="shared" si="1"/>
        <v>0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160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0</v>
      </c>
      <c r="I89" s="57"/>
    </row>
    <row r="90" spans="1:18" ht="33.75" customHeight="1" thickBot="1">
      <c r="A90" s="58"/>
      <c r="B90" s="439" t="s">
        <v>161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162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163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69" t="s">
        <v>113</v>
      </c>
      <c r="C94" s="397" t="s">
        <v>98</v>
      </c>
      <c r="D94" s="397"/>
      <c r="E94" s="397"/>
      <c r="F94" s="397"/>
      <c r="G94" s="110" t="s">
        <v>99</v>
      </c>
      <c r="H94" s="95" t="s">
        <v>114</v>
      </c>
      <c r="I94" s="57"/>
    </row>
    <row r="95" spans="1:18" ht="14.25" customHeight="1">
      <c r="A95" s="56"/>
      <c r="B95" s="96" t="s">
        <v>82</v>
      </c>
      <c r="C95" s="421" t="s">
        <v>164</v>
      </c>
      <c r="D95" s="422"/>
      <c r="E95" s="422"/>
      <c r="F95" s="422"/>
      <c r="G95" s="270">
        <v>8.3299999999999999E-2</v>
      </c>
      <c r="H95" s="260">
        <f>$H$33*G95</f>
        <v>0</v>
      </c>
      <c r="I95" s="57"/>
      <c r="J95" s="106"/>
    </row>
    <row r="96" spans="1:18">
      <c r="A96" s="56"/>
      <c r="B96" s="96" t="s">
        <v>84</v>
      </c>
      <c r="C96" s="376" t="s">
        <v>165</v>
      </c>
      <c r="D96" s="378"/>
      <c r="E96" s="378"/>
      <c r="F96" s="378"/>
      <c r="G96" s="267">
        <v>2.8E-3</v>
      </c>
      <c r="H96" s="260">
        <f t="shared" ref="H96:H100" si="2">$H$33*G96</f>
        <v>0</v>
      </c>
      <c r="I96" s="57"/>
    </row>
    <row r="97" spans="1:15" ht="16.5">
      <c r="A97" s="56"/>
      <c r="B97" s="96" t="s">
        <v>86</v>
      </c>
      <c r="C97" s="426" t="s">
        <v>166</v>
      </c>
      <c r="D97" s="427"/>
      <c r="E97" s="427"/>
      <c r="F97" s="427"/>
      <c r="G97" s="268">
        <v>2.0000000000000001E-4</v>
      </c>
      <c r="H97" s="260">
        <f t="shared" si="2"/>
        <v>0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104</v>
      </c>
      <c r="C98" s="426" t="s">
        <v>167</v>
      </c>
      <c r="D98" s="427"/>
      <c r="E98" s="427"/>
      <c r="F98" s="427"/>
      <c r="G98" s="269">
        <v>6.9999999999999999E-4</v>
      </c>
      <c r="H98" s="260">
        <f t="shared" si="2"/>
        <v>0</v>
      </c>
      <c r="I98" s="57"/>
    </row>
    <row r="99" spans="1:15">
      <c r="A99" s="56"/>
      <c r="B99" s="96" t="s">
        <v>106</v>
      </c>
      <c r="C99" s="426" t="s">
        <v>168</v>
      </c>
      <c r="D99" s="427"/>
      <c r="E99" s="427"/>
      <c r="F99" s="427"/>
      <c r="G99" s="268">
        <v>2.8999999999999998E-3</v>
      </c>
      <c r="H99" s="260">
        <f t="shared" si="2"/>
        <v>0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108</v>
      </c>
      <c r="C100" s="376" t="s">
        <v>169</v>
      </c>
      <c r="D100" s="378"/>
      <c r="E100" s="378"/>
      <c r="F100" s="378"/>
      <c r="G100" s="267">
        <v>1.3899999999999999E-2</v>
      </c>
      <c r="H100" s="260">
        <f t="shared" si="2"/>
        <v>0</v>
      </c>
      <c r="I100" s="57"/>
    </row>
    <row r="101" spans="1:15" ht="15">
      <c r="A101" s="56"/>
      <c r="B101" s="432" t="s">
        <v>170</v>
      </c>
      <c r="C101" s="433"/>
      <c r="D101" s="433"/>
      <c r="E101" s="433"/>
      <c r="F101" s="433"/>
      <c r="G101" s="266">
        <f>SUM(G95:G100)</f>
        <v>0.1038</v>
      </c>
      <c r="H101" s="109">
        <f>SUM(H95:H100)</f>
        <v>0</v>
      </c>
      <c r="I101" s="57"/>
    </row>
    <row r="102" spans="1:15" ht="35.25" customHeight="1">
      <c r="A102" s="58"/>
      <c r="B102" s="415" t="s">
        <v>171</v>
      </c>
      <c r="C102" s="416"/>
      <c r="D102" s="416"/>
      <c r="E102" s="416"/>
      <c r="F102" s="416"/>
      <c r="G102" s="416"/>
      <c r="H102" s="417"/>
      <c r="I102" s="57"/>
    </row>
    <row r="103" spans="1:15" ht="15">
      <c r="A103" s="58"/>
      <c r="B103" s="415" t="s">
        <v>172</v>
      </c>
      <c r="C103" s="416"/>
      <c r="D103" s="416"/>
      <c r="E103" s="416"/>
      <c r="F103" s="416"/>
      <c r="G103" s="416"/>
      <c r="H103" s="417"/>
      <c r="I103" s="57"/>
    </row>
    <row r="104" spans="1:15">
      <c r="A104" s="58"/>
      <c r="B104" s="418"/>
      <c r="C104" s="418"/>
      <c r="D104" s="418"/>
      <c r="E104" s="418"/>
      <c r="F104" s="418"/>
      <c r="G104" s="418"/>
      <c r="H104" s="419"/>
      <c r="I104" s="57"/>
    </row>
    <row r="105" spans="1:15" ht="15">
      <c r="A105" s="56"/>
      <c r="B105" s="407" t="s">
        <v>173</v>
      </c>
      <c r="C105" s="387"/>
      <c r="D105" s="387"/>
      <c r="E105" s="387"/>
      <c r="F105" s="387"/>
      <c r="G105" s="387"/>
      <c r="H105" s="420"/>
      <c r="I105" s="57"/>
    </row>
    <row r="106" spans="1:15" ht="15" customHeight="1">
      <c r="A106" s="56"/>
      <c r="B106" s="169" t="s">
        <v>113</v>
      </c>
      <c r="C106" s="397" t="s">
        <v>98</v>
      </c>
      <c r="D106" s="397"/>
      <c r="E106" s="397"/>
      <c r="F106" s="397"/>
      <c r="G106" s="110" t="s">
        <v>99</v>
      </c>
      <c r="H106" s="95" t="s">
        <v>114</v>
      </c>
      <c r="I106" s="57"/>
    </row>
    <row r="107" spans="1:15" ht="15" customHeight="1">
      <c r="A107" s="56"/>
      <c r="B107" s="111" t="s">
        <v>82</v>
      </c>
      <c r="C107" s="421" t="s">
        <v>174</v>
      </c>
      <c r="D107" s="422"/>
      <c r="E107" s="422"/>
      <c r="F107" s="422"/>
      <c r="G107" s="112"/>
      <c r="H107" s="113">
        <v>0</v>
      </c>
      <c r="I107" s="57"/>
    </row>
    <row r="108" spans="1:15" ht="15">
      <c r="A108" s="56"/>
      <c r="B108" s="407" t="s">
        <v>170</v>
      </c>
      <c r="C108" s="385"/>
      <c r="D108" s="385"/>
      <c r="E108" s="385"/>
      <c r="F108" s="385"/>
      <c r="G108" s="114"/>
      <c r="H108" s="115"/>
      <c r="I108" s="57"/>
    </row>
    <row r="109" spans="1:15">
      <c r="A109" s="56"/>
      <c r="B109" s="408"/>
      <c r="C109" s="409"/>
      <c r="D109" s="409"/>
      <c r="E109" s="409"/>
      <c r="F109" s="409"/>
      <c r="G109" s="409"/>
      <c r="H109" s="410"/>
      <c r="I109" s="57"/>
    </row>
    <row r="110" spans="1:15" ht="15">
      <c r="A110" s="56"/>
      <c r="B110" s="379" t="s">
        <v>175</v>
      </c>
      <c r="C110" s="380"/>
      <c r="D110" s="380"/>
      <c r="E110" s="380"/>
      <c r="F110" s="380"/>
      <c r="G110" s="380"/>
      <c r="H110" s="411"/>
      <c r="I110" s="57"/>
    </row>
    <row r="111" spans="1:15" ht="15" customHeight="1">
      <c r="A111" s="56"/>
      <c r="B111" s="169">
        <v>4</v>
      </c>
      <c r="C111" s="412" t="s">
        <v>176</v>
      </c>
      <c r="D111" s="413"/>
      <c r="E111" s="413"/>
      <c r="F111" s="413"/>
      <c r="G111" s="414"/>
      <c r="H111" s="172" t="s">
        <v>114</v>
      </c>
      <c r="I111" s="57"/>
    </row>
    <row r="112" spans="1:15" ht="14.25" customHeight="1">
      <c r="A112" s="56"/>
      <c r="B112" s="96" t="s">
        <v>177</v>
      </c>
      <c r="C112" s="376" t="s">
        <v>178</v>
      </c>
      <c r="D112" s="378"/>
      <c r="E112" s="378"/>
      <c r="F112" s="378"/>
      <c r="G112" s="377"/>
      <c r="H112" s="98">
        <f>H101</f>
        <v>0</v>
      </c>
      <c r="I112" s="57"/>
    </row>
    <row r="113" spans="1:10">
      <c r="A113" s="56"/>
      <c r="B113" s="96" t="s">
        <v>179</v>
      </c>
      <c r="C113" s="376" t="s">
        <v>180</v>
      </c>
      <c r="D113" s="378"/>
      <c r="E113" s="378"/>
      <c r="F113" s="378"/>
      <c r="G113" s="377"/>
      <c r="H113" s="98">
        <f>H107</f>
        <v>0</v>
      </c>
      <c r="I113" s="57"/>
    </row>
    <row r="114" spans="1:10" ht="15.75" customHeight="1" thickBot="1">
      <c r="A114" s="56"/>
      <c r="B114" s="391" t="s">
        <v>181</v>
      </c>
      <c r="C114" s="392"/>
      <c r="D114" s="392"/>
      <c r="E114" s="392"/>
      <c r="F114" s="392"/>
      <c r="G114" s="393"/>
      <c r="H114" s="118">
        <f>SUM(H112:H113)</f>
        <v>0</v>
      </c>
      <c r="I114" s="57"/>
    </row>
    <row r="115" spans="1:10" ht="15" thickBot="1">
      <c r="A115" s="56"/>
      <c r="B115" s="381"/>
      <c r="C115" s="381"/>
      <c r="D115" s="381"/>
      <c r="E115" s="381"/>
      <c r="F115" s="381"/>
      <c r="G115" s="381"/>
      <c r="H115" s="381"/>
      <c r="I115" s="57"/>
    </row>
    <row r="116" spans="1:10" ht="15">
      <c r="A116" s="56"/>
      <c r="B116" s="401" t="s">
        <v>182</v>
      </c>
      <c r="C116" s="402"/>
      <c r="D116" s="402"/>
      <c r="E116" s="402"/>
      <c r="F116" s="402"/>
      <c r="G116" s="402"/>
      <c r="H116" s="403"/>
      <c r="I116" s="57"/>
    </row>
    <row r="117" spans="1:10" ht="15">
      <c r="A117" s="56"/>
      <c r="B117" s="169" t="s">
        <v>113</v>
      </c>
      <c r="C117" s="385" t="s">
        <v>98</v>
      </c>
      <c r="D117" s="387"/>
      <c r="E117" s="387"/>
      <c r="F117" s="387"/>
      <c r="G117" s="386"/>
      <c r="H117" s="95" t="s">
        <v>114</v>
      </c>
      <c r="I117" s="57"/>
    </row>
    <row r="118" spans="1:10">
      <c r="A118" s="56"/>
      <c r="B118" s="96" t="s">
        <v>82</v>
      </c>
      <c r="C118" s="376" t="s">
        <v>183</v>
      </c>
      <c r="D118" s="378"/>
      <c r="E118" s="378"/>
      <c r="F118" s="378"/>
      <c r="G118" s="377"/>
      <c r="H118" s="119">
        <f>'RESUMO - INSUMOS'!E5</f>
        <v>0</v>
      </c>
      <c r="I118" s="57"/>
    </row>
    <row r="119" spans="1:10" ht="15.75" customHeight="1" thickBot="1">
      <c r="A119" s="56"/>
      <c r="B119" s="391" t="s">
        <v>184</v>
      </c>
      <c r="C119" s="392"/>
      <c r="D119" s="392"/>
      <c r="E119" s="392"/>
      <c r="F119" s="392"/>
      <c r="G119" s="393"/>
      <c r="H119" s="120">
        <f>SUM(H118:H118)</f>
        <v>0</v>
      </c>
      <c r="I119" s="57"/>
    </row>
    <row r="120" spans="1:10" s="74" customFormat="1" ht="15" thickBot="1">
      <c r="A120" s="56"/>
      <c r="B120" s="381"/>
      <c r="C120" s="381"/>
      <c r="D120" s="381"/>
      <c r="E120" s="381"/>
      <c r="F120" s="381"/>
      <c r="G120" s="381"/>
      <c r="H120" s="381"/>
      <c r="I120" s="73"/>
    </row>
    <row r="121" spans="1:10" ht="15">
      <c r="A121" s="56"/>
      <c r="B121" s="394" t="s">
        <v>185</v>
      </c>
      <c r="C121" s="395"/>
      <c r="D121" s="395"/>
      <c r="E121" s="395"/>
      <c r="F121" s="395"/>
      <c r="G121" s="395"/>
      <c r="H121" s="396"/>
      <c r="I121" s="57"/>
    </row>
    <row r="122" spans="1:10" ht="15" customHeight="1">
      <c r="A122" s="56"/>
      <c r="B122" s="173" t="s">
        <v>113</v>
      </c>
      <c r="C122" s="397" t="s">
        <v>98</v>
      </c>
      <c r="D122" s="397"/>
      <c r="E122" s="397"/>
      <c r="F122" s="397"/>
      <c r="G122" s="171" t="s">
        <v>99</v>
      </c>
      <c r="H122" s="174" t="s">
        <v>114</v>
      </c>
      <c r="I122" s="57"/>
    </row>
    <row r="123" spans="1:10">
      <c r="A123" s="56"/>
      <c r="B123" s="121" t="s">
        <v>82</v>
      </c>
      <c r="C123" s="398" t="s">
        <v>186</v>
      </c>
      <c r="D123" s="399"/>
      <c r="E123" s="399"/>
      <c r="F123" s="400"/>
      <c r="G123" s="122"/>
      <c r="H123" s="123">
        <f>G123*$H$141</f>
        <v>0</v>
      </c>
      <c r="I123" s="57"/>
      <c r="J123" s="106"/>
    </row>
    <row r="124" spans="1:10">
      <c r="A124" s="56"/>
      <c r="B124" s="96" t="s">
        <v>84</v>
      </c>
      <c r="C124" s="376" t="s">
        <v>187</v>
      </c>
      <c r="D124" s="378"/>
      <c r="E124" s="378"/>
      <c r="F124" s="377"/>
      <c r="G124" s="97"/>
      <c r="H124" s="123">
        <f>G124*($H$141+$H$123)</f>
        <v>0</v>
      </c>
      <c r="I124" s="57"/>
      <c r="J124" s="106"/>
    </row>
    <row r="125" spans="1:10" ht="15">
      <c r="A125" s="56"/>
      <c r="B125" s="111" t="s">
        <v>86</v>
      </c>
      <c r="C125" s="376" t="s">
        <v>505</v>
      </c>
      <c r="D125" s="378"/>
      <c r="E125" s="378"/>
      <c r="F125" s="377"/>
      <c r="G125" s="124">
        <f>SUM(G126:G131)</f>
        <v>0</v>
      </c>
      <c r="H125" s="119"/>
      <c r="I125" s="57"/>
    </row>
    <row r="126" spans="1:10" ht="15">
      <c r="A126" s="56"/>
      <c r="B126" s="96"/>
      <c r="C126" s="376" t="s">
        <v>188</v>
      </c>
      <c r="D126" s="378"/>
      <c r="E126" s="378"/>
      <c r="F126" s="377"/>
      <c r="G126" s="124"/>
      <c r="H126" s="119"/>
      <c r="I126" s="57"/>
    </row>
    <row r="127" spans="1:10">
      <c r="A127" s="56"/>
      <c r="B127" s="96"/>
      <c r="C127" s="376" t="s">
        <v>189</v>
      </c>
      <c r="D127" s="378"/>
      <c r="E127" s="378"/>
      <c r="F127" s="377"/>
      <c r="G127" s="97"/>
      <c r="H127" s="119">
        <f>(SUM($H$141+$H$123+$H$124))/(1-$G$125)*$G$127</f>
        <v>0</v>
      </c>
      <c r="I127" s="57"/>
      <c r="J127" s="125"/>
    </row>
    <row r="128" spans="1:10">
      <c r="A128" s="56"/>
      <c r="B128" s="96"/>
      <c r="C128" s="376" t="s">
        <v>190</v>
      </c>
      <c r="D128" s="378"/>
      <c r="E128" s="378"/>
      <c r="F128" s="377"/>
      <c r="G128" s="97"/>
      <c r="H128" s="119">
        <f>(SUM($H$141+$H$123+$H$124))/(1-$G$125)*$G$128</f>
        <v>0</v>
      </c>
      <c r="I128" s="57"/>
    </row>
    <row r="129" spans="1:15">
      <c r="A129" s="56"/>
      <c r="B129" s="96"/>
      <c r="C129" s="376" t="s">
        <v>191</v>
      </c>
      <c r="D129" s="378"/>
      <c r="E129" s="378"/>
      <c r="F129" s="377"/>
      <c r="G129" s="97"/>
      <c r="H129" s="119">
        <f>G129*$H$141</f>
        <v>0</v>
      </c>
      <c r="I129" s="57"/>
      <c r="J129" s="388"/>
      <c r="K129" s="389"/>
      <c r="L129" s="389"/>
      <c r="M129" s="389"/>
      <c r="N129" s="389"/>
      <c r="O129" s="390"/>
    </row>
    <row r="130" spans="1:15" ht="15">
      <c r="A130" s="56"/>
      <c r="B130" s="96"/>
      <c r="C130" s="376" t="s">
        <v>192</v>
      </c>
      <c r="D130" s="378"/>
      <c r="E130" s="378"/>
      <c r="F130" s="377"/>
      <c r="G130" s="124"/>
      <c r="H130" s="119"/>
      <c r="I130" s="57"/>
      <c r="J130" s="126"/>
      <c r="K130" s="170"/>
      <c r="L130" s="170"/>
      <c r="M130" s="170"/>
      <c r="N130" s="170"/>
      <c r="O130" s="126"/>
    </row>
    <row r="131" spans="1:15">
      <c r="A131" s="56"/>
      <c r="B131" s="96"/>
      <c r="C131" s="376" t="s">
        <v>193</v>
      </c>
      <c r="D131" s="378"/>
      <c r="E131" s="378"/>
      <c r="F131" s="377"/>
      <c r="G131" s="97"/>
      <c r="H131" s="119">
        <f>(SUM($H$141+$H$123+$H$124))/(1-$G$125)*$G$131</f>
        <v>0</v>
      </c>
      <c r="I131" s="57"/>
      <c r="J131" s="128"/>
    </row>
    <row r="132" spans="1:15" ht="15.75" thickBot="1">
      <c r="A132" s="56"/>
      <c r="B132" s="371" t="s">
        <v>194</v>
      </c>
      <c r="C132" s="372"/>
      <c r="D132" s="372"/>
      <c r="E132" s="372"/>
      <c r="F132" s="372"/>
      <c r="G132" s="129">
        <f>G125+G124+G123</f>
        <v>0</v>
      </c>
      <c r="H132" s="120">
        <f>SUM(H123:H131)</f>
        <v>0</v>
      </c>
      <c r="I132" s="57"/>
    </row>
    <row r="133" spans="1:15" s="74" customFormat="1" ht="15" thickBot="1">
      <c r="A133" s="56"/>
      <c r="B133" s="381"/>
      <c r="C133" s="381"/>
      <c r="D133" s="381"/>
      <c r="E133" s="381"/>
      <c r="F133" s="381"/>
      <c r="G133" s="381"/>
      <c r="H133" s="381"/>
      <c r="I133" s="73"/>
      <c r="L133" s="130"/>
      <c r="M133" s="130"/>
    </row>
    <row r="134" spans="1:15" s="74" customFormat="1" ht="15">
      <c r="A134" s="56"/>
      <c r="B134" s="382" t="s">
        <v>195</v>
      </c>
      <c r="C134" s="383"/>
      <c r="D134" s="383"/>
      <c r="E134" s="383"/>
      <c r="F134" s="383"/>
      <c r="G134" s="383"/>
      <c r="H134" s="384"/>
      <c r="I134" s="73"/>
    </row>
    <row r="135" spans="1:15" ht="15">
      <c r="A135" s="56"/>
      <c r="B135" s="63" t="s">
        <v>27</v>
      </c>
      <c r="C135" s="385" t="s">
        <v>196</v>
      </c>
      <c r="D135" s="386"/>
      <c r="E135" s="385" t="s">
        <v>98</v>
      </c>
      <c r="F135" s="387"/>
      <c r="G135" s="386"/>
      <c r="H135" s="172" t="s">
        <v>114</v>
      </c>
      <c r="I135" s="57"/>
      <c r="K135" s="84"/>
      <c r="L135" s="84"/>
      <c r="M135" s="84"/>
    </row>
    <row r="136" spans="1:15">
      <c r="A136" s="56"/>
      <c r="B136" s="96" t="s">
        <v>82</v>
      </c>
      <c r="C136" s="376" t="s">
        <v>197</v>
      </c>
      <c r="D136" s="377"/>
      <c r="E136" s="378" t="s">
        <v>198</v>
      </c>
      <c r="F136" s="378"/>
      <c r="G136" s="377"/>
      <c r="H136" s="119">
        <f>H33</f>
        <v>0</v>
      </c>
      <c r="I136" s="57"/>
      <c r="L136" s="84"/>
      <c r="M136" s="84"/>
      <c r="N136" s="84"/>
    </row>
    <row r="137" spans="1:15">
      <c r="A137" s="56"/>
      <c r="B137" s="96" t="s">
        <v>84</v>
      </c>
      <c r="C137" s="376" t="s">
        <v>199</v>
      </c>
      <c r="D137" s="377"/>
      <c r="E137" s="378" t="s">
        <v>200</v>
      </c>
      <c r="F137" s="378"/>
      <c r="G137" s="377"/>
      <c r="H137" s="119">
        <f>H79</f>
        <v>0</v>
      </c>
      <c r="I137" s="57"/>
      <c r="L137" s="84"/>
    </row>
    <row r="138" spans="1:15">
      <c r="A138" s="56"/>
      <c r="B138" s="96" t="s">
        <v>86</v>
      </c>
      <c r="C138" s="376" t="s">
        <v>201</v>
      </c>
      <c r="D138" s="377"/>
      <c r="E138" s="378" t="s">
        <v>202</v>
      </c>
      <c r="F138" s="378"/>
      <c r="G138" s="377"/>
      <c r="H138" s="119">
        <f>H89</f>
        <v>0</v>
      </c>
      <c r="I138" s="57"/>
      <c r="L138" s="84"/>
    </row>
    <row r="139" spans="1:15">
      <c r="A139" s="56"/>
      <c r="B139" s="96" t="s">
        <v>104</v>
      </c>
      <c r="C139" s="376" t="s">
        <v>203</v>
      </c>
      <c r="D139" s="377"/>
      <c r="E139" s="378" t="s">
        <v>204</v>
      </c>
      <c r="F139" s="378"/>
      <c r="G139" s="377"/>
      <c r="H139" s="119">
        <f>H114</f>
        <v>0</v>
      </c>
      <c r="I139" s="57"/>
    </row>
    <row r="140" spans="1:15">
      <c r="A140" s="56"/>
      <c r="B140" s="96" t="s">
        <v>106</v>
      </c>
      <c r="C140" s="376" t="s">
        <v>205</v>
      </c>
      <c r="D140" s="377"/>
      <c r="E140" s="378" t="s">
        <v>206</v>
      </c>
      <c r="F140" s="378"/>
      <c r="G140" s="377"/>
      <c r="H140" s="119">
        <f>H119</f>
        <v>0</v>
      </c>
      <c r="I140" s="57"/>
    </row>
    <row r="141" spans="1:15" ht="15">
      <c r="A141" s="56"/>
      <c r="B141" s="379" t="s">
        <v>207</v>
      </c>
      <c r="C141" s="380"/>
      <c r="D141" s="380"/>
      <c r="E141" s="380"/>
      <c r="F141" s="380"/>
      <c r="G141" s="380"/>
      <c r="H141" s="131">
        <f>SUM(H136:H140)</f>
        <v>0</v>
      </c>
      <c r="I141" s="57"/>
    </row>
    <row r="142" spans="1:15">
      <c r="A142" s="56"/>
      <c r="B142" s="96" t="s">
        <v>108</v>
      </c>
      <c r="C142" s="376" t="s">
        <v>208</v>
      </c>
      <c r="D142" s="377"/>
      <c r="E142" s="378" t="s">
        <v>209</v>
      </c>
      <c r="F142" s="378"/>
      <c r="G142" s="377"/>
      <c r="H142" s="119">
        <f>H132</f>
        <v>0</v>
      </c>
      <c r="I142" s="57"/>
    </row>
    <row r="143" spans="1:15" ht="15.75" thickBot="1">
      <c r="A143" s="56"/>
      <c r="B143" s="371" t="s">
        <v>210</v>
      </c>
      <c r="C143" s="372"/>
      <c r="D143" s="372"/>
      <c r="E143" s="372"/>
      <c r="F143" s="372"/>
      <c r="G143" s="372"/>
      <c r="H143" s="118">
        <f>SUM(H141:H142)</f>
        <v>0</v>
      </c>
      <c r="I143" s="57"/>
    </row>
    <row r="144" spans="1:15" ht="15" thickBot="1">
      <c r="A144" s="373"/>
      <c r="B144" s="374"/>
      <c r="C144" s="374"/>
      <c r="D144" s="374"/>
      <c r="E144" s="374"/>
      <c r="F144" s="374"/>
      <c r="G144" s="374"/>
      <c r="H144" s="374"/>
      <c r="I144" s="375"/>
    </row>
    <row r="145" spans="5:11" ht="15" thickTop="1">
      <c r="K145" s="132"/>
    </row>
    <row r="146" spans="5:11">
      <c r="K146" s="132"/>
    </row>
    <row r="151" spans="5:11">
      <c r="H151" s="55"/>
    </row>
    <row r="152" spans="5:11">
      <c r="H152" s="55"/>
    </row>
    <row r="153" spans="5:11">
      <c r="H153" s="55"/>
    </row>
    <row r="154" spans="5:11">
      <c r="H154" s="55"/>
    </row>
    <row r="155" spans="5:11">
      <c r="H155" s="55"/>
    </row>
    <row r="156" spans="5:11">
      <c r="E156" s="133"/>
      <c r="H156" s="55"/>
    </row>
    <row r="157" spans="5:11">
      <c r="H157" s="55"/>
    </row>
    <row r="158" spans="5:11">
      <c r="H158" s="55"/>
    </row>
    <row r="159" spans="5:11">
      <c r="H159" s="55"/>
    </row>
    <row r="160" spans="5:11"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</sheetData>
  <mergeCells count="169">
    <mergeCell ref="B7:C7"/>
    <mergeCell ref="D7:H7"/>
    <mergeCell ref="B8:H8"/>
    <mergeCell ref="B9:H9"/>
    <mergeCell ref="C10:F10"/>
    <mergeCell ref="G10:H10"/>
    <mergeCell ref="B2:H3"/>
    <mergeCell ref="B4:C4"/>
    <mergeCell ref="D4:H4"/>
    <mergeCell ref="B5:C5"/>
    <mergeCell ref="D5:H5"/>
    <mergeCell ref="B6:C6"/>
    <mergeCell ref="D6:H6"/>
    <mergeCell ref="B15:F15"/>
    <mergeCell ref="G15:H15"/>
    <mergeCell ref="B16:F16"/>
    <mergeCell ref="G16:H16"/>
    <mergeCell ref="B17:H17"/>
    <mergeCell ref="B18:H18"/>
    <mergeCell ref="C11:F11"/>
    <mergeCell ref="G11:H11"/>
    <mergeCell ref="C12:F12"/>
    <mergeCell ref="G12:H12"/>
    <mergeCell ref="B13:H13"/>
    <mergeCell ref="B14:H14"/>
    <mergeCell ref="C23:F23"/>
    <mergeCell ref="G23:H23"/>
    <mergeCell ref="B24:H24"/>
    <mergeCell ref="B25:H25"/>
    <mergeCell ref="C26:F26"/>
    <mergeCell ref="C27:G27"/>
    <mergeCell ref="B19:H19"/>
    <mergeCell ref="C20:F20"/>
    <mergeCell ref="G20:H20"/>
    <mergeCell ref="C21:F21"/>
    <mergeCell ref="G21:H21"/>
    <mergeCell ref="C22:F22"/>
    <mergeCell ref="G22:H22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37:F37"/>
    <mergeCell ref="C38:F38"/>
    <mergeCell ref="C39:F39"/>
    <mergeCell ref="B40:F40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102:H102"/>
    <mergeCell ref="B103:H103"/>
    <mergeCell ref="B104:H104"/>
    <mergeCell ref="B105:H105"/>
    <mergeCell ref="C106:F106"/>
    <mergeCell ref="C107:F107"/>
    <mergeCell ref="J97:O97"/>
    <mergeCell ref="C98:F98"/>
    <mergeCell ref="C99:F99"/>
    <mergeCell ref="J99:O99"/>
    <mergeCell ref="C100:F100"/>
    <mergeCell ref="B101:F101"/>
    <mergeCell ref="B114:G114"/>
    <mergeCell ref="B115:H115"/>
    <mergeCell ref="B116:H116"/>
    <mergeCell ref="C117:G117"/>
    <mergeCell ref="C118:G118"/>
    <mergeCell ref="B108:F108"/>
    <mergeCell ref="B109:H109"/>
    <mergeCell ref="B110:H110"/>
    <mergeCell ref="C111:G111"/>
    <mergeCell ref="C112:G112"/>
    <mergeCell ref="C113:G113"/>
    <mergeCell ref="C122:F122"/>
    <mergeCell ref="C123:F123"/>
    <mergeCell ref="C124:F124"/>
    <mergeCell ref="C125:F125"/>
    <mergeCell ref="C126:F126"/>
    <mergeCell ref="C127:F127"/>
    <mergeCell ref="B119:G119"/>
    <mergeCell ref="B120:H120"/>
    <mergeCell ref="B121:H121"/>
    <mergeCell ref="B133:H133"/>
    <mergeCell ref="B134:H134"/>
    <mergeCell ref="C135:D135"/>
    <mergeCell ref="E135:G135"/>
    <mergeCell ref="C136:D136"/>
    <mergeCell ref="E136:G136"/>
    <mergeCell ref="C128:F128"/>
    <mergeCell ref="C129:F129"/>
    <mergeCell ref="J129:O129"/>
    <mergeCell ref="C130:F130"/>
    <mergeCell ref="C131:F131"/>
    <mergeCell ref="B132:F132"/>
    <mergeCell ref="A144:I144"/>
    <mergeCell ref="C140:D140"/>
    <mergeCell ref="E140:G140"/>
    <mergeCell ref="B141:G141"/>
    <mergeCell ref="C142:D142"/>
    <mergeCell ref="E142:G142"/>
    <mergeCell ref="B143:G143"/>
    <mergeCell ref="C137:D137"/>
    <mergeCell ref="E137:G137"/>
    <mergeCell ref="C138:D138"/>
    <mergeCell ref="E138:G138"/>
    <mergeCell ref="C139:D139"/>
    <mergeCell ref="E139:G139"/>
  </mergeCells>
  <pageMargins left="0.7" right="0.7" top="0.75" bottom="0.75" header="0.3" footer="0.3"/>
  <pageSetup paperSize="9" scale="56"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H13"/>
  <sheetViews>
    <sheetView showGridLines="0" view="pageBreakPreview" zoomScaleNormal="100" zoomScaleSheetLayoutView="100" workbookViewId="0">
      <selection activeCell="F5" sqref="F5:F11"/>
    </sheetView>
  </sheetViews>
  <sheetFormatPr defaultRowHeight="15"/>
  <cols>
    <col min="1" max="1" width="13.7109375" customWidth="1"/>
    <col min="2" max="2" width="16.140625" customWidth="1"/>
    <col min="3" max="3" width="57.28515625" customWidth="1"/>
    <col min="4" max="4" width="12.42578125" customWidth="1"/>
    <col min="5" max="5" width="15.85546875" customWidth="1"/>
    <col min="6" max="6" width="20.140625" customWidth="1"/>
    <col min="7" max="7" width="23.42578125" customWidth="1"/>
    <col min="8" max="8" width="27" customWidth="1"/>
  </cols>
  <sheetData>
    <row r="1" spans="1:8" ht="15.75" thickBot="1">
      <c r="A1" s="574" t="s">
        <v>233</v>
      </c>
      <c r="B1" s="574"/>
      <c r="C1" s="574"/>
      <c r="D1" s="574"/>
      <c r="E1" s="574"/>
      <c r="F1" s="574"/>
      <c r="G1" s="574"/>
      <c r="H1" s="574"/>
    </row>
    <row r="2" spans="1:8" ht="15.75" thickBot="1">
      <c r="A2" s="574"/>
      <c r="B2" s="574"/>
      <c r="C2" s="574"/>
      <c r="D2" s="574"/>
      <c r="E2" s="574"/>
      <c r="F2" s="574"/>
      <c r="G2" s="574"/>
      <c r="H2" s="574"/>
    </row>
    <row r="3" spans="1:8" ht="15.75" thickBot="1">
      <c r="A3" s="575"/>
      <c r="B3" s="576"/>
      <c r="C3" s="576"/>
      <c r="D3" s="576"/>
      <c r="E3" s="576"/>
      <c r="F3" s="576"/>
      <c r="G3" s="576"/>
      <c r="H3" s="577"/>
    </row>
    <row r="4" spans="1:8" ht="26.25" thickBot="1">
      <c r="A4" s="149" t="s">
        <v>54</v>
      </c>
      <c r="B4" s="150" t="s">
        <v>232</v>
      </c>
      <c r="C4" s="150" t="s">
        <v>231</v>
      </c>
      <c r="D4" s="151" t="s">
        <v>230</v>
      </c>
      <c r="E4" s="151" t="s">
        <v>229</v>
      </c>
      <c r="F4" s="151" t="s">
        <v>228</v>
      </c>
      <c r="G4" s="152" t="s">
        <v>227</v>
      </c>
      <c r="H4" s="153" t="s">
        <v>226</v>
      </c>
    </row>
    <row r="5" spans="1:8" ht="51.75" thickBot="1">
      <c r="A5" s="137">
        <v>1</v>
      </c>
      <c r="B5" s="208" t="s">
        <v>583</v>
      </c>
      <c r="C5" s="232" t="s">
        <v>584</v>
      </c>
      <c r="D5" s="135" t="s">
        <v>216</v>
      </c>
      <c r="E5" s="134">
        <v>4</v>
      </c>
      <c r="F5" s="177"/>
      <c r="G5" s="178">
        <f t="shared" ref="G5:G11" si="0">(E5*F5)/12</f>
        <v>0</v>
      </c>
      <c r="H5" s="179">
        <f t="shared" ref="H5:H11" si="1">G5*36</f>
        <v>0</v>
      </c>
    </row>
    <row r="6" spans="1:8" ht="51.75" thickBot="1">
      <c r="A6" s="137">
        <v>2</v>
      </c>
      <c r="B6" s="208" t="s">
        <v>585</v>
      </c>
      <c r="C6" s="232" t="s">
        <v>586</v>
      </c>
      <c r="D6" s="135" t="s">
        <v>216</v>
      </c>
      <c r="E6" s="134">
        <v>2</v>
      </c>
      <c r="F6" s="177"/>
      <c r="G6" s="178">
        <f t="shared" si="0"/>
        <v>0</v>
      </c>
      <c r="H6" s="179">
        <f t="shared" si="1"/>
        <v>0</v>
      </c>
    </row>
    <row r="7" spans="1:8" ht="39" thickBot="1">
      <c r="A7" s="137">
        <v>3</v>
      </c>
      <c r="B7" s="214" t="s">
        <v>587</v>
      </c>
      <c r="C7" s="233" t="s">
        <v>588</v>
      </c>
      <c r="D7" s="234" t="s">
        <v>216</v>
      </c>
      <c r="E7" s="235">
        <v>4</v>
      </c>
      <c r="F7" s="177"/>
      <c r="G7" s="178">
        <f t="shared" si="0"/>
        <v>0</v>
      </c>
      <c r="H7" s="179">
        <f t="shared" si="1"/>
        <v>0</v>
      </c>
    </row>
    <row r="8" spans="1:8" ht="39" thickBot="1">
      <c r="A8" s="137">
        <v>4</v>
      </c>
      <c r="B8" s="208" t="s">
        <v>589</v>
      </c>
      <c r="C8" s="232" t="s">
        <v>590</v>
      </c>
      <c r="D8" s="42" t="s">
        <v>221</v>
      </c>
      <c r="E8" s="42">
        <v>2</v>
      </c>
      <c r="F8" s="212"/>
      <c r="G8" s="178">
        <f t="shared" si="0"/>
        <v>0</v>
      </c>
      <c r="H8" s="179">
        <f t="shared" si="1"/>
        <v>0</v>
      </c>
    </row>
    <row r="9" spans="1:8" ht="26.25" thickBot="1">
      <c r="A9" s="137">
        <v>5</v>
      </c>
      <c r="B9" s="208" t="s">
        <v>591</v>
      </c>
      <c r="C9" s="232" t="s">
        <v>592</v>
      </c>
      <c r="D9" s="42" t="s">
        <v>221</v>
      </c>
      <c r="E9" s="42">
        <v>6</v>
      </c>
      <c r="F9" s="212"/>
      <c r="G9" s="178">
        <f t="shared" si="0"/>
        <v>0</v>
      </c>
      <c r="H9" s="179">
        <f t="shared" si="1"/>
        <v>0</v>
      </c>
    </row>
    <row r="10" spans="1:8" ht="15.75" thickBot="1">
      <c r="A10" s="42">
        <v>6</v>
      </c>
      <c r="B10" s="48" t="s">
        <v>732</v>
      </c>
      <c r="C10" s="138" t="s">
        <v>733</v>
      </c>
      <c r="D10" s="135" t="s">
        <v>213</v>
      </c>
      <c r="E10" s="134">
        <v>1</v>
      </c>
      <c r="F10" s="177"/>
      <c r="G10" s="178">
        <f>(E10*F10)/12</f>
        <v>0</v>
      </c>
      <c r="H10" s="179">
        <f>G10*36</f>
        <v>0</v>
      </c>
    </row>
    <row r="11" spans="1:8" ht="44.25" customHeight="1" thickBot="1">
      <c r="A11" s="137">
        <v>7</v>
      </c>
      <c r="B11" s="208" t="s">
        <v>594</v>
      </c>
      <c r="C11" s="232" t="s">
        <v>595</v>
      </c>
      <c r="D11" s="182" t="s">
        <v>216</v>
      </c>
      <c r="E11" s="42">
        <v>8</v>
      </c>
      <c r="F11" s="212"/>
      <c r="G11" s="178">
        <f t="shared" si="0"/>
        <v>0</v>
      </c>
      <c r="H11" s="179">
        <f t="shared" si="1"/>
        <v>0</v>
      </c>
    </row>
    <row r="12" spans="1:8" ht="15.75" thickBot="1">
      <c r="A12" s="578"/>
      <c r="B12" s="579"/>
      <c r="C12" s="579"/>
      <c r="D12" s="579"/>
      <c r="E12" s="579"/>
      <c r="F12" s="579"/>
      <c r="G12" s="579"/>
      <c r="H12" s="580"/>
    </row>
    <row r="13" spans="1:8" ht="15.75" thickBot="1">
      <c r="A13" s="572" t="s">
        <v>41</v>
      </c>
      <c r="B13" s="573"/>
      <c r="C13" s="573"/>
      <c r="D13" s="573"/>
      <c r="E13" s="573"/>
      <c r="F13" s="573"/>
      <c r="G13" s="228">
        <f>SUM(G5:G11)</f>
        <v>0</v>
      </c>
      <c r="H13" s="228">
        <f>SUM(H5:H11)</f>
        <v>0</v>
      </c>
    </row>
  </sheetData>
  <mergeCells count="4">
    <mergeCell ref="A1:H2"/>
    <mergeCell ref="A3:H3"/>
    <mergeCell ref="A12:H12"/>
    <mergeCell ref="A13:F13"/>
  </mergeCells>
  <pageMargins left="0.7" right="0.7" top="0.75" bottom="0.75" header="0.3" footer="0.3"/>
  <pageSetup paperSize="9" scale="47" fitToHeight="0" orientation="portrait" r:id="rId1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L5"/>
  <sheetViews>
    <sheetView view="pageBreakPreview" topLeftCell="C1" zoomScaleNormal="100" zoomScaleSheetLayoutView="100" workbookViewId="0">
      <selection activeCell="A34" sqref="A34"/>
    </sheetView>
  </sheetViews>
  <sheetFormatPr defaultRowHeight="15"/>
  <cols>
    <col min="1" max="1" width="5.42578125" bestFit="1" customWidth="1"/>
    <col min="2" max="2" width="34.8554687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8" width="20.28515625" customWidth="1"/>
    <col min="9" max="9" width="21.5703125" customWidth="1"/>
    <col min="10" max="10" width="18.5703125" customWidth="1"/>
    <col min="11" max="11" width="21.42578125" customWidth="1"/>
    <col min="12" max="12" width="22" customWidth="1"/>
  </cols>
  <sheetData>
    <row r="1" spans="1:12">
      <c r="A1" s="367" t="s">
        <v>646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</row>
    <row r="2" spans="1:12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</row>
    <row r="3" spans="1:12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</row>
    <row r="4" spans="1:12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68</v>
      </c>
      <c r="F4" s="45" t="s">
        <v>69</v>
      </c>
      <c r="G4" s="45" t="s">
        <v>70</v>
      </c>
      <c r="H4" s="45" t="s">
        <v>71</v>
      </c>
      <c r="I4" s="45" t="s">
        <v>618</v>
      </c>
      <c r="J4" s="45" t="s">
        <v>72</v>
      </c>
      <c r="K4" s="45" t="s">
        <v>73</v>
      </c>
      <c r="L4" s="45" t="s">
        <v>74</v>
      </c>
    </row>
    <row r="5" spans="1:12" ht="128.25" thickBot="1">
      <c r="A5" s="12">
        <v>9</v>
      </c>
      <c r="B5" s="48" t="s">
        <v>596</v>
      </c>
      <c r="C5" s="42" t="s">
        <v>597</v>
      </c>
      <c r="D5" s="42" t="s">
        <v>37</v>
      </c>
      <c r="E5" s="50">
        <v>2</v>
      </c>
      <c r="F5" s="50">
        <v>2</v>
      </c>
      <c r="G5" s="51">
        <f>E5*F5</f>
        <v>4</v>
      </c>
      <c r="H5" s="46">
        <f>'PCFP ITEM9'!H144</f>
        <v>0</v>
      </c>
      <c r="I5" s="49">
        <f>H5*F5</f>
        <v>0</v>
      </c>
      <c r="J5" s="49">
        <f>I5*E5</f>
        <v>0</v>
      </c>
      <c r="K5" s="47">
        <f>J5*12</f>
        <v>0</v>
      </c>
      <c r="L5" s="47">
        <f>J5*36</f>
        <v>0</v>
      </c>
    </row>
  </sheetData>
  <mergeCells count="2">
    <mergeCell ref="A1:L2"/>
    <mergeCell ref="A3:L3"/>
  </mergeCells>
  <pageMargins left="0.7" right="0.7" top="0.75" bottom="0.75" header="0.3" footer="0.3"/>
  <pageSetup paperSize="9" scale="30" fitToHeight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R171"/>
  <sheetViews>
    <sheetView showGridLines="0" topLeftCell="A124" zoomScaleNormal="100" workbookViewId="0">
      <selection activeCell="J126" sqref="J126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77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78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79</v>
      </c>
      <c r="C6" s="553"/>
      <c r="D6" s="491" t="s">
        <v>2</v>
      </c>
      <c r="E6" s="492"/>
      <c r="F6" s="492"/>
      <c r="G6" s="492"/>
      <c r="H6" s="557"/>
      <c r="I6" s="57"/>
    </row>
    <row r="7" spans="1:9" ht="64.5" customHeight="1" thickBot="1">
      <c r="A7" s="58"/>
      <c r="B7" s="535" t="s">
        <v>80</v>
      </c>
      <c r="C7" s="536"/>
      <c r="D7" s="537" t="str">
        <f>'PROPOSTA-ITEM9'!C5</f>
        <v>Prestação contínua, por terceirização com dedicação exclusiva de mão de obra, de serviços de portaria em turno NOTURNO, em regime de plantão 12x36, abrangendo controle de acesso de pessoas e veículos, orientação e encaminhamento de visitantes, recebimento e controle de correspondências/encomendas, rondas e inspeções em áreas comuns, operação de dispositivos de acesso (quando existentes) e registro de ocorrências, conforme normas internas, rotinas e padrões de segurança definidos pela CONTRATANTE.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81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82</v>
      </c>
      <c r="C10" s="490" t="s">
        <v>83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84</v>
      </c>
      <c r="C11" s="490" t="s">
        <v>85</v>
      </c>
      <c r="D11" s="490"/>
      <c r="E11" s="490"/>
      <c r="F11" s="490"/>
      <c r="G11" s="558"/>
      <c r="H11" s="559"/>
      <c r="I11" s="57"/>
    </row>
    <row r="12" spans="1:9" ht="15" thickBot="1">
      <c r="A12" s="56"/>
      <c r="B12" s="60" t="s">
        <v>86</v>
      </c>
      <c r="C12" s="530" t="s">
        <v>87</v>
      </c>
      <c r="D12" s="531"/>
      <c r="E12" s="531"/>
      <c r="F12" s="532"/>
      <c r="G12" s="533" t="s">
        <v>212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88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89</v>
      </c>
      <c r="C15" s="518"/>
      <c r="D15" s="518"/>
      <c r="E15" s="518"/>
      <c r="F15" s="519"/>
      <c r="G15" s="520" t="s">
        <v>90</v>
      </c>
      <c r="H15" s="521"/>
      <c r="I15" s="57"/>
    </row>
    <row r="16" spans="1:9" ht="15.75" customHeight="1" thickBot="1">
      <c r="A16" s="56"/>
      <c r="B16" s="522" t="str">
        <f>'PROPOSTA-ITEM9'!B5</f>
        <v>terceirização de mão de obra, porteiro, noturno, jornada 12 x 36 h.</v>
      </c>
      <c r="C16" s="523"/>
      <c r="D16" s="523"/>
      <c r="E16" s="523"/>
      <c r="F16" s="524"/>
      <c r="G16" s="525" t="s">
        <v>91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92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93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498</v>
      </c>
      <c r="D20" s="490"/>
      <c r="E20" s="490"/>
      <c r="F20" s="490"/>
      <c r="G20" s="511" t="s">
        <v>598</v>
      </c>
      <c r="H20" s="512"/>
      <c r="I20" s="57"/>
    </row>
    <row r="21" spans="1:9" ht="15">
      <c r="A21" s="56"/>
      <c r="B21" s="61">
        <v>2</v>
      </c>
      <c r="C21" s="490" t="s">
        <v>95</v>
      </c>
      <c r="D21" s="490"/>
      <c r="E21" s="490"/>
      <c r="F21" s="490"/>
      <c r="G21" s="513"/>
      <c r="H21" s="514"/>
      <c r="I21" s="57"/>
    </row>
    <row r="22" spans="1:9" ht="15" customHeight="1">
      <c r="A22" s="56"/>
      <c r="B22" s="61">
        <v>3</v>
      </c>
      <c r="C22" s="490" t="s">
        <v>94</v>
      </c>
      <c r="D22" s="490"/>
      <c r="E22" s="490"/>
      <c r="F22" s="490"/>
      <c r="G22" s="515" t="s">
        <v>599</v>
      </c>
      <c r="H22" s="516"/>
      <c r="I22" s="57"/>
    </row>
    <row r="23" spans="1:9" ht="15.75" thickBot="1">
      <c r="A23" s="56"/>
      <c r="B23" s="62">
        <v>4</v>
      </c>
      <c r="C23" s="495" t="s">
        <v>96</v>
      </c>
      <c r="D23" s="495"/>
      <c r="E23" s="495"/>
      <c r="F23" s="495"/>
      <c r="G23" s="496"/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97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98</v>
      </c>
      <c r="D26" s="499"/>
      <c r="E26" s="499"/>
      <c r="F26" s="499"/>
      <c r="G26" s="175" t="s">
        <v>99</v>
      </c>
      <c r="H26" s="174" t="s">
        <v>100</v>
      </c>
      <c r="I26" s="57"/>
    </row>
    <row r="27" spans="1:9">
      <c r="A27" s="56"/>
      <c r="B27" s="66" t="s">
        <v>82</v>
      </c>
      <c r="C27" s="500" t="s">
        <v>101</v>
      </c>
      <c r="D27" s="463"/>
      <c r="E27" s="463"/>
      <c r="F27" s="463"/>
      <c r="G27" s="464"/>
      <c r="H27" s="67">
        <f>G21</f>
        <v>0</v>
      </c>
      <c r="I27" s="57"/>
    </row>
    <row r="28" spans="1:9">
      <c r="A28" s="56"/>
      <c r="B28" s="68" t="s">
        <v>84</v>
      </c>
      <c r="C28" s="376" t="s">
        <v>102</v>
      </c>
      <c r="D28" s="378"/>
      <c r="E28" s="378"/>
      <c r="F28" s="378"/>
      <c r="G28" s="69"/>
      <c r="H28" s="67">
        <f>H27*G28</f>
        <v>0</v>
      </c>
      <c r="I28" s="57"/>
    </row>
    <row r="29" spans="1:9">
      <c r="A29" s="56"/>
      <c r="B29" s="68" t="s">
        <v>86</v>
      </c>
      <c r="C29" s="376" t="s">
        <v>103</v>
      </c>
      <c r="D29" s="378"/>
      <c r="E29" s="378"/>
      <c r="F29" s="378"/>
      <c r="G29" s="69"/>
      <c r="H29" s="67">
        <f>1621*G29</f>
        <v>0</v>
      </c>
      <c r="I29" s="57"/>
    </row>
    <row r="30" spans="1:9">
      <c r="A30" s="56"/>
      <c r="B30" s="68" t="s">
        <v>104</v>
      </c>
      <c r="C30" s="376" t="s">
        <v>105</v>
      </c>
      <c r="D30" s="378"/>
      <c r="E30" s="378"/>
      <c r="F30" s="378"/>
      <c r="G30" s="69"/>
      <c r="H30" s="67">
        <f>((H27+H28)*8*15.21*G30)/220</f>
        <v>0</v>
      </c>
      <c r="I30" s="57"/>
    </row>
    <row r="31" spans="1:9">
      <c r="A31" s="56"/>
      <c r="B31" s="70" t="s">
        <v>106</v>
      </c>
      <c r="C31" s="501" t="s">
        <v>107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108</v>
      </c>
      <c r="C32" s="503" t="s">
        <v>109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110</v>
      </c>
      <c r="C33" s="506"/>
      <c r="D33" s="506"/>
      <c r="E33" s="506"/>
      <c r="F33" s="506"/>
      <c r="G33" s="507"/>
      <c r="H33" s="72">
        <f>SUM(H27:H32)</f>
        <v>0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111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745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173" t="s">
        <v>113</v>
      </c>
      <c r="C37" s="472" t="s">
        <v>98</v>
      </c>
      <c r="D37" s="473"/>
      <c r="E37" s="473"/>
      <c r="F37" s="473"/>
      <c r="G37" s="254" t="s">
        <v>99</v>
      </c>
      <c r="H37" s="174" t="s">
        <v>114</v>
      </c>
      <c r="I37" s="57"/>
    </row>
    <row r="38" spans="1:10" ht="14.25" customHeight="1">
      <c r="A38" s="56"/>
      <c r="B38" s="61" t="s">
        <v>82</v>
      </c>
      <c r="C38" s="635" t="s">
        <v>115</v>
      </c>
      <c r="D38" s="636"/>
      <c r="E38" s="636"/>
      <c r="F38" s="636"/>
      <c r="G38" s="258">
        <v>8.3299999999999999E-2</v>
      </c>
      <c r="H38" s="67">
        <f>$H$33*G38</f>
        <v>0</v>
      </c>
      <c r="I38" s="57"/>
    </row>
    <row r="39" spans="1:10" ht="14.25" customHeight="1">
      <c r="A39" s="56"/>
      <c r="B39" s="61" t="s">
        <v>84</v>
      </c>
      <c r="C39" s="635" t="s">
        <v>734</v>
      </c>
      <c r="D39" s="636"/>
      <c r="E39" s="636"/>
      <c r="F39" s="636"/>
      <c r="G39" s="258">
        <v>2.7799999999999998E-2</v>
      </c>
      <c r="H39" s="67">
        <f>$H$33*G39</f>
        <v>0</v>
      </c>
      <c r="I39" s="57"/>
      <c r="J39" s="78"/>
    </row>
    <row r="40" spans="1:10" ht="15" customHeight="1">
      <c r="A40" s="56"/>
      <c r="B40" s="605" t="s">
        <v>117</v>
      </c>
      <c r="C40" s="606"/>
      <c r="D40" s="606"/>
      <c r="E40" s="606"/>
      <c r="F40" s="606"/>
      <c r="G40" s="262">
        <f>SUM(G38:G39)</f>
        <v>0.1111</v>
      </c>
      <c r="H40" s="79">
        <f>SUM(H38:H39)</f>
        <v>0</v>
      </c>
      <c r="I40" s="57"/>
    </row>
    <row r="41" spans="1:10" ht="31.5" customHeight="1">
      <c r="A41" s="58"/>
      <c r="B41" s="638" t="s">
        <v>740</v>
      </c>
      <c r="C41" s="639"/>
      <c r="D41" s="639"/>
      <c r="E41" s="639"/>
      <c r="F41" s="639"/>
      <c r="G41" s="639"/>
      <c r="H41" s="640"/>
      <c r="I41" s="57"/>
    </row>
    <row r="42" spans="1:10" ht="31.5" customHeight="1">
      <c r="A42" s="58"/>
      <c r="B42" s="638" t="s">
        <v>741</v>
      </c>
      <c r="C42" s="639"/>
      <c r="D42" s="639"/>
      <c r="E42" s="639"/>
      <c r="F42" s="639"/>
      <c r="G42" s="639"/>
      <c r="H42" s="640"/>
      <c r="I42" s="57"/>
    </row>
    <row r="43" spans="1:10" ht="46.5" customHeight="1">
      <c r="A43" s="58"/>
      <c r="B43" s="638" t="s">
        <v>742</v>
      </c>
      <c r="C43" s="639"/>
      <c r="D43" s="639"/>
      <c r="E43" s="639"/>
      <c r="F43" s="639"/>
      <c r="G43" s="639"/>
      <c r="H43" s="640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118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98</v>
      </c>
      <c r="D46" s="397"/>
      <c r="E46" s="397"/>
      <c r="F46" s="397"/>
      <c r="G46" s="171" t="s">
        <v>119</v>
      </c>
      <c r="H46" s="174" t="s">
        <v>114</v>
      </c>
      <c r="I46" s="57"/>
    </row>
    <row r="47" spans="1:10">
      <c r="A47" s="56"/>
      <c r="B47" s="80" t="s">
        <v>82</v>
      </c>
      <c r="C47" s="475" t="s">
        <v>120</v>
      </c>
      <c r="D47" s="475"/>
      <c r="E47" s="475"/>
      <c r="F47" s="475"/>
      <c r="G47" s="81">
        <v>0.2</v>
      </c>
      <c r="H47" s="67">
        <f>($H$33+$H$40)*G47</f>
        <v>0</v>
      </c>
      <c r="I47" s="57"/>
    </row>
    <row r="48" spans="1:10">
      <c r="A48" s="56"/>
      <c r="B48" s="80" t="s">
        <v>84</v>
      </c>
      <c r="C48" s="475" t="s">
        <v>121</v>
      </c>
      <c r="D48" s="475"/>
      <c r="E48" s="475"/>
      <c r="F48" s="475"/>
      <c r="G48" s="81">
        <v>2.5000000000000001E-2</v>
      </c>
      <c r="H48" s="67">
        <f t="shared" ref="H48:H54" si="0">($H$33+$H$40)*G48</f>
        <v>0</v>
      </c>
      <c r="I48" s="57"/>
    </row>
    <row r="49" spans="1:10">
      <c r="A49" s="56"/>
      <c r="B49" s="80" t="s">
        <v>86</v>
      </c>
      <c r="C49" s="475" t="s">
        <v>122</v>
      </c>
      <c r="D49" s="475"/>
      <c r="E49" s="475"/>
      <c r="F49" s="475"/>
      <c r="G49" s="81">
        <v>0.06</v>
      </c>
      <c r="H49" s="67">
        <f t="shared" si="0"/>
        <v>0</v>
      </c>
      <c r="I49" s="57"/>
    </row>
    <row r="50" spans="1:10">
      <c r="A50" s="56"/>
      <c r="B50" s="80" t="s">
        <v>104</v>
      </c>
      <c r="C50" s="475" t="s">
        <v>123</v>
      </c>
      <c r="D50" s="475"/>
      <c r="E50" s="475"/>
      <c r="F50" s="475"/>
      <c r="G50" s="81">
        <v>1.4999999999999999E-2</v>
      </c>
      <c r="H50" s="67">
        <f t="shared" si="0"/>
        <v>0</v>
      </c>
      <c r="I50" s="57"/>
    </row>
    <row r="51" spans="1:10">
      <c r="A51" s="56"/>
      <c r="B51" s="80" t="s">
        <v>106</v>
      </c>
      <c r="C51" s="475" t="s">
        <v>124</v>
      </c>
      <c r="D51" s="475"/>
      <c r="E51" s="475"/>
      <c r="F51" s="475"/>
      <c r="G51" s="81">
        <v>0.01</v>
      </c>
      <c r="H51" s="67">
        <f t="shared" si="0"/>
        <v>0</v>
      </c>
      <c r="I51" s="57"/>
    </row>
    <row r="52" spans="1:10">
      <c r="A52" s="56"/>
      <c r="B52" s="80" t="s">
        <v>108</v>
      </c>
      <c r="C52" s="475" t="s">
        <v>125</v>
      </c>
      <c r="D52" s="475"/>
      <c r="E52" s="475"/>
      <c r="F52" s="475"/>
      <c r="G52" s="81">
        <v>6.0000000000000001E-3</v>
      </c>
      <c r="H52" s="67">
        <f t="shared" si="0"/>
        <v>0</v>
      </c>
      <c r="I52" s="57"/>
    </row>
    <row r="53" spans="1:10">
      <c r="A53" s="56"/>
      <c r="B53" s="80" t="s">
        <v>126</v>
      </c>
      <c r="C53" s="475" t="s">
        <v>127</v>
      </c>
      <c r="D53" s="475"/>
      <c r="E53" s="475"/>
      <c r="F53" s="475"/>
      <c r="G53" s="81">
        <v>2E-3</v>
      </c>
      <c r="H53" s="67">
        <f t="shared" si="0"/>
        <v>0</v>
      </c>
      <c r="I53" s="57"/>
    </row>
    <row r="54" spans="1:10">
      <c r="A54" s="56"/>
      <c r="B54" s="80" t="s">
        <v>128</v>
      </c>
      <c r="C54" s="475" t="s">
        <v>129</v>
      </c>
      <c r="D54" s="475"/>
      <c r="E54" s="475"/>
      <c r="F54" s="475"/>
      <c r="G54" s="81">
        <v>0.08</v>
      </c>
      <c r="H54" s="67">
        <f t="shared" si="0"/>
        <v>0</v>
      </c>
      <c r="I54" s="57"/>
    </row>
    <row r="55" spans="1:10" ht="15">
      <c r="A55" s="56"/>
      <c r="B55" s="445" t="s">
        <v>130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0</v>
      </c>
      <c r="I55" s="57"/>
      <c r="J55" s="84"/>
    </row>
    <row r="56" spans="1:10" ht="15">
      <c r="A56" s="58"/>
      <c r="B56" s="415" t="s">
        <v>131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132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133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134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173" t="s">
        <v>27</v>
      </c>
      <c r="C61" s="472" t="s">
        <v>98</v>
      </c>
      <c r="D61" s="473"/>
      <c r="E61" s="473"/>
      <c r="F61" s="474"/>
      <c r="G61" s="171" t="s">
        <v>135</v>
      </c>
      <c r="H61" s="174" t="s">
        <v>136</v>
      </c>
      <c r="I61" s="57"/>
    </row>
    <row r="62" spans="1:10" ht="15" customHeight="1">
      <c r="A62" s="56"/>
      <c r="B62" s="460" t="s">
        <v>82</v>
      </c>
      <c r="C62" s="475" t="s">
        <v>137</v>
      </c>
      <c r="D62" s="475"/>
      <c r="E62" s="475"/>
      <c r="F62" s="86" t="s">
        <v>138</v>
      </c>
      <c r="G62" s="468"/>
      <c r="H62" s="470">
        <f>(G62*2*F63)-(H27*6%)</f>
        <v>0</v>
      </c>
      <c r="I62" s="57"/>
    </row>
    <row r="63" spans="1:10" ht="15" customHeight="1">
      <c r="A63" s="56"/>
      <c r="B63" s="461"/>
      <c r="C63" s="475"/>
      <c r="D63" s="475"/>
      <c r="E63" s="475"/>
      <c r="F63" s="87"/>
      <c r="G63" s="469"/>
      <c r="H63" s="471"/>
      <c r="I63" s="57"/>
    </row>
    <row r="64" spans="1:10" ht="15" customHeight="1">
      <c r="A64" s="56"/>
      <c r="B64" s="460" t="s">
        <v>84</v>
      </c>
      <c r="C64" s="462" t="s">
        <v>139</v>
      </c>
      <c r="D64" s="463"/>
      <c r="E64" s="464"/>
      <c r="F64" s="88" t="s">
        <v>140</v>
      </c>
      <c r="G64" s="468"/>
      <c r="H64" s="470">
        <f>(G64*F63)*(1-F65)</f>
        <v>0</v>
      </c>
      <c r="I64" s="57"/>
    </row>
    <row r="65" spans="1:9" ht="14.25" customHeight="1">
      <c r="A65" s="56"/>
      <c r="B65" s="461"/>
      <c r="C65" s="465"/>
      <c r="D65" s="466"/>
      <c r="E65" s="467"/>
      <c r="F65" s="89"/>
      <c r="G65" s="469"/>
      <c r="H65" s="471"/>
      <c r="I65" s="57"/>
    </row>
    <row r="66" spans="1:9" ht="14.25" customHeight="1">
      <c r="A66" s="56"/>
      <c r="B66" s="80" t="s">
        <v>86</v>
      </c>
      <c r="C66" s="447"/>
      <c r="D66" s="448"/>
      <c r="E66" s="448"/>
      <c r="F66" s="449"/>
      <c r="G66" s="90"/>
      <c r="H66" s="91">
        <f>G66</f>
        <v>0</v>
      </c>
      <c r="I66" s="57"/>
    </row>
    <row r="67" spans="1:9" ht="14.25" customHeight="1">
      <c r="A67" s="56"/>
      <c r="B67" s="80" t="s">
        <v>104</v>
      </c>
      <c r="C67" s="447"/>
      <c r="D67" s="448"/>
      <c r="E67" s="448"/>
      <c r="F67" s="449"/>
      <c r="G67" s="90"/>
      <c r="H67" s="91">
        <f>(((G21)/220)*1.2*1.5)*15</f>
        <v>0</v>
      </c>
      <c r="I67" s="57"/>
    </row>
    <row r="68" spans="1:9" ht="14.25" customHeight="1">
      <c r="A68" s="56"/>
      <c r="B68" s="80" t="s">
        <v>106</v>
      </c>
      <c r="C68" s="447"/>
      <c r="D68" s="448"/>
      <c r="E68" s="448"/>
      <c r="F68" s="449"/>
      <c r="G68" s="90"/>
      <c r="H68" s="91"/>
      <c r="I68" s="57"/>
    </row>
    <row r="69" spans="1:9" ht="14.25" customHeight="1">
      <c r="A69" s="56"/>
      <c r="B69" s="80" t="s">
        <v>108</v>
      </c>
      <c r="C69" s="447"/>
      <c r="D69" s="448"/>
      <c r="E69" s="448"/>
      <c r="F69" s="449"/>
      <c r="G69" s="90"/>
      <c r="H69" s="91"/>
      <c r="I69" s="57"/>
    </row>
    <row r="70" spans="1:9" ht="15">
      <c r="A70" s="56"/>
      <c r="B70" s="445" t="s">
        <v>141</v>
      </c>
      <c r="C70" s="397"/>
      <c r="D70" s="397"/>
      <c r="E70" s="397"/>
      <c r="F70" s="397"/>
      <c r="G70" s="453"/>
      <c r="H70" s="92">
        <f>SUM(H62:H69)</f>
        <v>0</v>
      </c>
      <c r="I70" s="57"/>
    </row>
    <row r="71" spans="1:9">
      <c r="A71" s="58"/>
      <c r="B71" s="454" t="s">
        <v>142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143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144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173">
        <v>2</v>
      </c>
      <c r="C75" s="397" t="s">
        <v>145</v>
      </c>
      <c r="D75" s="397"/>
      <c r="E75" s="397"/>
      <c r="F75" s="397"/>
      <c r="G75" s="397"/>
      <c r="H75" s="174" t="s">
        <v>114</v>
      </c>
      <c r="I75" s="57"/>
    </row>
    <row r="76" spans="1:9">
      <c r="A76" s="56"/>
      <c r="B76" s="80" t="s">
        <v>146</v>
      </c>
      <c r="C76" s="447" t="s">
        <v>744</v>
      </c>
      <c r="D76" s="448"/>
      <c r="E76" s="448"/>
      <c r="F76" s="448"/>
      <c r="G76" s="449"/>
      <c r="H76" s="91">
        <f>H40</f>
        <v>0</v>
      </c>
      <c r="I76" s="57"/>
    </row>
    <row r="77" spans="1:9">
      <c r="A77" s="56"/>
      <c r="B77" s="80" t="s">
        <v>148</v>
      </c>
      <c r="C77" s="447" t="s">
        <v>149</v>
      </c>
      <c r="D77" s="448"/>
      <c r="E77" s="448"/>
      <c r="F77" s="448"/>
      <c r="G77" s="449"/>
      <c r="H77" s="91">
        <f>H55</f>
        <v>0</v>
      </c>
      <c r="I77" s="57"/>
    </row>
    <row r="78" spans="1:9">
      <c r="A78" s="56"/>
      <c r="B78" s="80" t="s">
        <v>150</v>
      </c>
      <c r="C78" s="447" t="s">
        <v>151</v>
      </c>
      <c r="D78" s="448"/>
      <c r="E78" s="448"/>
      <c r="F78" s="448"/>
      <c r="G78" s="449"/>
      <c r="H78" s="91">
        <f>H70</f>
        <v>0</v>
      </c>
      <c r="I78" s="57"/>
    </row>
    <row r="79" spans="1:9" ht="15.75" customHeight="1" thickBot="1">
      <c r="A79" s="56"/>
      <c r="B79" s="450" t="s">
        <v>152</v>
      </c>
      <c r="C79" s="451"/>
      <c r="D79" s="451"/>
      <c r="E79" s="451"/>
      <c r="F79" s="451"/>
      <c r="G79" s="452"/>
      <c r="H79" s="93">
        <f>SUM(H76:H78)</f>
        <v>0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153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98</v>
      </c>
      <c r="D82" s="387"/>
      <c r="E82" s="387"/>
      <c r="F82" s="386"/>
      <c r="G82" s="94" t="s">
        <v>99</v>
      </c>
      <c r="H82" s="95" t="s">
        <v>114</v>
      </c>
      <c r="I82" s="57"/>
    </row>
    <row r="83" spans="1:18">
      <c r="A83" s="56"/>
      <c r="B83" s="96" t="s">
        <v>82</v>
      </c>
      <c r="C83" s="442" t="s">
        <v>154</v>
      </c>
      <c r="D83" s="443"/>
      <c r="E83" s="443"/>
      <c r="F83" s="444"/>
      <c r="G83" s="97">
        <f>((1/12)*5%)</f>
        <v>4.1999999999999997E-3</v>
      </c>
      <c r="H83" s="98">
        <f>G83*$H$33</f>
        <v>0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84</v>
      </c>
      <c r="C84" s="442" t="s">
        <v>155</v>
      </c>
      <c r="D84" s="443"/>
      <c r="E84" s="443"/>
      <c r="F84" s="444"/>
      <c r="G84" s="97">
        <f>G83*8%</f>
        <v>2.9999999999999997E-4</v>
      </c>
      <c r="H84" s="98">
        <f>G84*$H$33</f>
        <v>0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86</v>
      </c>
      <c r="C85" s="442" t="s">
        <v>156</v>
      </c>
      <c r="D85" s="443"/>
      <c r="E85" s="443"/>
      <c r="F85" s="444"/>
      <c r="G85" s="101">
        <f>((1+2/12+(1/3*1/12))*0.08*0.4*0.9)</f>
        <v>3.44E-2</v>
      </c>
      <c r="H85" s="98">
        <f>G85*$H$33</f>
        <v>0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104</v>
      </c>
      <c r="C86" s="426" t="s">
        <v>157</v>
      </c>
      <c r="D86" s="427"/>
      <c r="E86" s="427"/>
      <c r="F86" s="428"/>
      <c r="G86" s="101">
        <f>(7/30)/12</f>
        <v>1.9400000000000001E-2</v>
      </c>
      <c r="H86" s="98">
        <f t="shared" ref="H86:H88" si="1">G86*$H$33</f>
        <v>0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106</v>
      </c>
      <c r="C87" s="376" t="s">
        <v>158</v>
      </c>
      <c r="D87" s="378"/>
      <c r="E87" s="378"/>
      <c r="F87" s="377"/>
      <c r="G87" s="97">
        <f>G86*G55</f>
        <v>7.7000000000000002E-3</v>
      </c>
      <c r="H87" s="98">
        <f t="shared" si="1"/>
        <v>0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108</v>
      </c>
      <c r="C88" s="434" t="s">
        <v>159</v>
      </c>
      <c r="D88" s="435"/>
      <c r="E88" s="435"/>
      <c r="F88" s="436"/>
      <c r="G88" s="101">
        <f>G86*8%*40%</f>
        <v>5.9999999999999995E-4</v>
      </c>
      <c r="H88" s="98">
        <f t="shared" si="1"/>
        <v>0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160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0</v>
      </c>
      <c r="I89" s="57"/>
    </row>
    <row r="90" spans="1:18" ht="33.75" customHeight="1" thickBot="1">
      <c r="A90" s="58"/>
      <c r="B90" s="439" t="s">
        <v>161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162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163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69" t="s">
        <v>113</v>
      </c>
      <c r="C94" s="397" t="s">
        <v>98</v>
      </c>
      <c r="D94" s="397"/>
      <c r="E94" s="397"/>
      <c r="F94" s="397"/>
      <c r="G94" s="110" t="s">
        <v>99</v>
      </c>
      <c r="H94" s="95" t="s">
        <v>114</v>
      </c>
      <c r="I94" s="57"/>
    </row>
    <row r="95" spans="1:18" ht="14.25" customHeight="1">
      <c r="A95" s="56"/>
      <c r="B95" s="96" t="s">
        <v>82</v>
      </c>
      <c r="C95" s="421" t="s">
        <v>164</v>
      </c>
      <c r="D95" s="422"/>
      <c r="E95" s="422"/>
      <c r="F95" s="422"/>
      <c r="G95" s="69">
        <v>8.3299999999999999E-2</v>
      </c>
      <c r="H95" s="260">
        <f>$H$33*G95</f>
        <v>0</v>
      </c>
      <c r="I95" s="57"/>
      <c r="J95" s="106"/>
    </row>
    <row r="96" spans="1:18">
      <c r="A96" s="56"/>
      <c r="B96" s="96" t="s">
        <v>84</v>
      </c>
      <c r="C96" s="376" t="s">
        <v>165</v>
      </c>
      <c r="D96" s="378"/>
      <c r="E96" s="378"/>
      <c r="F96" s="377"/>
      <c r="G96" s="105">
        <v>2.8E-3</v>
      </c>
      <c r="H96" s="260">
        <f t="shared" ref="H96:H100" si="2">$H$33*G96</f>
        <v>0</v>
      </c>
      <c r="I96" s="57"/>
    </row>
    <row r="97" spans="1:15" ht="16.5">
      <c r="A97" s="56"/>
      <c r="B97" s="96" t="s">
        <v>86</v>
      </c>
      <c r="C97" s="426" t="s">
        <v>166</v>
      </c>
      <c r="D97" s="427"/>
      <c r="E97" s="427"/>
      <c r="F97" s="428"/>
      <c r="G97" s="107">
        <v>2.0000000000000001E-4</v>
      </c>
      <c r="H97" s="260">
        <f t="shared" si="2"/>
        <v>0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104</v>
      </c>
      <c r="C98" s="426" t="s">
        <v>167</v>
      </c>
      <c r="D98" s="427"/>
      <c r="E98" s="427"/>
      <c r="F98" s="428"/>
      <c r="G98" s="261">
        <v>6.9999999999999999E-4</v>
      </c>
      <c r="H98" s="260">
        <f t="shared" si="2"/>
        <v>0</v>
      </c>
      <c r="I98" s="57"/>
    </row>
    <row r="99" spans="1:15">
      <c r="A99" s="56"/>
      <c r="B99" s="96" t="s">
        <v>106</v>
      </c>
      <c r="C99" s="426" t="s">
        <v>168</v>
      </c>
      <c r="D99" s="427"/>
      <c r="E99" s="427"/>
      <c r="F99" s="428"/>
      <c r="G99" s="107">
        <v>2.8999999999999998E-3</v>
      </c>
      <c r="H99" s="260">
        <f t="shared" si="2"/>
        <v>0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108</v>
      </c>
      <c r="C100" s="376" t="s">
        <v>169</v>
      </c>
      <c r="D100" s="378"/>
      <c r="E100" s="378"/>
      <c r="F100" s="377"/>
      <c r="G100" s="105">
        <v>1.3899999999999999E-2</v>
      </c>
      <c r="H100" s="260">
        <f t="shared" si="2"/>
        <v>0</v>
      </c>
      <c r="I100" s="57"/>
    </row>
    <row r="101" spans="1:15" ht="15">
      <c r="A101" s="56"/>
      <c r="B101" s="432" t="s">
        <v>170</v>
      </c>
      <c r="C101" s="433"/>
      <c r="D101" s="433"/>
      <c r="E101" s="433"/>
      <c r="F101" s="433"/>
      <c r="G101" s="108">
        <f>SUM(G95:G100)</f>
        <v>0.1038</v>
      </c>
      <c r="H101" s="109">
        <f>SUM(H95:H100)</f>
        <v>0</v>
      </c>
      <c r="I101" s="57"/>
    </row>
    <row r="102" spans="1:15" ht="35.25" customHeight="1">
      <c r="A102" s="58"/>
      <c r="B102" s="415" t="s">
        <v>171</v>
      </c>
      <c r="C102" s="416"/>
      <c r="D102" s="416"/>
      <c r="E102" s="416"/>
      <c r="F102" s="416"/>
      <c r="G102" s="416"/>
      <c r="H102" s="417"/>
      <c r="I102" s="57"/>
    </row>
    <row r="103" spans="1:15" ht="15">
      <c r="A103" s="58"/>
      <c r="B103" s="415" t="s">
        <v>172</v>
      </c>
      <c r="C103" s="416"/>
      <c r="D103" s="416"/>
      <c r="E103" s="416"/>
      <c r="F103" s="416"/>
      <c r="G103" s="416"/>
      <c r="H103" s="417"/>
      <c r="I103" s="57"/>
    </row>
    <row r="104" spans="1:15">
      <c r="A104" s="58"/>
      <c r="B104" s="418"/>
      <c r="C104" s="418"/>
      <c r="D104" s="418"/>
      <c r="E104" s="418"/>
      <c r="F104" s="418"/>
      <c r="G104" s="418"/>
      <c r="H104" s="419"/>
      <c r="I104" s="57"/>
    </row>
    <row r="105" spans="1:15" ht="15">
      <c r="A105" s="56"/>
      <c r="B105" s="407" t="s">
        <v>173</v>
      </c>
      <c r="C105" s="387"/>
      <c r="D105" s="387"/>
      <c r="E105" s="387"/>
      <c r="F105" s="387"/>
      <c r="G105" s="387"/>
      <c r="H105" s="420"/>
      <c r="I105" s="57"/>
    </row>
    <row r="106" spans="1:15" ht="15" customHeight="1">
      <c r="A106" s="56"/>
      <c r="B106" s="169" t="s">
        <v>113</v>
      </c>
      <c r="C106" s="397" t="s">
        <v>98</v>
      </c>
      <c r="D106" s="397"/>
      <c r="E106" s="397"/>
      <c r="F106" s="397"/>
      <c r="G106" s="110" t="s">
        <v>99</v>
      </c>
      <c r="H106" s="95" t="s">
        <v>114</v>
      </c>
      <c r="I106" s="57"/>
    </row>
    <row r="107" spans="1:15" ht="15" customHeight="1">
      <c r="A107" s="56"/>
      <c r="B107" s="111" t="s">
        <v>82</v>
      </c>
      <c r="C107" s="421" t="s">
        <v>174</v>
      </c>
      <c r="D107" s="422"/>
      <c r="E107" s="422"/>
      <c r="F107" s="422"/>
      <c r="G107" s="112"/>
      <c r="H107" s="113">
        <v>0</v>
      </c>
      <c r="I107" s="57"/>
    </row>
    <row r="108" spans="1:15" ht="15">
      <c r="A108" s="56"/>
      <c r="B108" s="407" t="s">
        <v>170</v>
      </c>
      <c r="C108" s="385"/>
      <c r="D108" s="385"/>
      <c r="E108" s="385"/>
      <c r="F108" s="385"/>
      <c r="G108" s="114"/>
      <c r="H108" s="115"/>
      <c r="I108" s="57"/>
    </row>
    <row r="109" spans="1:15">
      <c r="A109" s="56"/>
      <c r="B109" s="408"/>
      <c r="C109" s="409"/>
      <c r="D109" s="409"/>
      <c r="E109" s="409"/>
      <c r="F109" s="409"/>
      <c r="G109" s="409"/>
      <c r="H109" s="410"/>
      <c r="I109" s="57"/>
    </row>
    <row r="110" spans="1:15" ht="15">
      <c r="A110" s="56"/>
      <c r="B110" s="379" t="s">
        <v>175</v>
      </c>
      <c r="C110" s="380"/>
      <c r="D110" s="380"/>
      <c r="E110" s="380"/>
      <c r="F110" s="380"/>
      <c r="G110" s="380"/>
      <c r="H110" s="411"/>
      <c r="I110" s="57"/>
    </row>
    <row r="111" spans="1:15" ht="15" customHeight="1">
      <c r="A111" s="56"/>
      <c r="B111" s="169">
        <v>4</v>
      </c>
      <c r="C111" s="412" t="s">
        <v>176</v>
      </c>
      <c r="D111" s="413"/>
      <c r="E111" s="413"/>
      <c r="F111" s="413"/>
      <c r="G111" s="414"/>
      <c r="H111" s="172" t="s">
        <v>114</v>
      </c>
      <c r="I111" s="57"/>
    </row>
    <row r="112" spans="1:15" ht="14.25" customHeight="1">
      <c r="A112" s="56"/>
      <c r="B112" s="96" t="s">
        <v>177</v>
      </c>
      <c r="C112" s="376" t="s">
        <v>178</v>
      </c>
      <c r="D112" s="378"/>
      <c r="E112" s="378"/>
      <c r="F112" s="378"/>
      <c r="G112" s="377"/>
      <c r="H112" s="98">
        <f>H101</f>
        <v>0</v>
      </c>
      <c r="I112" s="57"/>
    </row>
    <row r="113" spans="1:10">
      <c r="A113" s="56"/>
      <c r="B113" s="96" t="s">
        <v>179</v>
      </c>
      <c r="C113" s="376" t="s">
        <v>180</v>
      </c>
      <c r="D113" s="378"/>
      <c r="E113" s="378"/>
      <c r="F113" s="378"/>
      <c r="G113" s="377"/>
      <c r="H113" s="98">
        <f>H107</f>
        <v>0</v>
      </c>
      <c r="I113" s="57"/>
    </row>
    <row r="114" spans="1:10" ht="15.75" customHeight="1" thickBot="1">
      <c r="A114" s="56"/>
      <c r="B114" s="391" t="s">
        <v>181</v>
      </c>
      <c r="C114" s="392"/>
      <c r="D114" s="392"/>
      <c r="E114" s="392"/>
      <c r="F114" s="392"/>
      <c r="G114" s="393"/>
      <c r="H114" s="118">
        <f>SUM(H112:H113)</f>
        <v>0</v>
      </c>
      <c r="I114" s="57"/>
    </row>
    <row r="115" spans="1:10" ht="15" thickBot="1">
      <c r="A115" s="56"/>
      <c r="B115" s="381"/>
      <c r="C115" s="381"/>
      <c r="D115" s="381"/>
      <c r="E115" s="381"/>
      <c r="F115" s="381"/>
      <c r="G115" s="381"/>
      <c r="H115" s="381"/>
      <c r="I115" s="57"/>
    </row>
    <row r="116" spans="1:10" ht="15">
      <c r="A116" s="56"/>
      <c r="B116" s="401" t="s">
        <v>182</v>
      </c>
      <c r="C116" s="402"/>
      <c r="D116" s="402"/>
      <c r="E116" s="402"/>
      <c r="F116" s="402"/>
      <c r="G116" s="402"/>
      <c r="H116" s="403"/>
      <c r="I116" s="57"/>
    </row>
    <row r="117" spans="1:10" ht="15">
      <c r="A117" s="56"/>
      <c r="B117" s="169" t="s">
        <v>113</v>
      </c>
      <c r="C117" s="385" t="s">
        <v>98</v>
      </c>
      <c r="D117" s="387"/>
      <c r="E117" s="387"/>
      <c r="F117" s="387"/>
      <c r="G117" s="386"/>
      <c r="H117" s="95" t="s">
        <v>114</v>
      </c>
      <c r="I117" s="57"/>
    </row>
    <row r="118" spans="1:10">
      <c r="A118" s="56"/>
      <c r="B118" s="96" t="s">
        <v>82</v>
      </c>
      <c r="C118" s="376" t="s">
        <v>183</v>
      </c>
      <c r="D118" s="378"/>
      <c r="E118" s="378"/>
      <c r="F118" s="378"/>
      <c r="G118" s="377"/>
      <c r="H118" s="119">
        <f>'Uniformes Porteiro'!G13</f>
        <v>0</v>
      </c>
      <c r="I118" s="57"/>
    </row>
    <row r="119" spans="1:10">
      <c r="A119" s="56"/>
      <c r="B119" s="96" t="s">
        <v>84</v>
      </c>
      <c r="C119" s="376" t="s">
        <v>609</v>
      </c>
      <c r="D119" s="378"/>
      <c r="E119" s="378"/>
      <c r="F119" s="378"/>
      <c r="G119" s="377"/>
      <c r="H119" s="119">
        <f>'Equipamentos Porteiro'!G12</f>
        <v>0</v>
      </c>
      <c r="I119" s="57"/>
    </row>
    <row r="120" spans="1:10" ht="15.75" customHeight="1" thickBot="1">
      <c r="A120" s="56"/>
      <c r="B120" s="391" t="s">
        <v>184</v>
      </c>
      <c r="C120" s="392"/>
      <c r="D120" s="392"/>
      <c r="E120" s="392"/>
      <c r="F120" s="392"/>
      <c r="G120" s="393"/>
      <c r="H120" s="120">
        <f>SUM(H118:H119)</f>
        <v>0</v>
      </c>
      <c r="I120" s="57"/>
    </row>
    <row r="121" spans="1:10" s="74" customFormat="1" ht="15" thickBot="1">
      <c r="A121" s="56"/>
      <c r="B121" s="381"/>
      <c r="C121" s="381"/>
      <c r="D121" s="381"/>
      <c r="E121" s="381"/>
      <c r="F121" s="381"/>
      <c r="G121" s="381"/>
      <c r="H121" s="381"/>
      <c r="I121" s="73"/>
    </row>
    <row r="122" spans="1:10" ht="15">
      <c r="A122" s="56"/>
      <c r="B122" s="394" t="s">
        <v>185</v>
      </c>
      <c r="C122" s="395"/>
      <c r="D122" s="395"/>
      <c r="E122" s="395"/>
      <c r="F122" s="395"/>
      <c r="G122" s="395"/>
      <c r="H122" s="396"/>
      <c r="I122" s="57"/>
    </row>
    <row r="123" spans="1:10" ht="15" customHeight="1">
      <c r="A123" s="56"/>
      <c r="B123" s="173" t="s">
        <v>113</v>
      </c>
      <c r="C123" s="397" t="s">
        <v>98</v>
      </c>
      <c r="D123" s="397"/>
      <c r="E123" s="397"/>
      <c r="F123" s="397"/>
      <c r="G123" s="171" t="s">
        <v>99</v>
      </c>
      <c r="H123" s="174" t="s">
        <v>114</v>
      </c>
      <c r="I123" s="57"/>
    </row>
    <row r="124" spans="1:10">
      <c r="A124" s="56"/>
      <c r="B124" s="121" t="s">
        <v>82</v>
      </c>
      <c r="C124" s="398" t="s">
        <v>186</v>
      </c>
      <c r="D124" s="399"/>
      <c r="E124" s="399"/>
      <c r="F124" s="400"/>
      <c r="G124" s="122"/>
      <c r="H124" s="123">
        <f>G124*$H$142</f>
        <v>0</v>
      </c>
      <c r="I124" s="57"/>
      <c r="J124" s="106"/>
    </row>
    <row r="125" spans="1:10">
      <c r="A125" s="56"/>
      <c r="B125" s="96" t="s">
        <v>84</v>
      </c>
      <c r="C125" s="376" t="s">
        <v>187</v>
      </c>
      <c r="D125" s="378"/>
      <c r="E125" s="378"/>
      <c r="F125" s="377"/>
      <c r="G125" s="97"/>
      <c r="H125" s="123">
        <f>G125*($H$142+$H$124)</f>
        <v>0</v>
      </c>
      <c r="I125" s="57"/>
      <c r="J125" s="106"/>
    </row>
    <row r="126" spans="1:10" ht="15">
      <c r="A126" s="56"/>
      <c r="B126" s="111" t="s">
        <v>86</v>
      </c>
      <c r="C126" s="641" t="s">
        <v>505</v>
      </c>
      <c r="D126" s="642"/>
      <c r="E126" s="642"/>
      <c r="F126" s="643"/>
      <c r="G126" s="124">
        <f>SUM(G128+G129+G132)</f>
        <v>0</v>
      </c>
      <c r="H126" s="119"/>
      <c r="I126" s="57"/>
    </row>
    <row r="127" spans="1:10" ht="15">
      <c r="A127" s="56"/>
      <c r="B127" s="96"/>
      <c r="C127" s="376" t="s">
        <v>188</v>
      </c>
      <c r="D127" s="378"/>
      <c r="E127" s="378"/>
      <c r="F127" s="377"/>
      <c r="G127" s="124"/>
      <c r="H127" s="119"/>
      <c r="I127" s="57"/>
    </row>
    <row r="128" spans="1:10">
      <c r="A128" s="56"/>
      <c r="B128" s="96"/>
      <c r="C128" s="376" t="s">
        <v>189</v>
      </c>
      <c r="D128" s="378"/>
      <c r="E128" s="378"/>
      <c r="F128" s="377"/>
      <c r="G128" s="97"/>
      <c r="H128" s="119">
        <f>(SUM($H$142+$H$124+$H$125))/(1-$G$126)*$G$128</f>
        <v>0</v>
      </c>
      <c r="I128" s="57"/>
      <c r="J128" s="125"/>
    </row>
    <row r="129" spans="1:15">
      <c r="A129" s="56"/>
      <c r="B129" s="96"/>
      <c r="C129" s="376" t="s">
        <v>190</v>
      </c>
      <c r="D129" s="378"/>
      <c r="E129" s="378"/>
      <c r="F129" s="377"/>
      <c r="G129" s="97"/>
      <c r="H129" s="119">
        <f>(SUM($H$142+$H$124+$H$125))/(1-$G$126)*$G$129</f>
        <v>0</v>
      </c>
      <c r="I129" s="57"/>
    </row>
    <row r="130" spans="1:15">
      <c r="A130" s="56"/>
      <c r="B130" s="96"/>
      <c r="C130" s="376" t="s">
        <v>191</v>
      </c>
      <c r="D130" s="378"/>
      <c r="E130" s="378"/>
      <c r="F130" s="377"/>
      <c r="G130" s="97"/>
      <c r="H130" s="119">
        <f>G130*$H$142</f>
        <v>0</v>
      </c>
      <c r="I130" s="57"/>
      <c r="J130" s="388"/>
      <c r="K130" s="389"/>
      <c r="L130" s="389"/>
      <c r="M130" s="389"/>
      <c r="N130" s="389"/>
      <c r="O130" s="390"/>
    </row>
    <row r="131" spans="1:15" ht="15">
      <c r="A131" s="56"/>
      <c r="B131" s="96"/>
      <c r="C131" s="376" t="s">
        <v>192</v>
      </c>
      <c r="D131" s="378"/>
      <c r="E131" s="378"/>
      <c r="F131" s="377"/>
      <c r="G131" s="124"/>
      <c r="H131" s="119"/>
      <c r="I131" s="57"/>
      <c r="J131" s="126"/>
      <c r="K131" s="170"/>
      <c r="L131" s="170"/>
      <c r="M131" s="170"/>
      <c r="N131" s="170"/>
      <c r="O131" s="126"/>
    </row>
    <row r="132" spans="1:15">
      <c r="A132" s="56"/>
      <c r="B132" s="96"/>
      <c r="C132" s="376" t="s">
        <v>193</v>
      </c>
      <c r="D132" s="378"/>
      <c r="E132" s="378"/>
      <c r="F132" s="377"/>
      <c r="G132" s="97"/>
      <c r="H132" s="119">
        <f>(SUM($H$142+$H$124+$H$125))/(1-$G$126)*$G$132</f>
        <v>0</v>
      </c>
      <c r="I132" s="57"/>
      <c r="J132" s="128"/>
    </row>
    <row r="133" spans="1:15" ht="15.75" thickBot="1">
      <c r="A133" s="56"/>
      <c r="B133" s="371" t="s">
        <v>194</v>
      </c>
      <c r="C133" s="372"/>
      <c r="D133" s="372"/>
      <c r="E133" s="372"/>
      <c r="F133" s="372"/>
      <c r="G133" s="129">
        <f>G126+G125+G124</f>
        <v>0</v>
      </c>
      <c r="H133" s="120">
        <f>SUM(H124:H132)</f>
        <v>0</v>
      </c>
      <c r="I133" s="57"/>
    </row>
    <row r="134" spans="1:15" s="74" customFormat="1" ht="15" thickBot="1">
      <c r="A134" s="56"/>
      <c r="B134" s="381"/>
      <c r="C134" s="381"/>
      <c r="D134" s="381"/>
      <c r="E134" s="381"/>
      <c r="F134" s="381"/>
      <c r="G134" s="381"/>
      <c r="H134" s="381"/>
      <c r="I134" s="73"/>
      <c r="L134" s="130"/>
      <c r="M134" s="130"/>
    </row>
    <row r="135" spans="1:15" s="74" customFormat="1" ht="15">
      <c r="A135" s="56"/>
      <c r="B135" s="382" t="s">
        <v>195</v>
      </c>
      <c r="C135" s="383"/>
      <c r="D135" s="383"/>
      <c r="E135" s="383"/>
      <c r="F135" s="383"/>
      <c r="G135" s="383"/>
      <c r="H135" s="384"/>
      <c r="I135" s="73"/>
    </row>
    <row r="136" spans="1:15" ht="15">
      <c r="A136" s="56"/>
      <c r="B136" s="63" t="s">
        <v>27</v>
      </c>
      <c r="C136" s="385" t="s">
        <v>196</v>
      </c>
      <c r="D136" s="386"/>
      <c r="E136" s="385" t="s">
        <v>98</v>
      </c>
      <c r="F136" s="387"/>
      <c r="G136" s="386"/>
      <c r="H136" s="172" t="s">
        <v>114</v>
      </c>
      <c r="I136" s="57"/>
      <c r="K136" s="84"/>
      <c r="L136" s="84"/>
      <c r="M136" s="84"/>
    </row>
    <row r="137" spans="1:15">
      <c r="A137" s="56"/>
      <c r="B137" s="96" t="s">
        <v>82</v>
      </c>
      <c r="C137" s="376" t="s">
        <v>197</v>
      </c>
      <c r="D137" s="377"/>
      <c r="E137" s="378" t="s">
        <v>198</v>
      </c>
      <c r="F137" s="378"/>
      <c r="G137" s="377"/>
      <c r="H137" s="119">
        <f>H33</f>
        <v>0</v>
      </c>
      <c r="I137" s="57"/>
      <c r="L137" s="84"/>
      <c r="M137" s="84"/>
      <c r="N137" s="84"/>
    </row>
    <row r="138" spans="1:15">
      <c r="A138" s="56"/>
      <c r="B138" s="96" t="s">
        <v>84</v>
      </c>
      <c r="C138" s="376" t="s">
        <v>199</v>
      </c>
      <c r="D138" s="377"/>
      <c r="E138" s="378" t="s">
        <v>200</v>
      </c>
      <c r="F138" s="378"/>
      <c r="G138" s="377"/>
      <c r="H138" s="119">
        <f>H79</f>
        <v>0</v>
      </c>
      <c r="I138" s="57"/>
      <c r="L138" s="84"/>
    </row>
    <row r="139" spans="1:15">
      <c r="A139" s="56"/>
      <c r="B139" s="96" t="s">
        <v>86</v>
      </c>
      <c r="C139" s="376" t="s">
        <v>201</v>
      </c>
      <c r="D139" s="377"/>
      <c r="E139" s="378" t="s">
        <v>202</v>
      </c>
      <c r="F139" s="378"/>
      <c r="G139" s="377"/>
      <c r="H139" s="119">
        <f>H89</f>
        <v>0</v>
      </c>
      <c r="I139" s="57"/>
      <c r="L139" s="84"/>
    </row>
    <row r="140" spans="1:15">
      <c r="A140" s="56"/>
      <c r="B140" s="96" t="s">
        <v>104</v>
      </c>
      <c r="C140" s="376" t="s">
        <v>203</v>
      </c>
      <c r="D140" s="377"/>
      <c r="E140" s="378" t="s">
        <v>204</v>
      </c>
      <c r="F140" s="378"/>
      <c r="G140" s="377"/>
      <c r="H140" s="119">
        <f>H114</f>
        <v>0</v>
      </c>
      <c r="I140" s="57"/>
    </row>
    <row r="141" spans="1:15">
      <c r="A141" s="56"/>
      <c r="B141" s="96" t="s">
        <v>106</v>
      </c>
      <c r="C141" s="376" t="s">
        <v>205</v>
      </c>
      <c r="D141" s="377"/>
      <c r="E141" s="378" t="s">
        <v>206</v>
      </c>
      <c r="F141" s="378"/>
      <c r="G141" s="377"/>
      <c r="H141" s="119">
        <f>H120</f>
        <v>0</v>
      </c>
      <c r="I141" s="57"/>
    </row>
    <row r="142" spans="1:15" ht="15">
      <c r="A142" s="56"/>
      <c r="B142" s="379" t="s">
        <v>207</v>
      </c>
      <c r="C142" s="380"/>
      <c r="D142" s="380"/>
      <c r="E142" s="380"/>
      <c r="F142" s="380"/>
      <c r="G142" s="380"/>
      <c r="H142" s="131">
        <f>SUM(H137:H141)</f>
        <v>0</v>
      </c>
      <c r="I142" s="57"/>
    </row>
    <row r="143" spans="1:15">
      <c r="A143" s="56"/>
      <c r="B143" s="96" t="s">
        <v>108</v>
      </c>
      <c r="C143" s="376" t="s">
        <v>208</v>
      </c>
      <c r="D143" s="377"/>
      <c r="E143" s="378" t="s">
        <v>209</v>
      </c>
      <c r="F143" s="378"/>
      <c r="G143" s="377"/>
      <c r="H143" s="119">
        <f>H133</f>
        <v>0</v>
      </c>
      <c r="I143" s="57"/>
    </row>
    <row r="144" spans="1:15" ht="15.75" thickBot="1">
      <c r="A144" s="56"/>
      <c r="B144" s="371" t="s">
        <v>210</v>
      </c>
      <c r="C144" s="372"/>
      <c r="D144" s="372"/>
      <c r="E144" s="372"/>
      <c r="F144" s="372"/>
      <c r="G144" s="372"/>
      <c r="H144" s="118">
        <f>SUM(H142:H143)</f>
        <v>0</v>
      </c>
      <c r="I144" s="57"/>
    </row>
    <row r="145" spans="1:11" ht="15" thickBot="1">
      <c r="A145" s="373"/>
      <c r="B145" s="374"/>
      <c r="C145" s="374"/>
      <c r="D145" s="374"/>
      <c r="E145" s="374"/>
      <c r="F145" s="374"/>
      <c r="G145" s="374"/>
      <c r="H145" s="374"/>
      <c r="I145" s="375"/>
    </row>
    <row r="146" spans="1:11" ht="15" thickTop="1">
      <c r="K146" s="132"/>
    </row>
    <row r="147" spans="1:11">
      <c r="K147" s="132"/>
    </row>
    <row r="152" spans="1:11">
      <c r="H152" s="55"/>
    </row>
    <row r="153" spans="1:11">
      <c r="H153" s="55"/>
    </row>
    <row r="154" spans="1:11">
      <c r="H154" s="55"/>
    </row>
    <row r="155" spans="1:11">
      <c r="H155" s="55"/>
    </row>
    <row r="156" spans="1:11">
      <c r="H156" s="55"/>
    </row>
    <row r="157" spans="1:11">
      <c r="E157" s="133"/>
      <c r="H157" s="55"/>
    </row>
    <row r="158" spans="1:11">
      <c r="H158" s="55"/>
    </row>
    <row r="159" spans="1:11">
      <c r="H159" s="55"/>
    </row>
    <row r="160" spans="1:11"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  <row r="171" spans="8:8">
      <c r="H171" s="55"/>
    </row>
  </sheetData>
  <mergeCells count="170">
    <mergeCell ref="B2:H3"/>
    <mergeCell ref="B4:C4"/>
    <mergeCell ref="D4:H4"/>
    <mergeCell ref="B5:C5"/>
    <mergeCell ref="D5:H5"/>
    <mergeCell ref="B6:C6"/>
    <mergeCell ref="D6:H6"/>
    <mergeCell ref="C11:F11"/>
    <mergeCell ref="G11:H11"/>
    <mergeCell ref="C12:F12"/>
    <mergeCell ref="G12:H12"/>
    <mergeCell ref="B13:H13"/>
    <mergeCell ref="B14:H14"/>
    <mergeCell ref="B7:C7"/>
    <mergeCell ref="D7:H7"/>
    <mergeCell ref="B8:H8"/>
    <mergeCell ref="B9:H9"/>
    <mergeCell ref="C10:F10"/>
    <mergeCell ref="G10:H10"/>
    <mergeCell ref="B19:H19"/>
    <mergeCell ref="C20:F20"/>
    <mergeCell ref="G20:H20"/>
    <mergeCell ref="C21:F21"/>
    <mergeCell ref="G21:H21"/>
    <mergeCell ref="C22:F22"/>
    <mergeCell ref="G22:H22"/>
    <mergeCell ref="B15:F15"/>
    <mergeCell ref="G15:H15"/>
    <mergeCell ref="B16:F16"/>
    <mergeCell ref="G16:H16"/>
    <mergeCell ref="B17:H17"/>
    <mergeCell ref="B18:H18"/>
    <mergeCell ref="C37:F37"/>
    <mergeCell ref="C38:F38"/>
    <mergeCell ref="C39:F39"/>
    <mergeCell ref="B40:F40"/>
    <mergeCell ref="C23:F23"/>
    <mergeCell ref="G23:H23"/>
    <mergeCell ref="B24:H24"/>
    <mergeCell ref="B25:H25"/>
    <mergeCell ref="C26:F26"/>
    <mergeCell ref="C27:G27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102:H102"/>
    <mergeCell ref="B103:H103"/>
    <mergeCell ref="B104:H104"/>
    <mergeCell ref="B105:H105"/>
    <mergeCell ref="C106:F106"/>
    <mergeCell ref="C107:F107"/>
    <mergeCell ref="J97:O97"/>
    <mergeCell ref="C98:F98"/>
    <mergeCell ref="C99:F99"/>
    <mergeCell ref="J99:O99"/>
    <mergeCell ref="C100:F100"/>
    <mergeCell ref="B101:F101"/>
    <mergeCell ref="B114:G114"/>
    <mergeCell ref="B115:H115"/>
    <mergeCell ref="B116:H116"/>
    <mergeCell ref="C117:G117"/>
    <mergeCell ref="C119:G119"/>
    <mergeCell ref="B120:G120"/>
    <mergeCell ref="B108:F108"/>
    <mergeCell ref="B109:H109"/>
    <mergeCell ref="B110:H110"/>
    <mergeCell ref="C111:G111"/>
    <mergeCell ref="C112:G112"/>
    <mergeCell ref="C113:G113"/>
    <mergeCell ref="C129:F129"/>
    <mergeCell ref="C130:F130"/>
    <mergeCell ref="J130:O130"/>
    <mergeCell ref="C131:F131"/>
    <mergeCell ref="B121:H121"/>
    <mergeCell ref="B122:H122"/>
    <mergeCell ref="C123:F123"/>
    <mergeCell ref="C124:F124"/>
    <mergeCell ref="C125:F125"/>
    <mergeCell ref="C126:F126"/>
    <mergeCell ref="B144:G144"/>
    <mergeCell ref="A145:I145"/>
    <mergeCell ref="C118:G118"/>
    <mergeCell ref="C140:D140"/>
    <mergeCell ref="E140:G140"/>
    <mergeCell ref="C141:D141"/>
    <mergeCell ref="E141:G141"/>
    <mergeCell ref="B142:G142"/>
    <mergeCell ref="C143:D143"/>
    <mergeCell ref="E143:G143"/>
    <mergeCell ref="C137:D137"/>
    <mergeCell ref="E137:G137"/>
    <mergeCell ref="C138:D138"/>
    <mergeCell ref="E138:G138"/>
    <mergeCell ref="C139:D139"/>
    <mergeCell ref="E139:G139"/>
    <mergeCell ref="C132:F132"/>
    <mergeCell ref="B133:F133"/>
    <mergeCell ref="B134:H134"/>
    <mergeCell ref="B135:H135"/>
    <mergeCell ref="C136:D136"/>
    <mergeCell ref="E136:G136"/>
    <mergeCell ref="C127:F127"/>
    <mergeCell ref="C128:F128"/>
  </mergeCells>
  <pageMargins left="0.7" right="0.7" top="0.75" bottom="0.75" header="0.3" footer="0.3"/>
  <pageSetup paperSize="9" scale="56" fitToHeight="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H12"/>
  <sheetViews>
    <sheetView showGridLines="0" view="pageBreakPreview" zoomScaleNormal="115" zoomScaleSheetLayoutView="100" workbookViewId="0">
      <selection activeCell="F4" sqref="F4:F11"/>
    </sheetView>
  </sheetViews>
  <sheetFormatPr defaultColWidth="9.140625" defaultRowHeight="12.75"/>
  <cols>
    <col min="1" max="1" width="9.140625" style="237"/>
    <col min="2" max="2" width="68.85546875" style="237" customWidth="1"/>
    <col min="3" max="5" width="15.7109375" style="237" customWidth="1"/>
    <col min="6" max="6" width="17.42578125" style="237" customWidth="1"/>
    <col min="7" max="8" width="15.7109375" style="237" customWidth="1"/>
    <col min="9" max="16384" width="9.140625" style="237"/>
  </cols>
  <sheetData>
    <row r="1" spans="1:8" ht="13.5" thickBot="1"/>
    <row r="2" spans="1:8" ht="18.75" customHeight="1" thickBot="1">
      <c r="A2" s="644" t="s">
        <v>617</v>
      </c>
      <c r="B2" s="644"/>
      <c r="C2" s="644"/>
      <c r="D2" s="644"/>
      <c r="E2" s="644"/>
      <c r="F2" s="644"/>
      <c r="G2" s="644"/>
      <c r="H2" s="644"/>
    </row>
    <row r="3" spans="1:8" ht="39" thickBot="1">
      <c r="A3" s="164"/>
      <c r="B3" s="164" t="s">
        <v>54</v>
      </c>
      <c r="C3" s="164" t="s">
        <v>485</v>
      </c>
      <c r="D3" s="164" t="s">
        <v>419</v>
      </c>
      <c r="E3" s="164" t="s">
        <v>418</v>
      </c>
      <c r="F3" s="164" t="s">
        <v>484</v>
      </c>
      <c r="G3" s="164" t="s">
        <v>417</v>
      </c>
      <c r="H3" s="164" t="s">
        <v>483</v>
      </c>
    </row>
    <row r="4" spans="1:8" ht="13.5" thickBot="1">
      <c r="A4" s="42">
        <v>1</v>
      </c>
      <c r="B4" s="238" t="s">
        <v>610</v>
      </c>
      <c r="C4" s="42" t="s">
        <v>452</v>
      </c>
      <c r="D4" s="42">
        <v>12</v>
      </c>
      <c r="E4" s="207">
        <v>1</v>
      </c>
      <c r="F4" s="239"/>
      <c r="G4" s="179">
        <f t="shared" ref="G4:G11" si="0">(E4*F4)/D4</f>
        <v>0</v>
      </c>
      <c r="H4" s="179">
        <f t="shared" ref="H4:H11" si="1">G4*36</f>
        <v>0</v>
      </c>
    </row>
    <row r="5" spans="1:8" ht="39" thickBot="1">
      <c r="A5" s="42">
        <v>2</v>
      </c>
      <c r="B5" s="238" t="s">
        <v>611</v>
      </c>
      <c r="C5" s="42" t="s">
        <v>452</v>
      </c>
      <c r="D5" s="42">
        <v>24</v>
      </c>
      <c r="E5" s="207">
        <v>0.5</v>
      </c>
      <c r="F5" s="239"/>
      <c r="G5" s="179">
        <f t="shared" si="0"/>
        <v>0</v>
      </c>
      <c r="H5" s="179">
        <f t="shared" si="1"/>
        <v>0</v>
      </c>
    </row>
    <row r="6" spans="1:8" ht="13.5" thickBot="1">
      <c r="A6" s="42">
        <v>3</v>
      </c>
      <c r="B6" s="238" t="s">
        <v>612</v>
      </c>
      <c r="C6" s="42" t="s">
        <v>452</v>
      </c>
      <c r="D6" s="42">
        <v>6</v>
      </c>
      <c r="E6" s="207">
        <v>1</v>
      </c>
      <c r="F6" s="239"/>
      <c r="G6" s="179">
        <f t="shared" si="0"/>
        <v>0</v>
      </c>
      <c r="H6" s="179">
        <f t="shared" si="1"/>
        <v>0</v>
      </c>
    </row>
    <row r="7" spans="1:8" ht="13.5" thickBot="1">
      <c r="A7" s="42">
        <v>4</v>
      </c>
      <c r="B7" s="238" t="s">
        <v>613</v>
      </c>
      <c r="C7" s="42" t="s">
        <v>476</v>
      </c>
      <c r="D7" s="42">
        <v>12</v>
      </c>
      <c r="E7" s="207">
        <v>1</v>
      </c>
      <c r="F7" s="239"/>
      <c r="G7" s="179">
        <f t="shared" si="0"/>
        <v>0</v>
      </c>
      <c r="H7" s="179">
        <f t="shared" si="1"/>
        <v>0</v>
      </c>
    </row>
    <row r="8" spans="1:8" ht="26.25" thickBot="1">
      <c r="A8" s="42">
        <v>5</v>
      </c>
      <c r="B8" s="240" t="s">
        <v>614</v>
      </c>
      <c r="C8" s="42" t="s">
        <v>452</v>
      </c>
      <c r="D8" s="42">
        <v>6</v>
      </c>
      <c r="E8" s="207">
        <v>1</v>
      </c>
      <c r="F8" s="239"/>
      <c r="G8" s="179">
        <f t="shared" si="0"/>
        <v>0</v>
      </c>
      <c r="H8" s="179">
        <f t="shared" si="1"/>
        <v>0</v>
      </c>
    </row>
    <row r="9" spans="1:8" ht="13.5" thickBot="1">
      <c r="A9" s="42">
        <v>6</v>
      </c>
      <c r="B9" s="240" t="s">
        <v>615</v>
      </c>
      <c r="C9" s="42" t="s">
        <v>476</v>
      </c>
      <c r="D9" s="42">
        <v>12</v>
      </c>
      <c r="E9" s="207">
        <v>0.5</v>
      </c>
      <c r="F9" s="239"/>
      <c r="G9" s="179">
        <f t="shared" si="0"/>
        <v>0</v>
      </c>
      <c r="H9" s="179">
        <f t="shared" si="1"/>
        <v>0</v>
      </c>
    </row>
    <row r="10" spans="1:8" ht="39.75" customHeight="1" thickBot="1">
      <c r="A10" s="42">
        <v>7</v>
      </c>
      <c r="B10" s="240" t="s">
        <v>719</v>
      </c>
      <c r="C10" s="42" t="s">
        <v>452</v>
      </c>
      <c r="D10" s="42">
        <v>12</v>
      </c>
      <c r="E10" s="207">
        <v>1</v>
      </c>
      <c r="F10" s="239"/>
      <c r="G10" s="179">
        <f t="shared" si="0"/>
        <v>0</v>
      </c>
      <c r="H10" s="179">
        <f t="shared" si="1"/>
        <v>0</v>
      </c>
    </row>
    <row r="11" spans="1:8" ht="13.5" thickBot="1">
      <c r="A11" s="42">
        <v>8</v>
      </c>
      <c r="B11" s="240" t="s">
        <v>616</v>
      </c>
      <c r="C11" s="42" t="s">
        <v>476</v>
      </c>
      <c r="D11" s="42">
        <v>12</v>
      </c>
      <c r="E11" s="207">
        <v>1</v>
      </c>
      <c r="F11" s="239"/>
      <c r="G11" s="179">
        <f t="shared" si="0"/>
        <v>0</v>
      </c>
      <c r="H11" s="179">
        <f t="shared" si="1"/>
        <v>0</v>
      </c>
    </row>
    <row r="12" spans="1:8" ht="15.75" customHeight="1" thickBot="1">
      <c r="A12" s="630" t="s">
        <v>465</v>
      </c>
      <c r="B12" s="631"/>
      <c r="C12" s="631"/>
      <c r="D12" s="631"/>
      <c r="E12" s="631"/>
      <c r="F12" s="632"/>
      <c r="G12" s="241">
        <f>SUM(G4:G11)</f>
        <v>0</v>
      </c>
      <c r="H12" s="228">
        <f>SUM(H4:H11)</f>
        <v>0</v>
      </c>
    </row>
  </sheetData>
  <mergeCells count="2">
    <mergeCell ref="A12:F12"/>
    <mergeCell ref="A2:H2"/>
  </mergeCells>
  <pageMargins left="0.7" right="0.7" top="0.75" bottom="0.75" header="0.3" footer="0.3"/>
  <pageSetup paperSize="9" scale="50" fitToHeight="0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H13"/>
  <sheetViews>
    <sheetView showGridLines="0" view="pageBreakPreview" zoomScaleNormal="100" zoomScaleSheetLayoutView="100" workbookViewId="0">
      <selection activeCell="F5" sqref="F5:F11"/>
    </sheetView>
  </sheetViews>
  <sheetFormatPr defaultRowHeight="15"/>
  <cols>
    <col min="1" max="1" width="13.7109375" customWidth="1"/>
    <col min="2" max="2" width="16.140625" customWidth="1"/>
    <col min="3" max="3" width="71.5703125" customWidth="1"/>
    <col min="4" max="4" width="12.42578125" customWidth="1"/>
    <col min="5" max="5" width="15.85546875" customWidth="1"/>
    <col min="6" max="6" width="20.140625" customWidth="1"/>
    <col min="7" max="7" width="23.42578125" customWidth="1"/>
    <col min="8" max="8" width="27" customWidth="1"/>
  </cols>
  <sheetData>
    <row r="1" spans="1:8" ht="15.75" thickBot="1">
      <c r="A1" s="574" t="s">
        <v>233</v>
      </c>
      <c r="B1" s="574"/>
      <c r="C1" s="574"/>
      <c r="D1" s="574"/>
      <c r="E1" s="574"/>
      <c r="F1" s="574"/>
      <c r="G1" s="574"/>
      <c r="H1" s="574"/>
    </row>
    <row r="2" spans="1:8" ht="15.75" thickBot="1">
      <c r="A2" s="574"/>
      <c r="B2" s="574"/>
      <c r="C2" s="574"/>
      <c r="D2" s="574"/>
      <c r="E2" s="574"/>
      <c r="F2" s="574"/>
      <c r="G2" s="574"/>
      <c r="H2" s="574"/>
    </row>
    <row r="3" spans="1:8" ht="15.75" thickBot="1">
      <c r="A3" s="575"/>
      <c r="B3" s="576"/>
      <c r="C3" s="576"/>
      <c r="D3" s="576"/>
      <c r="E3" s="576"/>
      <c r="F3" s="576"/>
      <c r="G3" s="576"/>
      <c r="H3" s="577"/>
    </row>
    <row r="4" spans="1:8" ht="26.25" thickBot="1">
      <c r="A4" s="236" t="s">
        <v>54</v>
      </c>
      <c r="B4" s="150" t="s">
        <v>232</v>
      </c>
      <c r="C4" s="150" t="s">
        <v>231</v>
      </c>
      <c r="D4" s="150" t="s">
        <v>230</v>
      </c>
      <c r="E4" s="150" t="s">
        <v>229</v>
      </c>
      <c r="F4" s="151" t="s">
        <v>228</v>
      </c>
      <c r="G4" s="152" t="s">
        <v>227</v>
      </c>
      <c r="H4" s="153" t="s">
        <v>226</v>
      </c>
    </row>
    <row r="5" spans="1:8" ht="51.75" thickBot="1">
      <c r="A5" s="42">
        <v>1</v>
      </c>
      <c r="B5" s="208" t="s">
        <v>600</v>
      </c>
      <c r="C5" s="232" t="s">
        <v>601</v>
      </c>
      <c r="D5" s="182" t="s">
        <v>216</v>
      </c>
      <c r="E5" s="42">
        <v>4</v>
      </c>
      <c r="F5" s="212"/>
      <c r="G5" s="178">
        <f t="shared" ref="G5:G11" si="0">(E5*F5)/12</f>
        <v>0</v>
      </c>
      <c r="H5" s="179">
        <f t="shared" ref="H5:H11" si="1">G5*36</f>
        <v>0</v>
      </c>
    </row>
    <row r="6" spans="1:8" ht="39" thickBot="1">
      <c r="A6" s="42">
        <v>2</v>
      </c>
      <c r="B6" s="247" t="s">
        <v>225</v>
      </c>
      <c r="C6" s="232" t="s">
        <v>602</v>
      </c>
      <c r="D6" s="182" t="s">
        <v>216</v>
      </c>
      <c r="E6" s="42">
        <v>4</v>
      </c>
      <c r="F6" s="212"/>
      <c r="G6" s="178">
        <f t="shared" si="0"/>
        <v>0</v>
      </c>
      <c r="H6" s="179">
        <f t="shared" si="1"/>
        <v>0</v>
      </c>
    </row>
    <row r="7" spans="1:8" ht="26.25" thickBot="1">
      <c r="A7" s="42">
        <v>3</v>
      </c>
      <c r="B7" s="247" t="s">
        <v>603</v>
      </c>
      <c r="C7" s="232" t="s">
        <v>604</v>
      </c>
      <c r="D7" s="182" t="s">
        <v>216</v>
      </c>
      <c r="E7" s="42">
        <v>2</v>
      </c>
      <c r="F7" s="212"/>
      <c r="G7" s="178">
        <f t="shared" si="0"/>
        <v>0</v>
      </c>
      <c r="H7" s="179">
        <f t="shared" si="1"/>
        <v>0</v>
      </c>
    </row>
    <row r="8" spans="1:8" ht="26.25" thickBot="1">
      <c r="A8" s="42">
        <v>4</v>
      </c>
      <c r="B8" s="247" t="s">
        <v>605</v>
      </c>
      <c r="C8" s="232" t="s">
        <v>606</v>
      </c>
      <c r="D8" s="182" t="s">
        <v>221</v>
      </c>
      <c r="E8" s="42">
        <v>4</v>
      </c>
      <c r="F8" s="212"/>
      <c r="G8" s="178">
        <f t="shared" si="0"/>
        <v>0</v>
      </c>
      <c r="H8" s="179">
        <f t="shared" si="1"/>
        <v>0</v>
      </c>
    </row>
    <row r="9" spans="1:8" ht="26.25" thickBot="1">
      <c r="A9" s="42">
        <v>5</v>
      </c>
      <c r="B9" s="208" t="s">
        <v>766</v>
      </c>
      <c r="C9" s="232" t="s">
        <v>767</v>
      </c>
      <c r="D9" s="182" t="s">
        <v>216</v>
      </c>
      <c r="E9" s="42">
        <v>2</v>
      </c>
      <c r="F9" s="212"/>
      <c r="G9" s="178">
        <f t="shared" si="0"/>
        <v>0</v>
      </c>
      <c r="H9" s="179">
        <f t="shared" si="1"/>
        <v>0</v>
      </c>
    </row>
    <row r="10" spans="1:8" ht="15.75" thickBot="1">
      <c r="A10" s="42">
        <v>6</v>
      </c>
      <c r="B10" s="48" t="s">
        <v>732</v>
      </c>
      <c r="C10" s="138" t="s">
        <v>733</v>
      </c>
      <c r="D10" s="135" t="s">
        <v>213</v>
      </c>
      <c r="E10" s="134">
        <v>1</v>
      </c>
      <c r="F10" s="177"/>
      <c r="G10" s="178">
        <f>(E10*F10)/12</f>
        <v>0</v>
      </c>
      <c r="H10" s="179">
        <f>G10*36</f>
        <v>0</v>
      </c>
    </row>
    <row r="11" spans="1:8" ht="44.25" customHeight="1" thickBot="1">
      <c r="A11" s="42">
        <v>7</v>
      </c>
      <c r="B11" s="247" t="s">
        <v>607</v>
      </c>
      <c r="C11" s="232" t="s">
        <v>608</v>
      </c>
      <c r="D11" s="182" t="s">
        <v>221</v>
      </c>
      <c r="E11" s="42">
        <v>2</v>
      </c>
      <c r="F11" s="212"/>
      <c r="G11" s="178">
        <f t="shared" si="0"/>
        <v>0</v>
      </c>
      <c r="H11" s="179">
        <f t="shared" si="1"/>
        <v>0</v>
      </c>
    </row>
    <row r="12" spans="1:8" ht="15.75" thickBot="1">
      <c r="A12" s="578"/>
      <c r="B12" s="579"/>
      <c r="C12" s="579"/>
      <c r="D12" s="579"/>
      <c r="E12" s="579"/>
      <c r="F12" s="579"/>
      <c r="G12" s="579"/>
      <c r="H12" s="580"/>
    </row>
    <row r="13" spans="1:8" ht="15.75" thickBot="1">
      <c r="A13" s="572" t="s">
        <v>41</v>
      </c>
      <c r="B13" s="573"/>
      <c r="C13" s="573"/>
      <c r="D13" s="573"/>
      <c r="E13" s="573"/>
      <c r="F13" s="573"/>
      <c r="G13" s="228">
        <f>SUM(G5:G11)</f>
        <v>0</v>
      </c>
      <c r="H13" s="228">
        <f>SUM(H5:H11)</f>
        <v>0</v>
      </c>
    </row>
  </sheetData>
  <mergeCells count="4">
    <mergeCell ref="A1:H2"/>
    <mergeCell ref="A3:H3"/>
    <mergeCell ref="A12:H12"/>
    <mergeCell ref="A13:F13"/>
  </mergeCells>
  <pageMargins left="0.7" right="0.7" top="0.75" bottom="0.75" header="0.3" footer="0.3"/>
  <pageSetup paperSize="9" scale="43" fitToHeight="0" orientation="portrait" r:id="rId1"/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L5"/>
  <sheetViews>
    <sheetView view="pageBreakPreview" topLeftCell="C1" zoomScaleNormal="100" zoomScaleSheetLayoutView="100" workbookViewId="0">
      <selection activeCell="A34" sqref="A34"/>
    </sheetView>
  </sheetViews>
  <sheetFormatPr defaultRowHeight="15"/>
  <cols>
    <col min="1" max="1" width="5.42578125" bestFit="1" customWidth="1"/>
    <col min="2" max="2" width="34.8554687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8" width="20.28515625" customWidth="1"/>
    <col min="9" max="9" width="21.5703125" customWidth="1"/>
    <col min="10" max="10" width="18.5703125" customWidth="1"/>
    <col min="11" max="11" width="21.42578125" customWidth="1"/>
    <col min="12" max="12" width="22" customWidth="1"/>
  </cols>
  <sheetData>
    <row r="1" spans="1:12">
      <c r="A1" s="367" t="s">
        <v>645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</row>
    <row r="2" spans="1:12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</row>
    <row r="3" spans="1:12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</row>
    <row r="4" spans="1:12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68</v>
      </c>
      <c r="F4" s="45" t="s">
        <v>69</v>
      </c>
      <c r="G4" s="45" t="s">
        <v>70</v>
      </c>
      <c r="H4" s="45" t="s">
        <v>71</v>
      </c>
      <c r="I4" s="45" t="s">
        <v>618</v>
      </c>
      <c r="J4" s="45" t="s">
        <v>72</v>
      </c>
      <c r="K4" s="45" t="s">
        <v>73</v>
      </c>
      <c r="L4" s="45" t="s">
        <v>74</v>
      </c>
    </row>
    <row r="5" spans="1:12" ht="128.25" thickBot="1">
      <c r="A5" s="12">
        <v>10</v>
      </c>
      <c r="B5" s="48" t="s">
        <v>619</v>
      </c>
      <c r="C5" s="42" t="s">
        <v>620</v>
      </c>
      <c r="D5" s="42" t="s">
        <v>37</v>
      </c>
      <c r="E5" s="50">
        <v>2</v>
      </c>
      <c r="F5" s="50">
        <v>2</v>
      </c>
      <c r="G5" s="51">
        <f>E5*F5</f>
        <v>4</v>
      </c>
      <c r="H5" s="46">
        <f>'PCFP ITEM10'!H144</f>
        <v>0</v>
      </c>
      <c r="I5" s="49">
        <f>H5*F5</f>
        <v>0</v>
      </c>
      <c r="J5" s="49">
        <f>I5*E5</f>
        <v>0</v>
      </c>
      <c r="K5" s="47">
        <f>J5*12</f>
        <v>0</v>
      </c>
      <c r="L5" s="47">
        <f>J5*36</f>
        <v>0</v>
      </c>
    </row>
  </sheetData>
  <mergeCells count="2">
    <mergeCell ref="A1:L2"/>
    <mergeCell ref="A3:L3"/>
  </mergeCells>
  <pageMargins left="0.7" right="0.7" top="0.75" bottom="0.75" header="0.3" footer="0.3"/>
  <pageSetup paperSize="9" scale="30" fitToHeight="0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R171"/>
  <sheetViews>
    <sheetView showGridLines="0" zoomScaleNormal="100" workbookViewId="0">
      <selection activeCell="G132" sqref="G132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77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78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79</v>
      </c>
      <c r="C6" s="553"/>
      <c r="D6" s="491" t="s">
        <v>2</v>
      </c>
      <c r="E6" s="492"/>
      <c r="F6" s="492"/>
      <c r="G6" s="492"/>
      <c r="H6" s="557"/>
      <c r="I6" s="57"/>
    </row>
    <row r="7" spans="1:9" ht="43.5" customHeight="1" thickBot="1">
      <c r="A7" s="58"/>
      <c r="B7" s="535" t="s">
        <v>80</v>
      </c>
      <c r="C7" s="536"/>
      <c r="D7" s="537" t="str">
        <f>'PROPOSTA-ITEM10'!C5</f>
        <v>Prestação contínua, por terceirização com dedicação exclusiva de mão de obra, de serviços de portaria em turno DIURNO, em regime de plantão 12x36, abrangendo controle de acesso de pessoas e veículos, orientação e encaminhamento de visitantes, recebimento e controle de correspondências/encomendas, rondas e inspeções em áreas comuns, operação de dispositivos de acesso (quando existentes) e registro de ocorrências, conforme normas internas, rotinas e padrões de segurança definidos pela CONTRATANTE.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81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82</v>
      </c>
      <c r="C10" s="490" t="s">
        <v>83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84</v>
      </c>
      <c r="C11" s="490" t="s">
        <v>85</v>
      </c>
      <c r="D11" s="490"/>
      <c r="E11" s="490"/>
      <c r="F11" s="490"/>
      <c r="G11" s="558"/>
      <c r="H11" s="559"/>
      <c r="I11" s="57"/>
    </row>
    <row r="12" spans="1:9" ht="15" thickBot="1">
      <c r="A12" s="56"/>
      <c r="B12" s="60" t="s">
        <v>86</v>
      </c>
      <c r="C12" s="530" t="s">
        <v>87</v>
      </c>
      <c r="D12" s="531"/>
      <c r="E12" s="531"/>
      <c r="F12" s="532"/>
      <c r="G12" s="533" t="s">
        <v>212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88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89</v>
      </c>
      <c r="C15" s="518"/>
      <c r="D15" s="518"/>
      <c r="E15" s="518"/>
      <c r="F15" s="519"/>
      <c r="G15" s="520" t="s">
        <v>90</v>
      </c>
      <c r="H15" s="521"/>
      <c r="I15" s="57"/>
    </row>
    <row r="16" spans="1:9" ht="15.75" customHeight="1" thickBot="1">
      <c r="A16" s="56"/>
      <c r="B16" s="522" t="str">
        <f>'PROPOSTA-ITEM10'!B5</f>
        <v>Terceirização de mão de obra, porteiro, diurno, jornada 12 x 36 h.</v>
      </c>
      <c r="C16" s="523"/>
      <c r="D16" s="523"/>
      <c r="E16" s="523"/>
      <c r="F16" s="524"/>
      <c r="G16" s="525" t="s">
        <v>91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92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93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498</v>
      </c>
      <c r="D20" s="490"/>
      <c r="E20" s="490"/>
      <c r="F20" s="490"/>
      <c r="G20" s="511" t="s">
        <v>598</v>
      </c>
      <c r="H20" s="512"/>
      <c r="I20" s="57"/>
    </row>
    <row r="21" spans="1:9" ht="15">
      <c r="A21" s="56"/>
      <c r="B21" s="61">
        <v>2</v>
      </c>
      <c r="C21" s="490" t="s">
        <v>95</v>
      </c>
      <c r="D21" s="490"/>
      <c r="E21" s="490"/>
      <c r="F21" s="490"/>
      <c r="G21" s="513"/>
      <c r="H21" s="514"/>
      <c r="I21" s="57"/>
    </row>
    <row r="22" spans="1:9" ht="15" customHeight="1">
      <c r="A22" s="56"/>
      <c r="B22" s="61">
        <v>3</v>
      </c>
      <c r="C22" s="490" t="s">
        <v>94</v>
      </c>
      <c r="D22" s="490"/>
      <c r="E22" s="490"/>
      <c r="F22" s="490"/>
      <c r="G22" s="515" t="s">
        <v>599</v>
      </c>
      <c r="H22" s="516"/>
      <c r="I22" s="57"/>
    </row>
    <row r="23" spans="1:9" ht="15.75" thickBot="1">
      <c r="A23" s="56"/>
      <c r="B23" s="62">
        <v>4</v>
      </c>
      <c r="C23" s="495" t="s">
        <v>96</v>
      </c>
      <c r="D23" s="495"/>
      <c r="E23" s="495"/>
      <c r="F23" s="495"/>
      <c r="G23" s="496"/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97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98</v>
      </c>
      <c r="D26" s="499"/>
      <c r="E26" s="499"/>
      <c r="F26" s="499"/>
      <c r="G26" s="175" t="s">
        <v>99</v>
      </c>
      <c r="H26" s="174" t="s">
        <v>100</v>
      </c>
      <c r="I26" s="57"/>
    </row>
    <row r="27" spans="1:9">
      <c r="A27" s="56"/>
      <c r="B27" s="66" t="s">
        <v>82</v>
      </c>
      <c r="C27" s="500" t="s">
        <v>101</v>
      </c>
      <c r="D27" s="463"/>
      <c r="E27" s="463"/>
      <c r="F27" s="463"/>
      <c r="G27" s="464"/>
      <c r="H27" s="67">
        <f>G21</f>
        <v>0</v>
      </c>
      <c r="I27" s="57"/>
    </row>
    <row r="28" spans="1:9">
      <c r="A28" s="56"/>
      <c r="B28" s="68" t="s">
        <v>84</v>
      </c>
      <c r="C28" s="376" t="s">
        <v>102</v>
      </c>
      <c r="D28" s="378"/>
      <c r="E28" s="378"/>
      <c r="F28" s="378"/>
      <c r="G28" s="69"/>
      <c r="H28" s="67">
        <f>H27*G28</f>
        <v>0</v>
      </c>
      <c r="I28" s="57"/>
    </row>
    <row r="29" spans="1:9">
      <c r="A29" s="56"/>
      <c r="B29" s="68" t="s">
        <v>86</v>
      </c>
      <c r="C29" s="376" t="s">
        <v>103</v>
      </c>
      <c r="D29" s="378"/>
      <c r="E29" s="378"/>
      <c r="F29" s="378"/>
      <c r="G29" s="69"/>
      <c r="H29" s="67">
        <f>1621*G29</f>
        <v>0</v>
      </c>
      <c r="I29" s="57"/>
    </row>
    <row r="30" spans="1:9">
      <c r="A30" s="56"/>
      <c r="B30" s="68" t="s">
        <v>104</v>
      </c>
      <c r="C30" s="376" t="s">
        <v>105</v>
      </c>
      <c r="D30" s="378"/>
      <c r="E30" s="378"/>
      <c r="F30" s="378"/>
      <c r="G30" s="69"/>
      <c r="H30" s="67">
        <f>(((H27+H28)/220*G30)*105)</f>
        <v>0</v>
      </c>
      <c r="I30" s="57"/>
    </row>
    <row r="31" spans="1:9">
      <c r="A31" s="56"/>
      <c r="B31" s="70" t="s">
        <v>106</v>
      </c>
      <c r="C31" s="501" t="s">
        <v>107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108</v>
      </c>
      <c r="C32" s="503" t="s">
        <v>109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110</v>
      </c>
      <c r="C33" s="506"/>
      <c r="D33" s="506"/>
      <c r="E33" s="506"/>
      <c r="F33" s="506"/>
      <c r="G33" s="507"/>
      <c r="H33" s="72">
        <f>SUM(H27:H32)</f>
        <v>0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111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745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173" t="s">
        <v>113</v>
      </c>
      <c r="C37" s="472" t="s">
        <v>98</v>
      </c>
      <c r="D37" s="473"/>
      <c r="E37" s="473"/>
      <c r="F37" s="473"/>
      <c r="G37" s="254" t="s">
        <v>99</v>
      </c>
      <c r="H37" s="174" t="s">
        <v>114</v>
      </c>
      <c r="I37" s="57"/>
    </row>
    <row r="38" spans="1:10" ht="14.25" customHeight="1">
      <c r="A38" s="56"/>
      <c r="B38" s="61" t="s">
        <v>82</v>
      </c>
      <c r="C38" s="491" t="s">
        <v>115</v>
      </c>
      <c r="D38" s="492"/>
      <c r="E38" s="492"/>
      <c r="F38" s="492"/>
      <c r="G38" s="258">
        <v>8.3299999999999999E-2</v>
      </c>
      <c r="H38" s="67">
        <f>$H$33*G38</f>
        <v>0</v>
      </c>
      <c r="I38" s="57"/>
    </row>
    <row r="39" spans="1:10" ht="14.25" customHeight="1">
      <c r="A39" s="56"/>
      <c r="B39" s="61" t="s">
        <v>84</v>
      </c>
      <c r="C39" s="491" t="s">
        <v>116</v>
      </c>
      <c r="D39" s="492"/>
      <c r="E39" s="492"/>
      <c r="F39" s="492"/>
      <c r="G39" s="258">
        <v>2.7799999999999998E-2</v>
      </c>
      <c r="H39" s="67">
        <f>$H$33*G39</f>
        <v>0</v>
      </c>
      <c r="I39" s="57"/>
      <c r="J39" s="78"/>
    </row>
    <row r="40" spans="1:10" ht="15" customHeight="1">
      <c r="A40" s="56"/>
      <c r="B40" s="605" t="s">
        <v>117</v>
      </c>
      <c r="C40" s="606"/>
      <c r="D40" s="606"/>
      <c r="E40" s="606"/>
      <c r="F40" s="606"/>
      <c r="G40" s="262">
        <f>SUM(G38:G39)</f>
        <v>0.1111</v>
      </c>
      <c r="H40" s="79">
        <f>SUM(H38:H39)</f>
        <v>0</v>
      </c>
      <c r="I40" s="57"/>
    </row>
    <row r="41" spans="1:10" ht="31.5" customHeight="1">
      <c r="A41" s="58"/>
      <c r="B41" s="638" t="s">
        <v>740</v>
      </c>
      <c r="C41" s="639"/>
      <c r="D41" s="639"/>
      <c r="E41" s="639"/>
      <c r="F41" s="639"/>
      <c r="G41" s="639"/>
      <c r="H41" s="640"/>
      <c r="I41" s="57"/>
    </row>
    <row r="42" spans="1:10" ht="31.5" customHeight="1">
      <c r="A42" s="58"/>
      <c r="B42" s="638" t="s">
        <v>741</v>
      </c>
      <c r="C42" s="639"/>
      <c r="D42" s="639"/>
      <c r="E42" s="639"/>
      <c r="F42" s="639"/>
      <c r="G42" s="639"/>
      <c r="H42" s="640"/>
      <c r="I42" s="57"/>
    </row>
    <row r="43" spans="1:10" ht="49.5" customHeight="1">
      <c r="A43" s="58"/>
      <c r="B43" s="638" t="s">
        <v>742</v>
      </c>
      <c r="C43" s="639"/>
      <c r="D43" s="639"/>
      <c r="E43" s="639"/>
      <c r="F43" s="639"/>
      <c r="G43" s="639"/>
      <c r="H43" s="640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118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98</v>
      </c>
      <c r="D46" s="397"/>
      <c r="E46" s="397"/>
      <c r="F46" s="397"/>
      <c r="G46" s="171" t="s">
        <v>119</v>
      </c>
      <c r="H46" s="174" t="s">
        <v>114</v>
      </c>
      <c r="I46" s="57"/>
    </row>
    <row r="47" spans="1:10">
      <c r="A47" s="56"/>
      <c r="B47" s="80" t="s">
        <v>82</v>
      </c>
      <c r="C47" s="475" t="s">
        <v>120</v>
      </c>
      <c r="D47" s="475"/>
      <c r="E47" s="475"/>
      <c r="F47" s="475"/>
      <c r="G47" s="81">
        <v>0.2</v>
      </c>
      <c r="H47" s="67">
        <f>($H$33+$H$40)*G47</f>
        <v>0</v>
      </c>
      <c r="I47" s="57"/>
    </row>
    <row r="48" spans="1:10">
      <c r="A48" s="56"/>
      <c r="B48" s="80" t="s">
        <v>84</v>
      </c>
      <c r="C48" s="475" t="s">
        <v>121</v>
      </c>
      <c r="D48" s="475"/>
      <c r="E48" s="475"/>
      <c r="F48" s="475"/>
      <c r="G48" s="81">
        <v>2.5000000000000001E-2</v>
      </c>
      <c r="H48" s="67">
        <f t="shared" ref="H48:H54" si="0">($H$33+$H$40)*G48</f>
        <v>0</v>
      </c>
      <c r="I48" s="57"/>
    </row>
    <row r="49" spans="1:10">
      <c r="A49" s="56"/>
      <c r="B49" s="80" t="s">
        <v>86</v>
      </c>
      <c r="C49" s="475" t="s">
        <v>122</v>
      </c>
      <c r="D49" s="475"/>
      <c r="E49" s="475"/>
      <c r="F49" s="475"/>
      <c r="G49" s="81">
        <v>0.06</v>
      </c>
      <c r="H49" s="67">
        <f t="shared" si="0"/>
        <v>0</v>
      </c>
      <c r="I49" s="57"/>
    </row>
    <row r="50" spans="1:10">
      <c r="A50" s="56"/>
      <c r="B50" s="80" t="s">
        <v>104</v>
      </c>
      <c r="C50" s="475" t="s">
        <v>123</v>
      </c>
      <c r="D50" s="475"/>
      <c r="E50" s="475"/>
      <c r="F50" s="475"/>
      <c r="G50" s="81">
        <v>1.4999999999999999E-2</v>
      </c>
      <c r="H50" s="67">
        <f t="shared" si="0"/>
        <v>0</v>
      </c>
      <c r="I50" s="57"/>
    </row>
    <row r="51" spans="1:10">
      <c r="A51" s="56"/>
      <c r="B51" s="80" t="s">
        <v>106</v>
      </c>
      <c r="C51" s="475" t="s">
        <v>124</v>
      </c>
      <c r="D51" s="475"/>
      <c r="E51" s="475"/>
      <c r="F51" s="475"/>
      <c r="G51" s="81">
        <v>0.01</v>
      </c>
      <c r="H51" s="67">
        <f t="shared" si="0"/>
        <v>0</v>
      </c>
      <c r="I51" s="57"/>
    </row>
    <row r="52" spans="1:10">
      <c r="A52" s="56"/>
      <c r="B52" s="80" t="s">
        <v>108</v>
      </c>
      <c r="C52" s="475" t="s">
        <v>125</v>
      </c>
      <c r="D52" s="475"/>
      <c r="E52" s="475"/>
      <c r="F52" s="475"/>
      <c r="G52" s="81">
        <v>6.0000000000000001E-3</v>
      </c>
      <c r="H52" s="67">
        <f t="shared" si="0"/>
        <v>0</v>
      </c>
      <c r="I52" s="57"/>
    </row>
    <row r="53" spans="1:10">
      <c r="A53" s="56"/>
      <c r="B53" s="80" t="s">
        <v>126</v>
      </c>
      <c r="C53" s="475" t="s">
        <v>127</v>
      </c>
      <c r="D53" s="475"/>
      <c r="E53" s="475"/>
      <c r="F53" s="475"/>
      <c r="G53" s="81">
        <v>2E-3</v>
      </c>
      <c r="H53" s="67">
        <f t="shared" si="0"/>
        <v>0</v>
      </c>
      <c r="I53" s="57"/>
    </row>
    <row r="54" spans="1:10">
      <c r="A54" s="56"/>
      <c r="B54" s="80" t="s">
        <v>128</v>
      </c>
      <c r="C54" s="475" t="s">
        <v>129</v>
      </c>
      <c r="D54" s="475"/>
      <c r="E54" s="475"/>
      <c r="F54" s="475"/>
      <c r="G54" s="81">
        <v>0.08</v>
      </c>
      <c r="H54" s="67">
        <f t="shared" si="0"/>
        <v>0</v>
      </c>
      <c r="I54" s="57"/>
    </row>
    <row r="55" spans="1:10" ht="15">
      <c r="A55" s="56"/>
      <c r="B55" s="445" t="s">
        <v>130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0</v>
      </c>
      <c r="I55" s="57"/>
      <c r="J55" s="84"/>
    </row>
    <row r="56" spans="1:10" ht="15">
      <c r="A56" s="58"/>
      <c r="B56" s="415" t="s">
        <v>131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132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133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134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173" t="s">
        <v>27</v>
      </c>
      <c r="C61" s="472" t="s">
        <v>98</v>
      </c>
      <c r="D61" s="473"/>
      <c r="E61" s="473"/>
      <c r="F61" s="474"/>
      <c r="G61" s="171" t="s">
        <v>135</v>
      </c>
      <c r="H61" s="174" t="s">
        <v>136</v>
      </c>
      <c r="I61" s="57"/>
    </row>
    <row r="62" spans="1:10" ht="15" customHeight="1">
      <c r="A62" s="56"/>
      <c r="B62" s="460" t="s">
        <v>82</v>
      </c>
      <c r="C62" s="475" t="s">
        <v>137</v>
      </c>
      <c r="D62" s="475"/>
      <c r="E62" s="475"/>
      <c r="F62" s="86" t="s">
        <v>138</v>
      </c>
      <c r="G62" s="468"/>
      <c r="H62" s="470">
        <f>(G62*2*F63)-(H27*6%)</f>
        <v>0</v>
      </c>
      <c r="I62" s="57"/>
    </row>
    <row r="63" spans="1:10" ht="15" customHeight="1">
      <c r="A63" s="56"/>
      <c r="B63" s="461"/>
      <c r="C63" s="475"/>
      <c r="D63" s="475"/>
      <c r="E63" s="475"/>
      <c r="F63" s="87"/>
      <c r="G63" s="469"/>
      <c r="H63" s="471"/>
      <c r="I63" s="57"/>
    </row>
    <row r="64" spans="1:10" ht="15" customHeight="1">
      <c r="A64" s="56"/>
      <c r="B64" s="460" t="s">
        <v>84</v>
      </c>
      <c r="C64" s="462" t="s">
        <v>139</v>
      </c>
      <c r="D64" s="463"/>
      <c r="E64" s="464"/>
      <c r="F64" s="88" t="s">
        <v>140</v>
      </c>
      <c r="G64" s="468"/>
      <c r="H64" s="470">
        <f>(G64*F63)*(1-F65)</f>
        <v>0</v>
      </c>
      <c r="I64" s="57"/>
    </row>
    <row r="65" spans="1:9" ht="14.25" customHeight="1">
      <c r="A65" s="56"/>
      <c r="B65" s="461"/>
      <c r="C65" s="465"/>
      <c r="D65" s="466"/>
      <c r="E65" s="467"/>
      <c r="F65" s="89"/>
      <c r="G65" s="469"/>
      <c r="H65" s="471"/>
      <c r="I65" s="57"/>
    </row>
    <row r="66" spans="1:9" ht="14.25" customHeight="1">
      <c r="A66" s="56"/>
      <c r="B66" s="80" t="s">
        <v>86</v>
      </c>
      <c r="C66" s="447"/>
      <c r="D66" s="448"/>
      <c r="E66" s="448"/>
      <c r="F66" s="449"/>
      <c r="G66" s="90"/>
      <c r="H66" s="91">
        <f>G66</f>
        <v>0</v>
      </c>
      <c r="I66" s="57"/>
    </row>
    <row r="67" spans="1:9" ht="14.25" customHeight="1">
      <c r="A67" s="56"/>
      <c r="B67" s="80" t="s">
        <v>104</v>
      </c>
      <c r="C67" s="447"/>
      <c r="D67" s="448"/>
      <c r="E67" s="448"/>
      <c r="F67" s="449"/>
      <c r="G67" s="90"/>
      <c r="H67" s="91">
        <f>(((G21)/220)*1.2*1.5)*15</f>
        <v>0</v>
      </c>
      <c r="I67" s="57"/>
    </row>
    <row r="68" spans="1:9" ht="14.25" customHeight="1">
      <c r="A68" s="56"/>
      <c r="B68" s="80" t="s">
        <v>106</v>
      </c>
      <c r="C68" s="447"/>
      <c r="D68" s="448"/>
      <c r="E68" s="448"/>
      <c r="F68" s="449"/>
      <c r="G68" s="90"/>
      <c r="H68" s="91">
        <v>0</v>
      </c>
      <c r="I68" s="57"/>
    </row>
    <row r="69" spans="1:9" ht="14.25" customHeight="1">
      <c r="A69" s="56"/>
      <c r="B69" s="80" t="s">
        <v>108</v>
      </c>
      <c r="C69" s="447"/>
      <c r="D69" s="448"/>
      <c r="E69" s="448"/>
      <c r="F69" s="449"/>
      <c r="G69" s="90"/>
      <c r="H69" s="91">
        <v>0</v>
      </c>
      <c r="I69" s="57"/>
    </row>
    <row r="70" spans="1:9" ht="15">
      <c r="A70" s="56"/>
      <c r="B70" s="445" t="s">
        <v>141</v>
      </c>
      <c r="C70" s="397"/>
      <c r="D70" s="397"/>
      <c r="E70" s="397"/>
      <c r="F70" s="397"/>
      <c r="G70" s="453"/>
      <c r="H70" s="92">
        <f>SUM(H62:H69)</f>
        <v>0</v>
      </c>
      <c r="I70" s="57"/>
    </row>
    <row r="71" spans="1:9">
      <c r="A71" s="58"/>
      <c r="B71" s="454" t="s">
        <v>142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143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144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173">
        <v>2</v>
      </c>
      <c r="C75" s="397" t="s">
        <v>145</v>
      </c>
      <c r="D75" s="397"/>
      <c r="E75" s="397"/>
      <c r="F75" s="397"/>
      <c r="G75" s="397"/>
      <c r="H75" s="174" t="s">
        <v>114</v>
      </c>
      <c r="I75" s="57"/>
    </row>
    <row r="76" spans="1:9">
      <c r="A76" s="56"/>
      <c r="B76" s="80" t="s">
        <v>146</v>
      </c>
      <c r="C76" s="447" t="s">
        <v>147</v>
      </c>
      <c r="D76" s="448"/>
      <c r="E76" s="448"/>
      <c r="F76" s="448"/>
      <c r="G76" s="449"/>
      <c r="H76" s="91">
        <f>H40</f>
        <v>0</v>
      </c>
      <c r="I76" s="57"/>
    </row>
    <row r="77" spans="1:9">
      <c r="A77" s="56"/>
      <c r="B77" s="80" t="s">
        <v>148</v>
      </c>
      <c r="C77" s="447" t="s">
        <v>149</v>
      </c>
      <c r="D77" s="448"/>
      <c r="E77" s="448"/>
      <c r="F77" s="448"/>
      <c r="G77" s="449"/>
      <c r="H77" s="91">
        <f>H55</f>
        <v>0</v>
      </c>
      <c r="I77" s="57"/>
    </row>
    <row r="78" spans="1:9">
      <c r="A78" s="56"/>
      <c r="B78" s="80" t="s">
        <v>150</v>
      </c>
      <c r="C78" s="447" t="s">
        <v>151</v>
      </c>
      <c r="D78" s="448"/>
      <c r="E78" s="448"/>
      <c r="F78" s="448"/>
      <c r="G78" s="449"/>
      <c r="H78" s="91">
        <f>H70</f>
        <v>0</v>
      </c>
      <c r="I78" s="57"/>
    </row>
    <row r="79" spans="1:9" ht="15.75" customHeight="1" thickBot="1">
      <c r="A79" s="56"/>
      <c r="B79" s="450" t="s">
        <v>152</v>
      </c>
      <c r="C79" s="451"/>
      <c r="D79" s="451"/>
      <c r="E79" s="451"/>
      <c r="F79" s="451"/>
      <c r="G79" s="452"/>
      <c r="H79" s="93">
        <f>SUM(H76:H78)</f>
        <v>0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153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98</v>
      </c>
      <c r="D82" s="387"/>
      <c r="E82" s="387"/>
      <c r="F82" s="386"/>
      <c r="G82" s="94" t="s">
        <v>99</v>
      </c>
      <c r="H82" s="95" t="s">
        <v>114</v>
      </c>
      <c r="I82" s="57"/>
    </row>
    <row r="83" spans="1:18">
      <c r="A83" s="56"/>
      <c r="B83" s="96" t="s">
        <v>82</v>
      </c>
      <c r="C83" s="442" t="s">
        <v>154</v>
      </c>
      <c r="D83" s="443"/>
      <c r="E83" s="443"/>
      <c r="F83" s="444"/>
      <c r="G83" s="97">
        <f>((1/12)*5%)</f>
        <v>4.1999999999999997E-3</v>
      </c>
      <c r="H83" s="98">
        <f>G83*$H$33</f>
        <v>0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84</v>
      </c>
      <c r="C84" s="442" t="s">
        <v>155</v>
      </c>
      <c r="D84" s="443"/>
      <c r="E84" s="443"/>
      <c r="F84" s="444"/>
      <c r="G84" s="97">
        <f>G83*8%</f>
        <v>2.9999999999999997E-4</v>
      </c>
      <c r="H84" s="98">
        <f>G84*$H$33</f>
        <v>0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86</v>
      </c>
      <c r="C85" s="442" t="s">
        <v>156</v>
      </c>
      <c r="D85" s="443"/>
      <c r="E85" s="443"/>
      <c r="F85" s="444"/>
      <c r="G85" s="101">
        <f>((1+2/12+(1/3*1/12))*0.08*0.4*0.9)</f>
        <v>3.44E-2</v>
      </c>
      <c r="H85" s="98">
        <f>G85*$H$33</f>
        <v>0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104</v>
      </c>
      <c r="C86" s="426" t="s">
        <v>157</v>
      </c>
      <c r="D86" s="427"/>
      <c r="E86" s="427"/>
      <c r="F86" s="428"/>
      <c r="G86" s="101">
        <f>(7/30)/12</f>
        <v>1.9400000000000001E-2</v>
      </c>
      <c r="H86" s="98">
        <f t="shared" ref="H86:H88" si="1">G86*$H$33</f>
        <v>0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106</v>
      </c>
      <c r="C87" s="376" t="s">
        <v>158</v>
      </c>
      <c r="D87" s="378"/>
      <c r="E87" s="378"/>
      <c r="F87" s="377"/>
      <c r="G87" s="97">
        <f>G86*G55</f>
        <v>7.7000000000000002E-3</v>
      </c>
      <c r="H87" s="98">
        <f t="shared" si="1"/>
        <v>0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108</v>
      </c>
      <c r="C88" s="434" t="s">
        <v>159</v>
      </c>
      <c r="D88" s="435"/>
      <c r="E88" s="435"/>
      <c r="F88" s="436"/>
      <c r="G88" s="101">
        <f>G86*8%*40%</f>
        <v>5.9999999999999995E-4</v>
      </c>
      <c r="H88" s="98">
        <f t="shared" si="1"/>
        <v>0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160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0</v>
      </c>
      <c r="I89" s="57"/>
    </row>
    <row r="90" spans="1:18" ht="33.75" customHeight="1" thickBot="1">
      <c r="A90" s="58"/>
      <c r="B90" s="439" t="s">
        <v>161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162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163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69" t="s">
        <v>113</v>
      </c>
      <c r="C94" s="397" t="s">
        <v>98</v>
      </c>
      <c r="D94" s="397"/>
      <c r="E94" s="397"/>
      <c r="F94" s="397"/>
      <c r="G94" s="110" t="s">
        <v>99</v>
      </c>
      <c r="H94" s="95" t="s">
        <v>114</v>
      </c>
      <c r="I94" s="57"/>
    </row>
    <row r="95" spans="1:18">
      <c r="A95" s="56"/>
      <c r="B95" s="96" t="s">
        <v>82</v>
      </c>
      <c r="C95" s="421" t="s">
        <v>164</v>
      </c>
      <c r="D95" s="422"/>
      <c r="E95" s="422"/>
      <c r="F95" s="422"/>
      <c r="G95" s="69">
        <v>8.3299999999999999E-2</v>
      </c>
      <c r="H95" s="260">
        <f>$H$33*G95</f>
        <v>0</v>
      </c>
      <c r="I95" s="57"/>
      <c r="J95" s="106"/>
    </row>
    <row r="96" spans="1:18">
      <c r="A96" s="56"/>
      <c r="B96" s="96" t="s">
        <v>84</v>
      </c>
      <c r="C96" s="376" t="s">
        <v>165</v>
      </c>
      <c r="D96" s="378"/>
      <c r="E96" s="378"/>
      <c r="F96" s="377"/>
      <c r="G96" s="105">
        <v>2.8E-3</v>
      </c>
      <c r="H96" s="260">
        <f t="shared" ref="H96:H100" si="2">$H$33*G96</f>
        <v>0</v>
      </c>
      <c r="I96" s="57"/>
    </row>
    <row r="97" spans="1:15" ht="16.5">
      <c r="A97" s="56"/>
      <c r="B97" s="96" t="s">
        <v>86</v>
      </c>
      <c r="C97" s="426" t="s">
        <v>166</v>
      </c>
      <c r="D97" s="427"/>
      <c r="E97" s="427"/>
      <c r="F97" s="428"/>
      <c r="G97" s="107">
        <v>2.0000000000000001E-4</v>
      </c>
      <c r="H97" s="260">
        <f t="shared" si="2"/>
        <v>0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104</v>
      </c>
      <c r="C98" s="426" t="s">
        <v>167</v>
      </c>
      <c r="D98" s="427"/>
      <c r="E98" s="427"/>
      <c r="F98" s="428"/>
      <c r="G98" s="261">
        <v>6.9999999999999999E-4</v>
      </c>
      <c r="H98" s="260">
        <f t="shared" si="2"/>
        <v>0</v>
      </c>
      <c r="I98" s="57"/>
    </row>
    <row r="99" spans="1:15">
      <c r="A99" s="56"/>
      <c r="B99" s="96" t="s">
        <v>106</v>
      </c>
      <c r="C99" s="426" t="s">
        <v>168</v>
      </c>
      <c r="D99" s="427"/>
      <c r="E99" s="427"/>
      <c r="F99" s="428"/>
      <c r="G99" s="107">
        <v>2.8999999999999998E-3</v>
      </c>
      <c r="H99" s="260">
        <f t="shared" si="2"/>
        <v>0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108</v>
      </c>
      <c r="C100" s="376" t="s">
        <v>169</v>
      </c>
      <c r="D100" s="378"/>
      <c r="E100" s="378"/>
      <c r="F100" s="377"/>
      <c r="G100" s="105">
        <v>1.3899999999999999E-2</v>
      </c>
      <c r="H100" s="260">
        <f t="shared" si="2"/>
        <v>0</v>
      </c>
      <c r="I100" s="57"/>
    </row>
    <row r="101" spans="1:15" ht="15">
      <c r="A101" s="56"/>
      <c r="B101" s="432" t="s">
        <v>170</v>
      </c>
      <c r="C101" s="433"/>
      <c r="D101" s="433"/>
      <c r="E101" s="433"/>
      <c r="F101" s="433"/>
      <c r="G101" s="108">
        <f>SUM(G95:G100)</f>
        <v>0.1038</v>
      </c>
      <c r="H101" s="109">
        <f>SUM(H95:H100)</f>
        <v>0</v>
      </c>
      <c r="I101" s="57"/>
    </row>
    <row r="102" spans="1:15" ht="35.25" customHeight="1">
      <c r="A102" s="58"/>
      <c r="B102" s="415" t="s">
        <v>171</v>
      </c>
      <c r="C102" s="416"/>
      <c r="D102" s="416"/>
      <c r="E102" s="416"/>
      <c r="F102" s="416"/>
      <c r="G102" s="416"/>
      <c r="H102" s="417"/>
      <c r="I102" s="57"/>
    </row>
    <row r="103" spans="1:15" ht="15">
      <c r="A103" s="58"/>
      <c r="B103" s="415" t="s">
        <v>172</v>
      </c>
      <c r="C103" s="416"/>
      <c r="D103" s="416"/>
      <c r="E103" s="416"/>
      <c r="F103" s="416"/>
      <c r="G103" s="416"/>
      <c r="H103" s="417"/>
      <c r="I103" s="57"/>
    </row>
    <row r="104" spans="1:15">
      <c r="A104" s="58"/>
      <c r="B104" s="418"/>
      <c r="C104" s="418"/>
      <c r="D104" s="418"/>
      <c r="E104" s="418"/>
      <c r="F104" s="418"/>
      <c r="G104" s="418"/>
      <c r="H104" s="419"/>
      <c r="I104" s="57"/>
    </row>
    <row r="105" spans="1:15" ht="15">
      <c r="A105" s="56"/>
      <c r="B105" s="407" t="s">
        <v>173</v>
      </c>
      <c r="C105" s="387"/>
      <c r="D105" s="387"/>
      <c r="E105" s="387"/>
      <c r="F105" s="387"/>
      <c r="G105" s="387"/>
      <c r="H105" s="420"/>
      <c r="I105" s="57"/>
    </row>
    <row r="106" spans="1:15" ht="15" customHeight="1">
      <c r="A106" s="56"/>
      <c r="B106" s="169" t="s">
        <v>113</v>
      </c>
      <c r="C106" s="397" t="s">
        <v>98</v>
      </c>
      <c r="D106" s="397"/>
      <c r="E106" s="397"/>
      <c r="F106" s="397"/>
      <c r="G106" s="110" t="s">
        <v>99</v>
      </c>
      <c r="H106" s="95" t="s">
        <v>114</v>
      </c>
      <c r="I106" s="57"/>
    </row>
    <row r="107" spans="1:15" ht="15" customHeight="1">
      <c r="A107" s="56"/>
      <c r="B107" s="111" t="s">
        <v>82</v>
      </c>
      <c r="C107" s="421" t="s">
        <v>174</v>
      </c>
      <c r="D107" s="422"/>
      <c r="E107" s="422"/>
      <c r="F107" s="422"/>
      <c r="G107" s="112"/>
      <c r="H107" s="113">
        <v>0</v>
      </c>
      <c r="I107" s="57"/>
    </row>
    <row r="108" spans="1:15" ht="15">
      <c r="A108" s="56"/>
      <c r="B108" s="407" t="s">
        <v>170</v>
      </c>
      <c r="C108" s="385"/>
      <c r="D108" s="385"/>
      <c r="E108" s="385"/>
      <c r="F108" s="385"/>
      <c r="G108" s="114"/>
      <c r="H108" s="115"/>
      <c r="I108" s="57"/>
    </row>
    <row r="109" spans="1:15">
      <c r="A109" s="56"/>
      <c r="B109" s="408"/>
      <c r="C109" s="409"/>
      <c r="D109" s="409"/>
      <c r="E109" s="409"/>
      <c r="F109" s="409"/>
      <c r="G109" s="409"/>
      <c r="H109" s="410"/>
      <c r="I109" s="57"/>
    </row>
    <row r="110" spans="1:15" ht="15">
      <c r="A110" s="56"/>
      <c r="B110" s="379" t="s">
        <v>175</v>
      </c>
      <c r="C110" s="380"/>
      <c r="D110" s="380"/>
      <c r="E110" s="380"/>
      <c r="F110" s="380"/>
      <c r="G110" s="380"/>
      <c r="H110" s="411"/>
      <c r="I110" s="57"/>
    </row>
    <row r="111" spans="1:15" ht="15" customHeight="1">
      <c r="A111" s="56"/>
      <c r="B111" s="169">
        <v>4</v>
      </c>
      <c r="C111" s="412" t="s">
        <v>176</v>
      </c>
      <c r="D111" s="413"/>
      <c r="E111" s="413"/>
      <c r="F111" s="413"/>
      <c r="G111" s="414"/>
      <c r="H111" s="172" t="s">
        <v>114</v>
      </c>
      <c r="I111" s="57"/>
    </row>
    <row r="112" spans="1:15" ht="14.25" customHeight="1">
      <c r="A112" s="56"/>
      <c r="B112" s="96" t="s">
        <v>177</v>
      </c>
      <c r="C112" s="376" t="s">
        <v>178</v>
      </c>
      <c r="D112" s="378"/>
      <c r="E112" s="378"/>
      <c r="F112" s="378"/>
      <c r="G112" s="377"/>
      <c r="H112" s="98">
        <f>H101</f>
        <v>0</v>
      </c>
      <c r="I112" s="57"/>
    </row>
    <row r="113" spans="1:10">
      <c r="A113" s="56"/>
      <c r="B113" s="96" t="s">
        <v>179</v>
      </c>
      <c r="C113" s="376" t="s">
        <v>180</v>
      </c>
      <c r="D113" s="378"/>
      <c r="E113" s="378"/>
      <c r="F113" s="378"/>
      <c r="G113" s="377"/>
      <c r="H113" s="98">
        <f>H107</f>
        <v>0</v>
      </c>
      <c r="I113" s="57"/>
    </row>
    <row r="114" spans="1:10" ht="15.75" customHeight="1" thickBot="1">
      <c r="A114" s="56"/>
      <c r="B114" s="391" t="s">
        <v>181</v>
      </c>
      <c r="C114" s="392"/>
      <c r="D114" s="392"/>
      <c r="E114" s="392"/>
      <c r="F114" s="392"/>
      <c r="G114" s="393"/>
      <c r="H114" s="118">
        <f>SUM(H112:H113)</f>
        <v>0</v>
      </c>
      <c r="I114" s="57"/>
    </row>
    <row r="115" spans="1:10" ht="15" thickBot="1">
      <c r="A115" s="56"/>
      <c r="B115" s="381"/>
      <c r="C115" s="381"/>
      <c r="D115" s="381"/>
      <c r="E115" s="381"/>
      <c r="F115" s="381"/>
      <c r="G115" s="381"/>
      <c r="H115" s="381"/>
      <c r="I115" s="57"/>
    </row>
    <row r="116" spans="1:10" ht="15">
      <c r="A116" s="56"/>
      <c r="B116" s="401" t="s">
        <v>182</v>
      </c>
      <c r="C116" s="402"/>
      <c r="D116" s="402"/>
      <c r="E116" s="402"/>
      <c r="F116" s="402"/>
      <c r="G116" s="402"/>
      <c r="H116" s="403"/>
      <c r="I116" s="57"/>
    </row>
    <row r="117" spans="1:10" ht="15">
      <c r="A117" s="56"/>
      <c r="B117" s="169" t="s">
        <v>113</v>
      </c>
      <c r="C117" s="385" t="s">
        <v>98</v>
      </c>
      <c r="D117" s="387"/>
      <c r="E117" s="387"/>
      <c r="F117" s="387"/>
      <c r="G117" s="386"/>
      <c r="H117" s="95" t="s">
        <v>114</v>
      </c>
      <c r="I117" s="57"/>
    </row>
    <row r="118" spans="1:10">
      <c r="A118" s="56"/>
      <c r="B118" s="96" t="s">
        <v>82</v>
      </c>
      <c r="C118" s="376" t="s">
        <v>183</v>
      </c>
      <c r="D118" s="378"/>
      <c r="E118" s="378"/>
      <c r="F118" s="378"/>
      <c r="G118" s="377"/>
      <c r="H118" s="119">
        <f>'Uniformes Porteiro'!G13</f>
        <v>0</v>
      </c>
      <c r="I118" s="57"/>
    </row>
    <row r="119" spans="1:10">
      <c r="A119" s="56"/>
      <c r="B119" s="96" t="s">
        <v>84</v>
      </c>
      <c r="C119" s="376" t="s">
        <v>609</v>
      </c>
      <c r="D119" s="378"/>
      <c r="E119" s="378"/>
      <c r="F119" s="378"/>
      <c r="G119" s="377"/>
      <c r="H119" s="119">
        <f>'Equipamentos Porteiro'!G12</f>
        <v>0</v>
      </c>
      <c r="I119" s="57"/>
    </row>
    <row r="120" spans="1:10" ht="15.75" customHeight="1" thickBot="1">
      <c r="A120" s="56"/>
      <c r="B120" s="391" t="s">
        <v>184</v>
      </c>
      <c r="C120" s="392"/>
      <c r="D120" s="392"/>
      <c r="E120" s="392"/>
      <c r="F120" s="392"/>
      <c r="G120" s="393"/>
      <c r="H120" s="120">
        <f>SUM(H118:H119)</f>
        <v>0</v>
      </c>
      <c r="I120" s="57"/>
    </row>
    <row r="121" spans="1:10" s="74" customFormat="1" ht="15" thickBot="1">
      <c r="A121" s="56"/>
      <c r="B121" s="381"/>
      <c r="C121" s="381"/>
      <c r="D121" s="381"/>
      <c r="E121" s="381"/>
      <c r="F121" s="381"/>
      <c r="G121" s="381"/>
      <c r="H121" s="381"/>
      <c r="I121" s="73"/>
    </row>
    <row r="122" spans="1:10" ht="15">
      <c r="A122" s="56"/>
      <c r="B122" s="394" t="s">
        <v>185</v>
      </c>
      <c r="C122" s="395"/>
      <c r="D122" s="395"/>
      <c r="E122" s="395"/>
      <c r="F122" s="395"/>
      <c r="G122" s="395"/>
      <c r="H122" s="396"/>
      <c r="I122" s="57"/>
    </row>
    <row r="123" spans="1:10" ht="15" customHeight="1">
      <c r="A123" s="56"/>
      <c r="B123" s="173" t="s">
        <v>113</v>
      </c>
      <c r="C123" s="397" t="s">
        <v>98</v>
      </c>
      <c r="D123" s="397"/>
      <c r="E123" s="397"/>
      <c r="F123" s="397"/>
      <c r="G123" s="171" t="s">
        <v>99</v>
      </c>
      <c r="H123" s="174" t="s">
        <v>114</v>
      </c>
      <c r="I123" s="57"/>
    </row>
    <row r="124" spans="1:10">
      <c r="A124" s="56"/>
      <c r="B124" s="121" t="s">
        <v>82</v>
      </c>
      <c r="C124" s="398" t="s">
        <v>186</v>
      </c>
      <c r="D124" s="399"/>
      <c r="E124" s="399"/>
      <c r="F124" s="400"/>
      <c r="G124" s="122"/>
      <c r="H124" s="123">
        <f>G124*$H$142</f>
        <v>0</v>
      </c>
      <c r="I124" s="57"/>
      <c r="J124" s="106"/>
    </row>
    <row r="125" spans="1:10">
      <c r="A125" s="56"/>
      <c r="B125" s="96" t="s">
        <v>84</v>
      </c>
      <c r="C125" s="376" t="s">
        <v>187</v>
      </c>
      <c r="D125" s="378"/>
      <c r="E125" s="378"/>
      <c r="F125" s="377"/>
      <c r="G125" s="97"/>
      <c r="H125" s="123">
        <f>G125*($H$142+$H$124)</f>
        <v>0</v>
      </c>
      <c r="I125" s="57"/>
      <c r="J125" s="106"/>
    </row>
    <row r="126" spans="1:10" ht="15">
      <c r="A126" s="56"/>
      <c r="B126" s="111" t="s">
        <v>86</v>
      </c>
      <c r="C126" s="641" t="s">
        <v>505</v>
      </c>
      <c r="D126" s="642"/>
      <c r="E126" s="642"/>
      <c r="F126" s="643"/>
      <c r="G126" s="124">
        <f>SUM(G127:G132)</f>
        <v>0</v>
      </c>
      <c r="H126" s="119"/>
      <c r="I126" s="57"/>
    </row>
    <row r="127" spans="1:10" ht="15">
      <c r="A127" s="56"/>
      <c r="B127" s="96"/>
      <c r="C127" s="376" t="s">
        <v>188</v>
      </c>
      <c r="D127" s="378"/>
      <c r="E127" s="378"/>
      <c r="F127" s="377"/>
      <c r="G127" s="124"/>
      <c r="H127" s="119"/>
      <c r="I127" s="57"/>
    </row>
    <row r="128" spans="1:10">
      <c r="A128" s="56"/>
      <c r="B128" s="96"/>
      <c r="C128" s="376" t="s">
        <v>189</v>
      </c>
      <c r="D128" s="378"/>
      <c r="E128" s="378"/>
      <c r="F128" s="377"/>
      <c r="G128" s="97"/>
      <c r="H128" s="119">
        <f>(SUM($H$142+$H$124+$H$125))/(1-$G$126)*$G$128</f>
        <v>0</v>
      </c>
      <c r="I128" s="57"/>
      <c r="J128" s="125"/>
    </row>
    <row r="129" spans="1:15">
      <c r="A129" s="56"/>
      <c r="B129" s="96"/>
      <c r="C129" s="376" t="s">
        <v>190</v>
      </c>
      <c r="D129" s="378"/>
      <c r="E129" s="378"/>
      <c r="F129" s="377"/>
      <c r="G129" s="97"/>
      <c r="H129" s="119">
        <f>(SUM($H$142+$H$124+$H$125))/(1-$G$126)*$G$129</f>
        <v>0</v>
      </c>
      <c r="I129" s="57"/>
    </row>
    <row r="130" spans="1:15">
      <c r="A130" s="56"/>
      <c r="B130" s="96"/>
      <c r="C130" s="376" t="s">
        <v>191</v>
      </c>
      <c r="D130" s="378"/>
      <c r="E130" s="378"/>
      <c r="F130" s="377"/>
      <c r="G130" s="97"/>
      <c r="H130" s="119">
        <f>G130*$H$142</f>
        <v>0</v>
      </c>
      <c r="I130" s="57"/>
      <c r="J130" s="388"/>
      <c r="K130" s="389"/>
      <c r="L130" s="389"/>
      <c r="M130" s="389"/>
      <c r="N130" s="389"/>
      <c r="O130" s="390"/>
    </row>
    <row r="131" spans="1:15" ht="15">
      <c r="A131" s="56"/>
      <c r="B131" s="96"/>
      <c r="C131" s="376" t="s">
        <v>192</v>
      </c>
      <c r="D131" s="378"/>
      <c r="E131" s="378"/>
      <c r="F131" s="377"/>
      <c r="G131" s="124"/>
      <c r="H131" s="119"/>
      <c r="I131" s="57"/>
      <c r="J131" s="126"/>
      <c r="K131" s="170"/>
      <c r="L131" s="170"/>
      <c r="M131" s="170"/>
      <c r="N131" s="170"/>
      <c r="O131" s="126"/>
    </row>
    <row r="132" spans="1:15">
      <c r="A132" s="56"/>
      <c r="B132" s="96"/>
      <c r="C132" s="376" t="s">
        <v>193</v>
      </c>
      <c r="D132" s="378"/>
      <c r="E132" s="378"/>
      <c r="F132" s="377"/>
      <c r="G132" s="97"/>
      <c r="H132" s="119">
        <f>(SUM($H$142+$H$124+$H$125))/(1-$G$126)*$G$132</f>
        <v>0</v>
      </c>
      <c r="I132" s="57"/>
      <c r="J132" s="128"/>
    </row>
    <row r="133" spans="1:15" ht="15.75" thickBot="1">
      <c r="A133" s="56"/>
      <c r="B133" s="371" t="s">
        <v>194</v>
      </c>
      <c r="C133" s="372"/>
      <c r="D133" s="372"/>
      <c r="E133" s="372"/>
      <c r="F133" s="372"/>
      <c r="G133" s="129">
        <f>G126+G125+G124</f>
        <v>0</v>
      </c>
      <c r="H133" s="120">
        <f>SUM(H124:H132)</f>
        <v>0</v>
      </c>
      <c r="I133" s="57"/>
    </row>
    <row r="134" spans="1:15" s="74" customFormat="1" ht="15" thickBot="1">
      <c r="A134" s="56"/>
      <c r="B134" s="381"/>
      <c r="C134" s="381"/>
      <c r="D134" s="381"/>
      <c r="E134" s="381"/>
      <c r="F134" s="381"/>
      <c r="G134" s="381"/>
      <c r="H134" s="381"/>
      <c r="I134" s="73"/>
      <c r="L134" s="130"/>
      <c r="M134" s="130"/>
    </row>
    <row r="135" spans="1:15" s="74" customFormat="1" ht="15">
      <c r="A135" s="56"/>
      <c r="B135" s="382" t="s">
        <v>195</v>
      </c>
      <c r="C135" s="383"/>
      <c r="D135" s="383"/>
      <c r="E135" s="383"/>
      <c r="F135" s="383"/>
      <c r="G135" s="383"/>
      <c r="H135" s="384"/>
      <c r="I135" s="73"/>
    </row>
    <row r="136" spans="1:15" ht="15">
      <c r="A136" s="56"/>
      <c r="B136" s="63" t="s">
        <v>27</v>
      </c>
      <c r="C136" s="385" t="s">
        <v>196</v>
      </c>
      <c r="D136" s="386"/>
      <c r="E136" s="385" t="s">
        <v>98</v>
      </c>
      <c r="F136" s="387"/>
      <c r="G136" s="386"/>
      <c r="H136" s="172" t="s">
        <v>114</v>
      </c>
      <c r="I136" s="57"/>
      <c r="K136" s="84"/>
      <c r="L136" s="84"/>
      <c r="M136" s="84"/>
    </row>
    <row r="137" spans="1:15">
      <c r="A137" s="56"/>
      <c r="B137" s="96" t="s">
        <v>82</v>
      </c>
      <c r="C137" s="376" t="s">
        <v>197</v>
      </c>
      <c r="D137" s="377"/>
      <c r="E137" s="378" t="s">
        <v>198</v>
      </c>
      <c r="F137" s="378"/>
      <c r="G137" s="377"/>
      <c r="H137" s="119">
        <f>H33</f>
        <v>0</v>
      </c>
      <c r="I137" s="57"/>
      <c r="L137" s="84"/>
      <c r="M137" s="84"/>
      <c r="N137" s="84"/>
    </row>
    <row r="138" spans="1:15">
      <c r="A138" s="56"/>
      <c r="B138" s="96" t="s">
        <v>84</v>
      </c>
      <c r="C138" s="376" t="s">
        <v>199</v>
      </c>
      <c r="D138" s="377"/>
      <c r="E138" s="378" t="s">
        <v>200</v>
      </c>
      <c r="F138" s="378"/>
      <c r="G138" s="377"/>
      <c r="H138" s="119">
        <f>H79</f>
        <v>0</v>
      </c>
      <c r="I138" s="57"/>
      <c r="L138" s="84"/>
    </row>
    <row r="139" spans="1:15">
      <c r="A139" s="56"/>
      <c r="B139" s="96" t="s">
        <v>86</v>
      </c>
      <c r="C139" s="376" t="s">
        <v>201</v>
      </c>
      <c r="D139" s="377"/>
      <c r="E139" s="378" t="s">
        <v>202</v>
      </c>
      <c r="F139" s="378"/>
      <c r="G139" s="377"/>
      <c r="H139" s="119">
        <f>H89</f>
        <v>0</v>
      </c>
      <c r="I139" s="57"/>
      <c r="L139" s="84"/>
    </row>
    <row r="140" spans="1:15">
      <c r="A140" s="56"/>
      <c r="B140" s="96" t="s">
        <v>104</v>
      </c>
      <c r="C140" s="376" t="s">
        <v>203</v>
      </c>
      <c r="D140" s="377"/>
      <c r="E140" s="378" t="s">
        <v>204</v>
      </c>
      <c r="F140" s="378"/>
      <c r="G140" s="377"/>
      <c r="H140" s="119">
        <f>H114</f>
        <v>0</v>
      </c>
      <c r="I140" s="57"/>
    </row>
    <row r="141" spans="1:15">
      <c r="A141" s="56"/>
      <c r="B141" s="96" t="s">
        <v>106</v>
      </c>
      <c r="C141" s="376" t="s">
        <v>205</v>
      </c>
      <c r="D141" s="377"/>
      <c r="E141" s="378" t="s">
        <v>206</v>
      </c>
      <c r="F141" s="378"/>
      <c r="G141" s="377"/>
      <c r="H141" s="119">
        <f>H120</f>
        <v>0</v>
      </c>
      <c r="I141" s="57"/>
    </row>
    <row r="142" spans="1:15" ht="15">
      <c r="A142" s="56"/>
      <c r="B142" s="379" t="s">
        <v>207</v>
      </c>
      <c r="C142" s="380"/>
      <c r="D142" s="380"/>
      <c r="E142" s="380"/>
      <c r="F142" s="380"/>
      <c r="G142" s="380"/>
      <c r="H142" s="131">
        <f>SUM(H137:H141)</f>
        <v>0</v>
      </c>
      <c r="I142" s="57"/>
    </row>
    <row r="143" spans="1:15">
      <c r="A143" s="56"/>
      <c r="B143" s="96" t="s">
        <v>108</v>
      </c>
      <c r="C143" s="376" t="s">
        <v>208</v>
      </c>
      <c r="D143" s="377"/>
      <c r="E143" s="378" t="s">
        <v>209</v>
      </c>
      <c r="F143" s="378"/>
      <c r="G143" s="377"/>
      <c r="H143" s="119">
        <f>H133</f>
        <v>0</v>
      </c>
      <c r="I143" s="57"/>
    </row>
    <row r="144" spans="1:15" ht="15.75" thickBot="1">
      <c r="A144" s="56"/>
      <c r="B144" s="371" t="s">
        <v>210</v>
      </c>
      <c r="C144" s="372"/>
      <c r="D144" s="372"/>
      <c r="E144" s="372"/>
      <c r="F144" s="372"/>
      <c r="G144" s="372"/>
      <c r="H144" s="118">
        <f>SUM(H142:H143)</f>
        <v>0</v>
      </c>
      <c r="I144" s="57"/>
    </row>
    <row r="145" spans="1:11" ht="15" thickBot="1">
      <c r="A145" s="373"/>
      <c r="B145" s="374"/>
      <c r="C145" s="374"/>
      <c r="D145" s="374"/>
      <c r="E145" s="374"/>
      <c r="F145" s="374"/>
      <c r="G145" s="374"/>
      <c r="H145" s="374"/>
      <c r="I145" s="375"/>
    </row>
    <row r="146" spans="1:11" ht="15" thickTop="1">
      <c r="K146" s="132"/>
    </row>
    <row r="147" spans="1:11">
      <c r="K147" s="132"/>
    </row>
    <row r="152" spans="1:11">
      <c r="H152" s="55"/>
    </row>
    <row r="153" spans="1:11">
      <c r="H153" s="55"/>
    </row>
    <row r="154" spans="1:11">
      <c r="H154" s="55"/>
    </row>
    <row r="155" spans="1:11">
      <c r="H155" s="55"/>
    </row>
    <row r="156" spans="1:11">
      <c r="H156" s="55"/>
    </row>
    <row r="157" spans="1:11">
      <c r="E157" s="133"/>
      <c r="H157" s="55"/>
    </row>
    <row r="158" spans="1:11">
      <c r="H158" s="55"/>
    </row>
    <row r="159" spans="1:11">
      <c r="H159" s="55"/>
    </row>
    <row r="160" spans="1:11"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  <row r="171" spans="8:8">
      <c r="H171" s="55"/>
    </row>
  </sheetData>
  <mergeCells count="170">
    <mergeCell ref="B2:H3"/>
    <mergeCell ref="B4:C4"/>
    <mergeCell ref="D4:H4"/>
    <mergeCell ref="B5:C5"/>
    <mergeCell ref="D5:H5"/>
    <mergeCell ref="B6:C6"/>
    <mergeCell ref="D6:H6"/>
    <mergeCell ref="C11:F11"/>
    <mergeCell ref="G11:H11"/>
    <mergeCell ref="C12:F12"/>
    <mergeCell ref="G12:H12"/>
    <mergeCell ref="B13:H13"/>
    <mergeCell ref="B14:H14"/>
    <mergeCell ref="B7:C7"/>
    <mergeCell ref="D7:H7"/>
    <mergeCell ref="B8:H8"/>
    <mergeCell ref="B9:H9"/>
    <mergeCell ref="C10:F10"/>
    <mergeCell ref="G10:H10"/>
    <mergeCell ref="B19:H19"/>
    <mergeCell ref="C20:F20"/>
    <mergeCell ref="G20:H20"/>
    <mergeCell ref="C21:F21"/>
    <mergeCell ref="G21:H21"/>
    <mergeCell ref="C22:F22"/>
    <mergeCell ref="G22:H22"/>
    <mergeCell ref="B15:F15"/>
    <mergeCell ref="G15:H15"/>
    <mergeCell ref="B16:F16"/>
    <mergeCell ref="G16:H16"/>
    <mergeCell ref="B17:H17"/>
    <mergeCell ref="B18:H18"/>
    <mergeCell ref="C37:F37"/>
    <mergeCell ref="C38:F38"/>
    <mergeCell ref="C39:F39"/>
    <mergeCell ref="B40:F40"/>
    <mergeCell ref="C23:F23"/>
    <mergeCell ref="G23:H23"/>
    <mergeCell ref="B24:H24"/>
    <mergeCell ref="B25:H25"/>
    <mergeCell ref="C26:F26"/>
    <mergeCell ref="C27:G27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102:H102"/>
    <mergeCell ref="B103:H103"/>
    <mergeCell ref="B104:H104"/>
    <mergeCell ref="B105:H105"/>
    <mergeCell ref="C106:F106"/>
    <mergeCell ref="C107:F107"/>
    <mergeCell ref="J97:O97"/>
    <mergeCell ref="C98:F98"/>
    <mergeCell ref="C99:F99"/>
    <mergeCell ref="J99:O99"/>
    <mergeCell ref="C100:F100"/>
    <mergeCell ref="B101:F101"/>
    <mergeCell ref="B114:G114"/>
    <mergeCell ref="B115:H115"/>
    <mergeCell ref="B116:H116"/>
    <mergeCell ref="C117:G117"/>
    <mergeCell ref="C118:G118"/>
    <mergeCell ref="C119:G119"/>
    <mergeCell ref="B108:F108"/>
    <mergeCell ref="B109:H109"/>
    <mergeCell ref="B110:H110"/>
    <mergeCell ref="C111:G111"/>
    <mergeCell ref="C112:G112"/>
    <mergeCell ref="C113:G113"/>
    <mergeCell ref="C126:F126"/>
    <mergeCell ref="C127:F127"/>
    <mergeCell ref="C128:F128"/>
    <mergeCell ref="C129:F129"/>
    <mergeCell ref="C130:F130"/>
    <mergeCell ref="J130:O130"/>
    <mergeCell ref="B120:G120"/>
    <mergeCell ref="B121:H121"/>
    <mergeCell ref="B122:H122"/>
    <mergeCell ref="C123:F123"/>
    <mergeCell ref="C124:F124"/>
    <mergeCell ref="C125:F125"/>
    <mergeCell ref="C137:D137"/>
    <mergeCell ref="E137:G137"/>
    <mergeCell ref="C138:D138"/>
    <mergeCell ref="E138:G138"/>
    <mergeCell ref="C139:D139"/>
    <mergeCell ref="E139:G139"/>
    <mergeCell ref="C131:F131"/>
    <mergeCell ref="C132:F132"/>
    <mergeCell ref="B133:F133"/>
    <mergeCell ref="B134:H134"/>
    <mergeCell ref="B135:H135"/>
    <mergeCell ref="C136:D136"/>
    <mergeCell ref="E136:G136"/>
    <mergeCell ref="B144:G144"/>
    <mergeCell ref="A145:I145"/>
    <mergeCell ref="C140:D140"/>
    <mergeCell ref="E140:G140"/>
    <mergeCell ref="C141:D141"/>
    <mergeCell ref="E141:G141"/>
    <mergeCell ref="B142:G142"/>
    <mergeCell ref="C143:D143"/>
    <mergeCell ref="E143:G143"/>
  </mergeCells>
  <pageMargins left="0.7" right="0.7" top="0.75" bottom="0.75" header="0.3" footer="0.3"/>
  <pageSetup paperSize="9" scale="56" fitToHeight="0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5"/>
  <sheetViews>
    <sheetView view="pageBreakPreview" zoomScaleNormal="100" zoomScaleSheetLayoutView="100" workbookViewId="0">
      <selection activeCell="A34" sqref="A34"/>
    </sheetView>
  </sheetViews>
  <sheetFormatPr defaultRowHeight="15"/>
  <cols>
    <col min="1" max="1" width="5.42578125" bestFit="1" customWidth="1"/>
    <col min="2" max="2" width="31.14062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7" width="20.28515625" customWidth="1"/>
    <col min="8" max="8" width="21.5703125" customWidth="1"/>
    <col min="9" max="9" width="18.5703125" customWidth="1"/>
    <col min="10" max="10" width="21.42578125" customWidth="1"/>
    <col min="11" max="11" width="22" customWidth="1"/>
  </cols>
  <sheetData>
    <row r="1" spans="1:11">
      <c r="A1" s="367" t="s">
        <v>644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</row>
    <row r="2" spans="1:11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</row>
    <row r="3" spans="1:11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</row>
    <row r="4" spans="1:11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68</v>
      </c>
      <c r="F4" s="45" t="s">
        <v>69</v>
      </c>
      <c r="G4" s="45" t="s">
        <v>70</v>
      </c>
      <c r="H4" s="45" t="s">
        <v>71</v>
      </c>
      <c r="I4" s="45" t="s">
        <v>72</v>
      </c>
      <c r="J4" s="45" t="s">
        <v>73</v>
      </c>
      <c r="K4" s="45" t="s">
        <v>74</v>
      </c>
    </row>
    <row r="5" spans="1:11" ht="115.5" thickBot="1">
      <c r="A5" s="12">
        <v>11</v>
      </c>
      <c r="B5" s="48" t="s">
        <v>621</v>
      </c>
      <c r="C5" s="42" t="s">
        <v>622</v>
      </c>
      <c r="D5" s="42" t="s">
        <v>37</v>
      </c>
      <c r="E5" s="50">
        <v>2</v>
      </c>
      <c r="F5" s="50">
        <v>1</v>
      </c>
      <c r="G5" s="51">
        <f>E5*F5</f>
        <v>2</v>
      </c>
      <c r="H5" s="46">
        <f>'PCFP ITEM11'!H143</f>
        <v>0</v>
      </c>
      <c r="I5" s="49">
        <f>H5*E5</f>
        <v>0</v>
      </c>
      <c r="J5" s="47">
        <f>I5*12</f>
        <v>0</v>
      </c>
      <c r="K5" s="47">
        <f>I5*36</f>
        <v>0</v>
      </c>
    </row>
  </sheetData>
  <mergeCells count="2">
    <mergeCell ref="A1:K2"/>
    <mergeCell ref="A3:K3"/>
  </mergeCells>
  <pageMargins left="0.7" right="0.7" top="0.75" bottom="0.75" header="0.3" footer="0.3"/>
  <pageSetup paperSize="9" scale="33" fitToHeight="0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R170"/>
  <sheetViews>
    <sheetView showGridLines="0" topLeftCell="A118" zoomScaleNormal="100" workbookViewId="0">
      <selection activeCell="J125" sqref="J125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77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78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79</v>
      </c>
      <c r="C6" s="553"/>
      <c r="D6" s="491" t="s">
        <v>2</v>
      </c>
      <c r="E6" s="492"/>
      <c r="F6" s="492"/>
      <c r="G6" s="492"/>
      <c r="H6" s="557"/>
      <c r="I6" s="57"/>
    </row>
    <row r="7" spans="1:9" ht="57.75" customHeight="1" thickBot="1">
      <c r="A7" s="58"/>
      <c r="B7" s="535" t="s">
        <v>80</v>
      </c>
      <c r="C7" s="536"/>
      <c r="D7" s="537" t="str">
        <f>'PROPOSTA-ITEM11'!C5</f>
        <v>Prestação contínua, por terceirização com dedicação exclusiva de mão de obra, de serviços de recepção, com profissional de nível médio e jornada de 44 (quarenta e quatro) horas semanais, abrangendo atendimento ao público interno e externo, triagem e encaminhamento de visitantes e usuários, registro e controle de acessos quando aplicável, apoio administrativo básico, organização do posto e registro de ocorrências, conforme rotinas, padrões de atendimento e orientações da CONTRATANTE.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81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82</v>
      </c>
      <c r="C10" s="490" t="s">
        <v>83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84</v>
      </c>
      <c r="C11" s="490" t="s">
        <v>85</v>
      </c>
      <c r="D11" s="490"/>
      <c r="E11" s="490"/>
      <c r="F11" s="490"/>
      <c r="G11" s="558"/>
      <c r="H11" s="559"/>
      <c r="I11" s="57"/>
    </row>
    <row r="12" spans="1:9" ht="15" thickBot="1">
      <c r="A12" s="56"/>
      <c r="B12" s="60" t="s">
        <v>86</v>
      </c>
      <c r="C12" s="530" t="s">
        <v>87</v>
      </c>
      <c r="D12" s="531"/>
      <c r="E12" s="531"/>
      <c r="F12" s="532"/>
      <c r="G12" s="533" t="s">
        <v>212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88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89</v>
      </c>
      <c r="C15" s="518"/>
      <c r="D15" s="518"/>
      <c r="E15" s="518"/>
      <c r="F15" s="519"/>
      <c r="G15" s="520" t="s">
        <v>90</v>
      </c>
      <c r="H15" s="521"/>
      <c r="I15" s="57"/>
    </row>
    <row r="16" spans="1:9" ht="15.75" customHeight="1" thickBot="1">
      <c r="A16" s="56"/>
      <c r="B16" s="522" t="str">
        <f>'PROPOSTA-ITEM11'!B5</f>
        <v xml:space="preserve">Terceirização de mão de obra, recepcionista, nível médio, 44 horas semanais. </v>
      </c>
      <c r="C16" s="523"/>
      <c r="D16" s="523"/>
      <c r="E16" s="523"/>
      <c r="F16" s="524"/>
      <c r="G16" s="525" t="s">
        <v>91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92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93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498</v>
      </c>
      <c r="D20" s="490"/>
      <c r="E20" s="490"/>
      <c r="F20" s="490"/>
      <c r="G20" s="511" t="s">
        <v>623</v>
      </c>
      <c r="H20" s="512"/>
      <c r="I20" s="57"/>
    </row>
    <row r="21" spans="1:9" ht="15">
      <c r="A21" s="56"/>
      <c r="B21" s="61">
        <v>2</v>
      </c>
      <c r="C21" s="490" t="s">
        <v>95</v>
      </c>
      <c r="D21" s="490"/>
      <c r="E21" s="490"/>
      <c r="F21" s="490"/>
      <c r="G21" s="513"/>
      <c r="H21" s="514"/>
      <c r="I21" s="57"/>
    </row>
    <row r="22" spans="1:9" ht="15" customHeight="1">
      <c r="A22" s="56"/>
      <c r="B22" s="61">
        <v>3</v>
      </c>
      <c r="C22" s="490" t="s">
        <v>94</v>
      </c>
      <c r="D22" s="490"/>
      <c r="E22" s="490"/>
      <c r="F22" s="490"/>
      <c r="G22" s="515" t="s">
        <v>624</v>
      </c>
      <c r="H22" s="516"/>
      <c r="I22" s="57"/>
    </row>
    <row r="23" spans="1:9" ht="15.75" thickBot="1">
      <c r="A23" s="56"/>
      <c r="B23" s="62">
        <v>4</v>
      </c>
      <c r="C23" s="495" t="s">
        <v>96</v>
      </c>
      <c r="D23" s="495"/>
      <c r="E23" s="495"/>
      <c r="F23" s="495"/>
      <c r="G23" s="496"/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97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98</v>
      </c>
      <c r="D26" s="499"/>
      <c r="E26" s="499"/>
      <c r="F26" s="499"/>
      <c r="G26" s="191" t="s">
        <v>99</v>
      </c>
      <c r="H26" s="190" t="s">
        <v>100</v>
      </c>
      <c r="I26" s="57"/>
    </row>
    <row r="27" spans="1:9">
      <c r="A27" s="56"/>
      <c r="B27" s="66" t="s">
        <v>82</v>
      </c>
      <c r="C27" s="500" t="s">
        <v>101</v>
      </c>
      <c r="D27" s="463"/>
      <c r="E27" s="463"/>
      <c r="F27" s="463"/>
      <c r="G27" s="464"/>
      <c r="H27" s="67">
        <f>G21</f>
        <v>0</v>
      </c>
      <c r="I27" s="57"/>
    </row>
    <row r="28" spans="1:9">
      <c r="A28" s="56"/>
      <c r="B28" s="68" t="s">
        <v>84</v>
      </c>
      <c r="C28" s="376" t="s">
        <v>102</v>
      </c>
      <c r="D28" s="378"/>
      <c r="E28" s="378"/>
      <c r="F28" s="378"/>
      <c r="G28" s="69"/>
      <c r="H28" s="67">
        <f>H27*G28</f>
        <v>0</v>
      </c>
      <c r="I28" s="57"/>
    </row>
    <row r="29" spans="1:9">
      <c r="A29" s="56"/>
      <c r="B29" s="68" t="s">
        <v>86</v>
      </c>
      <c r="C29" s="376" t="s">
        <v>103</v>
      </c>
      <c r="D29" s="378"/>
      <c r="E29" s="378"/>
      <c r="F29" s="378"/>
      <c r="G29" s="69"/>
      <c r="H29" s="67">
        <f>1621*G29</f>
        <v>0</v>
      </c>
      <c r="I29" s="57"/>
    </row>
    <row r="30" spans="1:9">
      <c r="A30" s="56"/>
      <c r="B30" s="68" t="s">
        <v>104</v>
      </c>
      <c r="C30" s="376" t="s">
        <v>105</v>
      </c>
      <c r="D30" s="378"/>
      <c r="E30" s="378"/>
      <c r="F30" s="378"/>
      <c r="G30" s="69"/>
      <c r="H30" s="67">
        <f>(((H27+H28)/220*G30)*105)</f>
        <v>0</v>
      </c>
      <c r="I30" s="57"/>
    </row>
    <row r="31" spans="1:9">
      <c r="A31" s="56"/>
      <c r="B31" s="70" t="s">
        <v>106</v>
      </c>
      <c r="C31" s="501" t="s">
        <v>107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108</v>
      </c>
      <c r="C32" s="503" t="s">
        <v>109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110</v>
      </c>
      <c r="C33" s="506"/>
      <c r="D33" s="506"/>
      <c r="E33" s="506"/>
      <c r="F33" s="506"/>
      <c r="G33" s="507"/>
      <c r="H33" s="72">
        <f>SUM(H27:H32)</f>
        <v>0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111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745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188" t="s">
        <v>113</v>
      </c>
      <c r="C37" s="472" t="s">
        <v>98</v>
      </c>
      <c r="D37" s="473"/>
      <c r="E37" s="473"/>
      <c r="F37" s="473"/>
      <c r="G37" s="254" t="s">
        <v>99</v>
      </c>
      <c r="H37" s="190" t="s">
        <v>114</v>
      </c>
      <c r="I37" s="57"/>
    </row>
    <row r="38" spans="1:10" ht="14.25" customHeight="1">
      <c r="A38" s="56"/>
      <c r="B38" s="61" t="s">
        <v>82</v>
      </c>
      <c r="C38" s="635" t="s">
        <v>115</v>
      </c>
      <c r="D38" s="636"/>
      <c r="E38" s="636"/>
      <c r="F38" s="636"/>
      <c r="G38" s="258">
        <v>8.3299999999999999E-2</v>
      </c>
      <c r="H38" s="67">
        <f>$H$33*G38</f>
        <v>0</v>
      </c>
      <c r="I38" s="57"/>
    </row>
    <row r="39" spans="1:10" ht="14.25" customHeight="1">
      <c r="A39" s="56"/>
      <c r="B39" s="61" t="s">
        <v>84</v>
      </c>
      <c r="C39" s="635" t="s">
        <v>734</v>
      </c>
      <c r="D39" s="636"/>
      <c r="E39" s="636"/>
      <c r="F39" s="636"/>
      <c r="G39" s="258">
        <v>2.7799999999999998E-2</v>
      </c>
      <c r="H39" s="67">
        <f>$H$33*G39</f>
        <v>0</v>
      </c>
      <c r="I39" s="57"/>
      <c r="J39" s="78"/>
    </row>
    <row r="40" spans="1:10" ht="15" customHeight="1">
      <c r="A40" s="56"/>
      <c r="B40" s="605" t="s">
        <v>117</v>
      </c>
      <c r="C40" s="606"/>
      <c r="D40" s="606"/>
      <c r="E40" s="606"/>
      <c r="F40" s="606"/>
      <c r="G40" s="262">
        <f>SUM(G38:G39)</f>
        <v>0.1111</v>
      </c>
      <c r="H40" s="79">
        <f>SUM(H38:H39)</f>
        <v>0</v>
      </c>
      <c r="I40" s="57"/>
    </row>
    <row r="41" spans="1:10" ht="31.5" customHeight="1">
      <c r="A41" s="58"/>
      <c r="B41" s="638" t="s">
        <v>740</v>
      </c>
      <c r="C41" s="639"/>
      <c r="D41" s="639"/>
      <c r="E41" s="639"/>
      <c r="F41" s="639"/>
      <c r="G41" s="639"/>
      <c r="H41" s="640"/>
      <c r="I41" s="57"/>
    </row>
    <row r="42" spans="1:10" ht="31.5" customHeight="1">
      <c r="A42" s="58"/>
      <c r="B42" s="638" t="s">
        <v>741</v>
      </c>
      <c r="C42" s="639"/>
      <c r="D42" s="639"/>
      <c r="E42" s="639"/>
      <c r="F42" s="639"/>
      <c r="G42" s="639"/>
      <c r="H42" s="640"/>
      <c r="I42" s="57"/>
    </row>
    <row r="43" spans="1:10" ht="49.5" customHeight="1">
      <c r="A43" s="58"/>
      <c r="B43" s="638" t="s">
        <v>742</v>
      </c>
      <c r="C43" s="639"/>
      <c r="D43" s="639"/>
      <c r="E43" s="639"/>
      <c r="F43" s="639"/>
      <c r="G43" s="639"/>
      <c r="H43" s="640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118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98</v>
      </c>
      <c r="D46" s="397"/>
      <c r="E46" s="397"/>
      <c r="F46" s="397"/>
      <c r="G46" s="189" t="s">
        <v>119</v>
      </c>
      <c r="H46" s="190" t="s">
        <v>114</v>
      </c>
      <c r="I46" s="57"/>
    </row>
    <row r="47" spans="1:10">
      <c r="A47" s="56"/>
      <c r="B47" s="80" t="s">
        <v>82</v>
      </c>
      <c r="C47" s="475" t="s">
        <v>120</v>
      </c>
      <c r="D47" s="475"/>
      <c r="E47" s="475"/>
      <c r="F47" s="475"/>
      <c r="G47" s="81">
        <v>0.2</v>
      </c>
      <c r="H47" s="67">
        <f>($H$33+$H$40)*G47</f>
        <v>0</v>
      </c>
      <c r="I47" s="57"/>
    </row>
    <row r="48" spans="1:10">
      <c r="A48" s="56"/>
      <c r="B48" s="80" t="s">
        <v>84</v>
      </c>
      <c r="C48" s="475" t="s">
        <v>121</v>
      </c>
      <c r="D48" s="475"/>
      <c r="E48" s="475"/>
      <c r="F48" s="475"/>
      <c r="G48" s="81">
        <v>2.5000000000000001E-2</v>
      </c>
      <c r="H48" s="67">
        <f t="shared" ref="H48:H54" si="0">($H$33+$H$40)*G48</f>
        <v>0</v>
      </c>
      <c r="I48" s="57"/>
    </row>
    <row r="49" spans="1:10">
      <c r="A49" s="56"/>
      <c r="B49" s="80" t="s">
        <v>86</v>
      </c>
      <c r="C49" s="475" t="s">
        <v>122</v>
      </c>
      <c r="D49" s="475"/>
      <c r="E49" s="475"/>
      <c r="F49" s="475"/>
      <c r="G49" s="81">
        <v>0.06</v>
      </c>
      <c r="H49" s="67">
        <f t="shared" si="0"/>
        <v>0</v>
      </c>
      <c r="I49" s="57"/>
    </row>
    <row r="50" spans="1:10">
      <c r="A50" s="56"/>
      <c r="B50" s="80" t="s">
        <v>104</v>
      </c>
      <c r="C50" s="475" t="s">
        <v>123</v>
      </c>
      <c r="D50" s="475"/>
      <c r="E50" s="475"/>
      <c r="F50" s="475"/>
      <c r="G50" s="81">
        <v>1.4999999999999999E-2</v>
      </c>
      <c r="H50" s="67">
        <f t="shared" si="0"/>
        <v>0</v>
      </c>
      <c r="I50" s="57"/>
    </row>
    <row r="51" spans="1:10">
      <c r="A51" s="56"/>
      <c r="B51" s="80" t="s">
        <v>106</v>
      </c>
      <c r="C51" s="475" t="s">
        <v>124</v>
      </c>
      <c r="D51" s="475"/>
      <c r="E51" s="475"/>
      <c r="F51" s="475"/>
      <c r="G51" s="81">
        <v>0.01</v>
      </c>
      <c r="H51" s="67">
        <f t="shared" si="0"/>
        <v>0</v>
      </c>
      <c r="I51" s="57"/>
    </row>
    <row r="52" spans="1:10">
      <c r="A52" s="56"/>
      <c r="B52" s="80" t="s">
        <v>108</v>
      </c>
      <c r="C52" s="475" t="s">
        <v>125</v>
      </c>
      <c r="D52" s="475"/>
      <c r="E52" s="475"/>
      <c r="F52" s="475"/>
      <c r="G52" s="81">
        <v>6.0000000000000001E-3</v>
      </c>
      <c r="H52" s="67">
        <f t="shared" si="0"/>
        <v>0</v>
      </c>
      <c r="I52" s="57"/>
    </row>
    <row r="53" spans="1:10">
      <c r="A53" s="56"/>
      <c r="B53" s="80" t="s">
        <v>126</v>
      </c>
      <c r="C53" s="475" t="s">
        <v>127</v>
      </c>
      <c r="D53" s="475"/>
      <c r="E53" s="475"/>
      <c r="F53" s="475"/>
      <c r="G53" s="81">
        <v>2E-3</v>
      </c>
      <c r="H53" s="67">
        <f t="shared" si="0"/>
        <v>0</v>
      </c>
      <c r="I53" s="57"/>
    </row>
    <row r="54" spans="1:10">
      <c r="A54" s="56"/>
      <c r="B54" s="80" t="s">
        <v>128</v>
      </c>
      <c r="C54" s="475" t="s">
        <v>129</v>
      </c>
      <c r="D54" s="475"/>
      <c r="E54" s="475"/>
      <c r="F54" s="475"/>
      <c r="G54" s="81">
        <v>0.08</v>
      </c>
      <c r="H54" s="67">
        <f t="shared" si="0"/>
        <v>0</v>
      </c>
      <c r="I54" s="57"/>
    </row>
    <row r="55" spans="1:10" ht="15">
      <c r="A55" s="56"/>
      <c r="B55" s="445" t="s">
        <v>130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0</v>
      </c>
      <c r="I55" s="57"/>
      <c r="J55" s="84"/>
    </row>
    <row r="56" spans="1:10" ht="15">
      <c r="A56" s="58"/>
      <c r="B56" s="415" t="s">
        <v>131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132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133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134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188" t="s">
        <v>27</v>
      </c>
      <c r="C61" s="472" t="s">
        <v>98</v>
      </c>
      <c r="D61" s="473"/>
      <c r="E61" s="473"/>
      <c r="F61" s="474"/>
      <c r="G61" s="189" t="s">
        <v>135</v>
      </c>
      <c r="H61" s="190" t="s">
        <v>136</v>
      </c>
      <c r="I61" s="57"/>
    </row>
    <row r="62" spans="1:10" ht="15" customHeight="1">
      <c r="A62" s="56"/>
      <c r="B62" s="460" t="s">
        <v>82</v>
      </c>
      <c r="C62" s="475" t="s">
        <v>137</v>
      </c>
      <c r="D62" s="475"/>
      <c r="E62" s="475"/>
      <c r="F62" s="86" t="s">
        <v>138</v>
      </c>
      <c r="G62" s="468"/>
      <c r="H62" s="470">
        <f>(G62*2*F63)-(H27*6%)</f>
        <v>0</v>
      </c>
      <c r="I62" s="57"/>
    </row>
    <row r="63" spans="1:10" ht="15" customHeight="1">
      <c r="A63" s="56"/>
      <c r="B63" s="461"/>
      <c r="C63" s="475"/>
      <c r="D63" s="475"/>
      <c r="E63" s="475"/>
      <c r="F63" s="87"/>
      <c r="G63" s="469"/>
      <c r="H63" s="471"/>
      <c r="I63" s="57"/>
    </row>
    <row r="64" spans="1:10" ht="15" customHeight="1">
      <c r="A64" s="56"/>
      <c r="B64" s="460" t="s">
        <v>84</v>
      </c>
      <c r="C64" s="462" t="s">
        <v>139</v>
      </c>
      <c r="D64" s="463"/>
      <c r="E64" s="464"/>
      <c r="F64" s="88" t="s">
        <v>140</v>
      </c>
      <c r="G64" s="468"/>
      <c r="H64" s="470">
        <f>(G64*F63)*(1-F65)</f>
        <v>0</v>
      </c>
      <c r="I64" s="57"/>
    </row>
    <row r="65" spans="1:9" ht="14.25" customHeight="1">
      <c r="A65" s="56"/>
      <c r="B65" s="461"/>
      <c r="C65" s="465"/>
      <c r="D65" s="466"/>
      <c r="E65" s="467"/>
      <c r="F65" s="89"/>
      <c r="G65" s="469"/>
      <c r="H65" s="471"/>
      <c r="I65" s="57"/>
    </row>
    <row r="66" spans="1:9" ht="14.25" customHeight="1">
      <c r="A66" s="56"/>
      <c r="B66" s="80" t="s">
        <v>86</v>
      </c>
      <c r="C66" s="447"/>
      <c r="D66" s="448"/>
      <c r="E66" s="448"/>
      <c r="F66" s="449"/>
      <c r="G66" s="90"/>
      <c r="H66" s="91">
        <f>G66</f>
        <v>0</v>
      </c>
      <c r="I66" s="57"/>
    </row>
    <row r="67" spans="1:9" ht="14.25" customHeight="1">
      <c r="A67" s="56"/>
      <c r="B67" s="80" t="s">
        <v>104</v>
      </c>
      <c r="C67" s="447"/>
      <c r="D67" s="448"/>
      <c r="E67" s="448"/>
      <c r="F67" s="449"/>
      <c r="G67" s="90"/>
      <c r="H67" s="91"/>
      <c r="I67" s="57"/>
    </row>
    <row r="68" spans="1:9" ht="14.25" customHeight="1">
      <c r="A68" s="56"/>
      <c r="B68" s="80" t="s">
        <v>106</v>
      </c>
      <c r="C68" s="447"/>
      <c r="D68" s="448"/>
      <c r="E68" s="448"/>
      <c r="F68" s="449"/>
      <c r="G68" s="90"/>
      <c r="H68" s="91"/>
      <c r="I68" s="57"/>
    </row>
    <row r="69" spans="1:9" ht="14.25" customHeight="1">
      <c r="A69" s="56"/>
      <c r="B69" s="80" t="s">
        <v>108</v>
      </c>
      <c r="C69" s="447"/>
      <c r="D69" s="448"/>
      <c r="E69" s="448"/>
      <c r="F69" s="449"/>
      <c r="G69" s="90"/>
      <c r="H69" s="91"/>
      <c r="I69" s="57"/>
    </row>
    <row r="70" spans="1:9" ht="15">
      <c r="A70" s="56"/>
      <c r="B70" s="445" t="s">
        <v>141</v>
      </c>
      <c r="C70" s="397"/>
      <c r="D70" s="397"/>
      <c r="E70" s="397"/>
      <c r="F70" s="397"/>
      <c r="G70" s="453"/>
      <c r="H70" s="92">
        <f>SUM(H62:H69)</f>
        <v>0</v>
      </c>
      <c r="I70" s="57"/>
    </row>
    <row r="71" spans="1:9">
      <c r="A71" s="58"/>
      <c r="B71" s="454" t="s">
        <v>142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143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144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188">
        <v>2</v>
      </c>
      <c r="C75" s="397" t="s">
        <v>145</v>
      </c>
      <c r="D75" s="397"/>
      <c r="E75" s="397"/>
      <c r="F75" s="397"/>
      <c r="G75" s="397"/>
      <c r="H75" s="190" t="s">
        <v>114</v>
      </c>
      <c r="I75" s="57"/>
    </row>
    <row r="76" spans="1:9">
      <c r="A76" s="56"/>
      <c r="B76" s="80" t="s">
        <v>146</v>
      </c>
      <c r="C76" s="447" t="s">
        <v>744</v>
      </c>
      <c r="D76" s="448"/>
      <c r="E76" s="448"/>
      <c r="F76" s="448"/>
      <c r="G76" s="449"/>
      <c r="H76" s="91">
        <f>H40</f>
        <v>0</v>
      </c>
      <c r="I76" s="57"/>
    </row>
    <row r="77" spans="1:9">
      <c r="A77" s="56"/>
      <c r="B77" s="80" t="s">
        <v>148</v>
      </c>
      <c r="C77" s="447" t="s">
        <v>149</v>
      </c>
      <c r="D77" s="448"/>
      <c r="E77" s="448"/>
      <c r="F77" s="448"/>
      <c r="G77" s="449"/>
      <c r="H77" s="91">
        <f>H55</f>
        <v>0</v>
      </c>
      <c r="I77" s="57"/>
    </row>
    <row r="78" spans="1:9">
      <c r="A78" s="56"/>
      <c r="B78" s="80" t="s">
        <v>150</v>
      </c>
      <c r="C78" s="447" t="s">
        <v>151</v>
      </c>
      <c r="D78" s="448"/>
      <c r="E78" s="448"/>
      <c r="F78" s="448"/>
      <c r="G78" s="449"/>
      <c r="H78" s="91">
        <f>H70</f>
        <v>0</v>
      </c>
      <c r="I78" s="57"/>
    </row>
    <row r="79" spans="1:9" ht="15.75" customHeight="1" thickBot="1">
      <c r="A79" s="56"/>
      <c r="B79" s="450" t="s">
        <v>152</v>
      </c>
      <c r="C79" s="451"/>
      <c r="D79" s="451"/>
      <c r="E79" s="451"/>
      <c r="F79" s="451"/>
      <c r="G79" s="452"/>
      <c r="H79" s="93">
        <f>SUM(H76:H78)</f>
        <v>0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153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98</v>
      </c>
      <c r="D82" s="387"/>
      <c r="E82" s="387"/>
      <c r="F82" s="386"/>
      <c r="G82" s="94" t="s">
        <v>99</v>
      </c>
      <c r="H82" s="95" t="s">
        <v>114</v>
      </c>
      <c r="I82" s="57"/>
    </row>
    <row r="83" spans="1:18">
      <c r="A83" s="56"/>
      <c r="B83" s="96" t="s">
        <v>82</v>
      </c>
      <c r="C83" s="442" t="s">
        <v>154</v>
      </c>
      <c r="D83" s="443"/>
      <c r="E83" s="443"/>
      <c r="F83" s="444"/>
      <c r="G83" s="97">
        <f>((1/12)*5%)</f>
        <v>4.1999999999999997E-3</v>
      </c>
      <c r="H83" s="98">
        <f>G83*$H$33</f>
        <v>0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84</v>
      </c>
      <c r="C84" s="442" t="s">
        <v>155</v>
      </c>
      <c r="D84" s="443"/>
      <c r="E84" s="443"/>
      <c r="F84" s="444"/>
      <c r="G84" s="97">
        <f>G83*8%</f>
        <v>2.9999999999999997E-4</v>
      </c>
      <c r="H84" s="98">
        <f>G84*$H$33</f>
        <v>0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86</v>
      </c>
      <c r="C85" s="442" t="s">
        <v>156</v>
      </c>
      <c r="D85" s="443"/>
      <c r="E85" s="443"/>
      <c r="F85" s="444"/>
      <c r="G85" s="101">
        <f>((1+2/12+(1/3*1/12))*0.08*0.4*0.9)</f>
        <v>3.44E-2</v>
      </c>
      <c r="H85" s="98">
        <f>G85*$H$33</f>
        <v>0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104</v>
      </c>
      <c r="C86" s="426" t="s">
        <v>157</v>
      </c>
      <c r="D86" s="427"/>
      <c r="E86" s="427"/>
      <c r="F86" s="428"/>
      <c r="G86" s="101">
        <f>(7/30)/12</f>
        <v>1.9400000000000001E-2</v>
      </c>
      <c r="H86" s="98">
        <f t="shared" ref="H86:H88" si="1">G86*$H$33</f>
        <v>0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106</v>
      </c>
      <c r="C87" s="376" t="s">
        <v>158</v>
      </c>
      <c r="D87" s="378"/>
      <c r="E87" s="378"/>
      <c r="F87" s="377"/>
      <c r="G87" s="97">
        <f>G86*G55</f>
        <v>7.7000000000000002E-3</v>
      </c>
      <c r="H87" s="98">
        <f t="shared" si="1"/>
        <v>0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108</v>
      </c>
      <c r="C88" s="434" t="s">
        <v>159</v>
      </c>
      <c r="D88" s="435"/>
      <c r="E88" s="435"/>
      <c r="F88" s="436"/>
      <c r="G88" s="101">
        <f>G86*8%*40%</f>
        <v>5.9999999999999995E-4</v>
      </c>
      <c r="H88" s="98">
        <f t="shared" si="1"/>
        <v>0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160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0</v>
      </c>
      <c r="I89" s="57"/>
    </row>
    <row r="90" spans="1:18" ht="33.75" customHeight="1" thickBot="1">
      <c r="A90" s="58"/>
      <c r="B90" s="439" t="s">
        <v>161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162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163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92" t="s">
        <v>113</v>
      </c>
      <c r="C94" s="397" t="s">
        <v>98</v>
      </c>
      <c r="D94" s="397"/>
      <c r="E94" s="397"/>
      <c r="F94" s="397"/>
      <c r="G94" s="110" t="s">
        <v>99</v>
      </c>
      <c r="H94" s="95" t="s">
        <v>114</v>
      </c>
      <c r="I94" s="57"/>
    </row>
    <row r="95" spans="1:18" ht="14.25" customHeight="1">
      <c r="A95" s="56"/>
      <c r="B95" s="96" t="s">
        <v>82</v>
      </c>
      <c r="C95" s="421" t="s">
        <v>164</v>
      </c>
      <c r="D95" s="422"/>
      <c r="E95" s="422"/>
      <c r="F95" s="422"/>
      <c r="G95" s="69">
        <v>8.3299999999999999E-2</v>
      </c>
      <c r="H95" s="260">
        <f>$H$33*G95</f>
        <v>0</v>
      </c>
      <c r="I95" s="57"/>
      <c r="J95" s="106"/>
    </row>
    <row r="96" spans="1:18">
      <c r="A96" s="56"/>
      <c r="B96" s="96" t="s">
        <v>84</v>
      </c>
      <c r="C96" s="376" t="s">
        <v>165</v>
      </c>
      <c r="D96" s="378"/>
      <c r="E96" s="378"/>
      <c r="F96" s="378"/>
      <c r="G96" s="267">
        <v>2.8E-3</v>
      </c>
      <c r="H96" s="260">
        <f t="shared" ref="H96:H100" si="2">$H$33*G96</f>
        <v>0</v>
      </c>
      <c r="I96" s="57"/>
    </row>
    <row r="97" spans="1:15" ht="16.5">
      <c r="A97" s="56"/>
      <c r="B97" s="96" t="s">
        <v>86</v>
      </c>
      <c r="C97" s="426" t="s">
        <v>166</v>
      </c>
      <c r="D97" s="427"/>
      <c r="E97" s="427"/>
      <c r="F97" s="427"/>
      <c r="G97" s="268">
        <v>2.0000000000000001E-4</v>
      </c>
      <c r="H97" s="260">
        <f t="shared" si="2"/>
        <v>0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104</v>
      </c>
      <c r="C98" s="426" t="s">
        <v>167</v>
      </c>
      <c r="D98" s="427"/>
      <c r="E98" s="427"/>
      <c r="F98" s="427"/>
      <c r="G98" s="269">
        <v>6.9999999999999999E-4</v>
      </c>
      <c r="H98" s="260">
        <f t="shared" si="2"/>
        <v>0</v>
      </c>
      <c r="I98" s="57"/>
    </row>
    <row r="99" spans="1:15">
      <c r="A99" s="56"/>
      <c r="B99" s="96" t="s">
        <v>106</v>
      </c>
      <c r="C99" s="426" t="s">
        <v>168</v>
      </c>
      <c r="D99" s="427"/>
      <c r="E99" s="427"/>
      <c r="F99" s="427"/>
      <c r="G99" s="268">
        <v>2.8999999999999998E-3</v>
      </c>
      <c r="H99" s="260">
        <f t="shared" si="2"/>
        <v>0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108</v>
      </c>
      <c r="C100" s="376" t="s">
        <v>169</v>
      </c>
      <c r="D100" s="378"/>
      <c r="E100" s="378"/>
      <c r="F100" s="378"/>
      <c r="G100" s="267">
        <v>1.3899999999999999E-2</v>
      </c>
      <c r="H100" s="260">
        <f t="shared" si="2"/>
        <v>0</v>
      </c>
      <c r="I100" s="57"/>
    </row>
    <row r="101" spans="1:15" ht="15">
      <c r="A101" s="56"/>
      <c r="B101" s="432" t="s">
        <v>170</v>
      </c>
      <c r="C101" s="433"/>
      <c r="D101" s="433"/>
      <c r="E101" s="433"/>
      <c r="F101" s="433"/>
      <c r="G101" s="266">
        <f>SUM(G95:G100)</f>
        <v>0.1038</v>
      </c>
      <c r="H101" s="109">
        <f>SUM(H95:H100)</f>
        <v>0</v>
      </c>
      <c r="I101" s="57"/>
    </row>
    <row r="102" spans="1:15" ht="35.25" customHeight="1">
      <c r="A102" s="58"/>
      <c r="B102" s="415" t="s">
        <v>171</v>
      </c>
      <c r="C102" s="416"/>
      <c r="D102" s="416"/>
      <c r="E102" s="416"/>
      <c r="F102" s="416"/>
      <c r="G102" s="416"/>
      <c r="H102" s="417"/>
      <c r="I102" s="57"/>
    </row>
    <row r="103" spans="1:15" ht="15">
      <c r="A103" s="58"/>
      <c r="B103" s="415" t="s">
        <v>172</v>
      </c>
      <c r="C103" s="416"/>
      <c r="D103" s="416"/>
      <c r="E103" s="416"/>
      <c r="F103" s="416"/>
      <c r="G103" s="416"/>
      <c r="H103" s="417"/>
      <c r="I103" s="57"/>
    </row>
    <row r="104" spans="1:15">
      <c r="A104" s="58"/>
      <c r="B104" s="418"/>
      <c r="C104" s="418"/>
      <c r="D104" s="418"/>
      <c r="E104" s="418"/>
      <c r="F104" s="418"/>
      <c r="G104" s="418"/>
      <c r="H104" s="419"/>
      <c r="I104" s="57"/>
    </row>
    <row r="105" spans="1:15" ht="15">
      <c r="A105" s="56"/>
      <c r="B105" s="407" t="s">
        <v>173</v>
      </c>
      <c r="C105" s="387"/>
      <c r="D105" s="387"/>
      <c r="E105" s="387"/>
      <c r="F105" s="387"/>
      <c r="G105" s="387"/>
      <c r="H105" s="420"/>
      <c r="I105" s="57"/>
    </row>
    <row r="106" spans="1:15" ht="15" customHeight="1">
      <c r="A106" s="56"/>
      <c r="B106" s="192" t="s">
        <v>113</v>
      </c>
      <c r="C106" s="397" t="s">
        <v>98</v>
      </c>
      <c r="D106" s="397"/>
      <c r="E106" s="397"/>
      <c r="F106" s="397"/>
      <c r="G106" s="110" t="s">
        <v>99</v>
      </c>
      <c r="H106" s="95" t="s">
        <v>114</v>
      </c>
      <c r="I106" s="57"/>
    </row>
    <row r="107" spans="1:15" ht="15" customHeight="1">
      <c r="A107" s="56"/>
      <c r="B107" s="111" t="s">
        <v>82</v>
      </c>
      <c r="C107" s="421" t="s">
        <v>174</v>
      </c>
      <c r="D107" s="422"/>
      <c r="E107" s="422"/>
      <c r="F107" s="422"/>
      <c r="G107" s="112"/>
      <c r="H107" s="113">
        <v>0</v>
      </c>
      <c r="I107" s="57"/>
    </row>
    <row r="108" spans="1:15" ht="15">
      <c r="A108" s="56"/>
      <c r="B108" s="407" t="s">
        <v>170</v>
      </c>
      <c r="C108" s="385"/>
      <c r="D108" s="385"/>
      <c r="E108" s="385"/>
      <c r="F108" s="385"/>
      <c r="G108" s="114"/>
      <c r="H108" s="115"/>
      <c r="I108" s="57"/>
    </row>
    <row r="109" spans="1:15">
      <c r="A109" s="56"/>
      <c r="B109" s="408"/>
      <c r="C109" s="409"/>
      <c r="D109" s="409"/>
      <c r="E109" s="409"/>
      <c r="F109" s="409"/>
      <c r="G109" s="409"/>
      <c r="H109" s="410"/>
      <c r="I109" s="57"/>
    </row>
    <row r="110" spans="1:15" ht="15">
      <c r="A110" s="56"/>
      <c r="B110" s="379" t="s">
        <v>175</v>
      </c>
      <c r="C110" s="380"/>
      <c r="D110" s="380"/>
      <c r="E110" s="380"/>
      <c r="F110" s="380"/>
      <c r="G110" s="380"/>
      <c r="H110" s="411"/>
      <c r="I110" s="57"/>
    </row>
    <row r="111" spans="1:15" ht="15" customHeight="1">
      <c r="A111" s="56"/>
      <c r="B111" s="192">
        <v>4</v>
      </c>
      <c r="C111" s="412" t="s">
        <v>176</v>
      </c>
      <c r="D111" s="413"/>
      <c r="E111" s="413"/>
      <c r="F111" s="413"/>
      <c r="G111" s="414"/>
      <c r="H111" s="193" t="s">
        <v>114</v>
      </c>
      <c r="I111" s="57"/>
    </row>
    <row r="112" spans="1:15" ht="14.25" customHeight="1">
      <c r="A112" s="56"/>
      <c r="B112" s="96" t="s">
        <v>177</v>
      </c>
      <c r="C112" s="376" t="s">
        <v>178</v>
      </c>
      <c r="D112" s="378"/>
      <c r="E112" s="378"/>
      <c r="F112" s="378"/>
      <c r="G112" s="377"/>
      <c r="H112" s="98">
        <f>H101</f>
        <v>0</v>
      </c>
      <c r="I112" s="57"/>
    </row>
    <row r="113" spans="1:10">
      <c r="A113" s="56"/>
      <c r="B113" s="96" t="s">
        <v>179</v>
      </c>
      <c r="C113" s="376" t="s">
        <v>180</v>
      </c>
      <c r="D113" s="378"/>
      <c r="E113" s="378"/>
      <c r="F113" s="378"/>
      <c r="G113" s="377"/>
      <c r="H113" s="98">
        <f>H107</f>
        <v>0</v>
      </c>
      <c r="I113" s="57"/>
    </row>
    <row r="114" spans="1:10" ht="15.75" customHeight="1" thickBot="1">
      <c r="A114" s="56"/>
      <c r="B114" s="391" t="s">
        <v>181</v>
      </c>
      <c r="C114" s="392"/>
      <c r="D114" s="392"/>
      <c r="E114" s="392"/>
      <c r="F114" s="392"/>
      <c r="G114" s="393"/>
      <c r="H114" s="118">
        <f>SUM(H112:H113)</f>
        <v>0</v>
      </c>
      <c r="I114" s="57"/>
    </row>
    <row r="115" spans="1:10" ht="15" thickBot="1">
      <c r="A115" s="56"/>
      <c r="B115" s="381"/>
      <c r="C115" s="381"/>
      <c r="D115" s="381"/>
      <c r="E115" s="381"/>
      <c r="F115" s="381"/>
      <c r="G115" s="381"/>
      <c r="H115" s="381"/>
      <c r="I115" s="57"/>
    </row>
    <row r="116" spans="1:10" ht="15">
      <c r="A116" s="56"/>
      <c r="B116" s="401" t="s">
        <v>182</v>
      </c>
      <c r="C116" s="402"/>
      <c r="D116" s="402"/>
      <c r="E116" s="402"/>
      <c r="F116" s="402"/>
      <c r="G116" s="402"/>
      <c r="H116" s="403"/>
      <c r="I116" s="57"/>
    </row>
    <row r="117" spans="1:10" ht="15">
      <c r="A117" s="56"/>
      <c r="B117" s="192" t="s">
        <v>113</v>
      </c>
      <c r="C117" s="385" t="s">
        <v>98</v>
      </c>
      <c r="D117" s="387"/>
      <c r="E117" s="387"/>
      <c r="F117" s="387"/>
      <c r="G117" s="386"/>
      <c r="H117" s="95" t="s">
        <v>114</v>
      </c>
      <c r="I117" s="57"/>
    </row>
    <row r="118" spans="1:10">
      <c r="A118" s="56"/>
      <c r="B118" s="96" t="s">
        <v>82</v>
      </c>
      <c r="C118" s="376" t="s">
        <v>183</v>
      </c>
      <c r="D118" s="378"/>
      <c r="E118" s="378"/>
      <c r="F118" s="378"/>
      <c r="G118" s="377"/>
      <c r="H118" s="119">
        <f>'Uniformes Recepção'!G14</f>
        <v>0</v>
      </c>
      <c r="I118" s="57"/>
    </row>
    <row r="119" spans="1:10" ht="15.75" customHeight="1" thickBot="1">
      <c r="A119" s="56"/>
      <c r="B119" s="391" t="s">
        <v>184</v>
      </c>
      <c r="C119" s="392"/>
      <c r="D119" s="392"/>
      <c r="E119" s="392"/>
      <c r="F119" s="392"/>
      <c r="G119" s="393"/>
      <c r="H119" s="120">
        <f>SUM(H118:H118)</f>
        <v>0</v>
      </c>
      <c r="I119" s="57"/>
    </row>
    <row r="120" spans="1:10" s="74" customFormat="1" ht="15" thickBot="1">
      <c r="A120" s="56"/>
      <c r="B120" s="381"/>
      <c r="C120" s="381"/>
      <c r="D120" s="381"/>
      <c r="E120" s="381"/>
      <c r="F120" s="381"/>
      <c r="G120" s="381"/>
      <c r="H120" s="381"/>
      <c r="I120" s="73"/>
    </row>
    <row r="121" spans="1:10" ht="15">
      <c r="A121" s="56"/>
      <c r="B121" s="394" t="s">
        <v>185</v>
      </c>
      <c r="C121" s="395"/>
      <c r="D121" s="395"/>
      <c r="E121" s="395"/>
      <c r="F121" s="395"/>
      <c r="G121" s="395"/>
      <c r="H121" s="396"/>
      <c r="I121" s="57"/>
    </row>
    <row r="122" spans="1:10" ht="15" customHeight="1">
      <c r="A122" s="56"/>
      <c r="B122" s="188" t="s">
        <v>113</v>
      </c>
      <c r="C122" s="397" t="s">
        <v>98</v>
      </c>
      <c r="D122" s="397"/>
      <c r="E122" s="397"/>
      <c r="F122" s="397"/>
      <c r="G122" s="189" t="s">
        <v>99</v>
      </c>
      <c r="H122" s="190" t="s">
        <v>114</v>
      </c>
      <c r="I122" s="57"/>
    </row>
    <row r="123" spans="1:10">
      <c r="A123" s="56"/>
      <c r="B123" s="121" t="s">
        <v>82</v>
      </c>
      <c r="C123" s="398" t="s">
        <v>186</v>
      </c>
      <c r="D123" s="399"/>
      <c r="E123" s="399"/>
      <c r="F123" s="400"/>
      <c r="G123" s="122"/>
      <c r="H123" s="123">
        <f>G123*$H$141</f>
        <v>0</v>
      </c>
      <c r="I123" s="57"/>
      <c r="J123" s="106"/>
    </row>
    <row r="124" spans="1:10">
      <c r="A124" s="56"/>
      <c r="B124" s="96" t="s">
        <v>84</v>
      </c>
      <c r="C124" s="376" t="s">
        <v>187</v>
      </c>
      <c r="D124" s="378"/>
      <c r="E124" s="378"/>
      <c r="F124" s="377"/>
      <c r="G124" s="97"/>
      <c r="H124" s="123">
        <f>G124*($H$141+$H$123)</f>
        <v>0</v>
      </c>
      <c r="I124" s="57"/>
      <c r="J124" s="106"/>
    </row>
    <row r="125" spans="1:10" ht="15">
      <c r="A125" s="56"/>
      <c r="B125" s="111" t="s">
        <v>86</v>
      </c>
      <c r="C125" s="641" t="s">
        <v>505</v>
      </c>
      <c r="D125" s="642"/>
      <c r="E125" s="642"/>
      <c r="F125" s="643"/>
      <c r="G125" s="124">
        <f>SUM(G126:G131)</f>
        <v>0</v>
      </c>
      <c r="H125" s="119"/>
      <c r="I125" s="57"/>
    </row>
    <row r="126" spans="1:10" ht="15">
      <c r="A126" s="56"/>
      <c r="B126" s="96"/>
      <c r="C126" s="376" t="s">
        <v>188</v>
      </c>
      <c r="D126" s="378"/>
      <c r="E126" s="378"/>
      <c r="F126" s="377"/>
      <c r="G126" s="124"/>
      <c r="H126" s="119"/>
      <c r="I126" s="57"/>
    </row>
    <row r="127" spans="1:10">
      <c r="A127" s="56"/>
      <c r="B127" s="96"/>
      <c r="C127" s="376" t="s">
        <v>189</v>
      </c>
      <c r="D127" s="378"/>
      <c r="E127" s="378"/>
      <c r="F127" s="377"/>
      <c r="G127" s="97"/>
      <c r="H127" s="119">
        <f>(SUM($H$141+$H$123+$H$124))/(1-$G$125)*$G$127</f>
        <v>0</v>
      </c>
      <c r="I127" s="57"/>
      <c r="J127" s="125"/>
    </row>
    <row r="128" spans="1:10">
      <c r="A128" s="56"/>
      <c r="B128" s="96"/>
      <c r="C128" s="376" t="s">
        <v>190</v>
      </c>
      <c r="D128" s="378"/>
      <c r="E128" s="378"/>
      <c r="F128" s="377"/>
      <c r="G128" s="97"/>
      <c r="H128" s="119">
        <f>(SUM($H$141+$H$123+$H$124))/(1-$G$125)*$G$128</f>
        <v>0</v>
      </c>
      <c r="I128" s="57"/>
    </row>
    <row r="129" spans="1:15">
      <c r="A129" s="56"/>
      <c r="B129" s="96"/>
      <c r="C129" s="376" t="s">
        <v>191</v>
      </c>
      <c r="D129" s="378"/>
      <c r="E129" s="378"/>
      <c r="F129" s="377"/>
      <c r="G129" s="97"/>
      <c r="H129" s="119">
        <f>G129*$H$141</f>
        <v>0</v>
      </c>
      <c r="I129" s="57"/>
      <c r="J129" s="388"/>
      <c r="K129" s="389"/>
      <c r="L129" s="389"/>
      <c r="M129" s="389"/>
      <c r="N129" s="389"/>
      <c r="O129" s="390"/>
    </row>
    <row r="130" spans="1:15" ht="15">
      <c r="A130" s="56"/>
      <c r="B130" s="96"/>
      <c r="C130" s="376" t="s">
        <v>192</v>
      </c>
      <c r="D130" s="378"/>
      <c r="E130" s="378"/>
      <c r="F130" s="377"/>
      <c r="G130" s="124"/>
      <c r="H130" s="119"/>
      <c r="I130" s="57"/>
      <c r="J130" s="126"/>
      <c r="K130" s="194"/>
      <c r="L130" s="194"/>
      <c r="M130" s="194"/>
      <c r="N130" s="194"/>
      <c r="O130" s="126"/>
    </row>
    <row r="131" spans="1:15">
      <c r="A131" s="56"/>
      <c r="B131" s="96"/>
      <c r="C131" s="376" t="s">
        <v>193</v>
      </c>
      <c r="D131" s="378"/>
      <c r="E131" s="378"/>
      <c r="F131" s="377"/>
      <c r="G131" s="97"/>
      <c r="H131" s="119">
        <f>(SUM($H$141+$H$123+$H$124))/(1-$G$125)*$G$131</f>
        <v>0</v>
      </c>
      <c r="I131" s="57"/>
      <c r="J131" s="128"/>
    </row>
    <row r="132" spans="1:15" ht="15.75" thickBot="1">
      <c r="A132" s="56"/>
      <c r="B132" s="371" t="s">
        <v>194</v>
      </c>
      <c r="C132" s="372"/>
      <c r="D132" s="372"/>
      <c r="E132" s="372"/>
      <c r="F132" s="372"/>
      <c r="G132" s="129">
        <f>G123+G124+G125</f>
        <v>0</v>
      </c>
      <c r="H132" s="120">
        <f>SUM(H123:H131)</f>
        <v>0</v>
      </c>
      <c r="I132" s="57"/>
    </row>
    <row r="133" spans="1:15" s="74" customFormat="1" ht="15" thickBot="1">
      <c r="A133" s="56"/>
      <c r="B133" s="381"/>
      <c r="C133" s="381"/>
      <c r="D133" s="381"/>
      <c r="E133" s="381"/>
      <c r="F133" s="381"/>
      <c r="G133" s="381"/>
      <c r="H133" s="381"/>
      <c r="I133" s="73"/>
      <c r="L133" s="130"/>
      <c r="M133" s="130"/>
    </row>
    <row r="134" spans="1:15" s="74" customFormat="1" ht="15">
      <c r="A134" s="56"/>
      <c r="B134" s="382" t="s">
        <v>195</v>
      </c>
      <c r="C134" s="383"/>
      <c r="D134" s="383"/>
      <c r="E134" s="383"/>
      <c r="F134" s="383"/>
      <c r="G134" s="383"/>
      <c r="H134" s="384"/>
      <c r="I134" s="73"/>
    </row>
    <row r="135" spans="1:15" ht="15">
      <c r="A135" s="56"/>
      <c r="B135" s="63" t="s">
        <v>27</v>
      </c>
      <c r="C135" s="385" t="s">
        <v>196</v>
      </c>
      <c r="D135" s="386"/>
      <c r="E135" s="385" t="s">
        <v>98</v>
      </c>
      <c r="F135" s="387"/>
      <c r="G135" s="386"/>
      <c r="H135" s="193" t="s">
        <v>114</v>
      </c>
      <c r="I135" s="57"/>
      <c r="K135" s="84"/>
      <c r="L135" s="84"/>
      <c r="M135" s="84"/>
    </row>
    <row r="136" spans="1:15">
      <c r="A136" s="56"/>
      <c r="B136" s="96" t="s">
        <v>82</v>
      </c>
      <c r="C136" s="376" t="s">
        <v>197</v>
      </c>
      <c r="D136" s="377"/>
      <c r="E136" s="378" t="s">
        <v>198</v>
      </c>
      <c r="F136" s="378"/>
      <c r="G136" s="377"/>
      <c r="H136" s="119">
        <f>H33</f>
        <v>0</v>
      </c>
      <c r="I136" s="57"/>
      <c r="L136" s="84"/>
      <c r="M136" s="84"/>
      <c r="N136" s="84"/>
    </row>
    <row r="137" spans="1:15">
      <c r="A137" s="56"/>
      <c r="B137" s="96" t="s">
        <v>84</v>
      </c>
      <c r="C137" s="376" t="s">
        <v>199</v>
      </c>
      <c r="D137" s="377"/>
      <c r="E137" s="378" t="s">
        <v>200</v>
      </c>
      <c r="F137" s="378"/>
      <c r="G137" s="377"/>
      <c r="H137" s="119">
        <f>H79</f>
        <v>0</v>
      </c>
      <c r="I137" s="57"/>
      <c r="L137" s="84"/>
    </row>
    <row r="138" spans="1:15">
      <c r="A138" s="56"/>
      <c r="B138" s="96" t="s">
        <v>86</v>
      </c>
      <c r="C138" s="376" t="s">
        <v>201</v>
      </c>
      <c r="D138" s="377"/>
      <c r="E138" s="378" t="s">
        <v>202</v>
      </c>
      <c r="F138" s="378"/>
      <c r="G138" s="377"/>
      <c r="H138" s="119">
        <f>H89</f>
        <v>0</v>
      </c>
      <c r="I138" s="57"/>
      <c r="L138" s="84"/>
    </row>
    <row r="139" spans="1:15">
      <c r="A139" s="56"/>
      <c r="B139" s="96" t="s">
        <v>104</v>
      </c>
      <c r="C139" s="376" t="s">
        <v>203</v>
      </c>
      <c r="D139" s="377"/>
      <c r="E139" s="378" t="s">
        <v>204</v>
      </c>
      <c r="F139" s="378"/>
      <c r="G139" s="377"/>
      <c r="H139" s="119">
        <f>H114</f>
        <v>0</v>
      </c>
      <c r="I139" s="57"/>
    </row>
    <row r="140" spans="1:15">
      <c r="A140" s="56"/>
      <c r="B140" s="96" t="s">
        <v>106</v>
      </c>
      <c r="C140" s="376" t="s">
        <v>205</v>
      </c>
      <c r="D140" s="377"/>
      <c r="E140" s="378" t="s">
        <v>206</v>
      </c>
      <c r="F140" s="378"/>
      <c r="G140" s="377"/>
      <c r="H140" s="119">
        <f>H119</f>
        <v>0</v>
      </c>
      <c r="I140" s="57"/>
    </row>
    <row r="141" spans="1:15" ht="15">
      <c r="A141" s="56"/>
      <c r="B141" s="379" t="s">
        <v>207</v>
      </c>
      <c r="C141" s="380"/>
      <c r="D141" s="380"/>
      <c r="E141" s="380"/>
      <c r="F141" s="380"/>
      <c r="G141" s="380"/>
      <c r="H141" s="131">
        <f>SUM(H136:H140)</f>
        <v>0</v>
      </c>
      <c r="I141" s="57"/>
    </row>
    <row r="142" spans="1:15">
      <c r="A142" s="56"/>
      <c r="B142" s="96" t="s">
        <v>108</v>
      </c>
      <c r="C142" s="376" t="s">
        <v>208</v>
      </c>
      <c r="D142" s="377"/>
      <c r="E142" s="378" t="s">
        <v>209</v>
      </c>
      <c r="F142" s="378"/>
      <c r="G142" s="377"/>
      <c r="H142" s="119">
        <f>H132</f>
        <v>0</v>
      </c>
      <c r="I142" s="57"/>
    </row>
    <row r="143" spans="1:15" ht="15.75" thickBot="1">
      <c r="A143" s="56"/>
      <c r="B143" s="371" t="s">
        <v>210</v>
      </c>
      <c r="C143" s="372"/>
      <c r="D143" s="372"/>
      <c r="E143" s="372"/>
      <c r="F143" s="372"/>
      <c r="G143" s="372"/>
      <c r="H143" s="118">
        <f>SUM(H141:H142)</f>
        <v>0</v>
      </c>
      <c r="I143" s="57"/>
    </row>
    <row r="144" spans="1:15" ht="15" thickBot="1">
      <c r="A144" s="373"/>
      <c r="B144" s="374"/>
      <c r="C144" s="374"/>
      <c r="D144" s="374"/>
      <c r="E144" s="374"/>
      <c r="F144" s="374"/>
      <c r="G144" s="374"/>
      <c r="H144" s="374"/>
      <c r="I144" s="375"/>
    </row>
    <row r="145" spans="5:11" ht="15" thickTop="1">
      <c r="K145" s="132"/>
    </row>
    <row r="146" spans="5:11">
      <c r="K146" s="132"/>
    </row>
    <row r="151" spans="5:11">
      <c r="H151" s="55"/>
    </row>
    <row r="152" spans="5:11">
      <c r="H152" s="55"/>
    </row>
    <row r="153" spans="5:11">
      <c r="H153" s="55"/>
    </row>
    <row r="154" spans="5:11">
      <c r="H154" s="55"/>
    </row>
    <row r="155" spans="5:11">
      <c r="H155" s="55"/>
    </row>
    <row r="156" spans="5:11">
      <c r="E156" s="133"/>
      <c r="H156" s="55"/>
    </row>
    <row r="157" spans="5:11">
      <c r="H157" s="55"/>
    </row>
    <row r="158" spans="5:11">
      <c r="H158" s="55"/>
    </row>
    <row r="159" spans="5:11">
      <c r="H159" s="55"/>
    </row>
    <row r="160" spans="5:11"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</sheetData>
  <mergeCells count="169">
    <mergeCell ref="B143:G143"/>
    <mergeCell ref="A144:I144"/>
    <mergeCell ref="C139:D139"/>
    <mergeCell ref="E139:G139"/>
    <mergeCell ref="C140:D140"/>
    <mergeCell ref="E140:G140"/>
    <mergeCell ref="B141:G141"/>
    <mergeCell ref="C142:D142"/>
    <mergeCell ref="E142:G142"/>
    <mergeCell ref="C136:D136"/>
    <mergeCell ref="E136:G136"/>
    <mergeCell ref="C137:D137"/>
    <mergeCell ref="E137:G137"/>
    <mergeCell ref="C138:D138"/>
    <mergeCell ref="E138:G138"/>
    <mergeCell ref="C131:F131"/>
    <mergeCell ref="B132:F132"/>
    <mergeCell ref="B133:H133"/>
    <mergeCell ref="B134:H134"/>
    <mergeCell ref="C135:D135"/>
    <mergeCell ref="E135:G135"/>
    <mergeCell ref="C126:F126"/>
    <mergeCell ref="C127:F127"/>
    <mergeCell ref="C128:F128"/>
    <mergeCell ref="C129:F129"/>
    <mergeCell ref="J129:O129"/>
    <mergeCell ref="C130:F130"/>
    <mergeCell ref="B120:H120"/>
    <mergeCell ref="B121:H121"/>
    <mergeCell ref="C122:F122"/>
    <mergeCell ref="C123:F123"/>
    <mergeCell ref="C124:F124"/>
    <mergeCell ref="C125:F125"/>
    <mergeCell ref="B114:G114"/>
    <mergeCell ref="B115:H115"/>
    <mergeCell ref="B116:H116"/>
    <mergeCell ref="C117:G117"/>
    <mergeCell ref="C118:G118"/>
    <mergeCell ref="B119:G119"/>
    <mergeCell ref="B108:F108"/>
    <mergeCell ref="B109:H109"/>
    <mergeCell ref="B110:H110"/>
    <mergeCell ref="C111:G111"/>
    <mergeCell ref="C112:G112"/>
    <mergeCell ref="C113:G113"/>
    <mergeCell ref="B102:H102"/>
    <mergeCell ref="B103:H103"/>
    <mergeCell ref="B104:H104"/>
    <mergeCell ref="B105:H105"/>
    <mergeCell ref="C106:F106"/>
    <mergeCell ref="C107:F107"/>
    <mergeCell ref="J97:O97"/>
    <mergeCell ref="C98:F98"/>
    <mergeCell ref="C99:F99"/>
    <mergeCell ref="J99:O99"/>
    <mergeCell ref="C100:F100"/>
    <mergeCell ref="B101:F101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C37:F37"/>
    <mergeCell ref="C38:F38"/>
    <mergeCell ref="C39:F39"/>
    <mergeCell ref="B40:F40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23:F23"/>
    <mergeCell ref="G23:H23"/>
    <mergeCell ref="B24:H24"/>
    <mergeCell ref="B25:H25"/>
    <mergeCell ref="C26:F26"/>
    <mergeCell ref="C27:G27"/>
    <mergeCell ref="B19:H19"/>
    <mergeCell ref="C20:F20"/>
    <mergeCell ref="G20:H20"/>
    <mergeCell ref="C21:F21"/>
    <mergeCell ref="G21:H21"/>
    <mergeCell ref="C22:F22"/>
    <mergeCell ref="G22:H22"/>
    <mergeCell ref="B15:F15"/>
    <mergeCell ref="G15:H15"/>
    <mergeCell ref="B16:F16"/>
    <mergeCell ref="G16:H16"/>
    <mergeCell ref="B17:H17"/>
    <mergeCell ref="B18:H18"/>
    <mergeCell ref="C11:F11"/>
    <mergeCell ref="G11:H11"/>
    <mergeCell ref="C12:F12"/>
    <mergeCell ref="G12:H12"/>
    <mergeCell ref="B13:H13"/>
    <mergeCell ref="B14:H14"/>
    <mergeCell ref="B7:C7"/>
    <mergeCell ref="D7:H7"/>
    <mergeCell ref="B8:H8"/>
    <mergeCell ref="B9:H9"/>
    <mergeCell ref="C10:F10"/>
    <mergeCell ref="G10:H10"/>
    <mergeCell ref="B2:H3"/>
    <mergeCell ref="B4:C4"/>
    <mergeCell ref="D4:H4"/>
    <mergeCell ref="B5:C5"/>
    <mergeCell ref="D5:H5"/>
    <mergeCell ref="B6:C6"/>
    <mergeCell ref="D6:H6"/>
  </mergeCells>
  <pageMargins left="0.7" right="0.7" top="0.75" bottom="0.75" header="0.3" footer="0.3"/>
  <pageSetup paperSize="9" scale="56" fitToHeight="0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H14"/>
  <sheetViews>
    <sheetView showGridLines="0" view="pageBreakPreview" zoomScaleNormal="100" zoomScaleSheetLayoutView="100" workbookViewId="0">
      <selection activeCell="F5" sqref="F5:F12"/>
    </sheetView>
  </sheetViews>
  <sheetFormatPr defaultRowHeight="15"/>
  <cols>
    <col min="1" max="1" width="13.7109375" customWidth="1"/>
    <col min="2" max="2" width="16.140625" customWidth="1"/>
    <col min="3" max="3" width="57.28515625" customWidth="1"/>
    <col min="4" max="4" width="12.42578125" customWidth="1"/>
    <col min="5" max="5" width="15.85546875" customWidth="1"/>
    <col min="6" max="6" width="20.140625" customWidth="1"/>
    <col min="7" max="7" width="23.42578125" customWidth="1"/>
    <col min="8" max="8" width="27" customWidth="1"/>
  </cols>
  <sheetData>
    <row r="1" spans="1:8" ht="15.75" thickBot="1">
      <c r="A1" s="583" t="s">
        <v>233</v>
      </c>
      <c r="B1" s="583"/>
      <c r="C1" s="583"/>
      <c r="D1" s="583"/>
      <c r="E1" s="583"/>
      <c r="F1" s="583"/>
      <c r="G1" s="583"/>
      <c r="H1" s="583"/>
    </row>
    <row r="2" spans="1:8" ht="15.75" thickBot="1">
      <c r="A2" s="583"/>
      <c r="B2" s="583"/>
      <c r="C2" s="583"/>
      <c r="D2" s="583"/>
      <c r="E2" s="583"/>
      <c r="F2" s="583"/>
      <c r="G2" s="583"/>
      <c r="H2" s="583"/>
    </row>
    <row r="3" spans="1:8" ht="15.75" thickBot="1">
      <c r="A3" s="645"/>
      <c r="B3" s="646"/>
      <c r="C3" s="646"/>
      <c r="D3" s="646"/>
      <c r="E3" s="646"/>
      <c r="F3" s="646"/>
      <c r="G3" s="646"/>
      <c r="H3" s="647"/>
    </row>
    <row r="4" spans="1:8" ht="26.25" thickBot="1">
      <c r="A4" s="236" t="s">
        <v>54</v>
      </c>
      <c r="B4" s="150" t="s">
        <v>232</v>
      </c>
      <c r="C4" s="150" t="s">
        <v>231</v>
      </c>
      <c r="D4" s="150" t="s">
        <v>230</v>
      </c>
      <c r="E4" s="150" t="s">
        <v>229</v>
      </c>
      <c r="F4" s="151" t="s">
        <v>228</v>
      </c>
      <c r="G4" s="152" t="s">
        <v>227</v>
      </c>
      <c r="H4" s="153" t="s">
        <v>226</v>
      </c>
    </row>
    <row r="5" spans="1:8" ht="39" thickBot="1">
      <c r="A5" s="42">
        <v>1</v>
      </c>
      <c r="B5" s="208" t="s">
        <v>625</v>
      </c>
      <c r="C5" s="242" t="s">
        <v>626</v>
      </c>
      <c r="D5" s="182" t="s">
        <v>236</v>
      </c>
      <c r="E5" s="42">
        <v>4</v>
      </c>
      <c r="F5" s="212"/>
      <c r="G5" s="178">
        <f t="shared" ref="G5:G12" si="0">(E5*F5)/12</f>
        <v>0</v>
      </c>
      <c r="H5" s="179">
        <f t="shared" ref="H5:H12" si="1">G5*36</f>
        <v>0</v>
      </c>
    </row>
    <row r="6" spans="1:8" ht="39" thickBot="1">
      <c r="A6" s="42">
        <v>2</v>
      </c>
      <c r="B6" s="208" t="s">
        <v>627</v>
      </c>
      <c r="C6" s="242" t="s">
        <v>628</v>
      </c>
      <c r="D6" s="182" t="s">
        <v>236</v>
      </c>
      <c r="E6" s="42">
        <v>4</v>
      </c>
      <c r="F6" s="212"/>
      <c r="G6" s="178">
        <f t="shared" si="0"/>
        <v>0</v>
      </c>
      <c r="H6" s="179">
        <f t="shared" si="1"/>
        <v>0</v>
      </c>
    </row>
    <row r="7" spans="1:8" ht="39" thickBot="1">
      <c r="A7" s="42">
        <v>3</v>
      </c>
      <c r="B7" s="208" t="s">
        <v>629</v>
      </c>
      <c r="C7" s="242" t="s">
        <v>630</v>
      </c>
      <c r="D7" s="182" t="s">
        <v>236</v>
      </c>
      <c r="E7" s="42">
        <v>4</v>
      </c>
      <c r="F7" s="212"/>
      <c r="G7" s="178">
        <f t="shared" si="0"/>
        <v>0</v>
      </c>
      <c r="H7" s="179">
        <f t="shared" si="1"/>
        <v>0</v>
      </c>
    </row>
    <row r="8" spans="1:8" ht="39" thickBot="1">
      <c r="A8" s="42">
        <v>4</v>
      </c>
      <c r="B8" s="208" t="s">
        <v>631</v>
      </c>
      <c r="C8" s="242" t="s">
        <v>632</v>
      </c>
      <c r="D8" s="182" t="s">
        <v>236</v>
      </c>
      <c r="E8" s="42">
        <v>2</v>
      </c>
      <c r="F8" s="212"/>
      <c r="G8" s="178">
        <f t="shared" si="0"/>
        <v>0</v>
      </c>
      <c r="H8" s="179">
        <f t="shared" si="1"/>
        <v>0</v>
      </c>
    </row>
    <row r="9" spans="1:8" ht="39" thickBot="1">
      <c r="A9" s="42">
        <v>5</v>
      </c>
      <c r="B9" s="208" t="s">
        <v>633</v>
      </c>
      <c r="C9" s="242" t="s">
        <v>634</v>
      </c>
      <c r="D9" s="182" t="s">
        <v>236</v>
      </c>
      <c r="E9" s="42">
        <v>4</v>
      </c>
      <c r="F9" s="212"/>
      <c r="G9" s="178">
        <f t="shared" si="0"/>
        <v>0</v>
      </c>
      <c r="H9" s="179">
        <f t="shared" si="1"/>
        <v>0</v>
      </c>
    </row>
    <row r="10" spans="1:8" ht="15.75" thickBot="1">
      <c r="A10" s="42">
        <v>6</v>
      </c>
      <c r="B10" s="48" t="s">
        <v>732</v>
      </c>
      <c r="C10" s="138" t="s">
        <v>733</v>
      </c>
      <c r="D10" s="135" t="s">
        <v>213</v>
      </c>
      <c r="E10" s="134">
        <v>1</v>
      </c>
      <c r="F10" s="177"/>
      <c r="G10" s="178">
        <f>(E10*F10)/12</f>
        <v>0</v>
      </c>
      <c r="H10" s="179">
        <f>G10*36</f>
        <v>0</v>
      </c>
    </row>
    <row r="11" spans="1:8" ht="26.25" thickBot="1">
      <c r="A11" s="42">
        <v>7</v>
      </c>
      <c r="B11" s="208" t="s">
        <v>591</v>
      </c>
      <c r="C11" s="242" t="s">
        <v>637</v>
      </c>
      <c r="D11" s="182" t="s">
        <v>221</v>
      </c>
      <c r="E11" s="42">
        <v>6</v>
      </c>
      <c r="F11" s="212"/>
      <c r="G11" s="178">
        <f t="shared" si="0"/>
        <v>0</v>
      </c>
      <c r="H11" s="179">
        <f t="shared" si="1"/>
        <v>0</v>
      </c>
    </row>
    <row r="12" spans="1:8" ht="44.25" customHeight="1" thickBot="1">
      <c r="A12" s="42">
        <v>8</v>
      </c>
      <c r="B12" s="208" t="s">
        <v>635</v>
      </c>
      <c r="C12" s="242" t="s">
        <v>636</v>
      </c>
      <c r="D12" s="182" t="s">
        <v>221</v>
      </c>
      <c r="E12" s="42">
        <v>2</v>
      </c>
      <c r="F12" s="212"/>
      <c r="G12" s="178">
        <f t="shared" si="0"/>
        <v>0</v>
      </c>
      <c r="H12" s="179">
        <f t="shared" si="1"/>
        <v>0</v>
      </c>
    </row>
    <row r="13" spans="1:8" ht="15.75" thickBot="1">
      <c r="A13" s="578"/>
      <c r="B13" s="579"/>
      <c r="C13" s="579"/>
      <c r="D13" s="579"/>
      <c r="E13" s="579"/>
      <c r="F13" s="579"/>
      <c r="G13" s="579"/>
      <c r="H13" s="580"/>
    </row>
    <row r="14" spans="1:8" ht="15.75" thickBot="1">
      <c r="A14" s="572" t="s">
        <v>41</v>
      </c>
      <c r="B14" s="573"/>
      <c r="C14" s="573"/>
      <c r="D14" s="573"/>
      <c r="E14" s="573"/>
      <c r="F14" s="573"/>
      <c r="G14" s="228">
        <f>SUM(G5:G12)</f>
        <v>0</v>
      </c>
      <c r="H14" s="228">
        <f>SUM(H5:H12)</f>
        <v>0</v>
      </c>
    </row>
  </sheetData>
  <mergeCells count="4">
    <mergeCell ref="A1:H2"/>
    <mergeCell ref="A3:H3"/>
    <mergeCell ref="A13:H13"/>
    <mergeCell ref="A14:F14"/>
  </mergeCells>
  <pageMargins left="0.7" right="0.7" top="0.75" bottom="0.75" header="0.3" footer="0.3"/>
  <pageSetup paperSize="9" scale="47" fitToHeight="0" orientation="portrait" r:id="rId1"/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L9"/>
  <sheetViews>
    <sheetView showGridLines="0" view="pageBreakPreview" zoomScaleNormal="100" zoomScaleSheetLayoutView="100" workbookViewId="0">
      <selection activeCell="H5" sqref="H5"/>
    </sheetView>
  </sheetViews>
  <sheetFormatPr defaultRowHeight="15"/>
  <cols>
    <col min="1" max="1" width="5.42578125" bestFit="1" customWidth="1"/>
    <col min="2" max="2" width="31.14062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7" width="20.28515625" customWidth="1"/>
    <col min="8" max="8" width="21.5703125" customWidth="1"/>
    <col min="9" max="10" width="18.5703125" customWidth="1"/>
    <col min="11" max="11" width="21.42578125" customWidth="1"/>
    <col min="12" max="12" width="22" customWidth="1"/>
  </cols>
  <sheetData>
    <row r="1" spans="1:12">
      <c r="A1" s="367" t="s">
        <v>643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</row>
    <row r="2" spans="1:12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</row>
    <row r="3" spans="1:12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</row>
    <row r="4" spans="1:12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640</v>
      </c>
      <c r="F4" s="45" t="s">
        <v>572</v>
      </c>
      <c r="G4" s="45" t="s">
        <v>573</v>
      </c>
      <c r="H4" s="45" t="s">
        <v>641</v>
      </c>
      <c r="I4" s="45" t="s">
        <v>642</v>
      </c>
      <c r="J4" s="45" t="s">
        <v>578</v>
      </c>
      <c r="K4" s="45" t="s">
        <v>576</v>
      </c>
      <c r="L4" s="45" t="s">
        <v>577</v>
      </c>
    </row>
    <row r="5" spans="1:12" ht="39" thickBot="1">
      <c r="A5" s="12">
        <v>12</v>
      </c>
      <c r="B5" s="48" t="s">
        <v>638</v>
      </c>
      <c r="C5" s="42" t="s">
        <v>639</v>
      </c>
      <c r="D5" s="42" t="s">
        <v>51</v>
      </c>
      <c r="E5" s="231">
        <v>230</v>
      </c>
      <c r="F5" s="50">
        <v>2</v>
      </c>
      <c r="G5" s="51">
        <v>6</v>
      </c>
      <c r="H5" s="46"/>
      <c r="I5" s="49">
        <f>H5*E5</f>
        <v>0</v>
      </c>
      <c r="J5" s="49">
        <f>I5/6</f>
        <v>0</v>
      </c>
      <c r="K5" s="47">
        <f>J5*12</f>
        <v>0</v>
      </c>
      <c r="L5" s="47">
        <f>J5*36</f>
        <v>0</v>
      </c>
    </row>
    <row r="7" spans="1:12" ht="15.75" thickBot="1"/>
    <row r="8" spans="1:12" ht="15" customHeight="1" thickBot="1">
      <c r="A8" s="637" t="s">
        <v>749</v>
      </c>
      <c r="B8" s="637"/>
      <c r="C8" s="637"/>
      <c r="D8" s="637"/>
      <c r="E8" s="637"/>
      <c r="F8" s="637"/>
      <c r="G8" s="637"/>
      <c r="H8" s="637"/>
    </row>
    <row r="9" spans="1:12" ht="15.75" thickBot="1">
      <c r="A9" s="637"/>
      <c r="B9" s="637"/>
      <c r="C9" s="637"/>
      <c r="D9" s="637"/>
      <c r="E9" s="637"/>
      <c r="F9" s="637"/>
      <c r="G9" s="637"/>
      <c r="H9" s="637"/>
    </row>
  </sheetData>
  <mergeCells count="3">
    <mergeCell ref="A1:L2"/>
    <mergeCell ref="A3:L3"/>
    <mergeCell ref="A8:H9"/>
  </mergeCells>
  <pageMargins left="0.7" right="0.7" top="0.75" bottom="0.75" header="0.3" footer="0.3"/>
  <pageSetup paperSize="9" scale="46" fitToHeight="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  <pageSetUpPr fitToPage="1"/>
  </sheetPr>
  <dimension ref="A1:K5"/>
  <sheetViews>
    <sheetView view="pageBreakPreview" zoomScaleNormal="100" zoomScaleSheetLayoutView="100" workbookViewId="0">
      <selection activeCell="A8" sqref="A8:H9"/>
    </sheetView>
  </sheetViews>
  <sheetFormatPr defaultRowHeight="15"/>
  <cols>
    <col min="1" max="1" width="5.42578125" bestFit="1" customWidth="1"/>
    <col min="2" max="2" width="34.85546875" customWidth="1"/>
    <col min="3" max="3" width="55.42578125" customWidth="1"/>
    <col min="4" max="4" width="21.42578125" customWidth="1"/>
    <col min="5" max="5" width="20.5703125" customWidth="1"/>
    <col min="6" max="6" width="23.5703125" customWidth="1"/>
    <col min="7" max="8" width="20.28515625" customWidth="1"/>
    <col min="9" max="9" width="18.5703125" customWidth="1"/>
    <col min="10" max="10" width="21.42578125" customWidth="1"/>
    <col min="11" max="11" width="22" customWidth="1"/>
  </cols>
  <sheetData>
    <row r="1" spans="1:11">
      <c r="A1" s="367" t="s">
        <v>649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</row>
    <row r="2" spans="1:11" ht="15.75" thickBot="1">
      <c r="A2" s="368"/>
      <c r="B2" s="368"/>
      <c r="C2" s="368"/>
      <c r="D2" s="368"/>
      <c r="E2" s="368"/>
      <c r="F2" s="368"/>
      <c r="G2" s="368"/>
      <c r="H2" s="368"/>
      <c r="I2" s="368"/>
      <c r="J2" s="368"/>
      <c r="K2" s="368"/>
    </row>
    <row r="3" spans="1:11" ht="15.75" thickBot="1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</row>
    <row r="4" spans="1:11" ht="45" customHeight="1" thickBot="1">
      <c r="A4" s="44" t="s">
        <v>54</v>
      </c>
      <c r="B4" s="44" t="s">
        <v>33</v>
      </c>
      <c r="C4" s="44" t="s">
        <v>55</v>
      </c>
      <c r="D4" s="45" t="s">
        <v>56</v>
      </c>
      <c r="E4" s="45" t="s">
        <v>68</v>
      </c>
      <c r="F4" s="45" t="s">
        <v>69</v>
      </c>
      <c r="G4" s="45" t="s">
        <v>70</v>
      </c>
      <c r="H4" s="45" t="s">
        <v>71</v>
      </c>
      <c r="I4" s="45" t="s">
        <v>72</v>
      </c>
      <c r="J4" s="45" t="s">
        <v>73</v>
      </c>
      <c r="K4" s="45" t="s">
        <v>74</v>
      </c>
    </row>
    <row r="5" spans="1:11" ht="128.25" thickBot="1">
      <c r="A5" s="12">
        <v>13</v>
      </c>
      <c r="B5" s="48" t="s">
        <v>650</v>
      </c>
      <c r="C5" s="42" t="s">
        <v>651</v>
      </c>
      <c r="D5" s="42" t="s">
        <v>37</v>
      </c>
      <c r="E5" s="50">
        <v>1</v>
      </c>
      <c r="F5" s="50">
        <v>1</v>
      </c>
      <c r="G5" s="51">
        <f>E5*F5</f>
        <v>1</v>
      </c>
      <c r="H5" s="46">
        <f>'PCFP ITEM13'!H143</f>
        <v>0</v>
      </c>
      <c r="I5" s="49">
        <f>H5*E5</f>
        <v>0</v>
      </c>
      <c r="J5" s="47">
        <f>I5*12</f>
        <v>0</v>
      </c>
      <c r="K5" s="47">
        <f>I5*36</f>
        <v>0</v>
      </c>
    </row>
  </sheetData>
  <mergeCells count="2">
    <mergeCell ref="A1:K2"/>
    <mergeCell ref="A3:K3"/>
  </mergeCells>
  <pageMargins left="0.7" right="0.7" top="0.75" bottom="0.75" header="0.3" footer="0.3"/>
  <pageSetup paperSize="9" scale="33" fitToHeight="0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  <pageSetUpPr fitToPage="1"/>
  </sheetPr>
  <dimension ref="A1:R170"/>
  <sheetViews>
    <sheetView showGridLines="0" zoomScaleNormal="100" workbookViewId="0">
      <selection activeCell="J125" sqref="J125"/>
    </sheetView>
  </sheetViews>
  <sheetFormatPr defaultColWidth="9.140625" defaultRowHeight="14.25"/>
  <cols>
    <col min="1" max="1" width="2" style="74" customWidth="1"/>
    <col min="2" max="2" width="7.85546875" style="74" customWidth="1"/>
    <col min="3" max="3" width="7.42578125" style="74" customWidth="1"/>
    <col min="4" max="4" width="28.85546875" style="74" customWidth="1"/>
    <col min="5" max="7" width="22.7109375" style="74" customWidth="1"/>
    <col min="8" max="8" width="38" style="74" customWidth="1"/>
    <col min="9" max="9" width="2" style="55" customWidth="1"/>
    <col min="10" max="10" width="58.7109375" style="55" customWidth="1"/>
    <col min="11" max="11" width="18.7109375" style="55" customWidth="1"/>
    <col min="12" max="12" width="14.7109375" style="55" bestFit="1" customWidth="1"/>
    <col min="13" max="13" width="11.7109375" style="55" bestFit="1" customWidth="1"/>
    <col min="14" max="14" width="13.5703125" style="55" bestFit="1" customWidth="1"/>
    <col min="15" max="1025" width="9" style="55" customWidth="1"/>
    <col min="1026" max="1026" width="9.140625" style="55" customWidth="1"/>
    <col min="1027" max="16384" width="9.140625" style="55"/>
  </cols>
  <sheetData>
    <row r="1" spans="1:9" ht="15.75" thickTop="1" thickBot="1">
      <c r="A1" s="52"/>
      <c r="B1" s="53"/>
      <c r="C1" s="53"/>
      <c r="D1" s="53"/>
      <c r="E1" s="53"/>
      <c r="F1" s="53"/>
      <c r="G1" s="53"/>
      <c r="H1" s="53"/>
      <c r="I1" s="54"/>
    </row>
    <row r="2" spans="1:9" ht="15" customHeight="1">
      <c r="A2" s="56"/>
      <c r="B2" s="543" t="s">
        <v>77</v>
      </c>
      <c r="C2" s="544"/>
      <c r="D2" s="544"/>
      <c r="E2" s="544"/>
      <c r="F2" s="544"/>
      <c r="G2" s="544"/>
      <c r="H2" s="545"/>
      <c r="I2" s="57"/>
    </row>
    <row r="3" spans="1:9" ht="15" customHeight="1">
      <c r="A3" s="56"/>
      <c r="B3" s="546"/>
      <c r="C3" s="547"/>
      <c r="D3" s="547"/>
      <c r="E3" s="547"/>
      <c r="F3" s="547"/>
      <c r="G3" s="547"/>
      <c r="H3" s="548"/>
      <c r="I3" s="57"/>
    </row>
    <row r="4" spans="1:9" ht="19.5" customHeight="1">
      <c r="A4" s="58"/>
      <c r="B4" s="549" t="s">
        <v>78</v>
      </c>
      <c r="C4" s="550"/>
      <c r="D4" s="551">
        <v>202500005037987</v>
      </c>
      <c r="E4" s="551"/>
      <c r="F4" s="551"/>
      <c r="G4" s="551"/>
      <c r="H4" s="552"/>
      <c r="I4" s="57"/>
    </row>
    <row r="5" spans="1:9" ht="17.25" customHeight="1">
      <c r="A5" s="58"/>
      <c r="B5" s="553" t="s">
        <v>5</v>
      </c>
      <c r="C5" s="554"/>
      <c r="D5" s="490">
        <v>117539</v>
      </c>
      <c r="E5" s="490"/>
      <c r="F5" s="490"/>
      <c r="G5" s="490"/>
      <c r="H5" s="555"/>
      <c r="I5" s="57"/>
    </row>
    <row r="6" spans="1:9" ht="17.25" customHeight="1">
      <c r="A6" s="58"/>
      <c r="B6" s="556" t="s">
        <v>79</v>
      </c>
      <c r="C6" s="553"/>
      <c r="D6" s="491" t="s">
        <v>2</v>
      </c>
      <c r="E6" s="492"/>
      <c r="F6" s="492"/>
      <c r="G6" s="492"/>
      <c r="H6" s="557"/>
      <c r="I6" s="57"/>
    </row>
    <row r="7" spans="1:9" ht="81.75" customHeight="1" thickBot="1">
      <c r="A7" s="58"/>
      <c r="B7" s="535" t="s">
        <v>80</v>
      </c>
      <c r="C7" s="536"/>
      <c r="D7" s="537" t="str">
        <f>'PROPOSTA-ITEM13'!C5</f>
        <v>Prestação contínua, por terceirização com dedicação exclusiva de mão de obra, de serviços de supervisão de equipe e gestão predial, com profissional qualificado e jornada de 44 (quarenta e quatro) horas semanais, abrangendo a coordenação, orientação e fiscalização das equipes operacionais alocadas, a administração integral do sistema de Ordens de Serviço (OS) e do software de controle de acesso, o acompanhamento das rotinas de manutenção, limpeza e conservação e o controle de estoque de insumos, conforme rotinas, padrões de qualidade e orientações da CONTRATANTE.</v>
      </c>
      <c r="E7" s="537"/>
      <c r="F7" s="537"/>
      <c r="G7" s="537"/>
      <c r="H7" s="538"/>
      <c r="I7" s="57"/>
    </row>
    <row r="8" spans="1:9" ht="15" thickBot="1">
      <c r="A8" s="56"/>
      <c r="B8" s="381"/>
      <c r="C8" s="381"/>
      <c r="D8" s="381"/>
      <c r="E8" s="381"/>
      <c r="F8" s="381"/>
      <c r="G8" s="381"/>
      <c r="H8" s="381"/>
      <c r="I8" s="57"/>
    </row>
    <row r="9" spans="1:9" ht="15">
      <c r="A9" s="56"/>
      <c r="B9" s="527" t="s">
        <v>81</v>
      </c>
      <c r="C9" s="539"/>
      <c r="D9" s="539"/>
      <c r="E9" s="539"/>
      <c r="F9" s="539"/>
      <c r="G9" s="539"/>
      <c r="H9" s="540"/>
      <c r="I9" s="57"/>
    </row>
    <row r="10" spans="1:9">
      <c r="A10" s="56"/>
      <c r="B10" s="59" t="s">
        <v>82</v>
      </c>
      <c r="C10" s="490" t="s">
        <v>83</v>
      </c>
      <c r="D10" s="490"/>
      <c r="E10" s="490"/>
      <c r="F10" s="490"/>
      <c r="G10" s="541"/>
      <c r="H10" s="542"/>
      <c r="I10" s="57"/>
    </row>
    <row r="11" spans="1:9">
      <c r="A11" s="56"/>
      <c r="B11" s="59" t="s">
        <v>84</v>
      </c>
      <c r="C11" s="490" t="s">
        <v>85</v>
      </c>
      <c r="D11" s="490"/>
      <c r="E11" s="490"/>
      <c r="F11" s="490"/>
      <c r="G11" s="558"/>
      <c r="H11" s="559"/>
      <c r="I11" s="57"/>
    </row>
    <row r="12" spans="1:9" ht="15" thickBot="1">
      <c r="A12" s="56"/>
      <c r="B12" s="60" t="s">
        <v>86</v>
      </c>
      <c r="C12" s="530" t="s">
        <v>87</v>
      </c>
      <c r="D12" s="531"/>
      <c r="E12" s="531"/>
      <c r="F12" s="532"/>
      <c r="G12" s="533" t="s">
        <v>212</v>
      </c>
      <c r="H12" s="534"/>
      <c r="I12" s="57"/>
    </row>
    <row r="13" spans="1:9" ht="15" thickBot="1">
      <c r="A13" s="56"/>
      <c r="B13" s="381"/>
      <c r="C13" s="381"/>
      <c r="D13" s="381"/>
      <c r="E13" s="381"/>
      <c r="F13" s="381"/>
      <c r="G13" s="381"/>
      <c r="H13" s="381"/>
      <c r="I13" s="57"/>
    </row>
    <row r="14" spans="1:9" ht="15">
      <c r="A14" s="56"/>
      <c r="B14" s="527" t="s">
        <v>88</v>
      </c>
      <c r="C14" s="528"/>
      <c r="D14" s="528"/>
      <c r="E14" s="528"/>
      <c r="F14" s="528"/>
      <c r="G14" s="528"/>
      <c r="H14" s="529"/>
      <c r="I14" s="57"/>
    </row>
    <row r="15" spans="1:9" ht="15" customHeight="1">
      <c r="A15" s="56"/>
      <c r="B15" s="517" t="s">
        <v>89</v>
      </c>
      <c r="C15" s="518"/>
      <c r="D15" s="518"/>
      <c r="E15" s="518"/>
      <c r="F15" s="519"/>
      <c r="G15" s="520" t="s">
        <v>90</v>
      </c>
      <c r="H15" s="521"/>
      <c r="I15" s="57"/>
    </row>
    <row r="16" spans="1:9" ht="15.75" customHeight="1" thickBot="1">
      <c r="A16" s="56"/>
      <c r="B16" s="522" t="str">
        <f>'PROPOSTA-ITEM13'!B5</f>
        <v>Terceirização de mão de obra, supervisor de equipe, diurno, 44 horas semanais.</v>
      </c>
      <c r="C16" s="523"/>
      <c r="D16" s="523"/>
      <c r="E16" s="523"/>
      <c r="F16" s="524"/>
      <c r="G16" s="525" t="s">
        <v>91</v>
      </c>
      <c r="H16" s="526"/>
      <c r="I16" s="57"/>
    </row>
    <row r="17" spans="1:9" ht="15" thickBot="1">
      <c r="A17" s="56"/>
      <c r="B17" s="381"/>
      <c r="C17" s="381"/>
      <c r="D17" s="381"/>
      <c r="E17" s="381"/>
      <c r="F17" s="381"/>
      <c r="G17" s="381"/>
      <c r="H17" s="381"/>
      <c r="I17" s="57"/>
    </row>
    <row r="18" spans="1:9" ht="15">
      <c r="A18" s="56"/>
      <c r="B18" s="527" t="s">
        <v>92</v>
      </c>
      <c r="C18" s="528"/>
      <c r="D18" s="528"/>
      <c r="E18" s="528"/>
      <c r="F18" s="528"/>
      <c r="G18" s="528"/>
      <c r="H18" s="529"/>
      <c r="I18" s="57"/>
    </row>
    <row r="19" spans="1:9" ht="15">
      <c r="A19" s="56"/>
      <c r="B19" s="508" t="s">
        <v>93</v>
      </c>
      <c r="C19" s="509"/>
      <c r="D19" s="509"/>
      <c r="E19" s="509"/>
      <c r="F19" s="509"/>
      <c r="G19" s="509"/>
      <c r="H19" s="510"/>
      <c r="I19" s="57"/>
    </row>
    <row r="20" spans="1:9" ht="15">
      <c r="A20" s="56"/>
      <c r="B20" s="61">
        <v>1</v>
      </c>
      <c r="C20" s="490" t="s">
        <v>498</v>
      </c>
      <c r="D20" s="490"/>
      <c r="E20" s="490"/>
      <c r="F20" s="490"/>
      <c r="G20" s="511" t="s">
        <v>652</v>
      </c>
      <c r="H20" s="512"/>
      <c r="I20" s="57"/>
    </row>
    <row r="21" spans="1:9" ht="15">
      <c r="A21" s="56"/>
      <c r="B21" s="61">
        <v>2</v>
      </c>
      <c r="C21" s="490" t="s">
        <v>95</v>
      </c>
      <c r="D21" s="490"/>
      <c r="E21" s="490"/>
      <c r="F21" s="490"/>
      <c r="G21" s="513"/>
      <c r="H21" s="514"/>
      <c r="I21" s="57"/>
    </row>
    <row r="22" spans="1:9" ht="15" customHeight="1">
      <c r="A22" s="56"/>
      <c r="B22" s="61">
        <v>3</v>
      </c>
      <c r="C22" s="490" t="s">
        <v>94</v>
      </c>
      <c r="D22" s="490"/>
      <c r="E22" s="490"/>
      <c r="F22" s="490"/>
      <c r="G22" s="515" t="s">
        <v>653</v>
      </c>
      <c r="H22" s="516"/>
      <c r="I22" s="57"/>
    </row>
    <row r="23" spans="1:9" ht="15.75" thickBot="1">
      <c r="A23" s="56"/>
      <c r="B23" s="62">
        <v>4</v>
      </c>
      <c r="C23" s="495" t="s">
        <v>96</v>
      </c>
      <c r="D23" s="495"/>
      <c r="E23" s="495"/>
      <c r="F23" s="495"/>
      <c r="G23" s="496"/>
      <c r="H23" s="497"/>
      <c r="I23" s="57"/>
    </row>
    <row r="24" spans="1:9" ht="15" thickBot="1">
      <c r="A24" s="56"/>
      <c r="B24" s="498"/>
      <c r="C24" s="498"/>
      <c r="D24" s="498"/>
      <c r="E24" s="498"/>
      <c r="F24" s="498"/>
      <c r="G24" s="498"/>
      <c r="H24" s="498"/>
      <c r="I24" s="57"/>
    </row>
    <row r="25" spans="1:9" ht="15">
      <c r="A25" s="56"/>
      <c r="B25" s="394" t="s">
        <v>97</v>
      </c>
      <c r="C25" s="395"/>
      <c r="D25" s="395"/>
      <c r="E25" s="395"/>
      <c r="F25" s="395"/>
      <c r="G25" s="395"/>
      <c r="H25" s="396"/>
      <c r="I25" s="57"/>
    </row>
    <row r="26" spans="1:9" ht="15">
      <c r="A26" s="56"/>
      <c r="B26" s="63" t="s">
        <v>27</v>
      </c>
      <c r="C26" s="499" t="s">
        <v>98</v>
      </c>
      <c r="D26" s="499"/>
      <c r="E26" s="499"/>
      <c r="F26" s="499"/>
      <c r="G26" s="191" t="s">
        <v>99</v>
      </c>
      <c r="H26" s="190" t="s">
        <v>100</v>
      </c>
      <c r="I26" s="57"/>
    </row>
    <row r="27" spans="1:9">
      <c r="A27" s="56"/>
      <c r="B27" s="66" t="s">
        <v>82</v>
      </c>
      <c r="C27" s="500" t="s">
        <v>101</v>
      </c>
      <c r="D27" s="463"/>
      <c r="E27" s="463"/>
      <c r="F27" s="463"/>
      <c r="G27" s="464"/>
      <c r="H27" s="67">
        <f>G21</f>
        <v>0</v>
      </c>
      <c r="I27" s="57"/>
    </row>
    <row r="28" spans="1:9">
      <c r="A28" s="56"/>
      <c r="B28" s="68" t="s">
        <v>84</v>
      </c>
      <c r="C28" s="376" t="s">
        <v>102</v>
      </c>
      <c r="D28" s="378"/>
      <c r="E28" s="378"/>
      <c r="F28" s="378"/>
      <c r="G28" s="69"/>
      <c r="H28" s="67">
        <f>H27*G28</f>
        <v>0</v>
      </c>
      <c r="I28" s="57"/>
    </row>
    <row r="29" spans="1:9">
      <c r="A29" s="56"/>
      <c r="B29" s="68" t="s">
        <v>86</v>
      </c>
      <c r="C29" s="376" t="s">
        <v>103</v>
      </c>
      <c r="D29" s="378"/>
      <c r="E29" s="378"/>
      <c r="F29" s="378"/>
      <c r="G29" s="69"/>
      <c r="H29" s="67">
        <f>1621*G29</f>
        <v>0</v>
      </c>
      <c r="I29" s="57"/>
    </row>
    <row r="30" spans="1:9">
      <c r="A30" s="56"/>
      <c r="B30" s="68" t="s">
        <v>104</v>
      </c>
      <c r="C30" s="376" t="s">
        <v>105</v>
      </c>
      <c r="D30" s="378"/>
      <c r="E30" s="378"/>
      <c r="F30" s="378"/>
      <c r="G30" s="69"/>
      <c r="H30" s="67">
        <f>(((H27+H28)/220*G30)*105)</f>
        <v>0</v>
      </c>
      <c r="I30" s="57"/>
    </row>
    <row r="31" spans="1:9">
      <c r="A31" s="56"/>
      <c r="B31" s="70" t="s">
        <v>106</v>
      </c>
      <c r="C31" s="501" t="s">
        <v>107</v>
      </c>
      <c r="D31" s="502"/>
      <c r="E31" s="502"/>
      <c r="F31" s="502"/>
      <c r="G31" s="69"/>
      <c r="H31" s="67">
        <v>0</v>
      </c>
      <c r="I31" s="57"/>
    </row>
    <row r="32" spans="1:9">
      <c r="A32" s="56"/>
      <c r="B32" s="71" t="s">
        <v>108</v>
      </c>
      <c r="C32" s="503" t="s">
        <v>109</v>
      </c>
      <c r="D32" s="503"/>
      <c r="E32" s="503"/>
      <c r="F32" s="504"/>
      <c r="G32" s="69"/>
      <c r="H32" s="67">
        <v>0</v>
      </c>
      <c r="I32" s="57"/>
    </row>
    <row r="33" spans="1:10" ht="15.75" thickBot="1">
      <c r="A33" s="56"/>
      <c r="B33" s="505" t="s">
        <v>110</v>
      </c>
      <c r="C33" s="506"/>
      <c r="D33" s="506"/>
      <c r="E33" s="506"/>
      <c r="F33" s="506"/>
      <c r="G33" s="507"/>
      <c r="H33" s="72">
        <f>SUM(H27:H32)</f>
        <v>0</v>
      </c>
      <c r="I33" s="57"/>
    </row>
    <row r="34" spans="1:10" s="74" customFormat="1" ht="15" thickBot="1">
      <c r="A34" s="56"/>
      <c r="B34" s="498"/>
      <c r="C34" s="498"/>
      <c r="D34" s="498"/>
      <c r="E34" s="498"/>
      <c r="F34" s="498"/>
      <c r="G34" s="498"/>
      <c r="H34" s="498"/>
      <c r="I34" s="73"/>
    </row>
    <row r="35" spans="1:10" ht="15">
      <c r="A35" s="56"/>
      <c r="B35" s="394" t="s">
        <v>111</v>
      </c>
      <c r="C35" s="395"/>
      <c r="D35" s="395"/>
      <c r="E35" s="395"/>
      <c r="F35" s="395"/>
      <c r="G35" s="395"/>
      <c r="H35" s="396"/>
      <c r="I35" s="57"/>
    </row>
    <row r="36" spans="1:10" ht="15">
      <c r="A36" s="56"/>
      <c r="B36" s="445" t="s">
        <v>112</v>
      </c>
      <c r="C36" s="397"/>
      <c r="D36" s="397"/>
      <c r="E36" s="397"/>
      <c r="F36" s="397"/>
      <c r="G36" s="397"/>
      <c r="H36" s="446"/>
      <c r="I36" s="57"/>
    </row>
    <row r="37" spans="1:10" ht="15" customHeight="1">
      <c r="A37" s="56"/>
      <c r="B37" s="188" t="s">
        <v>113</v>
      </c>
      <c r="C37" s="472" t="s">
        <v>98</v>
      </c>
      <c r="D37" s="473"/>
      <c r="E37" s="473"/>
      <c r="F37" s="473"/>
      <c r="G37" s="254" t="s">
        <v>99</v>
      </c>
      <c r="H37" s="190" t="s">
        <v>114</v>
      </c>
      <c r="I37" s="57"/>
    </row>
    <row r="38" spans="1:10" ht="14.25" customHeight="1">
      <c r="A38" s="56"/>
      <c r="B38" s="61" t="s">
        <v>82</v>
      </c>
      <c r="C38" s="635" t="s">
        <v>115</v>
      </c>
      <c r="D38" s="636"/>
      <c r="E38" s="636"/>
      <c r="F38" s="636"/>
      <c r="G38" s="258">
        <v>8.3299999999999999E-2</v>
      </c>
      <c r="H38" s="67">
        <f>G38*$H$33</f>
        <v>0</v>
      </c>
      <c r="I38" s="57"/>
    </row>
    <row r="39" spans="1:10" ht="14.25" customHeight="1">
      <c r="A39" s="56"/>
      <c r="B39" s="61" t="s">
        <v>84</v>
      </c>
      <c r="C39" s="635" t="s">
        <v>116</v>
      </c>
      <c r="D39" s="636"/>
      <c r="E39" s="636"/>
      <c r="F39" s="636"/>
      <c r="G39" s="258">
        <v>2.7799999999999998E-2</v>
      </c>
      <c r="H39" s="67">
        <f>G39*$H$33</f>
        <v>0</v>
      </c>
      <c r="I39" s="57"/>
      <c r="J39" s="78"/>
    </row>
    <row r="40" spans="1:10" ht="15" customHeight="1">
      <c r="A40" s="56"/>
      <c r="B40" s="605" t="s">
        <v>117</v>
      </c>
      <c r="C40" s="606"/>
      <c r="D40" s="606"/>
      <c r="E40" s="606"/>
      <c r="F40" s="606"/>
      <c r="G40" s="262">
        <f>SUM(G38:G39)</f>
        <v>0.1111</v>
      </c>
      <c r="H40" s="79">
        <f>SUM(H38:H39)</f>
        <v>0</v>
      </c>
      <c r="I40" s="57"/>
    </row>
    <row r="41" spans="1:10" ht="31.5" customHeight="1">
      <c r="A41" s="58"/>
      <c r="B41" s="638" t="s">
        <v>740</v>
      </c>
      <c r="C41" s="639"/>
      <c r="D41" s="639"/>
      <c r="E41" s="639"/>
      <c r="F41" s="639"/>
      <c r="G41" s="639"/>
      <c r="H41" s="640"/>
      <c r="I41" s="57"/>
    </row>
    <row r="42" spans="1:10" ht="31.5" customHeight="1">
      <c r="A42" s="58"/>
      <c r="B42" s="638" t="s">
        <v>741</v>
      </c>
      <c r="C42" s="639"/>
      <c r="D42" s="639"/>
      <c r="E42" s="639"/>
      <c r="F42" s="639"/>
      <c r="G42" s="639"/>
      <c r="H42" s="640"/>
      <c r="I42" s="57"/>
    </row>
    <row r="43" spans="1:10" ht="47.25" customHeight="1">
      <c r="A43" s="58"/>
      <c r="B43" s="638" t="s">
        <v>742</v>
      </c>
      <c r="C43" s="639"/>
      <c r="D43" s="639"/>
      <c r="E43" s="639"/>
      <c r="F43" s="639"/>
      <c r="G43" s="639"/>
      <c r="H43" s="640"/>
      <c r="I43" s="57"/>
    </row>
    <row r="44" spans="1:10">
      <c r="A44" s="56"/>
      <c r="B44" s="457"/>
      <c r="C44" s="458"/>
      <c r="D44" s="458"/>
      <c r="E44" s="458"/>
      <c r="F44" s="458"/>
      <c r="G44" s="458"/>
      <c r="H44" s="459"/>
      <c r="I44" s="57"/>
    </row>
    <row r="45" spans="1:10" ht="15" customHeight="1">
      <c r="A45" s="56"/>
      <c r="B45" s="485" t="s">
        <v>118</v>
      </c>
      <c r="C45" s="473"/>
      <c r="D45" s="473"/>
      <c r="E45" s="473"/>
      <c r="F45" s="473"/>
      <c r="G45" s="473"/>
      <c r="H45" s="486"/>
      <c r="I45" s="57"/>
    </row>
    <row r="46" spans="1:10" ht="30">
      <c r="A46" s="56"/>
      <c r="B46" s="63" t="s">
        <v>27</v>
      </c>
      <c r="C46" s="397" t="s">
        <v>98</v>
      </c>
      <c r="D46" s="397"/>
      <c r="E46" s="397"/>
      <c r="F46" s="397"/>
      <c r="G46" s="189" t="s">
        <v>119</v>
      </c>
      <c r="H46" s="190" t="s">
        <v>114</v>
      </c>
      <c r="I46" s="57"/>
    </row>
    <row r="47" spans="1:10">
      <c r="A47" s="56"/>
      <c r="B47" s="80" t="s">
        <v>82</v>
      </c>
      <c r="C47" s="475" t="s">
        <v>120</v>
      </c>
      <c r="D47" s="475"/>
      <c r="E47" s="475"/>
      <c r="F47" s="475"/>
      <c r="G47" s="81">
        <v>0.2</v>
      </c>
      <c r="H47" s="67">
        <f>($H$33+$H$40)*G47</f>
        <v>0</v>
      </c>
      <c r="I47" s="57"/>
    </row>
    <row r="48" spans="1:10">
      <c r="A48" s="56"/>
      <c r="B48" s="80" t="s">
        <v>84</v>
      </c>
      <c r="C48" s="475" t="s">
        <v>121</v>
      </c>
      <c r="D48" s="475"/>
      <c r="E48" s="475"/>
      <c r="F48" s="475"/>
      <c r="G48" s="81">
        <v>2.5000000000000001E-2</v>
      </c>
      <c r="H48" s="67">
        <f t="shared" ref="H48:H54" si="0">($H$33+$H$40)*G48</f>
        <v>0</v>
      </c>
      <c r="I48" s="57"/>
    </row>
    <row r="49" spans="1:10">
      <c r="A49" s="56"/>
      <c r="B49" s="80" t="s">
        <v>86</v>
      </c>
      <c r="C49" s="475" t="s">
        <v>122</v>
      </c>
      <c r="D49" s="475"/>
      <c r="E49" s="475"/>
      <c r="F49" s="475"/>
      <c r="G49" s="81">
        <v>0.06</v>
      </c>
      <c r="H49" s="67">
        <f t="shared" si="0"/>
        <v>0</v>
      </c>
      <c r="I49" s="57"/>
    </row>
    <row r="50" spans="1:10">
      <c r="A50" s="56"/>
      <c r="B50" s="80" t="s">
        <v>104</v>
      </c>
      <c r="C50" s="475" t="s">
        <v>123</v>
      </c>
      <c r="D50" s="475"/>
      <c r="E50" s="475"/>
      <c r="F50" s="475"/>
      <c r="G50" s="81">
        <v>1.4999999999999999E-2</v>
      </c>
      <c r="H50" s="67">
        <f t="shared" si="0"/>
        <v>0</v>
      </c>
      <c r="I50" s="57"/>
    </row>
    <row r="51" spans="1:10">
      <c r="A51" s="56"/>
      <c r="B51" s="80" t="s">
        <v>106</v>
      </c>
      <c r="C51" s="475" t="s">
        <v>124</v>
      </c>
      <c r="D51" s="475"/>
      <c r="E51" s="475"/>
      <c r="F51" s="475"/>
      <c r="G51" s="81">
        <v>0.01</v>
      </c>
      <c r="H51" s="67">
        <f t="shared" si="0"/>
        <v>0</v>
      </c>
      <c r="I51" s="57"/>
    </row>
    <row r="52" spans="1:10">
      <c r="A52" s="56"/>
      <c r="B52" s="80" t="s">
        <v>108</v>
      </c>
      <c r="C52" s="475" t="s">
        <v>125</v>
      </c>
      <c r="D52" s="475"/>
      <c r="E52" s="475"/>
      <c r="F52" s="475"/>
      <c r="G52" s="81">
        <v>6.0000000000000001E-3</v>
      </c>
      <c r="H52" s="67">
        <f t="shared" si="0"/>
        <v>0</v>
      </c>
      <c r="I52" s="57"/>
    </row>
    <row r="53" spans="1:10">
      <c r="A53" s="56"/>
      <c r="B53" s="80" t="s">
        <v>126</v>
      </c>
      <c r="C53" s="475" t="s">
        <v>127</v>
      </c>
      <c r="D53" s="475"/>
      <c r="E53" s="475"/>
      <c r="F53" s="475"/>
      <c r="G53" s="81">
        <v>2E-3</v>
      </c>
      <c r="H53" s="67">
        <f t="shared" si="0"/>
        <v>0</v>
      </c>
      <c r="I53" s="57"/>
    </row>
    <row r="54" spans="1:10">
      <c r="A54" s="56"/>
      <c r="B54" s="80" t="s">
        <v>128</v>
      </c>
      <c r="C54" s="475" t="s">
        <v>129</v>
      </c>
      <c r="D54" s="475"/>
      <c r="E54" s="475"/>
      <c r="F54" s="475"/>
      <c r="G54" s="81">
        <v>0.08</v>
      </c>
      <c r="H54" s="67">
        <f t="shared" si="0"/>
        <v>0</v>
      </c>
      <c r="I54" s="57"/>
    </row>
    <row r="55" spans="1:10" ht="15">
      <c r="A55" s="56"/>
      <c r="B55" s="445" t="s">
        <v>130</v>
      </c>
      <c r="C55" s="397"/>
      <c r="D55" s="397"/>
      <c r="E55" s="397"/>
      <c r="F55" s="397"/>
      <c r="G55" s="82">
        <f>SUM(G47:G54)</f>
        <v>0.39800000000000002</v>
      </c>
      <c r="H55" s="83">
        <f>SUM(H47:H54)</f>
        <v>0</v>
      </c>
      <c r="I55" s="57"/>
      <c r="J55" s="84"/>
    </row>
    <row r="56" spans="1:10" ht="15">
      <c r="A56" s="58"/>
      <c r="B56" s="415" t="s">
        <v>131</v>
      </c>
      <c r="C56" s="416"/>
      <c r="D56" s="416"/>
      <c r="E56" s="416"/>
      <c r="F56" s="416"/>
      <c r="G56" s="416"/>
      <c r="H56" s="417"/>
      <c r="I56" s="57"/>
      <c r="J56" s="84"/>
    </row>
    <row r="57" spans="1:10" ht="15">
      <c r="A57" s="58"/>
      <c r="B57" s="415" t="s">
        <v>132</v>
      </c>
      <c r="C57" s="416"/>
      <c r="D57" s="416"/>
      <c r="E57" s="416"/>
      <c r="F57" s="416"/>
      <c r="G57" s="416"/>
      <c r="H57" s="417"/>
      <c r="I57" s="57"/>
      <c r="J57" s="84"/>
    </row>
    <row r="58" spans="1:10" ht="15">
      <c r="A58" s="58"/>
      <c r="B58" s="476" t="s">
        <v>133</v>
      </c>
      <c r="C58" s="477"/>
      <c r="D58" s="477"/>
      <c r="E58" s="477"/>
      <c r="F58" s="477"/>
      <c r="G58" s="477"/>
      <c r="H58" s="478"/>
      <c r="I58" s="57"/>
      <c r="J58" s="84"/>
    </row>
    <row r="59" spans="1:10">
      <c r="A59" s="56"/>
      <c r="B59" s="457"/>
      <c r="C59" s="458"/>
      <c r="D59" s="458"/>
      <c r="E59" s="458"/>
      <c r="F59" s="458"/>
      <c r="G59" s="458"/>
      <c r="H59" s="459"/>
      <c r="I59" s="57"/>
    </row>
    <row r="60" spans="1:10" ht="15">
      <c r="A60" s="56"/>
      <c r="B60" s="445" t="s">
        <v>134</v>
      </c>
      <c r="C60" s="397"/>
      <c r="D60" s="397"/>
      <c r="E60" s="397"/>
      <c r="F60" s="397"/>
      <c r="G60" s="397"/>
      <c r="H60" s="446"/>
      <c r="I60" s="57"/>
    </row>
    <row r="61" spans="1:10" ht="15">
      <c r="A61" s="56"/>
      <c r="B61" s="188" t="s">
        <v>27</v>
      </c>
      <c r="C61" s="472" t="s">
        <v>98</v>
      </c>
      <c r="D61" s="473"/>
      <c r="E61" s="473"/>
      <c r="F61" s="474"/>
      <c r="G61" s="189" t="s">
        <v>135</v>
      </c>
      <c r="H61" s="190" t="s">
        <v>136</v>
      </c>
      <c r="I61" s="57"/>
    </row>
    <row r="62" spans="1:10" ht="15" customHeight="1">
      <c r="A62" s="56"/>
      <c r="B62" s="460" t="s">
        <v>82</v>
      </c>
      <c r="C62" s="475" t="s">
        <v>137</v>
      </c>
      <c r="D62" s="475"/>
      <c r="E62" s="475"/>
      <c r="F62" s="86" t="s">
        <v>138</v>
      </c>
      <c r="G62" s="468"/>
      <c r="H62" s="470">
        <f>(G62*2*F63)-(H27*6%)</f>
        <v>0</v>
      </c>
      <c r="I62" s="57"/>
    </row>
    <row r="63" spans="1:10" ht="15" customHeight="1">
      <c r="A63" s="56"/>
      <c r="B63" s="461"/>
      <c r="C63" s="475"/>
      <c r="D63" s="475"/>
      <c r="E63" s="475"/>
      <c r="F63" s="87"/>
      <c r="G63" s="469"/>
      <c r="H63" s="471"/>
      <c r="I63" s="57"/>
    </row>
    <row r="64" spans="1:10" ht="15" customHeight="1">
      <c r="A64" s="56"/>
      <c r="B64" s="460" t="s">
        <v>84</v>
      </c>
      <c r="C64" s="462" t="s">
        <v>139</v>
      </c>
      <c r="D64" s="463"/>
      <c r="E64" s="464"/>
      <c r="F64" s="88" t="s">
        <v>140</v>
      </c>
      <c r="G64" s="468"/>
      <c r="H64" s="470">
        <f>(G64*F63)*(1-F65)</f>
        <v>0</v>
      </c>
      <c r="I64" s="57"/>
    </row>
    <row r="65" spans="1:9" ht="14.25" customHeight="1">
      <c r="A65" s="56"/>
      <c r="B65" s="461"/>
      <c r="C65" s="465"/>
      <c r="D65" s="466"/>
      <c r="E65" s="467"/>
      <c r="F65" s="89"/>
      <c r="G65" s="469"/>
      <c r="H65" s="471"/>
      <c r="I65" s="57"/>
    </row>
    <row r="66" spans="1:9" ht="14.25" customHeight="1">
      <c r="A66" s="56"/>
      <c r="B66" s="80" t="s">
        <v>86</v>
      </c>
      <c r="C66" s="447"/>
      <c r="D66" s="448"/>
      <c r="E66" s="448"/>
      <c r="F66" s="449"/>
      <c r="G66" s="90"/>
      <c r="H66" s="91">
        <f>G66</f>
        <v>0</v>
      </c>
      <c r="I66" s="57"/>
    </row>
    <row r="67" spans="1:9" ht="14.25" customHeight="1">
      <c r="A67" s="56"/>
      <c r="B67" s="80" t="s">
        <v>104</v>
      </c>
      <c r="C67" s="447"/>
      <c r="D67" s="448"/>
      <c r="E67" s="448"/>
      <c r="F67" s="449"/>
      <c r="G67" s="90"/>
      <c r="H67" s="91">
        <v>0</v>
      </c>
      <c r="I67" s="57"/>
    </row>
    <row r="68" spans="1:9" ht="14.25" customHeight="1">
      <c r="A68" s="56"/>
      <c r="B68" s="80" t="s">
        <v>106</v>
      </c>
      <c r="C68" s="447"/>
      <c r="D68" s="448"/>
      <c r="E68" s="448"/>
      <c r="F68" s="449"/>
      <c r="G68" s="90"/>
      <c r="H68" s="91">
        <v>0</v>
      </c>
      <c r="I68" s="57"/>
    </row>
    <row r="69" spans="1:9" ht="14.25" customHeight="1">
      <c r="A69" s="56"/>
      <c r="B69" s="80" t="s">
        <v>108</v>
      </c>
      <c r="C69" s="447"/>
      <c r="D69" s="448"/>
      <c r="E69" s="448"/>
      <c r="F69" s="449"/>
      <c r="G69" s="90"/>
      <c r="H69" s="91">
        <v>0</v>
      </c>
      <c r="I69" s="57"/>
    </row>
    <row r="70" spans="1:9" ht="15">
      <c r="A70" s="56"/>
      <c r="B70" s="445" t="s">
        <v>141</v>
      </c>
      <c r="C70" s="397"/>
      <c r="D70" s="397"/>
      <c r="E70" s="397"/>
      <c r="F70" s="397"/>
      <c r="G70" s="453"/>
      <c r="H70" s="92">
        <f>SUM(H62:H69)</f>
        <v>0</v>
      </c>
      <c r="I70" s="57"/>
    </row>
    <row r="71" spans="1:9">
      <c r="A71" s="58"/>
      <c r="B71" s="454" t="s">
        <v>142</v>
      </c>
      <c r="C71" s="455"/>
      <c r="D71" s="455"/>
      <c r="E71" s="455"/>
      <c r="F71" s="455"/>
      <c r="G71" s="455"/>
      <c r="H71" s="456"/>
      <c r="I71" s="57"/>
    </row>
    <row r="72" spans="1:9" ht="29.25" customHeight="1">
      <c r="A72" s="58"/>
      <c r="B72" s="454" t="s">
        <v>143</v>
      </c>
      <c r="C72" s="455"/>
      <c r="D72" s="455"/>
      <c r="E72" s="455"/>
      <c r="F72" s="455"/>
      <c r="G72" s="455"/>
      <c r="H72" s="456"/>
      <c r="I72" s="57"/>
    </row>
    <row r="73" spans="1:9">
      <c r="A73" s="56"/>
      <c r="B73" s="457"/>
      <c r="C73" s="458"/>
      <c r="D73" s="458"/>
      <c r="E73" s="458"/>
      <c r="F73" s="458"/>
      <c r="G73" s="458"/>
      <c r="H73" s="459"/>
      <c r="I73" s="57"/>
    </row>
    <row r="74" spans="1:9" ht="15">
      <c r="A74" s="56"/>
      <c r="B74" s="445" t="s">
        <v>144</v>
      </c>
      <c r="C74" s="397"/>
      <c r="D74" s="397"/>
      <c r="E74" s="397"/>
      <c r="F74" s="397"/>
      <c r="G74" s="397"/>
      <c r="H74" s="446"/>
      <c r="I74" s="57"/>
    </row>
    <row r="75" spans="1:9" ht="15">
      <c r="A75" s="56"/>
      <c r="B75" s="188">
        <v>2</v>
      </c>
      <c r="C75" s="397" t="s">
        <v>145</v>
      </c>
      <c r="D75" s="397"/>
      <c r="E75" s="397"/>
      <c r="F75" s="397"/>
      <c r="G75" s="397"/>
      <c r="H75" s="190" t="s">
        <v>114</v>
      </c>
      <c r="I75" s="57"/>
    </row>
    <row r="76" spans="1:9">
      <c r="A76" s="56"/>
      <c r="B76" s="80" t="s">
        <v>146</v>
      </c>
      <c r="C76" s="447" t="s">
        <v>744</v>
      </c>
      <c r="D76" s="448"/>
      <c r="E76" s="448"/>
      <c r="F76" s="448"/>
      <c r="G76" s="449"/>
      <c r="H76" s="91">
        <f>H40</f>
        <v>0</v>
      </c>
      <c r="I76" s="57"/>
    </row>
    <row r="77" spans="1:9">
      <c r="A77" s="56"/>
      <c r="B77" s="80" t="s">
        <v>148</v>
      </c>
      <c r="C77" s="447" t="s">
        <v>149</v>
      </c>
      <c r="D77" s="448"/>
      <c r="E77" s="448"/>
      <c r="F77" s="448"/>
      <c r="G77" s="449"/>
      <c r="H77" s="91">
        <f>H55</f>
        <v>0</v>
      </c>
      <c r="I77" s="57"/>
    </row>
    <row r="78" spans="1:9">
      <c r="A78" s="56"/>
      <c r="B78" s="80" t="s">
        <v>150</v>
      </c>
      <c r="C78" s="447" t="s">
        <v>151</v>
      </c>
      <c r="D78" s="448"/>
      <c r="E78" s="448"/>
      <c r="F78" s="448"/>
      <c r="G78" s="449"/>
      <c r="H78" s="91">
        <f>H70</f>
        <v>0</v>
      </c>
      <c r="I78" s="57"/>
    </row>
    <row r="79" spans="1:9" ht="15.75" customHeight="1" thickBot="1">
      <c r="A79" s="56"/>
      <c r="B79" s="450" t="s">
        <v>152</v>
      </c>
      <c r="C79" s="451"/>
      <c r="D79" s="451"/>
      <c r="E79" s="451"/>
      <c r="F79" s="451"/>
      <c r="G79" s="452"/>
      <c r="H79" s="93">
        <f>SUM(H76:H78)</f>
        <v>0</v>
      </c>
      <c r="I79" s="57"/>
    </row>
    <row r="80" spans="1:9" s="74" customFormat="1" ht="15" thickBot="1">
      <c r="A80" s="56"/>
      <c r="B80" s="381"/>
      <c r="C80" s="381"/>
      <c r="D80" s="381"/>
      <c r="E80" s="381"/>
      <c r="F80" s="381"/>
      <c r="G80" s="381"/>
      <c r="H80" s="381"/>
      <c r="I80" s="73"/>
    </row>
    <row r="81" spans="1:18" s="74" customFormat="1" ht="15">
      <c r="A81" s="56"/>
      <c r="B81" s="382" t="s">
        <v>153</v>
      </c>
      <c r="C81" s="383"/>
      <c r="D81" s="383"/>
      <c r="E81" s="383"/>
      <c r="F81" s="383"/>
      <c r="G81" s="383"/>
      <c r="H81" s="384"/>
      <c r="I81" s="73"/>
    </row>
    <row r="82" spans="1:18" ht="15">
      <c r="A82" s="56"/>
      <c r="B82" s="63" t="s">
        <v>27</v>
      </c>
      <c r="C82" s="385" t="s">
        <v>98</v>
      </c>
      <c r="D82" s="387"/>
      <c r="E82" s="387"/>
      <c r="F82" s="386"/>
      <c r="G82" s="94" t="s">
        <v>99</v>
      </c>
      <c r="H82" s="95" t="s">
        <v>114</v>
      </c>
      <c r="I82" s="57"/>
    </row>
    <row r="83" spans="1:18">
      <c r="A83" s="56"/>
      <c r="B83" s="96" t="s">
        <v>82</v>
      </c>
      <c r="C83" s="442" t="s">
        <v>154</v>
      </c>
      <c r="D83" s="443"/>
      <c r="E83" s="443"/>
      <c r="F83" s="444"/>
      <c r="G83" s="97">
        <f>((1/12)*5%)</f>
        <v>4.1999999999999997E-3</v>
      </c>
      <c r="H83" s="98">
        <f>G83*$H$33</f>
        <v>0</v>
      </c>
      <c r="I83" s="57"/>
      <c r="L83" s="99"/>
      <c r="M83" s="99"/>
      <c r="N83" s="99"/>
      <c r="O83" s="99"/>
      <c r="P83" s="99"/>
      <c r="Q83" s="99"/>
      <c r="R83" s="99"/>
    </row>
    <row r="84" spans="1:18">
      <c r="A84" s="56"/>
      <c r="B84" s="96" t="s">
        <v>84</v>
      </c>
      <c r="C84" s="442" t="s">
        <v>155</v>
      </c>
      <c r="D84" s="443"/>
      <c r="E84" s="443"/>
      <c r="F84" s="444"/>
      <c r="G84" s="97">
        <f>G83*8%</f>
        <v>2.9999999999999997E-4</v>
      </c>
      <c r="H84" s="98">
        <f>G84*$H$33</f>
        <v>0</v>
      </c>
      <c r="I84" s="57"/>
      <c r="K84" s="100"/>
      <c r="L84" s="99"/>
      <c r="M84" s="99"/>
      <c r="N84" s="99"/>
      <c r="O84" s="99"/>
      <c r="P84" s="99"/>
      <c r="Q84" s="99"/>
      <c r="R84" s="99"/>
    </row>
    <row r="85" spans="1:18">
      <c r="A85" s="56"/>
      <c r="B85" s="68" t="s">
        <v>86</v>
      </c>
      <c r="C85" s="442" t="s">
        <v>156</v>
      </c>
      <c r="D85" s="443"/>
      <c r="E85" s="443"/>
      <c r="F85" s="444"/>
      <c r="G85" s="101">
        <f>((1+2/12+(1/3*1/12))*0.08*0.4*0.9)</f>
        <v>3.44E-2</v>
      </c>
      <c r="H85" s="98">
        <f>G85*$H$33</f>
        <v>0</v>
      </c>
      <c r="I85" s="57"/>
      <c r="L85" s="99"/>
      <c r="M85" s="99"/>
      <c r="N85" s="99"/>
      <c r="O85" s="99"/>
      <c r="P85" s="99"/>
      <c r="Q85" s="99"/>
      <c r="R85" s="99"/>
    </row>
    <row r="86" spans="1:18">
      <c r="A86" s="56"/>
      <c r="B86" s="68" t="s">
        <v>104</v>
      </c>
      <c r="C86" s="426" t="s">
        <v>157</v>
      </c>
      <c r="D86" s="427"/>
      <c r="E86" s="427"/>
      <c r="F86" s="428"/>
      <c r="G86" s="101">
        <f>(7/30)/12</f>
        <v>1.9400000000000001E-2</v>
      </c>
      <c r="H86" s="98">
        <f t="shared" ref="H86:H88" si="1">G86*$H$33</f>
        <v>0</v>
      </c>
      <c r="I86" s="57"/>
      <c r="L86" s="99"/>
      <c r="M86" s="99"/>
      <c r="N86" s="99"/>
      <c r="O86" s="99"/>
      <c r="P86" s="99"/>
      <c r="Q86" s="99"/>
      <c r="R86" s="99"/>
    </row>
    <row r="87" spans="1:18">
      <c r="A87" s="56"/>
      <c r="B87" s="96" t="s">
        <v>106</v>
      </c>
      <c r="C87" s="376" t="s">
        <v>158</v>
      </c>
      <c r="D87" s="378"/>
      <c r="E87" s="378"/>
      <c r="F87" s="377"/>
      <c r="G87" s="97">
        <f>G86*G55</f>
        <v>7.7000000000000002E-3</v>
      </c>
      <c r="H87" s="98">
        <f t="shared" si="1"/>
        <v>0</v>
      </c>
      <c r="I87" s="57"/>
      <c r="L87" s="99"/>
      <c r="M87" s="99"/>
      <c r="N87" s="99"/>
      <c r="O87" s="99"/>
      <c r="P87" s="99"/>
      <c r="Q87" s="99"/>
      <c r="R87" s="99"/>
    </row>
    <row r="88" spans="1:18">
      <c r="A88" s="56"/>
      <c r="B88" s="96" t="s">
        <v>108</v>
      </c>
      <c r="C88" s="434" t="s">
        <v>159</v>
      </c>
      <c r="D88" s="435"/>
      <c r="E88" s="435"/>
      <c r="F88" s="436"/>
      <c r="G88" s="101">
        <f>G86*8%*40%</f>
        <v>5.9999999999999995E-4</v>
      </c>
      <c r="H88" s="98">
        <f t="shared" si="1"/>
        <v>0</v>
      </c>
      <c r="I88" s="57"/>
      <c r="L88" s="99"/>
      <c r="M88" s="99"/>
      <c r="N88" s="99"/>
      <c r="O88" s="99"/>
      <c r="P88" s="99"/>
      <c r="Q88" s="99"/>
      <c r="R88" s="99"/>
    </row>
    <row r="89" spans="1:18" ht="15">
      <c r="A89" s="56"/>
      <c r="B89" s="437" t="s">
        <v>160</v>
      </c>
      <c r="C89" s="438"/>
      <c r="D89" s="438"/>
      <c r="E89" s="438"/>
      <c r="F89" s="438"/>
      <c r="G89" s="102">
        <f>SUM(G83:G88)</f>
        <v>6.6600000000000006E-2</v>
      </c>
      <c r="H89" s="103">
        <f>SUM(H83:H88)</f>
        <v>0</v>
      </c>
      <c r="I89" s="57"/>
    </row>
    <row r="90" spans="1:18" ht="33.75" customHeight="1" thickBot="1">
      <c r="A90" s="58"/>
      <c r="B90" s="439" t="s">
        <v>161</v>
      </c>
      <c r="C90" s="440"/>
      <c r="D90" s="440"/>
      <c r="E90" s="440"/>
      <c r="F90" s="440"/>
      <c r="G90" s="440"/>
      <c r="H90" s="441"/>
      <c r="I90" s="57"/>
    </row>
    <row r="91" spans="1:18" ht="15" thickBot="1">
      <c r="A91" s="56"/>
      <c r="B91" s="381"/>
      <c r="C91" s="381"/>
      <c r="D91" s="381"/>
      <c r="E91" s="381"/>
      <c r="F91" s="381"/>
      <c r="G91" s="381"/>
      <c r="H91" s="381"/>
      <c r="I91" s="57"/>
    </row>
    <row r="92" spans="1:18" ht="15">
      <c r="A92" s="56"/>
      <c r="B92" s="401" t="s">
        <v>162</v>
      </c>
      <c r="C92" s="402"/>
      <c r="D92" s="402"/>
      <c r="E92" s="402"/>
      <c r="F92" s="402"/>
      <c r="G92" s="402"/>
      <c r="H92" s="403"/>
      <c r="I92" s="57"/>
    </row>
    <row r="93" spans="1:18" ht="15">
      <c r="A93" s="56"/>
      <c r="B93" s="407" t="s">
        <v>163</v>
      </c>
      <c r="C93" s="387"/>
      <c r="D93" s="387"/>
      <c r="E93" s="387"/>
      <c r="F93" s="387"/>
      <c r="G93" s="387"/>
      <c r="H93" s="420"/>
      <c r="I93" s="57"/>
    </row>
    <row r="94" spans="1:18" ht="15" customHeight="1">
      <c r="A94" s="56"/>
      <c r="B94" s="192" t="s">
        <v>113</v>
      </c>
      <c r="C94" s="397" t="s">
        <v>98</v>
      </c>
      <c r="D94" s="397"/>
      <c r="E94" s="397"/>
      <c r="F94" s="397"/>
      <c r="G94" s="94" t="s">
        <v>99</v>
      </c>
      <c r="H94" s="95" t="s">
        <v>114</v>
      </c>
      <c r="I94" s="57"/>
    </row>
    <row r="95" spans="1:18" ht="14.25" customHeight="1">
      <c r="A95" s="56"/>
      <c r="B95" s="264" t="s">
        <v>82</v>
      </c>
      <c r="C95" s="475" t="s">
        <v>164</v>
      </c>
      <c r="D95" s="475"/>
      <c r="E95" s="475"/>
      <c r="F95" s="475"/>
      <c r="G95" s="263">
        <v>8.3299999999999999E-2</v>
      </c>
      <c r="H95" s="98">
        <f>$H$33*G95</f>
        <v>0</v>
      </c>
      <c r="I95" s="57"/>
      <c r="J95" s="106"/>
    </row>
    <row r="96" spans="1:18">
      <c r="A96" s="56"/>
      <c r="B96" s="96" t="s">
        <v>84</v>
      </c>
      <c r="C96" s="398" t="s">
        <v>165</v>
      </c>
      <c r="D96" s="399"/>
      <c r="E96" s="399"/>
      <c r="F96" s="400"/>
      <c r="G96" s="105">
        <v>2.8E-3</v>
      </c>
      <c r="H96" s="98">
        <f t="shared" ref="H96:H100" si="2">$H$33*G96</f>
        <v>0</v>
      </c>
      <c r="I96" s="57"/>
    </row>
    <row r="97" spans="1:15" ht="16.5">
      <c r="A97" s="56"/>
      <c r="B97" s="96" t="s">
        <v>86</v>
      </c>
      <c r="C97" s="426" t="s">
        <v>166</v>
      </c>
      <c r="D97" s="427"/>
      <c r="E97" s="427"/>
      <c r="F97" s="428"/>
      <c r="G97" s="107">
        <v>2.0000000000000001E-4</v>
      </c>
      <c r="H97" s="98">
        <f t="shared" si="2"/>
        <v>0</v>
      </c>
      <c r="I97" s="57"/>
      <c r="J97" s="423"/>
      <c r="K97" s="424"/>
      <c r="L97" s="424"/>
      <c r="M97" s="424"/>
      <c r="N97" s="424"/>
      <c r="O97" s="425"/>
    </row>
    <row r="98" spans="1:15">
      <c r="A98" s="56"/>
      <c r="B98" s="96" t="s">
        <v>104</v>
      </c>
      <c r="C98" s="426" t="s">
        <v>167</v>
      </c>
      <c r="D98" s="427"/>
      <c r="E98" s="427"/>
      <c r="F98" s="428"/>
      <c r="G98" s="261">
        <v>6.9999999999999999E-4</v>
      </c>
      <c r="H98" s="98">
        <f t="shared" si="2"/>
        <v>0</v>
      </c>
      <c r="I98" s="57"/>
    </row>
    <row r="99" spans="1:15">
      <c r="A99" s="56"/>
      <c r="B99" s="96" t="s">
        <v>106</v>
      </c>
      <c r="C99" s="426" t="s">
        <v>168</v>
      </c>
      <c r="D99" s="427"/>
      <c r="E99" s="427"/>
      <c r="F99" s="428"/>
      <c r="G99" s="107">
        <v>2.8999999999999998E-3</v>
      </c>
      <c r="H99" s="98">
        <f t="shared" si="2"/>
        <v>0</v>
      </c>
      <c r="I99" s="57"/>
      <c r="J99" s="429"/>
      <c r="K99" s="430"/>
      <c r="L99" s="430"/>
      <c r="M99" s="430"/>
      <c r="N99" s="430"/>
      <c r="O99" s="431"/>
    </row>
    <row r="100" spans="1:15">
      <c r="A100" s="56"/>
      <c r="B100" s="96" t="s">
        <v>108</v>
      </c>
      <c r="C100" s="376" t="s">
        <v>169</v>
      </c>
      <c r="D100" s="378"/>
      <c r="E100" s="378"/>
      <c r="F100" s="377"/>
      <c r="G100" s="105">
        <v>1.3899999999999999E-2</v>
      </c>
      <c r="H100" s="98">
        <f t="shared" si="2"/>
        <v>0</v>
      </c>
      <c r="I100" s="57"/>
    </row>
    <row r="101" spans="1:15" ht="15">
      <c r="A101" s="56"/>
      <c r="B101" s="432" t="s">
        <v>170</v>
      </c>
      <c r="C101" s="433"/>
      <c r="D101" s="433"/>
      <c r="E101" s="433"/>
      <c r="F101" s="433"/>
      <c r="G101" s="108">
        <f>SUM(G95:G100)</f>
        <v>0.1038</v>
      </c>
      <c r="H101" s="109">
        <f>SUM(H95:H100)</f>
        <v>0</v>
      </c>
      <c r="I101" s="57"/>
    </row>
    <row r="102" spans="1:15" ht="35.25" customHeight="1">
      <c r="A102" s="58"/>
      <c r="B102" s="415" t="s">
        <v>171</v>
      </c>
      <c r="C102" s="416"/>
      <c r="D102" s="416"/>
      <c r="E102" s="416"/>
      <c r="F102" s="416"/>
      <c r="G102" s="416"/>
      <c r="H102" s="417"/>
      <c r="I102" s="57"/>
    </row>
    <row r="103" spans="1:15" ht="15">
      <c r="A103" s="58"/>
      <c r="B103" s="415" t="s">
        <v>172</v>
      </c>
      <c r="C103" s="416"/>
      <c r="D103" s="416"/>
      <c r="E103" s="416"/>
      <c r="F103" s="416"/>
      <c r="G103" s="416"/>
      <c r="H103" s="417"/>
      <c r="I103" s="57"/>
    </row>
    <row r="104" spans="1:15">
      <c r="A104" s="58"/>
      <c r="B104" s="418"/>
      <c r="C104" s="418"/>
      <c r="D104" s="418"/>
      <c r="E104" s="418"/>
      <c r="F104" s="418"/>
      <c r="G104" s="418"/>
      <c r="H104" s="419"/>
      <c r="I104" s="57"/>
    </row>
    <row r="105" spans="1:15" ht="15">
      <c r="A105" s="56"/>
      <c r="B105" s="407" t="s">
        <v>173</v>
      </c>
      <c r="C105" s="387"/>
      <c r="D105" s="387"/>
      <c r="E105" s="387"/>
      <c r="F105" s="387"/>
      <c r="G105" s="387"/>
      <c r="H105" s="420"/>
      <c r="I105" s="57"/>
    </row>
    <row r="106" spans="1:15" ht="15" customHeight="1">
      <c r="A106" s="56"/>
      <c r="B106" s="192" t="s">
        <v>113</v>
      </c>
      <c r="C106" s="397" t="s">
        <v>98</v>
      </c>
      <c r="D106" s="397"/>
      <c r="E106" s="397"/>
      <c r="F106" s="397"/>
      <c r="G106" s="110" t="s">
        <v>99</v>
      </c>
      <c r="H106" s="95" t="s">
        <v>114</v>
      </c>
      <c r="I106" s="57"/>
    </row>
    <row r="107" spans="1:15" ht="15" customHeight="1">
      <c r="A107" s="56"/>
      <c r="B107" s="111" t="s">
        <v>82</v>
      </c>
      <c r="C107" s="421" t="s">
        <v>174</v>
      </c>
      <c r="D107" s="422"/>
      <c r="E107" s="422"/>
      <c r="F107" s="422"/>
      <c r="G107" s="112"/>
      <c r="H107" s="113">
        <v>0</v>
      </c>
      <c r="I107" s="57"/>
    </row>
    <row r="108" spans="1:15" ht="15">
      <c r="A108" s="56"/>
      <c r="B108" s="407" t="s">
        <v>170</v>
      </c>
      <c r="C108" s="385"/>
      <c r="D108" s="385"/>
      <c r="E108" s="385"/>
      <c r="F108" s="385"/>
      <c r="G108" s="114"/>
      <c r="H108" s="115"/>
      <c r="I108" s="57"/>
    </row>
    <row r="109" spans="1:15">
      <c r="A109" s="56"/>
      <c r="B109" s="408"/>
      <c r="C109" s="409"/>
      <c r="D109" s="409"/>
      <c r="E109" s="409"/>
      <c r="F109" s="409"/>
      <c r="G109" s="409"/>
      <c r="H109" s="410"/>
      <c r="I109" s="57"/>
    </row>
    <row r="110" spans="1:15" ht="15">
      <c r="A110" s="56"/>
      <c r="B110" s="379" t="s">
        <v>175</v>
      </c>
      <c r="C110" s="380"/>
      <c r="D110" s="380"/>
      <c r="E110" s="380"/>
      <c r="F110" s="380"/>
      <c r="G110" s="380"/>
      <c r="H110" s="411"/>
      <c r="I110" s="57"/>
    </row>
    <row r="111" spans="1:15" ht="15" customHeight="1">
      <c r="A111" s="56"/>
      <c r="B111" s="192">
        <v>4</v>
      </c>
      <c r="C111" s="412" t="s">
        <v>176</v>
      </c>
      <c r="D111" s="413"/>
      <c r="E111" s="413"/>
      <c r="F111" s="413"/>
      <c r="G111" s="414"/>
      <c r="H111" s="193" t="s">
        <v>114</v>
      </c>
      <c r="I111" s="57"/>
    </row>
    <row r="112" spans="1:15" ht="14.25" customHeight="1">
      <c r="A112" s="56"/>
      <c r="B112" s="96" t="s">
        <v>177</v>
      </c>
      <c r="C112" s="376" t="s">
        <v>178</v>
      </c>
      <c r="D112" s="378"/>
      <c r="E112" s="378"/>
      <c r="F112" s="378"/>
      <c r="G112" s="377"/>
      <c r="H112" s="98">
        <f>H101</f>
        <v>0</v>
      </c>
      <c r="I112" s="57"/>
    </row>
    <row r="113" spans="1:10">
      <c r="A113" s="56"/>
      <c r="B113" s="96" t="s">
        <v>179</v>
      </c>
      <c r="C113" s="376" t="s">
        <v>180</v>
      </c>
      <c r="D113" s="378"/>
      <c r="E113" s="378"/>
      <c r="F113" s="378"/>
      <c r="G113" s="377"/>
      <c r="H113" s="98">
        <f>H107</f>
        <v>0</v>
      </c>
      <c r="I113" s="57"/>
    </row>
    <row r="114" spans="1:10" ht="15.75" customHeight="1" thickBot="1">
      <c r="A114" s="56"/>
      <c r="B114" s="391" t="s">
        <v>181</v>
      </c>
      <c r="C114" s="392"/>
      <c r="D114" s="392"/>
      <c r="E114" s="392"/>
      <c r="F114" s="392"/>
      <c r="G114" s="393"/>
      <c r="H114" s="118">
        <f>SUM(H112:H113)</f>
        <v>0</v>
      </c>
      <c r="I114" s="57"/>
    </row>
    <row r="115" spans="1:10" ht="15" thickBot="1">
      <c r="A115" s="56"/>
      <c r="B115" s="381"/>
      <c r="C115" s="381"/>
      <c r="D115" s="381"/>
      <c r="E115" s="381"/>
      <c r="F115" s="381"/>
      <c r="G115" s="381"/>
      <c r="H115" s="381"/>
      <c r="I115" s="57"/>
    </row>
    <row r="116" spans="1:10" ht="15">
      <c r="A116" s="56"/>
      <c r="B116" s="401" t="s">
        <v>182</v>
      </c>
      <c r="C116" s="402"/>
      <c r="D116" s="402"/>
      <c r="E116" s="402"/>
      <c r="F116" s="402"/>
      <c r="G116" s="402"/>
      <c r="H116" s="403"/>
      <c r="I116" s="57"/>
    </row>
    <row r="117" spans="1:10" ht="15">
      <c r="A117" s="56"/>
      <c r="B117" s="192" t="s">
        <v>113</v>
      </c>
      <c r="C117" s="385" t="s">
        <v>98</v>
      </c>
      <c r="D117" s="387"/>
      <c r="E117" s="387"/>
      <c r="F117" s="387"/>
      <c r="G117" s="386"/>
      <c r="H117" s="95" t="s">
        <v>114</v>
      </c>
      <c r="I117" s="57"/>
    </row>
    <row r="118" spans="1:10">
      <c r="A118" s="56"/>
      <c r="B118" s="96" t="s">
        <v>82</v>
      </c>
      <c r="C118" s="376" t="s">
        <v>183</v>
      </c>
      <c r="D118" s="378"/>
      <c r="E118" s="378"/>
      <c r="F118" s="378"/>
      <c r="G118" s="377"/>
      <c r="H118" s="119">
        <f>'Uniformes Supervisor'!G14</f>
        <v>0</v>
      </c>
      <c r="I118" s="57"/>
    </row>
    <row r="119" spans="1:10" ht="15.75" customHeight="1" thickBot="1">
      <c r="A119" s="56"/>
      <c r="B119" s="391" t="s">
        <v>184</v>
      </c>
      <c r="C119" s="392"/>
      <c r="D119" s="392"/>
      <c r="E119" s="392"/>
      <c r="F119" s="392"/>
      <c r="G119" s="393"/>
      <c r="H119" s="120">
        <f>SUM(H118:H118)</f>
        <v>0</v>
      </c>
      <c r="I119" s="57"/>
    </row>
    <row r="120" spans="1:10" s="74" customFormat="1" ht="15" thickBot="1">
      <c r="A120" s="56"/>
      <c r="B120" s="381"/>
      <c r="C120" s="381"/>
      <c r="D120" s="381"/>
      <c r="E120" s="381"/>
      <c r="F120" s="381"/>
      <c r="G120" s="381"/>
      <c r="H120" s="381"/>
      <c r="I120" s="73"/>
    </row>
    <row r="121" spans="1:10" ht="15">
      <c r="A121" s="56"/>
      <c r="B121" s="394" t="s">
        <v>185</v>
      </c>
      <c r="C121" s="395"/>
      <c r="D121" s="395"/>
      <c r="E121" s="395"/>
      <c r="F121" s="395"/>
      <c r="G121" s="395"/>
      <c r="H121" s="396"/>
      <c r="I121" s="57"/>
    </row>
    <row r="122" spans="1:10" ht="15" customHeight="1">
      <c r="A122" s="56"/>
      <c r="B122" s="188" t="s">
        <v>113</v>
      </c>
      <c r="C122" s="397" t="s">
        <v>98</v>
      </c>
      <c r="D122" s="397"/>
      <c r="E122" s="397"/>
      <c r="F122" s="397"/>
      <c r="G122" s="189" t="s">
        <v>99</v>
      </c>
      <c r="H122" s="190" t="s">
        <v>114</v>
      </c>
      <c r="I122" s="57"/>
    </row>
    <row r="123" spans="1:10">
      <c r="A123" s="56"/>
      <c r="B123" s="121" t="s">
        <v>82</v>
      </c>
      <c r="C123" s="398" t="s">
        <v>186</v>
      </c>
      <c r="D123" s="399"/>
      <c r="E123" s="399"/>
      <c r="F123" s="400"/>
      <c r="G123" s="122"/>
      <c r="H123" s="123">
        <f>G123*$H$141</f>
        <v>0</v>
      </c>
      <c r="I123" s="57"/>
      <c r="J123" s="106"/>
    </row>
    <row r="124" spans="1:10">
      <c r="A124" s="56"/>
      <c r="B124" s="96" t="s">
        <v>84</v>
      </c>
      <c r="C124" s="376" t="s">
        <v>187</v>
      </c>
      <c r="D124" s="378"/>
      <c r="E124" s="378"/>
      <c r="F124" s="377"/>
      <c r="G124" s="97"/>
      <c r="H124" s="123">
        <f>G124*($H$141+$H$123)</f>
        <v>0</v>
      </c>
      <c r="I124" s="57"/>
      <c r="J124" s="106"/>
    </row>
    <row r="125" spans="1:10" ht="15">
      <c r="A125" s="56"/>
      <c r="B125" s="111" t="s">
        <v>86</v>
      </c>
      <c r="C125" s="641" t="s">
        <v>505</v>
      </c>
      <c r="D125" s="642"/>
      <c r="E125" s="642"/>
      <c r="F125" s="643"/>
      <c r="G125" s="124">
        <f>SUM(G126:G131)</f>
        <v>0</v>
      </c>
      <c r="H125" s="119"/>
      <c r="I125" s="57"/>
    </row>
    <row r="126" spans="1:10" ht="15">
      <c r="A126" s="56"/>
      <c r="B126" s="96"/>
      <c r="C126" s="376" t="s">
        <v>188</v>
      </c>
      <c r="D126" s="378"/>
      <c r="E126" s="378"/>
      <c r="F126" s="377"/>
      <c r="G126" s="124"/>
      <c r="H126" s="119"/>
      <c r="I126" s="57"/>
    </row>
    <row r="127" spans="1:10">
      <c r="A127" s="56"/>
      <c r="B127" s="96"/>
      <c r="C127" s="376" t="s">
        <v>189</v>
      </c>
      <c r="D127" s="378"/>
      <c r="E127" s="378"/>
      <c r="F127" s="377"/>
      <c r="G127" s="97"/>
      <c r="H127" s="119">
        <f>(SUM($H$141+$H$123+$H$124))/(1-$G$125)*$G$127</f>
        <v>0</v>
      </c>
      <c r="I127" s="57"/>
      <c r="J127" s="125"/>
    </row>
    <row r="128" spans="1:10">
      <c r="A128" s="56"/>
      <c r="B128" s="96"/>
      <c r="C128" s="376" t="s">
        <v>190</v>
      </c>
      <c r="D128" s="378"/>
      <c r="E128" s="378"/>
      <c r="F128" s="377"/>
      <c r="G128" s="97"/>
      <c r="H128" s="119">
        <f>(SUM($H$141+$H$123+$H$124))/(1-$G$125)*$G$128</f>
        <v>0</v>
      </c>
      <c r="I128" s="57"/>
    </row>
    <row r="129" spans="1:15">
      <c r="A129" s="56"/>
      <c r="B129" s="96"/>
      <c r="C129" s="376" t="s">
        <v>191</v>
      </c>
      <c r="D129" s="378"/>
      <c r="E129" s="378"/>
      <c r="F129" s="377"/>
      <c r="G129" s="97"/>
      <c r="H129" s="119">
        <f>G129*$H$141</f>
        <v>0</v>
      </c>
      <c r="I129" s="57"/>
      <c r="J129" s="388"/>
      <c r="K129" s="389"/>
      <c r="L129" s="389"/>
      <c r="M129" s="389"/>
      <c r="N129" s="389"/>
      <c r="O129" s="390"/>
    </row>
    <row r="130" spans="1:15" ht="15">
      <c r="A130" s="56"/>
      <c r="B130" s="96"/>
      <c r="C130" s="376" t="s">
        <v>192</v>
      </c>
      <c r="D130" s="378"/>
      <c r="E130" s="378"/>
      <c r="F130" s="377"/>
      <c r="G130" s="124"/>
      <c r="H130" s="119"/>
      <c r="I130" s="57"/>
      <c r="J130" s="126"/>
      <c r="K130" s="194"/>
      <c r="L130" s="194"/>
      <c r="M130" s="194"/>
      <c r="N130" s="194"/>
      <c r="O130" s="126"/>
    </row>
    <row r="131" spans="1:15">
      <c r="A131" s="56"/>
      <c r="B131" s="96"/>
      <c r="C131" s="376" t="s">
        <v>193</v>
      </c>
      <c r="D131" s="378"/>
      <c r="E131" s="378"/>
      <c r="F131" s="377"/>
      <c r="G131" s="97"/>
      <c r="H131" s="119">
        <f>(SUM($H$141+$H$123+$H$124))/(1-$G$125)*$G$131</f>
        <v>0</v>
      </c>
      <c r="I131" s="57"/>
      <c r="J131" s="128"/>
    </row>
    <row r="132" spans="1:15" ht="15.75" thickBot="1">
      <c r="A132" s="56"/>
      <c r="B132" s="371" t="s">
        <v>194</v>
      </c>
      <c r="C132" s="372"/>
      <c r="D132" s="372"/>
      <c r="E132" s="372"/>
      <c r="F132" s="372"/>
      <c r="G132" s="129">
        <f>G125+G124+G123</f>
        <v>0</v>
      </c>
      <c r="H132" s="120">
        <f>SUM(H123:H131)</f>
        <v>0</v>
      </c>
      <c r="I132" s="57"/>
    </row>
    <row r="133" spans="1:15" s="74" customFormat="1" ht="15" thickBot="1">
      <c r="A133" s="56"/>
      <c r="B133" s="381"/>
      <c r="C133" s="381"/>
      <c r="D133" s="381"/>
      <c r="E133" s="381"/>
      <c r="F133" s="381"/>
      <c r="G133" s="381"/>
      <c r="H133" s="381"/>
      <c r="I133" s="73"/>
      <c r="L133" s="130"/>
      <c r="M133" s="130"/>
    </row>
    <row r="134" spans="1:15" s="74" customFormat="1" ht="15">
      <c r="A134" s="56"/>
      <c r="B134" s="382" t="s">
        <v>195</v>
      </c>
      <c r="C134" s="383"/>
      <c r="D134" s="383"/>
      <c r="E134" s="383"/>
      <c r="F134" s="383"/>
      <c r="G134" s="383"/>
      <c r="H134" s="384"/>
      <c r="I134" s="73"/>
    </row>
    <row r="135" spans="1:15" ht="15">
      <c r="A135" s="56"/>
      <c r="B135" s="63" t="s">
        <v>27</v>
      </c>
      <c r="C135" s="385" t="s">
        <v>196</v>
      </c>
      <c r="D135" s="386"/>
      <c r="E135" s="385" t="s">
        <v>98</v>
      </c>
      <c r="F135" s="387"/>
      <c r="G135" s="386"/>
      <c r="H135" s="193" t="s">
        <v>114</v>
      </c>
      <c r="I135" s="57"/>
      <c r="K135" s="84"/>
      <c r="L135" s="84"/>
      <c r="M135" s="84"/>
    </row>
    <row r="136" spans="1:15">
      <c r="A136" s="56"/>
      <c r="B136" s="96" t="s">
        <v>82</v>
      </c>
      <c r="C136" s="376" t="s">
        <v>197</v>
      </c>
      <c r="D136" s="377"/>
      <c r="E136" s="378" t="s">
        <v>198</v>
      </c>
      <c r="F136" s="378"/>
      <c r="G136" s="377"/>
      <c r="H136" s="119">
        <f>H33</f>
        <v>0</v>
      </c>
      <c r="I136" s="57"/>
      <c r="L136" s="84"/>
      <c r="M136" s="84"/>
      <c r="N136" s="84"/>
    </row>
    <row r="137" spans="1:15">
      <c r="A137" s="56"/>
      <c r="B137" s="96" t="s">
        <v>84</v>
      </c>
      <c r="C137" s="376" t="s">
        <v>199</v>
      </c>
      <c r="D137" s="377"/>
      <c r="E137" s="378" t="s">
        <v>200</v>
      </c>
      <c r="F137" s="378"/>
      <c r="G137" s="377"/>
      <c r="H137" s="119">
        <f>H79</f>
        <v>0</v>
      </c>
      <c r="I137" s="57"/>
      <c r="L137" s="84"/>
    </row>
    <row r="138" spans="1:15">
      <c r="A138" s="56"/>
      <c r="B138" s="96" t="s">
        <v>86</v>
      </c>
      <c r="C138" s="376" t="s">
        <v>201</v>
      </c>
      <c r="D138" s="377"/>
      <c r="E138" s="378" t="s">
        <v>202</v>
      </c>
      <c r="F138" s="378"/>
      <c r="G138" s="377"/>
      <c r="H138" s="119">
        <f>H89</f>
        <v>0</v>
      </c>
      <c r="I138" s="57"/>
      <c r="L138" s="84"/>
    </row>
    <row r="139" spans="1:15">
      <c r="A139" s="56"/>
      <c r="B139" s="96" t="s">
        <v>104</v>
      </c>
      <c r="C139" s="376" t="s">
        <v>203</v>
      </c>
      <c r="D139" s="377"/>
      <c r="E139" s="378" t="s">
        <v>204</v>
      </c>
      <c r="F139" s="378"/>
      <c r="G139" s="377"/>
      <c r="H139" s="119">
        <f>H114</f>
        <v>0</v>
      </c>
      <c r="I139" s="57"/>
    </row>
    <row r="140" spans="1:15">
      <c r="A140" s="56"/>
      <c r="B140" s="96" t="s">
        <v>106</v>
      </c>
      <c r="C140" s="376" t="s">
        <v>205</v>
      </c>
      <c r="D140" s="377"/>
      <c r="E140" s="378" t="s">
        <v>206</v>
      </c>
      <c r="F140" s="378"/>
      <c r="G140" s="377"/>
      <c r="H140" s="119">
        <f>H119</f>
        <v>0</v>
      </c>
      <c r="I140" s="57"/>
    </row>
    <row r="141" spans="1:15" ht="15">
      <c r="A141" s="56"/>
      <c r="B141" s="379" t="s">
        <v>207</v>
      </c>
      <c r="C141" s="380"/>
      <c r="D141" s="380"/>
      <c r="E141" s="380"/>
      <c r="F141" s="380"/>
      <c r="G141" s="380"/>
      <c r="H141" s="131">
        <f>SUM(H136:H140)</f>
        <v>0</v>
      </c>
      <c r="I141" s="57"/>
    </row>
    <row r="142" spans="1:15">
      <c r="A142" s="56"/>
      <c r="B142" s="96" t="s">
        <v>108</v>
      </c>
      <c r="C142" s="376" t="s">
        <v>208</v>
      </c>
      <c r="D142" s="377"/>
      <c r="E142" s="378" t="s">
        <v>209</v>
      </c>
      <c r="F142" s="378"/>
      <c r="G142" s="377"/>
      <c r="H142" s="119">
        <f>H132</f>
        <v>0</v>
      </c>
      <c r="I142" s="57"/>
    </row>
    <row r="143" spans="1:15" ht="15.75" thickBot="1">
      <c r="A143" s="56"/>
      <c r="B143" s="371" t="s">
        <v>210</v>
      </c>
      <c r="C143" s="372"/>
      <c r="D143" s="372"/>
      <c r="E143" s="372"/>
      <c r="F143" s="372"/>
      <c r="G143" s="372"/>
      <c r="H143" s="118">
        <f>SUM(H141:H142)</f>
        <v>0</v>
      </c>
      <c r="I143" s="57"/>
    </row>
    <row r="144" spans="1:15" ht="15" thickBot="1">
      <c r="A144" s="373"/>
      <c r="B144" s="374"/>
      <c r="C144" s="374"/>
      <c r="D144" s="374"/>
      <c r="E144" s="374"/>
      <c r="F144" s="374"/>
      <c r="G144" s="374"/>
      <c r="H144" s="374"/>
      <c r="I144" s="375"/>
    </row>
    <row r="145" spans="5:11" ht="15" thickTop="1">
      <c r="K145" s="132"/>
    </row>
    <row r="146" spans="5:11">
      <c r="K146" s="132"/>
    </row>
    <row r="151" spans="5:11">
      <c r="H151" s="55"/>
    </row>
    <row r="152" spans="5:11">
      <c r="H152" s="55"/>
    </row>
    <row r="153" spans="5:11">
      <c r="H153" s="55"/>
    </row>
    <row r="154" spans="5:11">
      <c r="H154" s="55"/>
    </row>
    <row r="155" spans="5:11">
      <c r="H155" s="55"/>
    </row>
    <row r="156" spans="5:11">
      <c r="E156" s="133"/>
      <c r="H156" s="55"/>
    </row>
    <row r="157" spans="5:11">
      <c r="H157" s="55"/>
    </row>
    <row r="158" spans="5:11">
      <c r="H158" s="55"/>
    </row>
    <row r="159" spans="5:11">
      <c r="H159" s="55"/>
    </row>
    <row r="160" spans="5:11">
      <c r="H160" s="55"/>
    </row>
    <row r="161" spans="8:8">
      <c r="H161" s="55"/>
    </row>
    <row r="162" spans="8:8">
      <c r="H162" s="55"/>
    </row>
    <row r="163" spans="8:8">
      <c r="H163" s="55"/>
    </row>
    <row r="164" spans="8:8">
      <c r="H164" s="55"/>
    </row>
    <row r="165" spans="8:8">
      <c r="H165" s="55"/>
    </row>
    <row r="166" spans="8:8">
      <c r="H166" s="55"/>
    </row>
    <row r="167" spans="8:8">
      <c r="H167" s="55"/>
    </row>
    <row r="168" spans="8:8">
      <c r="H168" s="55"/>
    </row>
    <row r="169" spans="8:8">
      <c r="H169" s="55"/>
    </row>
    <row r="170" spans="8:8">
      <c r="H170" s="55"/>
    </row>
  </sheetData>
  <mergeCells count="169">
    <mergeCell ref="B143:G143"/>
    <mergeCell ref="A144:I144"/>
    <mergeCell ref="C139:D139"/>
    <mergeCell ref="E139:G139"/>
    <mergeCell ref="C140:D140"/>
    <mergeCell ref="E140:G140"/>
    <mergeCell ref="B141:G141"/>
    <mergeCell ref="C142:D142"/>
    <mergeCell ref="E142:G142"/>
    <mergeCell ref="C136:D136"/>
    <mergeCell ref="E136:G136"/>
    <mergeCell ref="C137:D137"/>
    <mergeCell ref="E137:G137"/>
    <mergeCell ref="C138:D138"/>
    <mergeCell ref="E138:G138"/>
    <mergeCell ref="C130:F130"/>
    <mergeCell ref="C131:F131"/>
    <mergeCell ref="B132:F132"/>
    <mergeCell ref="B133:H133"/>
    <mergeCell ref="B134:H134"/>
    <mergeCell ref="C135:D135"/>
    <mergeCell ref="E135:G135"/>
    <mergeCell ref="C125:F125"/>
    <mergeCell ref="C126:F126"/>
    <mergeCell ref="C127:F127"/>
    <mergeCell ref="C128:F128"/>
    <mergeCell ref="C129:F129"/>
    <mergeCell ref="J129:O129"/>
    <mergeCell ref="B119:G119"/>
    <mergeCell ref="B120:H120"/>
    <mergeCell ref="B121:H121"/>
    <mergeCell ref="C122:F122"/>
    <mergeCell ref="C123:F123"/>
    <mergeCell ref="C124:F124"/>
    <mergeCell ref="B114:G114"/>
    <mergeCell ref="B115:H115"/>
    <mergeCell ref="B116:H116"/>
    <mergeCell ref="C117:G117"/>
    <mergeCell ref="C118:G118"/>
    <mergeCell ref="B108:F108"/>
    <mergeCell ref="B109:H109"/>
    <mergeCell ref="B110:H110"/>
    <mergeCell ref="C111:G111"/>
    <mergeCell ref="C112:G112"/>
    <mergeCell ref="C113:G113"/>
    <mergeCell ref="B102:H102"/>
    <mergeCell ref="B103:H103"/>
    <mergeCell ref="B104:H104"/>
    <mergeCell ref="B105:H105"/>
    <mergeCell ref="C106:F106"/>
    <mergeCell ref="C107:F107"/>
    <mergeCell ref="J97:O97"/>
    <mergeCell ref="C98:F98"/>
    <mergeCell ref="C99:F99"/>
    <mergeCell ref="J99:O99"/>
    <mergeCell ref="C100:F100"/>
    <mergeCell ref="B101:F101"/>
    <mergeCell ref="B92:H92"/>
    <mergeCell ref="B93:H93"/>
    <mergeCell ref="C94:F94"/>
    <mergeCell ref="C96:F96"/>
    <mergeCell ref="C97:F97"/>
    <mergeCell ref="C86:F86"/>
    <mergeCell ref="C87:F87"/>
    <mergeCell ref="C88:F88"/>
    <mergeCell ref="B89:F89"/>
    <mergeCell ref="B90:H90"/>
    <mergeCell ref="B91:H91"/>
    <mergeCell ref="C95:F95"/>
    <mergeCell ref="B80:H80"/>
    <mergeCell ref="B81:H81"/>
    <mergeCell ref="C82:F82"/>
    <mergeCell ref="C83:F83"/>
    <mergeCell ref="C84:F84"/>
    <mergeCell ref="C85:F85"/>
    <mergeCell ref="B74:H74"/>
    <mergeCell ref="C75:G75"/>
    <mergeCell ref="C76:G76"/>
    <mergeCell ref="C77:G77"/>
    <mergeCell ref="C78:G78"/>
    <mergeCell ref="B79:G79"/>
    <mergeCell ref="C68:F68"/>
    <mergeCell ref="C69:F69"/>
    <mergeCell ref="B70:G70"/>
    <mergeCell ref="B71:H71"/>
    <mergeCell ref="B72:H72"/>
    <mergeCell ref="B73:H73"/>
    <mergeCell ref="B64:B65"/>
    <mergeCell ref="C64:E65"/>
    <mergeCell ref="G64:G65"/>
    <mergeCell ref="H64:H65"/>
    <mergeCell ref="C66:F66"/>
    <mergeCell ref="C67:F67"/>
    <mergeCell ref="B59:H59"/>
    <mergeCell ref="B60:H60"/>
    <mergeCell ref="C61:F61"/>
    <mergeCell ref="B62:B63"/>
    <mergeCell ref="C62:E63"/>
    <mergeCell ref="G62:G63"/>
    <mergeCell ref="H62:H63"/>
    <mergeCell ref="C53:F53"/>
    <mergeCell ref="C54:F54"/>
    <mergeCell ref="B55:F55"/>
    <mergeCell ref="B56:H56"/>
    <mergeCell ref="B57:H57"/>
    <mergeCell ref="B58:H58"/>
    <mergeCell ref="C47:F47"/>
    <mergeCell ref="C48:F48"/>
    <mergeCell ref="C49:F49"/>
    <mergeCell ref="C50:F50"/>
    <mergeCell ref="C51:F51"/>
    <mergeCell ref="C52:F52"/>
    <mergeCell ref="B41:H41"/>
    <mergeCell ref="B43:H43"/>
    <mergeCell ref="B44:H44"/>
    <mergeCell ref="B45:H45"/>
    <mergeCell ref="C46:F46"/>
    <mergeCell ref="B42:H42"/>
    <mergeCell ref="C37:F37"/>
    <mergeCell ref="C38:F38"/>
    <mergeCell ref="C39:F39"/>
    <mergeCell ref="B40:F40"/>
    <mergeCell ref="B34:H34"/>
    <mergeCell ref="B35:H35"/>
    <mergeCell ref="B36:H36"/>
    <mergeCell ref="C28:F28"/>
    <mergeCell ref="C29:F29"/>
    <mergeCell ref="C30:F30"/>
    <mergeCell ref="C31:F31"/>
    <mergeCell ref="C32:F32"/>
    <mergeCell ref="B33:G33"/>
    <mergeCell ref="C23:F23"/>
    <mergeCell ref="G23:H23"/>
    <mergeCell ref="B24:H24"/>
    <mergeCell ref="B25:H25"/>
    <mergeCell ref="C26:F26"/>
    <mergeCell ref="C27:G27"/>
    <mergeCell ref="B19:H19"/>
    <mergeCell ref="C20:F20"/>
    <mergeCell ref="G20:H20"/>
    <mergeCell ref="C21:F21"/>
    <mergeCell ref="G21:H21"/>
    <mergeCell ref="C22:F22"/>
    <mergeCell ref="G22:H22"/>
    <mergeCell ref="B15:F15"/>
    <mergeCell ref="G15:H15"/>
    <mergeCell ref="B16:F16"/>
    <mergeCell ref="G16:H16"/>
    <mergeCell ref="B17:H17"/>
    <mergeCell ref="B18:H18"/>
    <mergeCell ref="C11:F11"/>
    <mergeCell ref="G11:H11"/>
    <mergeCell ref="C12:F12"/>
    <mergeCell ref="G12:H12"/>
    <mergeCell ref="B13:H13"/>
    <mergeCell ref="B14:H14"/>
    <mergeCell ref="B7:C7"/>
    <mergeCell ref="D7:H7"/>
    <mergeCell ref="B8:H8"/>
    <mergeCell ref="B9:H9"/>
    <mergeCell ref="C10:F10"/>
    <mergeCell ref="G10:H10"/>
    <mergeCell ref="B2:H3"/>
    <mergeCell ref="B4:C4"/>
    <mergeCell ref="D4:H4"/>
    <mergeCell ref="B5:C5"/>
    <mergeCell ref="D5:H5"/>
    <mergeCell ref="B6:C6"/>
    <mergeCell ref="D6:H6"/>
  </mergeCells>
  <pageMargins left="0.7" right="0.7" top="0.75" bottom="0.75" header="0.3" footer="0.3"/>
  <pageSetup paperSize="9" scale="56" fitToHeight="0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2" tint="-0.499984740745262"/>
    <pageSetUpPr fitToPage="1"/>
  </sheetPr>
  <dimension ref="A1:H14"/>
  <sheetViews>
    <sheetView showGridLines="0" view="pageBreakPreview" zoomScaleNormal="100" zoomScaleSheetLayoutView="100" workbookViewId="0">
      <selection activeCell="F5" sqref="F5:F12"/>
    </sheetView>
  </sheetViews>
  <sheetFormatPr defaultRowHeight="15"/>
  <cols>
    <col min="1" max="1" width="13.7109375" customWidth="1"/>
    <col min="2" max="2" width="16.140625" customWidth="1"/>
    <col min="3" max="3" width="71.5703125" customWidth="1"/>
    <col min="4" max="4" width="12.42578125" customWidth="1"/>
    <col min="5" max="5" width="15.85546875" customWidth="1"/>
    <col min="6" max="6" width="20.140625" customWidth="1"/>
    <col min="7" max="7" width="23.42578125" customWidth="1"/>
    <col min="8" max="8" width="27" customWidth="1"/>
  </cols>
  <sheetData>
    <row r="1" spans="1:8" ht="15.75" thickBot="1">
      <c r="A1" s="583" t="s">
        <v>233</v>
      </c>
      <c r="B1" s="583"/>
      <c r="C1" s="583"/>
      <c r="D1" s="583"/>
      <c r="E1" s="583"/>
      <c r="F1" s="583"/>
      <c r="G1" s="583"/>
      <c r="H1" s="583"/>
    </row>
    <row r="2" spans="1:8" ht="15.75" thickBot="1">
      <c r="A2" s="583"/>
      <c r="B2" s="583"/>
      <c r="C2" s="583"/>
      <c r="D2" s="583"/>
      <c r="E2" s="583"/>
      <c r="F2" s="583"/>
      <c r="G2" s="583"/>
      <c r="H2" s="583"/>
    </row>
    <row r="3" spans="1:8" ht="15.75" thickBot="1">
      <c r="A3" s="645"/>
      <c r="B3" s="646"/>
      <c r="C3" s="646"/>
      <c r="D3" s="646"/>
      <c r="E3" s="646"/>
      <c r="F3" s="646"/>
      <c r="G3" s="646"/>
      <c r="H3" s="647"/>
    </row>
    <row r="4" spans="1:8" ht="26.25" thickBot="1">
      <c r="A4" s="236" t="s">
        <v>54</v>
      </c>
      <c r="B4" s="150" t="s">
        <v>232</v>
      </c>
      <c r="C4" s="150" t="s">
        <v>231</v>
      </c>
      <c r="D4" s="150" t="s">
        <v>230</v>
      </c>
      <c r="E4" s="150" t="s">
        <v>229</v>
      </c>
      <c r="F4" s="151" t="s">
        <v>228</v>
      </c>
      <c r="G4" s="152" t="s">
        <v>227</v>
      </c>
      <c r="H4" s="153" t="s">
        <v>226</v>
      </c>
    </row>
    <row r="5" spans="1:8" ht="51.75" thickBot="1">
      <c r="A5" s="42">
        <v>1</v>
      </c>
      <c r="B5" s="208" t="s">
        <v>600</v>
      </c>
      <c r="C5" s="232" t="s">
        <v>601</v>
      </c>
      <c r="D5" s="182" t="s">
        <v>216</v>
      </c>
      <c r="E5" s="42">
        <v>4</v>
      </c>
      <c r="F5" s="212"/>
      <c r="G5" s="178">
        <f t="shared" ref="G5:G12" si="0">(E5*F5)/12</f>
        <v>0</v>
      </c>
      <c r="H5" s="179">
        <f t="shared" ref="H5:H12" si="1">G5*36</f>
        <v>0</v>
      </c>
    </row>
    <row r="6" spans="1:8" ht="39" thickBot="1">
      <c r="A6" s="42">
        <v>2</v>
      </c>
      <c r="B6" s="247" t="s">
        <v>225</v>
      </c>
      <c r="C6" s="232" t="s">
        <v>602</v>
      </c>
      <c r="D6" s="182" t="s">
        <v>216</v>
      </c>
      <c r="E6" s="42">
        <v>4</v>
      </c>
      <c r="F6" s="212"/>
      <c r="G6" s="178">
        <f t="shared" si="0"/>
        <v>0</v>
      </c>
      <c r="H6" s="179">
        <f t="shared" si="1"/>
        <v>0</v>
      </c>
    </row>
    <row r="7" spans="1:8" ht="26.25" thickBot="1">
      <c r="A7" s="42">
        <v>3</v>
      </c>
      <c r="B7" s="247" t="s">
        <v>603</v>
      </c>
      <c r="C7" s="232" t="s">
        <v>604</v>
      </c>
      <c r="D7" s="182" t="s">
        <v>216</v>
      </c>
      <c r="E7" s="42">
        <v>2</v>
      </c>
      <c r="F7" s="212"/>
      <c r="G7" s="178">
        <f t="shared" si="0"/>
        <v>0</v>
      </c>
      <c r="H7" s="179">
        <f t="shared" si="1"/>
        <v>0</v>
      </c>
    </row>
    <row r="8" spans="1:8" ht="26.25" thickBot="1">
      <c r="A8" s="42">
        <v>4</v>
      </c>
      <c r="B8" s="247" t="s">
        <v>605</v>
      </c>
      <c r="C8" s="232" t="s">
        <v>606</v>
      </c>
      <c r="D8" s="182" t="s">
        <v>221</v>
      </c>
      <c r="E8" s="42">
        <v>4</v>
      </c>
      <c r="F8" s="212"/>
      <c r="G8" s="178">
        <f t="shared" si="0"/>
        <v>0</v>
      </c>
      <c r="H8" s="179">
        <f t="shared" si="1"/>
        <v>0</v>
      </c>
    </row>
    <row r="9" spans="1:8" ht="26.25" thickBot="1">
      <c r="A9" s="42">
        <v>5</v>
      </c>
      <c r="B9" s="208" t="s">
        <v>766</v>
      </c>
      <c r="C9" s="232" t="s">
        <v>767</v>
      </c>
      <c r="D9" s="182" t="s">
        <v>216</v>
      </c>
      <c r="E9" s="42">
        <v>2</v>
      </c>
      <c r="F9" s="212"/>
      <c r="G9" s="178">
        <f t="shared" si="0"/>
        <v>0</v>
      </c>
      <c r="H9" s="179">
        <f t="shared" si="1"/>
        <v>0</v>
      </c>
    </row>
    <row r="10" spans="1:8" ht="15.75" thickBot="1">
      <c r="A10" s="42">
        <v>5</v>
      </c>
      <c r="B10" s="48" t="s">
        <v>732</v>
      </c>
      <c r="C10" s="138" t="s">
        <v>733</v>
      </c>
      <c r="D10" s="234" t="s">
        <v>213</v>
      </c>
      <c r="E10" s="235">
        <v>1</v>
      </c>
      <c r="F10" s="288"/>
      <c r="G10" s="289">
        <f>(E10*F10)/12</f>
        <v>0</v>
      </c>
      <c r="H10" s="290">
        <f>G10*36</f>
        <v>0</v>
      </c>
    </row>
    <row r="11" spans="1:8" ht="44.25" customHeight="1" thickBot="1">
      <c r="A11" s="42">
        <v>6</v>
      </c>
      <c r="B11" s="48" t="s">
        <v>768</v>
      </c>
      <c r="C11" s="287" t="s">
        <v>719</v>
      </c>
      <c r="D11" s="42" t="s">
        <v>213</v>
      </c>
      <c r="E11" s="42">
        <v>1</v>
      </c>
      <c r="F11" s="186"/>
      <c r="G11" s="179">
        <f>(E11*F11)/12</f>
        <v>0</v>
      </c>
      <c r="H11" s="179">
        <f>G11*36</f>
        <v>0</v>
      </c>
    </row>
    <row r="12" spans="1:8" ht="44.25" customHeight="1" thickBot="1">
      <c r="A12" s="42">
        <v>7</v>
      </c>
      <c r="B12" s="247" t="s">
        <v>607</v>
      </c>
      <c r="C12" s="232" t="s">
        <v>608</v>
      </c>
      <c r="D12" s="291" t="s">
        <v>221</v>
      </c>
      <c r="E12" s="292">
        <v>2</v>
      </c>
      <c r="F12" s="210"/>
      <c r="G12" s="277">
        <f t="shared" si="0"/>
        <v>0</v>
      </c>
      <c r="H12" s="293">
        <f t="shared" si="1"/>
        <v>0</v>
      </c>
    </row>
    <row r="13" spans="1:8" ht="15.75" thickBot="1">
      <c r="A13" s="578"/>
      <c r="B13" s="579"/>
      <c r="C13" s="579"/>
      <c r="D13" s="579"/>
      <c r="E13" s="579"/>
      <c r="F13" s="579"/>
      <c r="G13" s="579"/>
      <c r="H13" s="580"/>
    </row>
    <row r="14" spans="1:8" ht="15.75" thickBot="1">
      <c r="A14" s="572" t="s">
        <v>41</v>
      </c>
      <c r="B14" s="573"/>
      <c r="C14" s="573"/>
      <c r="D14" s="573"/>
      <c r="E14" s="573"/>
      <c r="F14" s="573"/>
      <c r="G14" s="228">
        <f>SUM(G5:G12)</f>
        <v>0</v>
      </c>
      <c r="H14" s="228">
        <f>SUM(H5:H12)</f>
        <v>0</v>
      </c>
    </row>
  </sheetData>
  <mergeCells count="4">
    <mergeCell ref="A1:H2"/>
    <mergeCell ref="A3:H3"/>
    <mergeCell ref="A13:H13"/>
    <mergeCell ref="A14:F14"/>
  </mergeCells>
  <pageMargins left="0.7" right="0.7" top="0.75" bottom="0.75" header="0.3" footer="0.3"/>
  <pageSetup paperSize="9" scale="43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37</vt:i4>
      </vt:variant>
      <vt:variant>
        <vt:lpstr>Intervalos nomeados</vt:lpstr>
      </vt:variant>
      <vt:variant>
        <vt:i4>9</vt:i4>
      </vt:variant>
    </vt:vector>
  </HeadingPairs>
  <TitlesOfParts>
    <vt:vector size="46" baseType="lpstr">
      <vt:lpstr>PROPOSTA DE PRECOS - GLOBAL</vt:lpstr>
      <vt:lpstr>PROPOSTA-ITEM2</vt:lpstr>
      <vt:lpstr>PROPOSTA-ITEM3</vt:lpstr>
      <vt:lpstr>PROPOSTA-ITEM4</vt:lpstr>
      <vt:lpstr>PCFP ITEM4</vt:lpstr>
      <vt:lpstr>RESUMO - INSUMOS</vt:lpstr>
      <vt:lpstr>Uniformes Limpe.</vt:lpstr>
      <vt:lpstr>INSU-Material de Limpeza </vt:lpstr>
      <vt:lpstr>INSU-Utensilios</vt:lpstr>
      <vt:lpstr>INSU-Equipamentos </vt:lpstr>
      <vt:lpstr>PROPOSTA-ITEM5</vt:lpstr>
      <vt:lpstr>PCFP ITEM5</vt:lpstr>
      <vt:lpstr>RESUMO - INSUMOS JARDI.</vt:lpstr>
      <vt:lpstr>Uniformes Jardim.</vt:lpstr>
      <vt:lpstr>INSU-Equipa-Utensi</vt:lpstr>
      <vt:lpstr>PROPOSTA-ITEM6</vt:lpstr>
      <vt:lpstr>PCFP ITEM6</vt:lpstr>
      <vt:lpstr>RESUMO - INSUMOS Bombeiros</vt:lpstr>
      <vt:lpstr>Uniformes Bombeiro</vt:lpstr>
      <vt:lpstr>INSU-Equipa-Utensi BC</vt:lpstr>
      <vt:lpstr>PROPOSTA-ITEM7</vt:lpstr>
      <vt:lpstr>PROPOSTA-ITEM8</vt:lpstr>
      <vt:lpstr>PCFP ITEM8</vt:lpstr>
      <vt:lpstr>Uniformes Copa</vt:lpstr>
      <vt:lpstr>PROPOSTA-ITEM9</vt:lpstr>
      <vt:lpstr>PCFP ITEM9</vt:lpstr>
      <vt:lpstr>Equipamentos Porteiro</vt:lpstr>
      <vt:lpstr>Uniformes Porteiro</vt:lpstr>
      <vt:lpstr>PROPOSTA-ITEM10</vt:lpstr>
      <vt:lpstr>PCFP ITEM10</vt:lpstr>
      <vt:lpstr>PROPOSTA-ITEM11</vt:lpstr>
      <vt:lpstr>PCFP ITEM11</vt:lpstr>
      <vt:lpstr>Uniformes Recepção</vt:lpstr>
      <vt:lpstr>PROPOSTA-ITEM12</vt:lpstr>
      <vt:lpstr>PROPOSTA-ITEM13</vt:lpstr>
      <vt:lpstr>PCFP ITEM13</vt:lpstr>
      <vt:lpstr>Uniformes Supervisor</vt:lpstr>
      <vt:lpstr>'PCFP ITEM10'!Area_de_impressao</vt:lpstr>
      <vt:lpstr>'PCFP ITEM11'!Area_de_impressao</vt:lpstr>
      <vt:lpstr>'PCFP ITEM13'!Area_de_impressao</vt:lpstr>
      <vt:lpstr>'PCFP ITEM4'!Area_de_impressao</vt:lpstr>
      <vt:lpstr>'PCFP ITEM5'!Area_de_impressao</vt:lpstr>
      <vt:lpstr>'PCFP ITEM6'!Area_de_impressao</vt:lpstr>
      <vt:lpstr>'PCFP ITEM8'!Area_de_impressao</vt:lpstr>
      <vt:lpstr>'PCFP ITEM9'!Area_de_impressao</vt:lpstr>
      <vt:lpstr>'PROPOSTA DE PRECOS - GLOBAL'!Area_de_impressao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Athirson Viana Silva</dc:creator>
  <cp:lastModifiedBy>Athirson Viana Silva</cp:lastModifiedBy>
  <cp:lastPrinted>2026-07-01T12:41:59Z</cp:lastPrinted>
  <dcterms:created xsi:type="dcterms:W3CDTF">2026-05-21T17:54:19Z</dcterms:created>
  <dcterms:modified xsi:type="dcterms:W3CDTF">2026-07-22T14:17:25Z</dcterms:modified>
</cp:coreProperties>
</file>