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thiago.alsilva\Documents\SEINFRA\07 - GERENCIADORA\"/>
    </mc:Choice>
  </mc:AlternateContent>
  <xr:revisionPtr revIDLastSave="0" documentId="13_ncr:1_{0BA0F622-83E3-40D8-9B2D-49AFDC5B819E}" xr6:coauthVersionLast="47" xr6:coauthVersionMax="47" xr10:uidLastSave="{00000000-0000-0000-0000-000000000000}"/>
  <bookViews>
    <workbookView xWindow="-28920" yWindow="-120" windowWidth="29040" windowHeight="15720" tabRatio="962" firstSheet="1" activeTab="1" xr2:uid="{00000000-000D-0000-FFFF-FFFF00000000}"/>
  </bookViews>
  <sheets>
    <sheet name="DADOS DA OBRA" sheetId="551" state="hidden" r:id="rId1"/>
    <sheet name="CAPA - ORÇAMENTO" sheetId="858" r:id="rId2"/>
    <sheet name="ORÇAMENTO RESUMO" sheetId="851" r:id="rId3"/>
    <sheet name="ORÇAMENTO SINTÉTICO" sheetId="847" r:id="rId4"/>
    <sheet name="COMPOSIÇÕES" sheetId="850" r:id="rId5"/>
    <sheet name="CRONOGRAMA" sheetId="808" r:id="rId6"/>
    <sheet name="CURVA ABC DE SERVIÇOS" sheetId="853" r:id="rId7"/>
    <sheet name="BDI NORMAL" sheetId="843" r:id="rId8"/>
    <sheet name="ENCARGOS SOCIAIS" sheetId="855" state="hidden" r:id="rId9"/>
    <sheet name="CAPA - MEMORIAL DE CÁLCULO" sheetId="841" r:id="rId10"/>
    <sheet name="ALOCAÇÃO DE EQUIPES" sheetId="859" r:id="rId11"/>
    <sheet name="TOTAL PROFISSIONAIS" sheetId="860" r:id="rId12"/>
  </sheets>
  <definedNames>
    <definedName name="_xlnm.Print_Area" localSheetId="10">'ALOCAÇÃO DE EQUIPES'!$A$1:$AC$127</definedName>
    <definedName name="_xlnm.Print_Area" localSheetId="7">'BDI NORMAL'!$A$1:$P$31</definedName>
    <definedName name="_xlnm.Print_Area" localSheetId="9">'CAPA - MEMORIAL DE CÁLCULO'!$A$1:$P$27</definedName>
    <definedName name="_xlnm.Print_Area" localSheetId="1">'CAPA - ORÇAMENTO'!$A$1:$P$26</definedName>
    <definedName name="_xlnm.Print_Area" localSheetId="5">CRONOGRAMA!$A$1:$CW$35</definedName>
    <definedName name="_xlnm.Print_Area" localSheetId="0">'DADOS DA OBRA'!$A$1:$Q$31</definedName>
    <definedName name="_xlnm.Print_Area" localSheetId="8">'ENCARGOS SOCIAIS'!$A$1:$H$44</definedName>
    <definedName name="_xlnm.Print_Area" localSheetId="2">'ORÇAMENTO RESUMO'!$A$1:$L$18</definedName>
    <definedName name="_xlnm.Print_Area" localSheetId="3">'ORÇAMENTO SINTÉTICO'!$A$1:$M$48</definedName>
    <definedName name="_xlnm.Print_Area" localSheetId="11">'TOTAL PROFISSIONAIS'!$A$1:$K$32</definedName>
    <definedName name="_xlnm.Print_Titles" localSheetId="10">'ALOCAÇÃO DE EQUIPES'!$1:$8</definedName>
    <definedName name="_xlnm.Print_Titles" localSheetId="7">'BDI NORMAL'!$1:$6</definedName>
    <definedName name="_xlnm.Print_Titles" localSheetId="9">'CAPA - MEMORIAL DE CÁLCULO'!$1:$8</definedName>
    <definedName name="_xlnm.Print_Titles" localSheetId="1">'CAPA - ORÇAMENTO'!$1:$8</definedName>
    <definedName name="_xlnm.Print_Titles" localSheetId="4">COMPOSIÇÕES!$1:$7</definedName>
    <definedName name="_xlnm.Print_Titles" localSheetId="5">CRONOGRAMA!$1:$13</definedName>
    <definedName name="_xlnm.Print_Titles" localSheetId="6">'CURVA ABC DE SERVIÇOS'!$1:$8</definedName>
    <definedName name="_xlnm.Print_Titles" localSheetId="8">'ENCARGOS SOCIAIS'!#REF!</definedName>
    <definedName name="_xlnm.Print_Titles" localSheetId="2">'ORÇAMENTO RESUMO'!#REF!</definedName>
    <definedName name="_xlnm.Print_Titles" localSheetId="3">'ORÇAMENTO SINTÉTICO'!$1:$8</definedName>
    <definedName name="_xlnm.Print_Titles" localSheetId="11">'TOTAL PROFISSIONAIS'!$1:$6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4" i="808" l="1"/>
  <c r="Q34" i="808" s="1"/>
  <c r="U34" i="808" s="1"/>
  <c r="Y34" i="808" s="1"/>
  <c r="AC34" i="808" s="1"/>
  <c r="AG34" i="808" s="1"/>
  <c r="AK34" i="808" s="1"/>
  <c r="AO34" i="808" s="1"/>
  <c r="AS34" i="808" s="1"/>
  <c r="AW34" i="808" s="1"/>
  <c r="BA34" i="808" s="1"/>
  <c r="BE34" i="808" s="1"/>
  <c r="BI34" i="808" s="1"/>
  <c r="BM34" i="808" s="1"/>
  <c r="BQ34" i="808" s="1"/>
  <c r="BU34" i="808" s="1"/>
  <c r="BY34" i="808" s="1"/>
  <c r="CC34" i="808" s="1"/>
  <c r="CG34" i="808" s="1"/>
  <c r="CK34" i="808" s="1"/>
  <c r="CO34" i="808" s="1"/>
  <c r="CS34" i="808" s="1"/>
  <c r="E32" i="808"/>
  <c r="C4" i="851" l="1"/>
  <c r="C4" i="847" s="1"/>
  <c r="I29" i="860"/>
  <c r="I11" i="860"/>
  <c r="I10" i="860"/>
  <c r="I9" i="860"/>
  <c r="H27" i="860"/>
  <c r="J27" i="860" s="1"/>
  <c r="H26" i="860"/>
  <c r="D9" i="860"/>
  <c r="D28" i="860"/>
  <c r="J28" i="860"/>
  <c r="H10" i="860"/>
  <c r="G25" i="860"/>
  <c r="G24" i="860"/>
  <c r="J24" i="860" s="1"/>
  <c r="G21" i="860"/>
  <c r="G11" i="860"/>
  <c r="G10" i="860"/>
  <c r="G9" i="860"/>
  <c r="F22" i="860"/>
  <c r="F21" i="860"/>
  <c r="F19" i="860"/>
  <c r="F16" i="860"/>
  <c r="J16" i="860" s="1"/>
  <c r="F11" i="860"/>
  <c r="F10" i="860"/>
  <c r="F9" i="860"/>
  <c r="E11" i="860"/>
  <c r="E9" i="860"/>
  <c r="E30" i="860" s="1"/>
  <c r="D13" i="860"/>
  <c r="J13" i="860" s="1"/>
  <c r="D12" i="860"/>
  <c r="J12" i="860" s="1"/>
  <c r="D11" i="860"/>
  <c r="D10" i="860"/>
  <c r="C4" i="860"/>
  <c r="J29" i="860"/>
  <c r="J25" i="860"/>
  <c r="J23" i="860"/>
  <c r="J22" i="860"/>
  <c r="J20" i="860"/>
  <c r="J19" i="860"/>
  <c r="J18" i="860"/>
  <c r="J17" i="860"/>
  <c r="J15" i="860"/>
  <c r="J14" i="860"/>
  <c r="C4" i="859"/>
  <c r="C5" i="855"/>
  <c r="C3" i="855"/>
  <c r="C4" i="843"/>
  <c r="H5" i="853"/>
  <c r="C3" i="853"/>
  <c r="I5" i="850"/>
  <c r="K5" i="850"/>
  <c r="J5" i="853" s="1"/>
  <c r="K4" i="850"/>
  <c r="CT9" i="808" s="1"/>
  <c r="K3" i="850"/>
  <c r="J3" i="853" s="1"/>
  <c r="B3" i="850"/>
  <c r="J5" i="847"/>
  <c r="K5" i="851"/>
  <c r="L4" i="847"/>
  <c r="L3" i="847"/>
  <c r="K3" i="851"/>
  <c r="CV32" i="808"/>
  <c r="CU32" i="808"/>
  <c r="CT32" i="808"/>
  <c r="CR32" i="808"/>
  <c r="CQ32" i="808"/>
  <c r="CP32" i="808"/>
  <c r="CN32" i="808"/>
  <c r="CM32" i="808"/>
  <c r="CL32" i="808"/>
  <c r="CJ32" i="808"/>
  <c r="CI32" i="808"/>
  <c r="CH32" i="808"/>
  <c r="CF32" i="808"/>
  <c r="CE32" i="808"/>
  <c r="CD32" i="808"/>
  <c r="CB32" i="808"/>
  <c r="CA32" i="808"/>
  <c r="BZ32" i="808"/>
  <c r="BX32" i="808"/>
  <c r="BW32" i="808"/>
  <c r="BV32" i="808"/>
  <c r="BT32" i="808"/>
  <c r="BS32" i="808"/>
  <c r="BR32" i="808"/>
  <c r="BP32" i="808"/>
  <c r="BO32" i="808"/>
  <c r="BN32" i="808"/>
  <c r="BL32" i="808"/>
  <c r="BK32" i="808"/>
  <c r="BJ32" i="808"/>
  <c r="BH32" i="808"/>
  <c r="BG32" i="808"/>
  <c r="BF32" i="808"/>
  <c r="BD32" i="808"/>
  <c r="BC32" i="808"/>
  <c r="BB32" i="808"/>
  <c r="AZ32" i="808"/>
  <c r="AY32" i="808"/>
  <c r="AX32" i="808"/>
  <c r="AV32" i="808"/>
  <c r="AU32" i="808"/>
  <c r="AT32" i="808"/>
  <c r="AR32" i="808"/>
  <c r="AQ32" i="808"/>
  <c r="AP32" i="808"/>
  <c r="AN32" i="808"/>
  <c r="AM32" i="808"/>
  <c r="AL32" i="808"/>
  <c r="AJ32" i="808"/>
  <c r="AI32" i="808"/>
  <c r="AH32" i="808"/>
  <c r="AF32" i="808"/>
  <c r="AE32" i="808"/>
  <c r="AD32" i="808"/>
  <c r="AB32" i="808"/>
  <c r="AA32" i="808"/>
  <c r="Z32" i="808"/>
  <c r="X32" i="808"/>
  <c r="W32" i="808"/>
  <c r="V32" i="808"/>
  <c r="T32" i="808"/>
  <c r="S32" i="808"/>
  <c r="R32" i="808"/>
  <c r="P32" i="808"/>
  <c r="O32" i="808"/>
  <c r="N32" i="808"/>
  <c r="L32" i="808"/>
  <c r="K32" i="808"/>
  <c r="J32" i="808"/>
  <c r="CS31" i="808"/>
  <c r="CO31" i="808"/>
  <c r="CK31" i="808"/>
  <c r="CG31" i="808"/>
  <c r="CC31" i="808"/>
  <c r="BY31" i="808"/>
  <c r="BU31" i="808"/>
  <c r="BQ31" i="808"/>
  <c r="BM31" i="808"/>
  <c r="BI31" i="808"/>
  <c r="BE31" i="808"/>
  <c r="BA31" i="808"/>
  <c r="AW31" i="808"/>
  <c r="AS31" i="808"/>
  <c r="AO31" i="808"/>
  <c r="AK31" i="808"/>
  <c r="AG31" i="808"/>
  <c r="AC31" i="808"/>
  <c r="Y31" i="808"/>
  <c r="U31" i="808"/>
  <c r="Q31" i="808"/>
  <c r="M31" i="808"/>
  <c r="I31" i="808"/>
  <c r="E31" i="808"/>
  <c r="CS28" i="808"/>
  <c r="CO28" i="808"/>
  <c r="CK28" i="808"/>
  <c r="CG28" i="808"/>
  <c r="CC28" i="808"/>
  <c r="BY28" i="808"/>
  <c r="BU28" i="808"/>
  <c r="BQ28" i="808"/>
  <c r="BM28" i="808"/>
  <c r="BI28" i="808"/>
  <c r="BE28" i="808"/>
  <c r="BA28" i="808"/>
  <c r="AW28" i="808"/>
  <c r="AS28" i="808"/>
  <c r="AO28" i="808"/>
  <c r="AK28" i="808"/>
  <c r="AG28" i="808"/>
  <c r="AC28" i="808"/>
  <c r="Y28" i="808"/>
  <c r="U28" i="808"/>
  <c r="Q28" i="808"/>
  <c r="M28" i="808"/>
  <c r="I28" i="808"/>
  <c r="E28" i="808"/>
  <c r="CS25" i="808"/>
  <c r="CO25" i="808"/>
  <c r="CK25" i="808"/>
  <c r="CG25" i="808"/>
  <c r="CC25" i="808"/>
  <c r="BY25" i="808"/>
  <c r="BU25" i="808"/>
  <c r="BQ25" i="808"/>
  <c r="BM25" i="808"/>
  <c r="BI25" i="808"/>
  <c r="BE25" i="808"/>
  <c r="BA25" i="808"/>
  <c r="AW25" i="808"/>
  <c r="AS25" i="808"/>
  <c r="AO25" i="808"/>
  <c r="AK25" i="808"/>
  <c r="AG25" i="808"/>
  <c r="AC25" i="808"/>
  <c r="Y25" i="808"/>
  <c r="U25" i="808"/>
  <c r="Q25" i="808"/>
  <c r="M25" i="808"/>
  <c r="I25" i="808"/>
  <c r="E25" i="808"/>
  <c r="CS22" i="808"/>
  <c r="CO22" i="808"/>
  <c r="CK22" i="808"/>
  <c r="CG22" i="808"/>
  <c r="CC22" i="808"/>
  <c r="BY22" i="808"/>
  <c r="BU22" i="808"/>
  <c r="BQ22" i="808"/>
  <c r="BM22" i="808"/>
  <c r="BI22" i="808"/>
  <c r="BE22" i="808"/>
  <c r="BA22" i="808"/>
  <c r="AW22" i="808"/>
  <c r="AS22" i="808"/>
  <c r="AO22" i="808"/>
  <c r="AK22" i="808"/>
  <c r="AG22" i="808"/>
  <c r="AC22" i="808"/>
  <c r="Y22" i="808"/>
  <c r="U22" i="808"/>
  <c r="Q22" i="808"/>
  <c r="M22" i="808"/>
  <c r="I22" i="808"/>
  <c r="E22" i="808"/>
  <c r="CC19" i="808"/>
  <c r="BY19" i="808"/>
  <c r="C3" i="847"/>
  <c r="C5" i="847"/>
  <c r="B5" i="850" s="1"/>
  <c r="C3" i="851"/>
  <c r="K14" i="843"/>
  <c r="K24" i="843"/>
  <c r="K18" i="843"/>
  <c r="O4" i="843" l="1"/>
  <c r="G3" i="855" s="1"/>
  <c r="J4" i="860"/>
  <c r="AA4" i="859"/>
  <c r="J4" i="853"/>
  <c r="CT8" i="808"/>
  <c r="B4" i="850"/>
  <c r="C9" i="808" s="1"/>
  <c r="C4" i="853"/>
  <c r="J11" i="860"/>
  <c r="I30" i="860"/>
  <c r="H30" i="860"/>
  <c r="J26" i="860"/>
  <c r="J21" i="860"/>
  <c r="G30" i="860"/>
  <c r="J10" i="860"/>
  <c r="J9" i="860"/>
  <c r="F30" i="860"/>
  <c r="D30" i="860"/>
  <c r="C5" i="853"/>
  <c r="C8" i="808"/>
  <c r="K25" i="843"/>
  <c r="E14" i="851"/>
  <c r="E13" i="851"/>
  <c r="E12" i="851"/>
  <c r="E11" i="851"/>
  <c r="E10" i="851"/>
  <c r="E9" i="851"/>
  <c r="K39" i="847"/>
  <c r="K34" i="847"/>
  <c r="K28" i="847"/>
  <c r="K21" i="847"/>
  <c r="K17" i="847"/>
  <c r="I10" i="847"/>
  <c r="I11" i="847"/>
  <c r="I12" i="847"/>
  <c r="I13" i="847"/>
  <c r="I14" i="847"/>
  <c r="I15" i="847"/>
  <c r="I16" i="847"/>
  <c r="H38" i="853"/>
  <c r="H37" i="853"/>
  <c r="H36" i="853"/>
  <c r="H35" i="853"/>
  <c r="H34" i="853"/>
  <c r="H33" i="853"/>
  <c r="H32" i="853"/>
  <c r="H31" i="853"/>
  <c r="H30" i="853"/>
  <c r="H29" i="853"/>
  <c r="H28" i="853"/>
  <c r="H27" i="853"/>
  <c r="H26" i="853"/>
  <c r="H25" i="853"/>
  <c r="H24" i="853"/>
  <c r="H23" i="853"/>
  <c r="H22" i="853"/>
  <c r="H21" i="853"/>
  <c r="H20" i="853"/>
  <c r="H19" i="853"/>
  <c r="H18" i="853"/>
  <c r="H17" i="853"/>
  <c r="H16" i="853"/>
  <c r="H15" i="853"/>
  <c r="H14" i="853"/>
  <c r="H13" i="853"/>
  <c r="H12" i="853"/>
  <c r="H11" i="853"/>
  <c r="H10" i="853"/>
  <c r="H9" i="853"/>
  <c r="I44" i="847"/>
  <c r="I43" i="847"/>
  <c r="I42" i="847"/>
  <c r="I41" i="847"/>
  <c r="I40" i="847"/>
  <c r="I38" i="847"/>
  <c r="I37" i="847"/>
  <c r="I36" i="847"/>
  <c r="I35" i="847"/>
  <c r="I33" i="847"/>
  <c r="I32" i="847"/>
  <c r="I31" i="847"/>
  <c r="I30" i="847"/>
  <c r="I29" i="847"/>
  <c r="I27" i="847"/>
  <c r="I26" i="847"/>
  <c r="I25" i="847"/>
  <c r="I24" i="847"/>
  <c r="I23" i="847"/>
  <c r="I22" i="847"/>
  <c r="I20" i="847"/>
  <c r="I19" i="847"/>
  <c r="I18" i="847"/>
  <c r="G40" i="853" l="1"/>
  <c r="I31" i="853" s="1"/>
  <c r="I35" i="853"/>
  <c r="I26" i="853"/>
  <c r="I30" i="853"/>
  <c r="I33" i="853"/>
  <c r="I34" i="853"/>
  <c r="I12" i="853"/>
  <c r="I13" i="853"/>
  <c r="I14" i="853"/>
  <c r="I16" i="853"/>
  <c r="I18" i="853"/>
  <c r="I20" i="853"/>
  <c r="I22" i="853"/>
  <c r="I24" i="853"/>
  <c r="I27" i="853"/>
  <c r="I29" i="853"/>
  <c r="I32" i="853"/>
  <c r="I10" i="853"/>
  <c r="I11" i="853"/>
  <c r="I36" i="853"/>
  <c r="I37" i="853"/>
  <c r="I23" i="853"/>
  <c r="I25" i="853"/>
  <c r="I28" i="853"/>
  <c r="O5" i="843"/>
  <c r="G4" i="855" s="1"/>
  <c r="AA5" i="859"/>
  <c r="J5" i="860"/>
  <c r="I9" i="847"/>
  <c r="C5" i="860"/>
  <c r="C5" i="859"/>
  <c r="C5" i="843"/>
  <c r="C4" i="855" s="1"/>
  <c r="J30" i="860"/>
  <c r="I28" i="847"/>
  <c r="I21" i="847"/>
  <c r="I34" i="847"/>
  <c r="I17" i="847"/>
  <c r="I39" i="847"/>
  <c r="J25" i="551"/>
  <c r="J22" i="551"/>
  <c r="G42" i="855"/>
  <c r="F42" i="855"/>
  <c r="E42" i="855"/>
  <c r="D42" i="855"/>
  <c r="G38" i="855"/>
  <c r="F38" i="855"/>
  <c r="E38" i="855"/>
  <c r="D38" i="855"/>
  <c r="G31" i="855"/>
  <c r="F31" i="855"/>
  <c r="E31" i="855"/>
  <c r="D31" i="855"/>
  <c r="G19" i="855"/>
  <c r="F19" i="855"/>
  <c r="E19" i="855"/>
  <c r="D19" i="855"/>
  <c r="C29" i="808"/>
  <c r="C26" i="808"/>
  <c r="C23" i="808"/>
  <c r="C20" i="808"/>
  <c r="C17" i="808"/>
  <c r="C14" i="808"/>
  <c r="B29" i="808"/>
  <c r="B26" i="808"/>
  <c r="B23" i="808"/>
  <c r="B20" i="808"/>
  <c r="B17" i="808"/>
  <c r="B14" i="808"/>
  <c r="K4" i="851"/>
  <c r="F25" i="551"/>
  <c r="F22" i="551"/>
  <c r="I21" i="853" l="1"/>
  <c r="I15" i="853"/>
  <c r="I19" i="853"/>
  <c r="I9" i="853"/>
  <c r="J9" i="853" s="1"/>
  <c r="J10" i="853" s="1"/>
  <c r="J11" i="853" s="1"/>
  <c r="I17" i="853"/>
  <c r="I38" i="853"/>
  <c r="J12" i="853"/>
  <c r="L46" i="847"/>
  <c r="K16" i="851" s="1"/>
  <c r="D43" i="855"/>
  <c r="E43" i="855"/>
  <c r="F43" i="855"/>
  <c r="G43" i="855"/>
  <c r="J13" i="853" l="1"/>
  <c r="J14" i="853" s="1"/>
  <c r="J15" i="853" s="1"/>
  <c r="J16" i="853" s="1"/>
  <c r="J17" i="853" s="1"/>
  <c r="J18" i="853" s="1"/>
  <c r="J19" i="853" s="1"/>
  <c r="J20" i="853" s="1"/>
  <c r="J21" i="853" s="1"/>
  <c r="J22" i="853" s="1"/>
  <c r="J23" i="853" s="1"/>
  <c r="J24" i="853" s="1"/>
  <c r="J25" i="853" s="1"/>
  <c r="J26" i="853" s="1"/>
  <c r="J27" i="853" s="1"/>
  <c r="J28" i="853" s="1"/>
  <c r="J29" i="853" s="1"/>
  <c r="J30" i="853" s="1"/>
  <c r="J31" i="853" s="1"/>
  <c r="J32" i="853" s="1"/>
  <c r="J33" i="853" s="1"/>
  <c r="J34" i="853" s="1"/>
  <c r="J35" i="853" s="1"/>
  <c r="J36" i="853" s="1"/>
  <c r="J37" i="853" s="1"/>
  <c r="J38" i="853" s="1"/>
  <c r="CK19" i="808" l="1"/>
  <c r="AS19" i="808" l="1"/>
  <c r="AW19" i="808"/>
  <c r="AG19" i="808"/>
  <c r="AO19" i="808"/>
  <c r="AK19" i="808"/>
  <c r="BA19" i="808"/>
  <c r="BI19" i="808"/>
  <c r="BE19" i="808"/>
  <c r="BQ19" i="808"/>
  <c r="BM19" i="808"/>
  <c r="BU19" i="808"/>
  <c r="CG19" i="808"/>
  <c r="Y19" i="808"/>
  <c r="AC19" i="808"/>
  <c r="U19" i="808"/>
  <c r="CO19" i="808"/>
  <c r="Q19" i="808"/>
  <c r="H32" i="808" l="1"/>
  <c r="G32" i="808"/>
  <c r="F32" i="808"/>
  <c r="CS19" i="808" l="1"/>
  <c r="M19" i="808"/>
  <c r="I19" i="808"/>
  <c r="E19" i="808"/>
  <c r="K13" i="847" l="1"/>
  <c r="L13" i="847" s="1"/>
  <c r="J13" i="847"/>
  <c r="J23" i="847"/>
  <c r="K23" i="847" s="1"/>
  <c r="L23" i="847" s="1"/>
  <c r="J12" i="847"/>
  <c r="K12" i="847"/>
  <c r="L12" i="847"/>
  <c r="J36" i="847"/>
  <c r="K36" i="847" s="1"/>
  <c r="L36" i="847" s="1"/>
  <c r="K41" i="847"/>
  <c r="L41" i="847" s="1"/>
  <c r="J43" i="847"/>
  <c r="K43" i="847" s="1"/>
  <c r="L43" i="847" s="1"/>
  <c r="J25" i="847"/>
  <c r="K25" i="847"/>
  <c r="L25" i="847" s="1"/>
  <c r="J10" i="847"/>
  <c r="K10" i="847"/>
  <c r="L10" i="847" s="1"/>
  <c r="J29" i="847"/>
  <c r="K29" i="847" s="1"/>
  <c r="L29" i="847" s="1"/>
  <c r="J22" i="847"/>
  <c r="K22" i="847"/>
  <c r="L22" i="847" s="1"/>
  <c r="J35" i="847"/>
  <c r="K35" i="847" s="1"/>
  <c r="L35" i="847" s="1"/>
  <c r="L5" i="847"/>
  <c r="J41" i="847" s="1"/>
  <c r="J27" i="847" l="1"/>
  <c r="K27" i="847" s="1"/>
  <c r="L27" i="847" s="1"/>
  <c r="J19" i="847"/>
  <c r="K19" i="847" s="1"/>
  <c r="L19" i="847" s="1"/>
  <c r="J33" i="847"/>
  <c r="K33" i="847" s="1"/>
  <c r="L33" i="847" s="1"/>
  <c r="J31" i="847"/>
  <c r="K31" i="847" s="1"/>
  <c r="L31" i="847" s="1"/>
  <c r="J40" i="847"/>
  <c r="K40" i="847" s="1"/>
  <c r="L40" i="847" s="1"/>
  <c r="J44" i="847"/>
  <c r="K44" i="847" s="1"/>
  <c r="L44" i="847" s="1"/>
  <c r="J11" i="847"/>
  <c r="K11" i="847" s="1"/>
  <c r="L11" i="847" s="1"/>
  <c r="J16" i="847"/>
  <c r="K16" i="847" s="1"/>
  <c r="L16" i="847" s="1"/>
  <c r="J24" i="847"/>
  <c r="K24" i="847" s="1"/>
  <c r="L24" i="847" s="1"/>
  <c r="J38" i="847"/>
  <c r="K38" i="847" s="1"/>
  <c r="L38" i="847" s="1"/>
  <c r="J26" i="847"/>
  <c r="K26" i="847" s="1"/>
  <c r="L26" i="847" s="1"/>
  <c r="J14" i="847"/>
  <c r="K14" i="847" s="1"/>
  <c r="L14" i="847" s="1"/>
  <c r="J32" i="847"/>
  <c r="K32" i="847" s="1"/>
  <c r="L32" i="847" s="1"/>
  <c r="J15" i="847"/>
  <c r="K15" i="847" s="1"/>
  <c r="L15" i="847" s="1"/>
  <c r="L9" i="847" s="1"/>
  <c r="J42" i="847"/>
  <c r="K42" i="847" s="1"/>
  <c r="L42" i="847" s="1"/>
  <c r="J37" i="847"/>
  <c r="K37" i="847" s="1"/>
  <c r="L37" i="847" s="1"/>
  <c r="L34" i="847" s="1"/>
  <c r="K13" i="851" s="1"/>
  <c r="D26" i="808" s="1"/>
  <c r="L39" i="847"/>
  <c r="K14" i="851" s="1"/>
  <c r="D29" i="808" s="1"/>
  <c r="J20" i="847"/>
  <c r="K20" i="847" s="1"/>
  <c r="L20" i="847" s="1"/>
  <c r="J18" i="847"/>
  <c r="K18" i="847" s="1"/>
  <c r="L18" i="847" s="1"/>
  <c r="L17" i="847" s="1"/>
  <c r="K10" i="851" s="1"/>
  <c r="D17" i="808" s="1"/>
  <c r="J30" i="847"/>
  <c r="K30" i="847" s="1"/>
  <c r="L30" i="847" s="1"/>
  <c r="L28" i="847" s="1"/>
  <c r="K12" i="851" s="1"/>
  <c r="D23" i="808" s="1"/>
  <c r="BQ26" i="808" l="1"/>
  <c r="BA26" i="808"/>
  <c r="CO26" i="808"/>
  <c r="U26" i="808"/>
  <c r="CS26" i="808"/>
  <c r="AS26" i="808"/>
  <c r="BM26" i="808"/>
  <c r="BU26" i="808"/>
  <c r="E26" i="808"/>
  <c r="AK26" i="808"/>
  <c r="I26" i="808"/>
  <c r="AW26" i="808"/>
  <c r="BE26" i="808"/>
  <c r="CG26" i="808"/>
  <c r="BI26" i="808"/>
  <c r="AG26" i="808"/>
  <c r="CK26" i="808"/>
  <c r="Y26" i="808"/>
  <c r="AO26" i="808"/>
  <c r="AC26" i="808"/>
  <c r="BY26" i="808"/>
  <c r="M26" i="808"/>
  <c r="CC26" i="808"/>
  <c r="Q26" i="808"/>
  <c r="L21" i="847"/>
  <c r="K11" i="851" s="1"/>
  <c r="D20" i="808" s="1"/>
  <c r="BQ17" i="808"/>
  <c r="AK17" i="808"/>
  <c r="BE17" i="808"/>
  <c r="AW17" i="808"/>
  <c r="AS17" i="808"/>
  <c r="CK17" i="808"/>
  <c r="BM17" i="808"/>
  <c r="AO17" i="808"/>
  <c r="AC17" i="808"/>
  <c r="BU17" i="808"/>
  <c r="CC17" i="808"/>
  <c r="CS17" i="808"/>
  <c r="Q17" i="808"/>
  <c r="CG17" i="808"/>
  <c r="U17" i="808"/>
  <c r="CO17" i="808"/>
  <c r="BI17" i="808"/>
  <c r="Y17" i="808"/>
  <c r="I17" i="808"/>
  <c r="AG17" i="808"/>
  <c r="BY17" i="808"/>
  <c r="E17" i="808"/>
  <c r="BA17" i="808"/>
  <c r="M17" i="808"/>
  <c r="K9" i="851"/>
  <c r="L48" i="847"/>
  <c r="L47" i="847" s="1"/>
  <c r="K17" i="851" s="1"/>
  <c r="G41" i="853" s="1"/>
  <c r="G42" i="853" s="1"/>
  <c r="CO29" i="808"/>
  <c r="CG29" i="808"/>
  <c r="AK29" i="808"/>
  <c r="Y29" i="808"/>
  <c r="U29" i="808"/>
  <c r="AW29" i="808"/>
  <c r="E29" i="808"/>
  <c r="AC29" i="808"/>
  <c r="BM29" i="808"/>
  <c r="I29" i="808"/>
  <c r="CK29" i="808"/>
  <c r="AO29" i="808"/>
  <c r="Q29" i="808"/>
  <c r="BQ29" i="808"/>
  <c r="AS29" i="808"/>
  <c r="BI29" i="808"/>
  <c r="AG29" i="808"/>
  <c r="BA29" i="808"/>
  <c r="M29" i="808"/>
  <c r="BE29" i="808"/>
  <c r="BU29" i="808"/>
  <c r="BY29" i="808"/>
  <c r="CS29" i="808"/>
  <c r="CC29" i="808"/>
  <c r="AC23" i="808"/>
  <c r="BI23" i="808"/>
  <c r="I23" i="808"/>
  <c r="BM23" i="808"/>
  <c r="AO23" i="808"/>
  <c r="Q23" i="808"/>
  <c r="BU23" i="808"/>
  <c r="M23" i="808"/>
  <c r="BE23" i="808"/>
  <c r="BQ23" i="808"/>
  <c r="Y23" i="808"/>
  <c r="CG23" i="808"/>
  <c r="BA23" i="808"/>
  <c r="AW23" i="808"/>
  <c r="CK23" i="808"/>
  <c r="U23" i="808"/>
  <c r="BY23" i="808"/>
  <c r="CO23" i="808"/>
  <c r="AK23" i="808"/>
  <c r="AG23" i="808"/>
  <c r="CC23" i="808"/>
  <c r="E23" i="808"/>
  <c r="CS23" i="808"/>
  <c r="AS23" i="808"/>
  <c r="I20" i="808" l="1"/>
  <c r="BE20" i="808"/>
  <c r="BY20" i="808"/>
  <c r="CS20" i="808"/>
  <c r="AC20" i="808"/>
  <c r="BI20" i="808"/>
  <c r="AO20" i="808"/>
  <c r="CG20" i="808"/>
  <c r="U20" i="808"/>
  <c r="BM20" i="808"/>
  <c r="E20" i="808"/>
  <c r="AW20" i="808"/>
  <c r="BU20" i="808"/>
  <c r="AG20" i="808"/>
  <c r="CO20" i="808"/>
  <c r="M20" i="808"/>
  <c r="CK20" i="808"/>
  <c r="AS20" i="808"/>
  <c r="BA20" i="808"/>
  <c r="Q20" i="808"/>
  <c r="BQ20" i="808"/>
  <c r="AK20" i="808"/>
  <c r="Y20" i="808"/>
  <c r="CC20" i="808"/>
  <c r="D14" i="808"/>
  <c r="K18" i="851"/>
  <c r="BA14" i="808" l="1"/>
  <c r="BA32" i="808" s="1"/>
  <c r="AO14" i="808"/>
  <c r="AO32" i="808" s="1"/>
  <c r="BQ14" i="808"/>
  <c r="BQ32" i="808" s="1"/>
  <c r="BU14" i="808"/>
  <c r="BU32" i="808" s="1"/>
  <c r="M14" i="808"/>
  <c r="M32" i="808" s="1"/>
  <c r="CS14" i="808"/>
  <c r="CS32" i="808" s="1"/>
  <c r="AK14" i="808"/>
  <c r="AK32" i="808" s="1"/>
  <c r="BE14" i="808"/>
  <c r="BE32" i="808" s="1"/>
  <c r="CG14" i="808"/>
  <c r="CG32" i="808" s="1"/>
  <c r="BI14" i="808"/>
  <c r="BI32" i="808" s="1"/>
  <c r="BY14" i="808"/>
  <c r="BY32" i="808" s="1"/>
  <c r="CC14" i="808"/>
  <c r="CC32" i="808" s="1"/>
  <c r="I14" i="808"/>
  <c r="I32" i="808" s="1"/>
  <c r="E14" i="808"/>
  <c r="CO14" i="808"/>
  <c r="CO32" i="808" s="1"/>
  <c r="BM14" i="808"/>
  <c r="BM32" i="808" s="1"/>
  <c r="CK14" i="808"/>
  <c r="CK32" i="808" s="1"/>
  <c r="AG14" i="808"/>
  <c r="AG32" i="808" s="1"/>
  <c r="U14" i="808"/>
  <c r="U32" i="808" s="1"/>
  <c r="AW14" i="808"/>
  <c r="AW32" i="808" s="1"/>
  <c r="AS14" i="808"/>
  <c r="AS32" i="808" s="1"/>
  <c r="Q14" i="808"/>
  <c r="Q32" i="808" s="1"/>
  <c r="D16" i="808"/>
  <c r="Y14" i="808"/>
  <c r="Y32" i="808" s="1"/>
  <c r="AC14" i="808"/>
  <c r="AC32" i="808" s="1"/>
  <c r="D32" i="808"/>
  <c r="AS33" i="808" l="1"/>
  <c r="U33" i="808"/>
  <c r="CK33" i="808"/>
  <c r="CO33" i="808"/>
  <c r="I33" i="808"/>
  <c r="BY33" i="808"/>
  <c r="CG33" i="808"/>
  <c r="AK33" i="808"/>
  <c r="M33" i="808"/>
  <c r="AO33" i="808"/>
  <c r="Y33" i="808"/>
  <c r="Q33" i="808"/>
  <c r="AW33" i="808"/>
  <c r="AG33" i="808"/>
  <c r="BM33" i="808"/>
  <c r="E34" i="808"/>
  <c r="E33" i="808"/>
  <c r="E35" i="808" s="1"/>
  <c r="CC33" i="808"/>
  <c r="BI33" i="808"/>
  <c r="BE33" i="808"/>
  <c r="CS33" i="808"/>
  <c r="BU33" i="808"/>
  <c r="BQ33" i="808"/>
  <c r="D22" i="808"/>
  <c r="D28" i="808"/>
  <c r="D25" i="808"/>
  <c r="D31" i="808"/>
  <c r="D19" i="808"/>
  <c r="AC33" i="808"/>
  <c r="BA33" i="808"/>
  <c r="D33" i="808" l="1"/>
  <c r="I35" i="808"/>
  <c r="M35" i="808" s="1"/>
  <c r="Q35" i="808" s="1"/>
  <c r="U35" i="808" s="1"/>
  <c r="Y35" i="808" s="1"/>
  <c r="AC35" i="808" s="1"/>
  <c r="AG35" i="808" s="1"/>
  <c r="AK35" i="808" s="1"/>
  <c r="AO35" i="808" s="1"/>
  <c r="AS35" i="808" s="1"/>
  <c r="AW35" i="808" s="1"/>
  <c r="BA35" i="808" s="1"/>
  <c r="BE35" i="808" s="1"/>
  <c r="BI35" i="808" s="1"/>
  <c r="BM35" i="808" s="1"/>
  <c r="BQ35" i="808" s="1"/>
  <c r="BU35" i="808" s="1"/>
  <c r="BY35" i="808" s="1"/>
  <c r="CC35" i="808" s="1"/>
  <c r="CG35" i="808" s="1"/>
  <c r="CK35" i="808" s="1"/>
  <c r="CO35" i="808" s="1"/>
  <c r="CS35" i="808" s="1"/>
  <c r="I34" i="808"/>
</calcChain>
</file>

<file path=xl/sharedStrings.xml><?xml version="1.0" encoding="utf-8"?>
<sst xmlns="http://schemas.openxmlformats.org/spreadsheetml/2006/main" count="1787" uniqueCount="406">
  <si>
    <t>DADOS DO EMPREENDIMENTO</t>
  </si>
  <si>
    <t>OBJETO</t>
  </si>
  <si>
    <t>ENDEREÇO</t>
  </si>
  <si>
    <t>Bairro</t>
  </si>
  <si>
    <t>Cidade</t>
  </si>
  <si>
    <t>UF</t>
  </si>
  <si>
    <t>GO</t>
  </si>
  <si>
    <t>Área Total de Construção</t>
  </si>
  <si>
    <t xml:space="preserve">BDI </t>
  </si>
  <si>
    <t>ENCARGOS SOCIAIS HORISTAS</t>
  </si>
  <si>
    <t>Data do Orçamento</t>
  </si>
  <si>
    <t>Prazo</t>
  </si>
  <si>
    <t>BDI REDUZIDO</t>
  </si>
  <si>
    <t>ENCARGOS SOCIAIS MENSALISTAS</t>
  </si>
  <si>
    <t>Revisão</t>
  </si>
  <si>
    <t>BASE</t>
  </si>
  <si>
    <t>OBJETO:</t>
  </si>
  <si>
    <t>REVISÃO:</t>
  </si>
  <si>
    <t>LOCAL:</t>
  </si>
  <si>
    <t>ITEM</t>
  </si>
  <si>
    <t>TOTAL</t>
  </si>
  <si>
    <t>Código</t>
  </si>
  <si>
    <t>Tipo</t>
  </si>
  <si>
    <t>Composição</t>
  </si>
  <si>
    <t>CÓDIGO</t>
  </si>
  <si>
    <t>SERVIÇO</t>
  </si>
  <si>
    <t>VALORES</t>
  </si>
  <si>
    <t>MESES</t>
  </si>
  <si>
    <t>MÊS 01</t>
  </si>
  <si>
    <t>MÊS 02</t>
  </si>
  <si>
    <t>MÊS 03</t>
  </si>
  <si>
    <t>MÊS 04</t>
  </si>
  <si>
    <t>TOTAL SIMPLES COM BDI</t>
  </si>
  <si>
    <t>PERCENTUAL SIMPLES</t>
  </si>
  <si>
    <t>TOTAL ACUMULADO COM BDI</t>
  </si>
  <si>
    <t>PERCENTUAL ACUMULADO</t>
  </si>
  <si>
    <t>DATA:</t>
  </si>
  <si>
    <t>Item</t>
  </si>
  <si>
    <t>Und</t>
  </si>
  <si>
    <t>Total</t>
  </si>
  <si>
    <t>MEMORIAL DE CÁLCULO</t>
  </si>
  <si>
    <t>Quant.</t>
  </si>
  <si>
    <t>B2</t>
  </si>
  <si>
    <t>B3</t>
  </si>
  <si>
    <t>B4</t>
  </si>
  <si>
    <t>Descrição</t>
  </si>
  <si>
    <t>A</t>
  </si>
  <si>
    <t>B</t>
  </si>
  <si>
    <t>B1</t>
  </si>
  <si>
    <t>DIVERSOS</t>
  </si>
  <si>
    <t>Mão de Obra</t>
  </si>
  <si>
    <t>Banco</t>
  </si>
  <si>
    <t>SINAPI</t>
  </si>
  <si>
    <t>Qtd</t>
  </si>
  <si>
    <t>Valor Unit</t>
  </si>
  <si>
    <t>Valor Unit com BDI</t>
  </si>
  <si>
    <t>Peso (%)</t>
  </si>
  <si>
    <t xml:space="preserve"> 1</t>
  </si>
  <si>
    <t xml:space="preserve"> 1.1 </t>
  </si>
  <si>
    <t xml:space="preserve"> 1.2 </t>
  </si>
  <si>
    <t xml:space="preserve"> 1.3 </t>
  </si>
  <si>
    <t xml:space="preserve"> 1.4 </t>
  </si>
  <si>
    <t xml:space="preserve"> 2</t>
  </si>
  <si>
    <t xml:space="preserve"> 2.1 </t>
  </si>
  <si>
    <t xml:space="preserve"> 2.2 </t>
  </si>
  <si>
    <t xml:space="preserve"> 2.3 </t>
  </si>
  <si>
    <t xml:space="preserve"> 3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</si>
  <si>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</si>
  <si>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</si>
  <si>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</si>
  <si>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</si>
  <si>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</si>
  <si>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>Próprio</t>
  </si>
  <si>
    <t xml:space="preserve"> 3.6 </t>
  </si>
  <si>
    <t xml:space="preserve"> 4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</si>
  <si>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</si>
  <si>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</si>
  <si>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</si>
  <si>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</si>
  <si>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</si>
  <si>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5</t>
  </si>
  <si>
    <t xml:space="preserve"> 5.1 </t>
  </si>
  <si>
    <t xml:space="preserve"> 5.2 </t>
  </si>
  <si>
    <t xml:space="preserve"> 5.3 </t>
  </si>
  <si>
    <t xml:space="preserve"> 5.4 </t>
  </si>
  <si>
    <t xml:space="preserve"> 6</t>
  </si>
  <si>
    <t>Total sem BDI</t>
  </si>
  <si>
    <t>Total do BDI</t>
  </si>
  <si>
    <t>Total Geral</t>
  </si>
  <si>
    <t>BDI OBRA:</t>
  </si>
  <si>
    <t>BASE:</t>
  </si>
  <si>
    <t>Porcent.</t>
  </si>
  <si>
    <t>Insumo</t>
  </si>
  <si>
    <t>MES</t>
  </si>
  <si>
    <t>MO sem LS =&gt;</t>
  </si>
  <si>
    <t>LS =&gt;</t>
  </si>
  <si>
    <t>MO com LS =&gt;</t>
  </si>
  <si>
    <t>D</t>
  </si>
  <si>
    <t>C</t>
  </si>
  <si>
    <t xml:space="preserve"> 1 </t>
  </si>
  <si>
    <t xml:space="preserve"> 2 </t>
  </si>
  <si>
    <t xml:space="preserve"> 3 </t>
  </si>
  <si>
    <t xml:space="preserve"> 4 </t>
  </si>
  <si>
    <t xml:space="preserve"> 5 </t>
  </si>
  <si>
    <t xml:space="preserve"> 6 </t>
  </si>
  <si>
    <t/>
  </si>
  <si>
    <t>Valor  Unit</t>
  </si>
  <si>
    <t>Peso Acumulado (%)</t>
  </si>
  <si>
    <t>DESCRIÇÃO</t>
  </si>
  <si>
    <r>
      <rPr>
        <b/>
        <sz val="10"/>
        <rFont val="Arial Narrow"/>
        <family val="2"/>
      </rPr>
      <t>COM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DESONERAÇÃO</t>
    </r>
  </si>
  <si>
    <r>
      <rPr>
        <b/>
        <sz val="10"/>
        <rFont val="Arial Narrow"/>
        <family val="2"/>
      </rPr>
      <t>SEM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DESONERAÇÃO</t>
    </r>
  </si>
  <si>
    <r>
      <rPr>
        <b/>
        <sz val="10"/>
        <rFont val="Arial Narrow"/>
        <family val="2"/>
      </rPr>
      <t>HORISTA
%</t>
    </r>
  </si>
  <si>
    <r>
      <rPr>
        <b/>
        <sz val="10"/>
        <rFont val="Arial Narrow"/>
        <family val="2"/>
      </rPr>
      <t>MENSALISTA
%</t>
    </r>
  </si>
  <si>
    <r>
      <rPr>
        <b/>
        <sz val="10"/>
        <rFont val="Arial Narrow"/>
        <family val="2"/>
      </rPr>
      <t>GRUPO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A</t>
    </r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</si>
  <si>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</si>
  <si>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</si>
  <si>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</si>
  <si>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</si>
  <si>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</si>
  <si>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</si>
  <si>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</si>
  <si>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</si>
  <si>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</si>
  <si>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</si>
  <si>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</si>
  <si>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</si>
  <si>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</si>
  <si>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</si>
  <si>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</si>
  <si>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</si>
  <si>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</si>
  <si>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</si>
  <si>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r>
      <rPr>
        <b/>
        <sz val="10"/>
        <rFont val="Arial Narrow"/>
        <family val="2"/>
      </rPr>
      <t>GRUPO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B</t>
    </r>
  </si>
  <si>
    <t>Repouso Semanal Remunerado</t>
  </si>
  <si>
    <t>Não incide</t>
  </si>
  <si>
    <t>Feriados</t>
  </si>
  <si>
    <t>Auxílio - Enfermidade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</si>
  <si>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</si>
  <si>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</si>
  <si>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</si>
  <si>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</si>
  <si>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</si>
  <si>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</si>
  <si>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</si>
  <si>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</si>
  <si>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</si>
  <si>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</si>
  <si>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</si>
  <si>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</si>
  <si>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</si>
  <si>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r>
      <rPr>
        <b/>
        <sz val="10"/>
        <rFont val="Arial Narrow"/>
        <family val="2"/>
      </rPr>
      <t>GRUPO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C</t>
    </r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</si>
  <si>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</si>
  <si>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</si>
  <si>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</si>
  <si>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</si>
  <si>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</si>
  <si>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</si>
  <si>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</si>
  <si>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</si>
  <si>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</si>
  <si>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</si>
  <si>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r>
      <rPr>
        <b/>
        <sz val="10"/>
        <rFont val="Arial Narrow"/>
        <family val="2"/>
      </rPr>
      <t>GRUPO</t>
    </r>
    <r>
      <rPr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>D</t>
    </r>
  </si>
  <si>
    <t>D1</t>
  </si>
  <si>
    <t>Reincidência de Grupo A sobre Grupo B</t>
  </si>
  <si>
    <t>D2</t>
  </si>
  <si>
    <t>Reincidência de Grupo A sobre Aviso Prévio Trabalhado e Reincidência do FGTS sobre Aviso
Prévio Indenizado</t>
  </si>
  <si>
    <t>TOTAL(A+B+C+D)</t>
  </si>
  <si>
    <t>FONTE: SINAPI - INFORMAÇÃO DIAS DE CHUVA – INMET</t>
  </si>
  <si>
    <t>DEMONSTRATIVO DE ENCARGOS SOCIAIS</t>
  </si>
  <si>
    <t>RUAS DIVERSAS</t>
  </si>
  <si>
    <t>MATRINCHÃ</t>
  </si>
  <si>
    <t>04/11/2024</t>
  </si>
  <si>
    <t>00</t>
  </si>
  <si>
    <t>04 MESES</t>
  </si>
  <si>
    <t>GOINFRA CIVIL-06/2024, GOINFRA RODOVIÁRIA-06/2024, SINAPI-08/2024, ORSE-06/2024, SENFRA-CE-028, SCO-08/2024, CPOS-06/2024, EMBASA-05/2024, SIURB-01/2024</t>
  </si>
  <si>
    <t>PRAZO :</t>
  </si>
  <si>
    <t>PRAZO:</t>
  </si>
  <si>
    <t>ORÇAMENTO</t>
  </si>
  <si>
    <t>RESPONSÁVEL:</t>
  </si>
  <si>
    <t>ENGENHEIRO CIVIL THIAGO ALVES SILVA</t>
  </si>
  <si>
    <t>ART:</t>
  </si>
  <si>
    <t>CREA:</t>
  </si>
  <si>
    <t>1004804750D-GO</t>
  </si>
  <si>
    <t>BDI</t>
  </si>
  <si>
    <t>Valor Total sem BDI</t>
  </si>
  <si>
    <t>Valor Total com BDI</t>
  </si>
  <si>
    <t>DEMOLIÇÃO DO RESERVATÓRIO EXISTENTE, EXECUÇÃO DE RESERVATÓRIO METÁLICO ELEVADO E REESTRUTURAÇÃO (COM AMPLIAÇÃO) DA REDE DE DISTRIBUIÇÃO DE ÁGUA TRATADA EXISTENTE NO MUNICÍPIO DE MATRINCHÃ</t>
  </si>
  <si>
    <t>Composições Principais</t>
  </si>
  <si>
    <t xml:space="preserve"> 00001 </t>
  </si>
  <si>
    <t>Apoiar a elaboração, análise e revisão de normativas técnicas e administrativas;</t>
  </si>
  <si>
    <t>mês</t>
  </si>
  <si>
    <t xml:space="preserve"> 00002 </t>
  </si>
  <si>
    <t>Apoiar a elaboração, análise e revisão de Programas, Planos e Anteprojetos de infraestrutura</t>
  </si>
  <si>
    <t xml:space="preserve"> 00003 </t>
  </si>
  <si>
    <t>Apoiar a elaboração e análise de anteprojetos, projetos básicos e executivos de engenharia</t>
  </si>
  <si>
    <t xml:space="preserve"> 00004 </t>
  </si>
  <si>
    <t>Apoiar a elaboração, análise e revisão de documentação de planejamento de contratações de projetos e obras de infraestrutura</t>
  </si>
  <si>
    <t xml:space="preserve"> 1.5 </t>
  </si>
  <si>
    <t xml:space="preserve"> 00005 </t>
  </si>
  <si>
    <t>Apoiar a elaboração, análise e revisão de estudos e relatórios ambientais (EIA, RIMA, e afins) relacionados aos projetos e obras de infraestrutura</t>
  </si>
  <si>
    <t xml:space="preserve"> 1.6 </t>
  </si>
  <si>
    <t xml:space="preserve"> 00006 </t>
  </si>
  <si>
    <t>Apoiar a elaboração, análise e revisão de Relatórios de Vistoria de obras e projetos de interesse da SEINFRA</t>
  </si>
  <si>
    <t xml:space="preserve"> 1.7 </t>
  </si>
  <si>
    <t xml:space="preserve"> 00007 </t>
  </si>
  <si>
    <t>Apoiar a gestão de documentos e informações dos processos internos afim de subsidiar a retroalimentação e melhoria dos procedimentos</t>
  </si>
  <si>
    <t>BDI:</t>
  </si>
  <si>
    <t>COFINS</t>
  </si>
  <si>
    <t>PRODUTO 01 - ASSESSORAMENTO TÉCNICO À GESTÃO DE PLANEJAMENTO DE OBRAS PÚBLICAS</t>
  </si>
  <si>
    <t xml:space="preserve"> 00008 </t>
  </si>
  <si>
    <t>Apoiar a elaboração, análise e revisão de relatórios diários de obras segundo as diretrizes da área técnica</t>
  </si>
  <si>
    <t xml:space="preserve"> 00009 </t>
  </si>
  <si>
    <t>Apoiar a elaboração, análise e revisão de relatórios de gestão de contratos de obras de infraestrutura</t>
  </si>
  <si>
    <t xml:space="preserve"> 00010 </t>
  </si>
  <si>
    <t>Apoiar a elaboração e análise de medição de contratos de obras de engenharia</t>
  </si>
  <si>
    <t>PRODUTO 03 - ASSESSORAMENTO TÉCNICO À ELABORAÇÃO DE PROJETOS E ORÇAMENTOS DE OBRAS</t>
  </si>
  <si>
    <t xml:space="preserve"> 00011 </t>
  </si>
  <si>
    <t>Apoiar a elaboração e análise de projetos de infraestrutura</t>
  </si>
  <si>
    <t xml:space="preserve"> 00012 </t>
  </si>
  <si>
    <t>Apoiar a elaboração, análise e revisão de relatórios de projetos de infraestrutura para subsidiar suas aprovações</t>
  </si>
  <si>
    <t xml:space="preserve"> 00013 </t>
  </si>
  <si>
    <t>Apoiar a elaboração, análise e revisão de documentação de planejamento de contratações de projetos de infraestrutura</t>
  </si>
  <si>
    <t xml:space="preserve"> 00014 </t>
  </si>
  <si>
    <t>Apoiar a elaboração e revisão de relatórios de análise e/ou fiscalização de projetos de infraestrutura</t>
  </si>
  <si>
    <t xml:space="preserve"> 00015 </t>
  </si>
  <si>
    <t>Apoiar a elaboração e análise de medição de contratos de projetos de engenharia</t>
  </si>
  <si>
    <t xml:space="preserve"> 00016 </t>
  </si>
  <si>
    <t>Apoiar a implementação da metodologia BIM (Building Information Modeling) nos projetos de infraestrutura, inclusive no apoio para elaboração de diretrizes legais que cercam o tema junto à Administração Pública</t>
  </si>
  <si>
    <t>PRODUTO 04 - ASSESSORAMENTO TÉCNICO À GESTÃO DE PLANEJAMENTO HABITACIONAL</t>
  </si>
  <si>
    <t xml:space="preserve"> 00017 </t>
  </si>
  <si>
    <t>Apoiar a elaboração, análise e revisão de processos de Regularização Fundiária de Interesse Social dos imóveis urbanos de domínio do Estado de Goiás, avaliando a conveniência e oportunidade para decisão de instauração do procedimento de regularização</t>
  </si>
  <si>
    <t xml:space="preserve"> 00018 </t>
  </si>
  <si>
    <t>Apoiar a elaboração, análise e revisão de Programas, Planos e Relatórios de políticas públicas habitacionais de interesse social, para subsidiar decisões administrativas</t>
  </si>
  <si>
    <t xml:space="preserve"> 00019 </t>
  </si>
  <si>
    <t>Apoiar a elaboração, análise e revisão de documentação administrativa e técnica referente à tramitação de projetos de lei, decretos e outras normativas legais</t>
  </si>
  <si>
    <t xml:space="preserve"> 00020 </t>
  </si>
  <si>
    <t>Apoiar a elaboração, análise e revisão de despachos, ofícios, pareceres e demais expedientes no âmbito dos processos administrativos</t>
  </si>
  <si>
    <t xml:space="preserve"> 00021 </t>
  </si>
  <si>
    <t>Apoiar a elaboração, análise e revisão de estudos de viabilidade para implantação de loteamentos</t>
  </si>
  <si>
    <t>PRODUTO 05 - ASSESSORAMENTO TÉCNICO À GESTÃO DE PLANEJAMENTO DE SANEAMENTO</t>
  </si>
  <si>
    <t xml:space="preserve"> 00022 </t>
  </si>
  <si>
    <t>Apoiar a elaboração, análise e revisão de Programas, Planos e Relatórios de políticas públicas de saneamento</t>
  </si>
  <si>
    <t xml:space="preserve"> 00023 </t>
  </si>
  <si>
    <t>Apoiar o levantamento de áreas/zonas indicadas pelo programa de saneamento, avaliando a conveniência e oportunidade para implantação do Programa de Saneamento Rural</t>
  </si>
  <si>
    <t xml:space="preserve"> 00024 </t>
  </si>
  <si>
    <t>Apoiar a elaboração e análise de estudos de prospecção e pós-prospecção de poços tubulares profundos (PTP) e poços artesianos para subsidiar a a aprovação dos estudos e a elaboração de projetos de engenharia de abastecimento de água e esgoto</t>
  </si>
  <si>
    <t xml:space="preserve"> 00025 </t>
  </si>
  <si>
    <t>Apoiar a elaboração, análise e revisão de relatórios de projetos de infraestrutura de saneamento para subsidiar suas aprovações</t>
  </si>
  <si>
    <t>PRODUTO 06 - ASSESSORAMENTO TÉCNICO À GESTÃO DE CONTROLE INTERNO</t>
  </si>
  <si>
    <t xml:space="preserve"> 6.1 </t>
  </si>
  <si>
    <t xml:space="preserve"> 00026 </t>
  </si>
  <si>
    <t>Apoiar a análise de contratos e procedimentos licitatórios, com base na legislação aplicável ao setor público</t>
  </si>
  <si>
    <t xml:space="preserve"> 6.2 </t>
  </si>
  <si>
    <t xml:space="preserve"> 00027 </t>
  </si>
  <si>
    <t>Apoiar a inspeção, inclusive in loco das obras contratadas</t>
  </si>
  <si>
    <t xml:space="preserve"> 6.3 </t>
  </si>
  <si>
    <t xml:space="preserve"> 00028 </t>
  </si>
  <si>
    <t>Apoiar a elaboração de notas técnicas, despachos e boletins com indicação de providências a serem tomadas e/ou recomendações de melhoria</t>
  </si>
  <si>
    <t xml:space="preserve"> 6.4 </t>
  </si>
  <si>
    <t xml:space="preserve"> 00029 </t>
  </si>
  <si>
    <t>Assessorar o escritório de compliance e apoiar a implantação da gestão de riscos e aprimoramento dos controles primários</t>
  </si>
  <si>
    <t xml:space="preserve"> 6.5 </t>
  </si>
  <si>
    <t xml:space="preserve"> 00030 </t>
  </si>
  <si>
    <t>Apoiar a revisão de respostas e manifestações de ouvidoria, recebidas das áreas técnicas. Apoiar a implementação de boas práticas para promoção da transparência, ouvidoria, e projetos de controle social e participação cidadã. Apoiar o monitoramento de divulgação de dados e informações nas páginas oficiais da internet. Apoiar a elaboração de planos de comunicação e divulgação</t>
  </si>
  <si>
    <t>PRODUTO 02 - ASSESSORAMENTO TÉCNICO À GESTÃO DE EXECUÇÃO DE OBRAS PÚBLICAS</t>
  </si>
  <si>
    <t>ORÇAMENTO RESUMO</t>
  </si>
  <si>
    <t>ORÇAMENTO SINTÉTICO</t>
  </si>
  <si>
    <t>Administração Central</t>
  </si>
  <si>
    <t>Despesas Financeiras</t>
  </si>
  <si>
    <t>Riscos</t>
  </si>
  <si>
    <t>Seguros e Garantias Contratuais</t>
  </si>
  <si>
    <t>% sobre CD</t>
  </si>
  <si>
    <t>Subtotal 1</t>
  </si>
  <si>
    <t>Despesas Indiretas</t>
  </si>
  <si>
    <t>Benefícios</t>
  </si>
  <si>
    <t>Lucro</t>
  </si>
  <si>
    <t>Tributos</t>
  </si>
  <si>
    <t>PIS</t>
  </si>
  <si>
    <t>ISSQN*</t>
  </si>
  <si>
    <t>(*) Limite máximo adotado de 5%, valor variável em função da legislação de cada município. As empresas licitantes deverão adotar as alíquotas
pertinentes.</t>
  </si>
  <si>
    <t>Referência utilizada pela GOINFRA, extraída do Ofício Circular n° 2699/2024 (SEI DNIT n. 17818943), pbulicado em: https://www.gov.br/dnit/pt-br/assuntos/planejamento-e-pesquisa/custos-e-pagamentos/custos-e-pagamentos-dnit/engenharia-consultiva-2/bdi/copy_of_bdi-tabela-de-precos-de-consultoria</t>
  </si>
  <si>
    <t>SERT - SERVIÇOS TÉCNICOS</t>
  </si>
  <si>
    <t xml:space="preserve"> S0028 </t>
  </si>
  <si>
    <t>TECNÓLOGO</t>
  </si>
  <si>
    <t xml:space="preserve"> S0025 </t>
  </si>
  <si>
    <t>ENGENHEIRO ELETRICISTA PLENO (MENSALISTA). (ADAPTADO DE SINAPI 00040813)</t>
  </si>
  <si>
    <t xml:space="preserve"> S0024 </t>
  </si>
  <si>
    <t>ENGENHEIRO MECÂNICO PLENO (MENSALISTA). (ADAPTADO DE SINAPI 00040813)</t>
  </si>
  <si>
    <t xml:space="preserve"> 00040816 </t>
  </si>
  <si>
    <t>ARQUITETO PLENO (MENSALISTA)</t>
  </si>
  <si>
    <t xml:space="preserve"> 00040815 </t>
  </si>
  <si>
    <t>ARQUITETO JUNIOR (MENSALISTA)</t>
  </si>
  <si>
    <t xml:space="preserve"> S0027 </t>
  </si>
  <si>
    <t>JORNALISTA</t>
  </si>
  <si>
    <t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t>
  </si>
  <si>
    <t>10/12/2024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</si>
  <si>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</si>
  <si>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</si>
  <si>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</si>
  <si>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</si>
  <si>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</si>
  <si>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</si>
  <si>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</si>
  <si>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</si>
  <si>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</si>
  <si>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</si>
  <si>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</si>
  <si>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</si>
  <si>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</si>
  <si>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</si>
  <si>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MÊS 19</t>
  </si>
  <si>
    <t>MÊS 20</t>
  </si>
  <si>
    <t>MÊS 21</t>
  </si>
  <si>
    <t>MÊS 22</t>
  </si>
  <si>
    <t>MÊS 23</t>
  </si>
  <si>
    <t>MÊS 24</t>
  </si>
  <si>
    <t>24 MESES</t>
  </si>
  <si>
    <t>CRONOGRAMA FISICO-FINANCEIRO</t>
  </si>
  <si>
    <t>CURVA ABC DE SERVIÇOS</t>
  </si>
  <si>
    <t>SINAPI - 10/2024 (GO) / SETOP - 07/2024 (MG) / SEINFRA - 028 (CE) / EMBASA - 05/2024 (BA)</t>
  </si>
  <si>
    <t>COMPOSIÇÃO DE PREÇOS UNITÁRIOS</t>
  </si>
  <si>
    <t>BONIFICAÇÃO DE DESPESAS INDIRETAS - BDI</t>
  </si>
  <si>
    <t>Alocação Equipe - Meses</t>
  </si>
  <si>
    <t>Produto</t>
  </si>
  <si>
    <t>Atividade</t>
  </si>
  <si>
    <t>Equipe</t>
  </si>
  <si>
    <t>Produto 01 - Assessoramento Técnico à Gestão de Planejamento de Obras Públicas</t>
  </si>
  <si>
    <t>Atividade 1.1 – Apoiar a elaboração, análise e revisão de normativas técnicas e administrativas;</t>
  </si>
  <si>
    <t>Engenheiro Civil Sênior</t>
  </si>
  <si>
    <t>Engenheiro Civil Pleno</t>
  </si>
  <si>
    <t>Engenheiro Civil Júnior</t>
  </si>
  <si>
    <t>Atividade 1.2 – Apoiar a elaboração, análise e revisão de Programas, Planos e Anteprojetos de infraestrutura;</t>
  </si>
  <si>
    <t>Atividade 1.3 – Apoiar a elaboração e análise de anteprojetos, projetos básicos e executivos de engenharia;</t>
  </si>
  <si>
    <t>Engenheiro Ambiental Pleno</t>
  </si>
  <si>
    <t>Atividade 1.4 – Apoiar a elaboração, análise e revisão de documentação de planejamento de contratações de projetos e obras de infraestrutura;</t>
  </si>
  <si>
    <t>Atividade 1.5 – Apoiar a elaboração, análise e revisão de estudos e relatórios ambientais (EIA, RIMA, e afins) relacionados aos projetos e obras de infraestrutura;</t>
  </si>
  <si>
    <t>Engenheiro Ambiental Sênior</t>
  </si>
  <si>
    <t>Engenheiro Ambiental Júnior</t>
  </si>
  <si>
    <t>Atividade 1.6 – Apoiar a elaboração, análise e revisão de Relatórios de Vistoria de obras e projetos de interesse da SEINFRA;</t>
  </si>
  <si>
    <t>Atividade 1.7 – Apoiar a gestão de documentos e informações dos processos internos afim de subsidiar a retroalimentação e melhoria dos procedimentos.</t>
  </si>
  <si>
    <t>Produto 02 - Assessoramento Técnico à Gestão de Execução de Obras Públicas</t>
  </si>
  <si>
    <t>Atividade 1.1 – Apoiar a elaboração, análise e revisão de relatórios diários de obras segundo as diretrizes da área técnica</t>
  </si>
  <si>
    <t>Atividade 1.2 – Apoiar a elaboração, análise e revisão de relatórios de gestão de contratos de obras de infraestrutura</t>
  </si>
  <si>
    <t>Atividade 1.3 – Apoiar a elaboração e análise de medição de contratos de obras de engenharia</t>
  </si>
  <si>
    <t>Produto 03 - Assessoramento Técnico à Elaboração de Projetos e Orçamentos de Obras</t>
  </si>
  <si>
    <t>Atividade 1.1 – Apoiar a elaboração e análise de projetos de infraestrutura</t>
  </si>
  <si>
    <t>Engenheiro Eletricista Sênior</t>
  </si>
  <si>
    <t>Engenheiro Eletricista Pleno</t>
  </si>
  <si>
    <t>Engenheiro Eletricista Júnior</t>
  </si>
  <si>
    <t>Engenheiro Mecânico Sênior</t>
  </si>
  <si>
    <t>Engenheiro Mecânico Pleno</t>
  </si>
  <si>
    <t>Engenheiro Mecânico Júnior</t>
  </si>
  <si>
    <t>Arquiteto Sênior</t>
  </si>
  <si>
    <t>Arquiteto Pleno</t>
  </si>
  <si>
    <t>Arquiteto Júnior</t>
  </si>
  <si>
    <t>Atividade 1.2 – Apoiar a elaboração, análise e revisão de relatórios de projetos de infraestrutura para subsidiar suas aprovações</t>
  </si>
  <si>
    <t>Atividade 1.3 – Apoiar a elaboração, análise e revisão de documentação de planejamento de contratações de projetos de infraestrutura</t>
  </si>
  <si>
    <t>Atividade 1.4 – Apoiar a elaboração e revisão de relatórios de análise e/ou fiscalização de projetos de infraestrutura</t>
  </si>
  <si>
    <t>Atividade 1.5 – Apoiar a elaboração e análise de medição de contratos de projetos de engenharia</t>
  </si>
  <si>
    <t>Atividade 1.6 – Apoiar a implementação da metodologia BIM (Building Information Modeling) nos projetos de infraestrutura, inclusive no apoio para elaboração de diretrizes legais que cercam o tema junto à Administração Pública</t>
  </si>
  <si>
    <t>Produto 04 - Assessoramento Técnico à Gestão de Planejamento Habitacional</t>
  </si>
  <si>
    <t>Atividade 1.1 – Apoiar a elaboração, análise e revisão de processos de Regularização Fundiária de Interesse Social dos imóveis urbanos de domínio do Estado de Goiás, avaliando a conveniência e oportunidade para decisão de instauração do procedimento de regularização;</t>
  </si>
  <si>
    <t>Advogado Sênior</t>
  </si>
  <si>
    <t>Advogado Pleno</t>
  </si>
  <si>
    <t>Atividade 1.2 – Apoiar a elaboração, análise e revisão de Programas, Planos e Relatórios de políticas públicas habitacionais de interesse social, para subsidiar decisões administrativas;</t>
  </si>
  <si>
    <t>Atividade 1.3 – Apoiar a elaboração, análise e revisão de documentação administrativa e técnica referente à tramitação de projetos de lei, decretos e outras normativas legais;</t>
  </si>
  <si>
    <t>Atividade 1.4 – Apoiar a elaboração, análise e revisão de despachos, ofícios, pareceres e demais expedientes no âmbito dos processos administrativos;</t>
  </si>
  <si>
    <t>Atividade 1.5 – Apoiar a elaboração, análise e revisão de estudos de viabilidade para implantação de loteamentos.</t>
  </si>
  <si>
    <t>Produto 05 - Assessoramento Técnico à Gestão de Planejamento de Saneamento</t>
  </si>
  <si>
    <t>Atividade 1.1 – Apoiar a elaboração, análise e revisão de Programas, Planos e Relatórios de políticas públicas de saneamento</t>
  </si>
  <si>
    <t>Geólogo Sênior</t>
  </si>
  <si>
    <t>Economista Sênior</t>
  </si>
  <si>
    <t>Atividade 1.2 – Apoiar o levantamento de áreas/zonas indicadas pelo programa de saneamento, avaliando a conveniência e oportunidade para implantação do Programa de Saneamento Rural</t>
  </si>
  <si>
    <t>Atividade 1.3 – Apoiar a elaboração e análise de estudos de prospecção e pós-prospecção de poços tubulares profundos (PTP) e poços artesianos para subsidiar a a aprovação dos estudos e a elaboração de projetos de engenharia de abastecimento de água e esgoto</t>
  </si>
  <si>
    <t>Atividade 1.4 – Apoiar a elaboração, análise e revisão de relatórios de projetos de infraestrutura de saneamento para subsidiar suas aprovações</t>
  </si>
  <si>
    <t>Produto 06 - Assessoramento Técnico à Gestão de Controle Interno</t>
  </si>
  <si>
    <t>Atividade 1.1 – Apoiar a análise de contratos e procedimentos licitatórios, com base na legislação aplicável ao setor público;</t>
  </si>
  <si>
    <t>Atividade 1.2 – Apoiar a inspeção, inclusive in loco das obras contratadas;</t>
  </si>
  <si>
    <t>Atividade 1.3 – Apoiar a elaboração de notas técnicas, despachos e boletins com indicação de providências a serem tomadas e/ou recomendações de melhoria;</t>
  </si>
  <si>
    <t>Atividade 1.4 – Assessorar o escritório de compliance e apoiar a implantação da gestão de riscos e aprimoramento dos controles primários.</t>
  </si>
  <si>
    <t>Atividade 1.5 – Apoiar a revisão de respostas e manifestações de ouvidoria, recebidas das áreas técnicas. Apoiar a implementação de boas práticas para promoção da transparência, ouvidoria, e projetos de controle social e participação cidadã. Apoiar o monitoramento de divulgação de dados e informações nas páginas oficiais da internet. Apoiar a elaboração de planos de comunicação e divulgação.</t>
  </si>
  <si>
    <t>Jornalista</t>
  </si>
  <si>
    <t>LEVANTAMENTO
ALOCAÇÃO DE EQUIPES</t>
  </si>
  <si>
    <t>LEVANTAMENTO
TOTAL DE PROFISSIONAIS POR PRODUTOS</t>
  </si>
  <si>
    <t>PROFISSIONAIS</t>
  </si>
  <si>
    <t>PRODUTOS</t>
  </si>
  <si>
    <t>Engenheiro MecânicoJúnior</t>
  </si>
  <si>
    <t>Advogado Júnior</t>
  </si>
  <si>
    <t>Tecnólogo</t>
  </si>
  <si>
    <t>Rua 05, n. 833, Quadra C5, Lote 23, Setor Oeste, Goiânia - GO</t>
  </si>
  <si>
    <t xml:space="preserve"> S0029 </t>
  </si>
  <si>
    <t>ENGENHEIRO SENIOR (adaptado da tabela de insumos do SINAPI - 40814 para atendimento ao Decreto 9900/2021)</t>
  </si>
  <si>
    <t xml:space="preserve"> S0030 </t>
  </si>
  <si>
    <t>ENGENHEIRO JUNIOR (adaptado da tabela de insumos do SINAPI - 40811 para atendimento ao Decreto 9900/2021)</t>
  </si>
  <si>
    <t xml:space="preserve"> S0031 </t>
  </si>
  <si>
    <t>ENGENHEIRO PLENO (adaptado da tabela de insumos do SINAPI - 40813 para atendimento ao Decreto 9900/2021)</t>
  </si>
  <si>
    <t xml:space="preserve"> S0032 </t>
  </si>
  <si>
    <t>ENGENHEIRO AMBIENTAL (NÍVEL: PLENO) (adaptado da tabela de insumos do SETOP-MG - MOCO-33009 para atendimento ao Decreto 9900/2021)</t>
  </si>
  <si>
    <t xml:space="preserve"> S0033 </t>
  </si>
  <si>
    <t>ADVOGADO (NÍVEL: SÊNIOR) (adaptado da tabela de insumos do SETOP-MG - MOCO-32986	 para atendimento ao Decreto 9900/2021)</t>
  </si>
  <si>
    <t xml:space="preserve"> S0034 </t>
  </si>
  <si>
    <t>ADVOGADO (NÍVEL: PLENO) (adaptado da tabela de insumos do SETOP-MG - MOCO-32985	para atendimento ao Decreto 9900/2021)</t>
  </si>
  <si>
    <t xml:space="preserve"> S0035 </t>
  </si>
  <si>
    <t>GEÓLOGO (NÍVEL: SÊNIOR) (adaptado da tabela de insumos do SETOP-MG - MOCO-33013 para atendimento ao Decreto 9900/2021)</t>
  </si>
  <si>
    <t xml:space="preserve"> S0036 </t>
  </si>
  <si>
    <t>ECONOMISTA SENIOR (adaptado da tabela de insumos do EMBASA-BA - B590000076 para atendimento ao Decreto 9900/2021)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</si>
</sst>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(* #,##0.00_);_(* \(#,##0.00\);_(* &quot;-&quot;??_);_(@_)"/>
    <numFmt numFmtId="165" formatCode=";;;"/>
    <numFmt numFmtId="166" formatCode="#.##000"/>
    <numFmt numFmtId="167" formatCode="#,#00"/>
    <numFmt numFmtId="168" formatCode="%#,#00"/>
    <numFmt numFmtId="169" formatCode="#,"/>
    <numFmt numFmtId="170" formatCode="_([$€-2]* #,##0.00_);_([$€-2]* \(#,##0.00\);_([$€-2]* &quot;-&quot;??_)"/>
    <numFmt numFmtId="171" formatCode="_(&quot;R$ &quot;* #,##0.00_);_(&quot;R$ &quot;* \(#,##0.00\);_(&quot;R$ &quot;* &quot;-&quot;??_);_(@_)"/>
    <numFmt numFmtId="172" formatCode="[$-416]mmmm\-yy;@"/>
    <numFmt numFmtId="173" formatCode="0.0000"/>
    <numFmt numFmtId="174" formatCode="&quot;Parede&quot;\ 0"/>
    <numFmt numFmtId="175" formatCode="#,##0.0000000"/>
    <numFmt numFmtId="176" formatCode="0.0000%"/>
  </numFmts>
  <fonts count="60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sz val="11"/>
      <name val="Arial Narrow"/>
      <family val="2"/>
    </font>
    <font>
      <sz val="1"/>
      <color indexed="8"/>
      <name val="Courier"/>
      <family val="3"/>
    </font>
    <font>
      <sz val="10"/>
      <name val="Arial"/>
      <family val="2"/>
    </font>
    <font>
      <sz val="9"/>
      <name val="Arial"/>
      <family val="2"/>
    </font>
    <font>
      <b/>
      <sz val="11"/>
      <name val="Times New Roman"/>
      <family val="1"/>
    </font>
    <font>
      <sz val="9"/>
      <name val="Times New Roman"/>
      <family val="1"/>
    </font>
    <font>
      <b/>
      <sz val="1"/>
      <color indexed="8"/>
      <name val="Courier"/>
      <family val="3"/>
    </font>
    <font>
      <b/>
      <sz val="12"/>
      <color indexed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1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8"/>
      <name val="Calibri"/>
      <family val="2"/>
      <scheme val="minor"/>
    </font>
    <font>
      <b/>
      <sz val="9"/>
      <name val="Arial Narrow"/>
      <family val="2"/>
    </font>
    <font>
      <b/>
      <sz val="11"/>
      <color theme="1"/>
      <name val="Calibri"/>
      <family val="2"/>
      <scheme val="minor"/>
    </font>
    <font>
      <b/>
      <i/>
      <sz val="10"/>
      <color theme="1"/>
      <name val="Arial Narrow"/>
      <family val="2"/>
    </font>
    <font>
      <b/>
      <sz val="20"/>
      <name val="Arial Narrow"/>
      <family val="2"/>
    </font>
    <font>
      <sz val="10"/>
      <color rgb="FF000000"/>
      <name val="Times New Roman"/>
      <family val="1"/>
    </font>
    <font>
      <sz val="12"/>
      <color theme="1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i/>
      <sz val="8"/>
      <name val="Arial Narrow"/>
      <family val="2"/>
    </font>
    <font>
      <sz val="10"/>
      <color rgb="FF000000"/>
      <name val="Arial"/>
      <family val="2"/>
    </font>
    <font>
      <sz val="11"/>
      <name val="Arial"/>
      <family val="1"/>
    </font>
    <font>
      <sz val="10"/>
      <color rgb="FF000000"/>
      <name val="Arial"/>
      <family val="1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</patternFill>
    </fill>
    <fill>
      <patternFill patternType="solid">
        <fgColor rgb="FFDEE2E3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FEFEF"/>
      </patternFill>
    </fill>
    <fill>
      <patternFill patternType="solid">
        <fgColor rgb="FFCCEAFF"/>
      </patternFill>
    </fill>
  </fills>
  <borders count="1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hair">
        <color theme="0" tint="-0.24994659260841701"/>
      </top>
      <bottom style="medium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000000"/>
      </top>
      <bottom/>
      <diagonal/>
    </border>
    <border>
      <left/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CCCCCC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/>
      <right/>
      <top style="medium">
        <color theme="0" tint="-0.24994659260841701"/>
      </top>
      <bottom/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hair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hair">
        <color theme="0" tint="-0.24994659260841701"/>
      </bottom>
      <diagonal/>
    </border>
    <border>
      <left style="medium">
        <color theme="0" tint="-0.24994659260841701"/>
      </left>
      <right/>
      <top/>
      <bottom style="hair">
        <color theme="0" tint="-0.24994659260841701"/>
      </bottom>
      <diagonal/>
    </border>
    <border>
      <left/>
      <right/>
      <top/>
      <bottom style="hair">
        <color theme="0" tint="-0.24994659260841701"/>
      </bottom>
      <diagonal/>
    </border>
    <border>
      <left/>
      <right style="medium">
        <color theme="0" tint="-0.24994659260841701"/>
      </right>
      <top/>
      <bottom style="hair">
        <color theme="0" tint="-0.2499465926084170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05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protection locked="0"/>
    </xf>
    <xf numFmtId="170" fontId="6" fillId="0" borderId="0" applyFont="0" applyFill="0" applyBorder="0" applyAlignment="0" applyProtection="0"/>
    <xf numFmtId="167" fontId="5" fillId="0" borderId="0">
      <protection locked="0"/>
    </xf>
    <xf numFmtId="0" fontId="7" fillId="0" borderId="0"/>
    <xf numFmtId="0" fontId="6" fillId="0" borderId="0"/>
    <xf numFmtId="0" fontId="6" fillId="0" borderId="0"/>
    <xf numFmtId="168" fontId="5" fillId="0" borderId="0">
      <protection locked="0"/>
    </xf>
    <xf numFmtId="166" fontId="5" fillId="0" borderId="0">
      <protection locked="0"/>
    </xf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8" fillId="0" borderId="1">
      <alignment vertical="center"/>
    </xf>
    <xf numFmtId="4" fontId="9" fillId="0" borderId="0">
      <alignment vertical="center"/>
    </xf>
    <xf numFmtId="169" fontId="10" fillId="0" borderId="0">
      <protection locked="0"/>
    </xf>
    <xf numFmtId="169" fontId="10" fillId="0" borderId="0">
      <protection locked="0"/>
    </xf>
    <xf numFmtId="49" fontId="11" fillId="2" borderId="2">
      <alignment horizontal="left" vertical="center" indent="1"/>
    </xf>
    <xf numFmtId="169" fontId="5" fillId="0" borderId="3">
      <protection locked="0"/>
    </xf>
    <xf numFmtId="164" fontId="6" fillId="0" borderId="0" applyFont="0" applyFill="0" applyBorder="0" applyAlignment="0" applyProtection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2" fontId="13" fillId="4" borderId="0" applyNumberFormat="0" applyBorder="0" applyAlignment="0" applyProtection="0"/>
    <xf numFmtId="172" fontId="13" fillId="5" borderId="0" applyNumberFormat="0" applyBorder="0" applyAlignment="0" applyProtection="0"/>
    <xf numFmtId="172" fontId="13" fillId="6" borderId="0" applyNumberFormat="0" applyBorder="0" applyAlignment="0" applyProtection="0"/>
    <xf numFmtId="172" fontId="13" fillId="7" borderId="0" applyNumberFormat="0" applyBorder="0" applyAlignment="0" applyProtection="0"/>
    <xf numFmtId="172" fontId="13" fillId="8" borderId="0" applyNumberFormat="0" applyBorder="0" applyAlignment="0" applyProtection="0"/>
    <xf numFmtId="172" fontId="13" fillId="9" borderId="0" applyNumberFormat="0" applyBorder="0" applyAlignment="0" applyProtection="0"/>
    <xf numFmtId="172" fontId="13" fillId="10" borderId="0" applyNumberFormat="0" applyBorder="0" applyAlignment="0" applyProtection="0"/>
    <xf numFmtId="172" fontId="13" fillId="11" borderId="0" applyNumberFormat="0" applyBorder="0" applyAlignment="0" applyProtection="0"/>
    <xf numFmtId="172" fontId="13" fillId="12" borderId="0" applyNumberFormat="0" applyBorder="0" applyAlignment="0" applyProtection="0"/>
    <xf numFmtId="172" fontId="13" fillId="7" borderId="0" applyNumberFormat="0" applyBorder="0" applyAlignment="0" applyProtection="0"/>
    <xf numFmtId="172" fontId="13" fillId="10" borderId="0" applyNumberFormat="0" applyBorder="0" applyAlignment="0" applyProtection="0"/>
    <xf numFmtId="172" fontId="13" fillId="13" borderId="0" applyNumberFormat="0" applyBorder="0" applyAlignment="0" applyProtection="0"/>
    <xf numFmtId="172" fontId="14" fillId="14" borderId="0" applyNumberFormat="0" applyBorder="0" applyAlignment="0" applyProtection="0"/>
    <xf numFmtId="172" fontId="14" fillId="11" borderId="0" applyNumberFormat="0" applyBorder="0" applyAlignment="0" applyProtection="0"/>
    <xf numFmtId="172" fontId="14" fillId="12" borderId="0" applyNumberFormat="0" applyBorder="0" applyAlignment="0" applyProtection="0"/>
    <xf numFmtId="172" fontId="14" fillId="15" borderId="0" applyNumberFormat="0" applyBorder="0" applyAlignment="0" applyProtection="0"/>
    <xf numFmtId="172" fontId="14" fillId="16" borderId="0" applyNumberFormat="0" applyBorder="0" applyAlignment="0" applyProtection="0"/>
    <xf numFmtId="172" fontId="14" fillId="17" borderId="0" applyNumberFormat="0" applyBorder="0" applyAlignment="0" applyProtection="0"/>
    <xf numFmtId="172" fontId="15" fillId="6" borderId="0" applyNumberFormat="0" applyBorder="0" applyAlignment="0" applyProtection="0"/>
    <xf numFmtId="172" fontId="16" fillId="18" borderId="12" applyNumberFormat="0" applyAlignment="0" applyProtection="0"/>
    <xf numFmtId="172" fontId="17" fillId="19" borderId="13" applyNumberFormat="0" applyAlignment="0" applyProtection="0"/>
    <xf numFmtId="172" fontId="18" fillId="0" borderId="14" applyNumberFormat="0" applyFill="0" applyAlignment="0" applyProtection="0"/>
    <xf numFmtId="172" fontId="5" fillId="0" borderId="0">
      <protection locked="0"/>
    </xf>
    <xf numFmtId="172" fontId="14" fillId="20" borderId="0" applyNumberFormat="0" applyBorder="0" applyAlignment="0" applyProtection="0"/>
    <xf numFmtId="172" fontId="14" fillId="21" borderId="0" applyNumberFormat="0" applyBorder="0" applyAlignment="0" applyProtection="0"/>
    <xf numFmtId="172" fontId="14" fillId="22" borderId="0" applyNumberFormat="0" applyBorder="0" applyAlignment="0" applyProtection="0"/>
    <xf numFmtId="172" fontId="14" fillId="15" borderId="0" applyNumberFormat="0" applyBorder="0" applyAlignment="0" applyProtection="0"/>
    <xf numFmtId="172" fontId="14" fillId="16" borderId="0" applyNumberFormat="0" applyBorder="0" applyAlignment="0" applyProtection="0"/>
    <xf numFmtId="172" fontId="14" fillId="23" borderId="0" applyNumberFormat="0" applyBorder="0" applyAlignment="0" applyProtection="0"/>
    <xf numFmtId="172" fontId="19" fillId="9" borderId="12" applyNumberFormat="0" applyAlignment="0" applyProtection="0"/>
    <xf numFmtId="172" fontId="6" fillId="0" borderId="0" applyFont="0" applyFill="0" applyBorder="0" applyAlignment="0" applyProtection="0"/>
    <xf numFmtId="172" fontId="20" fillId="5" borderId="0" applyNumberFormat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4" fillId="0" borderId="0" applyFont="0" applyFill="0" applyBorder="0" applyAlignment="0" applyProtection="0"/>
    <xf numFmtId="172" fontId="21" fillId="24" borderId="0" applyNumberFormat="0" applyBorder="0" applyAlignment="0" applyProtection="0"/>
    <xf numFmtId="172" fontId="4" fillId="0" borderId="0"/>
    <xf numFmtId="172" fontId="4" fillId="0" borderId="0"/>
    <xf numFmtId="172" fontId="4" fillId="0" borderId="0"/>
    <xf numFmtId="172" fontId="4" fillId="0" borderId="0"/>
    <xf numFmtId="172" fontId="12" fillId="0" borderId="0"/>
    <xf numFmtId="172" fontId="6" fillId="0" borderId="0"/>
    <xf numFmtId="172" fontId="4" fillId="0" borderId="0"/>
    <xf numFmtId="172" fontId="6" fillId="0" borderId="0"/>
    <xf numFmtId="0" fontId="6" fillId="0" borderId="0"/>
    <xf numFmtId="0" fontId="22" fillId="0" borderId="0"/>
    <xf numFmtId="172" fontId="6" fillId="25" borderId="15" applyNumberFormat="0" applyFont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2" fontId="23" fillId="18" borderId="16" applyNumberFormat="0" applyAlignment="0" applyProtection="0"/>
    <xf numFmtId="16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ill="0" applyBorder="0" applyAlignment="0" applyProtection="0"/>
    <xf numFmtId="169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72" fontId="24" fillId="0" borderId="0" applyNumberFormat="0" applyFill="0" applyBorder="0" applyAlignment="0" applyProtection="0"/>
    <xf numFmtId="172" fontId="25" fillId="0" borderId="0" applyNumberFormat="0" applyFill="0" applyBorder="0" applyAlignment="0" applyProtection="0"/>
    <xf numFmtId="172" fontId="26" fillId="0" borderId="17" applyNumberFormat="0" applyFill="0" applyAlignment="0" applyProtection="0"/>
    <xf numFmtId="172" fontId="26" fillId="0" borderId="0" applyNumberFormat="0" applyFill="0" applyBorder="0" applyAlignment="0" applyProtection="0"/>
    <xf numFmtId="172" fontId="27" fillId="0" borderId="0" applyNumberFormat="0" applyFill="0" applyBorder="0" applyAlignment="0" applyProtection="0"/>
    <xf numFmtId="173" fontId="7" fillId="0" borderId="0"/>
    <xf numFmtId="9" fontId="6" fillId="0" borderId="0" applyFont="0" applyFill="0" applyBorder="0" applyAlignment="0" applyProtection="0"/>
    <xf numFmtId="173" fontId="7" fillId="0" borderId="0"/>
    <xf numFmtId="173" fontId="7" fillId="0" borderId="0"/>
    <xf numFmtId="173" fontId="4" fillId="0" borderId="0"/>
    <xf numFmtId="173" fontId="7" fillId="0" borderId="0"/>
    <xf numFmtId="173" fontId="7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3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2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3" fontId="7" fillId="0" borderId="0"/>
    <xf numFmtId="0" fontId="4" fillId="0" borderId="0"/>
    <xf numFmtId="43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8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172" fontId="3" fillId="0" borderId="0"/>
    <xf numFmtId="172" fontId="3" fillId="0" borderId="0"/>
    <xf numFmtId="172" fontId="3" fillId="0" borderId="0"/>
    <xf numFmtId="172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ill="0" applyBorder="0" applyAlignment="0" applyProtection="0"/>
    <xf numFmtId="164" fontId="3" fillId="0" borderId="0" applyFont="0" applyFill="0" applyBorder="0" applyAlignment="0" applyProtection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73" fontId="3" fillId="0" borderId="0"/>
    <xf numFmtId="164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73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48" fillId="0" borderId="0"/>
    <xf numFmtId="164" fontId="49" fillId="0" borderId="0" applyFont="0" applyFill="0" applyBorder="0" applyAlignment="0" applyProtection="0"/>
    <xf numFmtId="0" fontId="2" fillId="0" borderId="0"/>
    <xf numFmtId="164" fontId="6" fillId="0" borderId="0" applyFont="0" applyFill="0" applyBorder="0" applyAlignment="0" applyProtection="0"/>
    <xf numFmtId="0" fontId="55" fillId="0" borderId="0"/>
  </cellStyleXfs>
  <cellXfs count="414">
    <xf numFmtId="0" fontId="0" fillId="0" borderId="0" xfId="0"/>
    <xf numFmtId="172" fontId="28" fillId="0" borderId="0" xfId="90" applyFont="1" applyAlignment="1">
      <alignment horizontal="left" vertical="center"/>
    </xf>
    <xf numFmtId="172" fontId="29" fillId="0" borderId="0" xfId="90" applyFont="1" applyAlignment="1">
      <alignment vertical="center"/>
    </xf>
    <xf numFmtId="172" fontId="28" fillId="0" borderId="0" xfId="90" applyFont="1" applyAlignment="1">
      <alignment horizontal="right" vertical="center"/>
    </xf>
    <xf numFmtId="172" fontId="29" fillId="0" borderId="0" xfId="90" applyFont="1" applyAlignment="1">
      <alignment horizontal="center" vertical="center"/>
    </xf>
    <xf numFmtId="172" fontId="28" fillId="0" borderId="0" xfId="90" applyFont="1" applyAlignment="1">
      <alignment vertical="center"/>
    </xf>
    <xf numFmtId="172" fontId="29" fillId="0" borderId="0" xfId="90" applyFont="1" applyAlignment="1">
      <alignment horizontal="left" vertical="center"/>
    </xf>
    <xf numFmtId="0" fontId="33" fillId="3" borderId="0" xfId="0" applyFont="1" applyFill="1" applyAlignment="1">
      <alignment vertical="center"/>
    </xf>
    <xf numFmtId="4" fontId="28" fillId="0" borderId="0" xfId="198" applyNumberFormat="1" applyFont="1" applyAlignment="1">
      <alignment vertical="center"/>
    </xf>
    <xf numFmtId="4" fontId="29" fillId="0" borderId="0" xfId="198" applyNumberFormat="1" applyFont="1" applyAlignment="1">
      <alignment vertical="center"/>
    </xf>
    <xf numFmtId="0" fontId="31" fillId="0" borderId="0" xfId="0" applyFont="1" applyAlignment="1">
      <alignment vertical="center"/>
    </xf>
    <xf numFmtId="164" fontId="28" fillId="0" borderId="0" xfId="188" applyFont="1" applyFill="1" applyBorder="1" applyAlignment="1">
      <alignment vertical="center" wrapText="1"/>
    </xf>
    <xf numFmtId="164" fontId="28" fillId="0" borderId="0" xfId="188" applyFont="1" applyBorder="1" applyAlignment="1">
      <alignment vertical="center" wrapText="1"/>
    </xf>
    <xf numFmtId="172" fontId="32" fillId="0" borderId="0" xfId="90" applyFont="1" applyAlignment="1">
      <alignment vertical="center"/>
    </xf>
    <xf numFmtId="43" fontId="28" fillId="0" borderId="0" xfId="1" applyFont="1" applyBorder="1" applyAlignment="1">
      <alignment horizontal="right" vertical="center"/>
    </xf>
    <xf numFmtId="0" fontId="28" fillId="0" borderId="0" xfId="0" applyFont="1" applyAlignment="1">
      <alignment horizontal="left" vertical="center"/>
    </xf>
    <xf numFmtId="43" fontId="28" fillId="0" borderId="0" xfId="1" applyFont="1" applyFill="1" applyAlignment="1" applyProtection="1">
      <alignment vertical="center"/>
    </xf>
    <xf numFmtId="172" fontId="28" fillId="0" borderId="0" xfId="90" applyFont="1" applyAlignment="1">
      <alignment horizontal="center" vertical="center"/>
    </xf>
    <xf numFmtId="4" fontId="32" fillId="0" borderId="0" xfId="198" quotePrefix="1" applyNumberFormat="1" applyFont="1" applyAlignment="1">
      <alignment horizontal="center" vertical="center"/>
    </xf>
    <xf numFmtId="4" fontId="32" fillId="0" borderId="0" xfId="198" applyNumberFormat="1" applyFont="1" applyAlignment="1">
      <alignment vertical="center"/>
    </xf>
    <xf numFmtId="43" fontId="28" fillId="0" borderId="0" xfId="1" applyFont="1" applyFill="1" applyAlignment="1" applyProtection="1">
      <alignment horizontal="right" vertical="center"/>
    </xf>
    <xf numFmtId="43" fontId="29" fillId="0" borderId="0" xfId="1" applyFont="1" applyFill="1" applyAlignment="1" applyProtection="1">
      <alignment horizontal="center" vertical="center"/>
    </xf>
    <xf numFmtId="172" fontId="32" fillId="0" borderId="0" xfId="90" applyFont="1" applyAlignment="1">
      <alignment horizontal="left"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1" fillId="0" borderId="0" xfId="0" applyFont="1"/>
    <xf numFmtId="0" fontId="41" fillId="0" borderId="24" xfId="0" applyFont="1" applyBorder="1" applyAlignment="1">
      <alignment vertical="center"/>
    </xf>
    <xf numFmtId="0" fontId="41" fillId="0" borderId="5" xfId="0" applyFont="1" applyBorder="1" applyAlignment="1">
      <alignment vertical="center"/>
    </xf>
    <xf numFmtId="0" fontId="41" fillId="0" borderId="4" xfId="0" applyFont="1" applyBorder="1" applyAlignment="1">
      <alignment vertical="center"/>
    </xf>
    <xf numFmtId="0" fontId="41" fillId="0" borderId="0" xfId="0" applyFont="1" applyAlignment="1">
      <alignment horizontal="center" vertical="center"/>
    </xf>
    <xf numFmtId="0" fontId="41" fillId="3" borderId="0" xfId="0" applyFont="1" applyFill="1" applyAlignment="1">
      <alignment vertical="center"/>
    </xf>
    <xf numFmtId="0" fontId="36" fillId="27" borderId="20" xfId="0" applyFont="1" applyFill="1" applyBorder="1" applyAlignment="1">
      <alignment horizontal="left" vertical="center"/>
    </xf>
    <xf numFmtId="0" fontId="30" fillId="3" borderId="0" xfId="143" applyFont="1" applyFill="1" applyAlignment="1">
      <alignment vertical="center"/>
    </xf>
    <xf numFmtId="4" fontId="30" fillId="3" borderId="0" xfId="143" applyNumberFormat="1" applyFont="1" applyFill="1" applyAlignment="1">
      <alignment vertical="center"/>
    </xf>
    <xf numFmtId="4" fontId="44" fillId="3" borderId="0" xfId="143" applyNumberFormat="1" applyFont="1" applyFill="1" applyAlignment="1">
      <alignment vertical="center"/>
    </xf>
    <xf numFmtId="0" fontId="37" fillId="3" borderId="0" xfId="0" applyFont="1" applyFill="1" applyAlignment="1">
      <alignment horizontal="justify" vertical="center"/>
    </xf>
    <xf numFmtId="0" fontId="37" fillId="3" borderId="0" xfId="0" applyFont="1" applyFill="1" applyAlignment="1">
      <alignment horizontal="center" vertical="center"/>
    </xf>
    <xf numFmtId="0" fontId="29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4" fontId="28" fillId="0" borderId="0" xfId="0" applyNumberFormat="1" applyFont="1" applyAlignment="1">
      <alignment vertical="center"/>
    </xf>
    <xf numFmtId="164" fontId="28" fillId="29" borderId="44" xfId="20" applyFont="1" applyFill="1" applyBorder="1" applyAlignment="1">
      <alignment vertical="center"/>
    </xf>
    <xf numFmtId="164" fontId="28" fillId="29" borderId="18" xfId="20" applyFont="1" applyFill="1" applyBorder="1" applyAlignment="1">
      <alignment vertical="center"/>
    </xf>
    <xf numFmtId="0" fontId="28" fillId="26" borderId="33" xfId="0" applyFont="1" applyFill="1" applyBorder="1" applyAlignment="1">
      <alignment horizontal="center" vertical="center"/>
    </xf>
    <xf numFmtId="0" fontId="28" fillId="26" borderId="56" xfId="0" applyFont="1" applyFill="1" applyBorder="1" applyAlignment="1">
      <alignment vertical="center"/>
    </xf>
    <xf numFmtId="0" fontId="28" fillId="26" borderId="55" xfId="0" applyFont="1" applyFill="1" applyBorder="1" applyAlignment="1">
      <alignment horizontal="center" vertical="center"/>
    </xf>
    <xf numFmtId="0" fontId="28" fillId="26" borderId="50" xfId="0" applyFont="1" applyFill="1" applyBorder="1" applyAlignment="1">
      <alignment vertical="center"/>
    </xf>
    <xf numFmtId="0" fontId="28" fillId="30" borderId="33" xfId="0" applyFont="1" applyFill="1" applyBorder="1" applyAlignment="1">
      <alignment horizontal="right" vertical="center"/>
    </xf>
    <xf numFmtId="0" fontId="28" fillId="30" borderId="56" xfId="0" applyFont="1" applyFill="1" applyBorder="1" applyAlignment="1">
      <alignment vertical="center"/>
    </xf>
    <xf numFmtId="0" fontId="28" fillId="30" borderId="38" xfId="0" applyFont="1" applyFill="1" applyBorder="1" applyAlignment="1">
      <alignment horizontal="right" vertical="center"/>
    </xf>
    <xf numFmtId="0" fontId="28" fillId="30" borderId="65" xfId="0" applyFont="1" applyFill="1" applyBorder="1" applyAlignment="1">
      <alignment vertical="center"/>
    </xf>
    <xf numFmtId="43" fontId="28" fillId="0" borderId="0" xfId="0" applyNumberFormat="1" applyFont="1" applyAlignment="1">
      <alignment vertical="center"/>
    </xf>
    <xf numFmtId="164" fontId="28" fillId="29" borderId="43" xfId="20" applyFont="1" applyFill="1" applyBorder="1" applyAlignment="1">
      <alignment vertical="center"/>
    </xf>
    <xf numFmtId="164" fontId="28" fillId="29" borderId="10" xfId="2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43" fontId="1" fillId="0" borderId="0" xfId="1" applyFont="1" applyAlignment="1">
      <alignment vertical="center"/>
    </xf>
    <xf numFmtId="0" fontId="30" fillId="3" borderId="0" xfId="143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6" fillId="0" borderId="0" xfId="0" applyFont="1" applyAlignment="1">
      <alignment vertical="center"/>
    </xf>
    <xf numFmtId="0" fontId="44" fillId="3" borderId="0" xfId="143" applyFont="1" applyFill="1" applyAlignment="1">
      <alignment horizontal="left" vertical="center"/>
    </xf>
    <xf numFmtId="0" fontId="30" fillId="3" borderId="0" xfId="143" applyFont="1" applyFill="1" applyAlignment="1">
      <alignment horizontal="left" vertical="center"/>
    </xf>
    <xf numFmtId="0" fontId="30" fillId="3" borderId="0" xfId="143" quotePrefix="1" applyFont="1" applyFill="1" applyAlignment="1">
      <alignment horizontal="center" vertical="center"/>
    </xf>
    <xf numFmtId="2" fontId="30" fillId="3" borderId="0" xfId="143" applyNumberFormat="1" applyFont="1" applyFill="1" applyAlignment="1">
      <alignment horizontal="center" vertical="center"/>
    </xf>
    <xf numFmtId="0" fontId="30" fillId="3" borderId="0" xfId="143" applyFont="1" applyFill="1" applyAlignment="1">
      <alignment horizontal="right" vertical="center"/>
    </xf>
    <xf numFmtId="0" fontId="44" fillId="3" borderId="0" xfId="143" applyFont="1" applyFill="1" applyAlignment="1">
      <alignment horizontal="right" vertical="center"/>
    </xf>
    <xf numFmtId="2" fontId="44" fillId="3" borderId="0" xfId="143" applyNumberFormat="1" applyFont="1" applyFill="1" applyAlignment="1">
      <alignment horizontal="center" vertical="center"/>
    </xf>
    <xf numFmtId="0" fontId="40" fillId="3" borderId="0" xfId="0" applyFont="1" applyFill="1" applyAlignment="1">
      <alignment vertical="center"/>
    </xf>
    <xf numFmtId="174" fontId="1" fillId="3" borderId="0" xfId="0" applyNumberFormat="1" applyFont="1" applyFill="1" applyAlignment="1">
      <alignment vertical="center"/>
    </xf>
    <xf numFmtId="4" fontId="46" fillId="3" borderId="0" xfId="0" applyNumberFormat="1" applyFont="1" applyFill="1" applyAlignment="1">
      <alignment vertical="center"/>
    </xf>
    <xf numFmtId="0" fontId="32" fillId="3" borderId="0" xfId="0" applyFont="1" applyFill="1" applyAlignment="1">
      <alignment vertical="center"/>
    </xf>
    <xf numFmtId="43" fontId="32" fillId="3" borderId="0" xfId="1" applyFont="1" applyFill="1" applyBorder="1" applyAlignment="1">
      <alignment vertical="center"/>
    </xf>
    <xf numFmtId="0" fontId="47" fillId="3" borderId="0" xfId="143" applyFont="1" applyFill="1" applyAlignment="1">
      <alignment horizontal="center" vertical="center"/>
    </xf>
    <xf numFmtId="164" fontId="28" fillId="0" borderId="0" xfId="188" applyFont="1" applyFill="1" applyBorder="1" applyAlignment="1" applyProtection="1">
      <alignment vertical="center" wrapText="1"/>
    </xf>
    <xf numFmtId="0" fontId="28" fillId="0" borderId="0" xfId="150" applyFont="1" applyAlignment="1">
      <alignment horizontal="left" vertical="center"/>
    </xf>
    <xf numFmtId="172" fontId="28" fillId="0" borderId="0" xfId="90" applyFont="1" applyAlignment="1">
      <alignment horizontal="justify" vertical="center"/>
    </xf>
    <xf numFmtId="0" fontId="52" fillId="31" borderId="0" xfId="0" applyFont="1" applyFill="1" applyAlignment="1">
      <alignment horizontal="center" vertical="center" wrapText="1"/>
    </xf>
    <xf numFmtId="0" fontId="51" fillId="31" borderId="0" xfId="0" applyFont="1" applyFill="1" applyAlignment="1">
      <alignment horizontal="right" vertical="center" wrapText="1"/>
    </xf>
    <xf numFmtId="0" fontId="52" fillId="31" borderId="0" xfId="0" applyFont="1" applyFill="1" applyAlignment="1">
      <alignment horizontal="left" vertical="center" wrapText="1"/>
    </xf>
    <xf numFmtId="0" fontId="28" fillId="31" borderId="0" xfId="0" applyFont="1" applyFill="1" applyAlignment="1">
      <alignment horizontal="center" vertical="center" wrapText="1"/>
    </xf>
    <xf numFmtId="0" fontId="29" fillId="31" borderId="0" xfId="0" applyFont="1" applyFill="1" applyAlignment="1">
      <alignment horizontal="right" vertical="center" wrapText="1"/>
    </xf>
    <xf numFmtId="0" fontId="28" fillId="31" borderId="0" xfId="0" applyFont="1" applyFill="1" applyAlignment="1">
      <alignment horizontal="left" vertical="center" wrapText="1"/>
    </xf>
    <xf numFmtId="0" fontId="37" fillId="0" borderId="0" xfId="0" applyFont="1" applyAlignment="1">
      <alignment vertical="center"/>
    </xf>
    <xf numFmtId="172" fontId="38" fillId="0" borderId="0" xfId="90" applyFont="1" applyAlignment="1">
      <alignment vertical="center"/>
    </xf>
    <xf numFmtId="172" fontId="38" fillId="0" borderId="0" xfId="90" applyFont="1" applyAlignment="1">
      <alignment horizontal="left" vertical="center"/>
    </xf>
    <xf numFmtId="172" fontId="39" fillId="0" borderId="0" xfId="90" applyFont="1" applyAlignment="1">
      <alignment horizontal="left" vertical="center"/>
    </xf>
    <xf numFmtId="172" fontId="39" fillId="0" borderId="0" xfId="90" applyFont="1" applyAlignment="1">
      <alignment vertical="center"/>
    </xf>
    <xf numFmtId="172" fontId="38" fillId="0" borderId="0" xfId="90" applyFont="1" applyAlignment="1">
      <alignment horizontal="right" vertical="center"/>
    </xf>
    <xf numFmtId="172" fontId="39" fillId="0" borderId="0" xfId="90" applyFont="1" applyAlignment="1">
      <alignment horizontal="center" vertical="center"/>
    </xf>
    <xf numFmtId="10" fontId="39" fillId="0" borderId="0" xfId="142" applyNumberFormat="1" applyFont="1" applyFill="1" applyAlignment="1" applyProtection="1">
      <alignment horizontal="center" vertical="center"/>
    </xf>
    <xf numFmtId="0" fontId="37" fillId="3" borderId="0" xfId="0" applyFont="1" applyFill="1" applyAlignment="1">
      <alignment vertical="center"/>
    </xf>
    <xf numFmtId="0" fontId="38" fillId="3" borderId="0" xfId="7" applyFont="1" applyFill="1" applyAlignment="1">
      <alignment vertical="center"/>
    </xf>
    <xf numFmtId="0" fontId="53" fillId="3" borderId="0" xfId="8" applyFont="1" applyFill="1" applyAlignment="1">
      <alignment vertical="center"/>
    </xf>
    <xf numFmtId="0" fontId="36" fillId="0" borderId="0" xfId="0" applyFont="1" applyAlignment="1">
      <alignment vertical="center" wrapText="1"/>
    </xf>
    <xf numFmtId="0" fontId="35" fillId="0" borderId="73" xfId="0" applyFont="1" applyBorder="1" applyAlignment="1">
      <alignment horizontal="center" vertical="center" wrapText="1"/>
    </xf>
    <xf numFmtId="0" fontId="34" fillId="32" borderId="73" xfId="0" applyFont="1" applyFill="1" applyBorder="1" applyAlignment="1">
      <alignment horizontal="left" vertical="center" wrapText="1"/>
    </xf>
    <xf numFmtId="0" fontId="34" fillId="32" borderId="73" xfId="0" applyFont="1" applyFill="1" applyBorder="1" applyAlignment="1">
      <alignment horizontal="center" vertical="center" wrapText="1"/>
    </xf>
    <xf numFmtId="4" fontId="34" fillId="32" borderId="73" xfId="0" applyNumberFormat="1" applyFont="1" applyFill="1" applyBorder="1" applyAlignment="1">
      <alignment horizontal="right" vertical="center" wrapText="1"/>
    </xf>
    <xf numFmtId="4" fontId="35" fillId="31" borderId="73" xfId="0" applyNumberFormat="1" applyFont="1" applyFill="1" applyBorder="1" applyAlignment="1">
      <alignment horizontal="right" vertical="center" wrapText="1"/>
    </xf>
    <xf numFmtId="0" fontId="35" fillId="31" borderId="73" xfId="0" applyFont="1" applyFill="1" applyBorder="1" applyAlignment="1">
      <alignment horizontal="center" vertical="center" wrapText="1"/>
    </xf>
    <xf numFmtId="0" fontId="35" fillId="32" borderId="73" xfId="0" applyFont="1" applyFill="1" applyBorder="1" applyAlignment="1">
      <alignment horizontal="center" vertical="center" wrapText="1"/>
    </xf>
    <xf numFmtId="0" fontId="28" fillId="31" borderId="0" xfId="0" applyFont="1" applyFill="1" applyAlignment="1">
      <alignment horizontal="right" vertical="center" wrapText="1"/>
    </xf>
    <xf numFmtId="0" fontId="35" fillId="3" borderId="73" xfId="0" applyFont="1" applyFill="1" applyBorder="1" applyAlignment="1">
      <alignment horizontal="center" vertical="center" wrapText="1"/>
    </xf>
    <xf numFmtId="0" fontId="29" fillId="33" borderId="73" xfId="0" applyFont="1" applyFill="1" applyBorder="1" applyAlignment="1">
      <alignment horizontal="center" vertical="center" wrapText="1"/>
    </xf>
    <xf numFmtId="164" fontId="29" fillId="0" borderId="24" xfId="20" applyFont="1" applyFill="1" applyBorder="1" applyAlignment="1">
      <alignment vertical="center"/>
    </xf>
    <xf numFmtId="10" fontId="29" fillId="0" borderId="23" xfId="193" applyNumberFormat="1" applyFont="1" applyFill="1" applyBorder="1" applyAlignment="1">
      <alignment vertical="center"/>
    </xf>
    <xf numFmtId="164" fontId="29" fillId="26" borderId="57" xfId="20" applyFont="1" applyFill="1" applyBorder="1" applyAlignment="1">
      <alignment vertical="center"/>
    </xf>
    <xf numFmtId="10" fontId="29" fillId="26" borderId="24" xfId="193" applyNumberFormat="1" applyFont="1" applyFill="1" applyBorder="1" applyAlignment="1">
      <alignment vertical="center"/>
    </xf>
    <xf numFmtId="43" fontId="29" fillId="30" borderId="57" xfId="0" applyNumberFormat="1" applyFont="1" applyFill="1" applyBorder="1" applyAlignment="1">
      <alignment vertical="center"/>
    </xf>
    <xf numFmtId="0" fontId="28" fillId="30" borderId="61" xfId="0" applyFont="1" applyFill="1" applyBorder="1" applyAlignment="1">
      <alignment vertical="center"/>
    </xf>
    <xf numFmtId="164" fontId="28" fillId="29" borderId="84" xfId="20" applyFont="1" applyFill="1" applyBorder="1" applyAlignment="1">
      <alignment vertical="center"/>
    </xf>
    <xf numFmtId="43" fontId="29" fillId="0" borderId="0" xfId="1" applyFont="1" applyFill="1" applyAlignment="1" applyProtection="1">
      <alignment horizontal="left" vertical="center"/>
    </xf>
    <xf numFmtId="4" fontId="54" fillId="0" borderId="73" xfId="0" applyNumberFormat="1" applyFont="1" applyBorder="1" applyAlignment="1">
      <alignment horizontal="right" vertical="center" wrapText="1"/>
    </xf>
    <xf numFmtId="0" fontId="0" fillId="0" borderId="0" xfId="0" applyAlignment="1">
      <alignment horizontal="justify" vertical="center"/>
    </xf>
    <xf numFmtId="0" fontId="34" fillId="32" borderId="73" xfId="0" applyFont="1" applyFill="1" applyBorder="1" applyAlignment="1">
      <alignment horizontal="justify" vertical="center" wrapText="1"/>
    </xf>
    <xf numFmtId="0" fontId="35" fillId="31" borderId="73" xfId="0" applyFont="1" applyFill="1" applyBorder="1" applyAlignment="1">
      <alignment horizontal="justify" vertical="center" wrapText="1"/>
    </xf>
    <xf numFmtId="0" fontId="36" fillId="0" borderId="0" xfId="0" applyFont="1" applyAlignment="1">
      <alignment horizontal="justify" vertical="center"/>
    </xf>
    <xf numFmtId="172" fontId="38" fillId="0" borderId="0" xfId="90" applyFont="1" applyAlignment="1">
      <alignment horizontal="justify" vertical="center"/>
    </xf>
    <xf numFmtId="0" fontId="42" fillId="31" borderId="88" xfId="0" applyFont="1" applyFill="1" applyBorder="1" applyAlignment="1">
      <alignment horizontal="center" vertical="center" wrapText="1"/>
    </xf>
    <xf numFmtId="0" fontId="35" fillId="31" borderId="88" xfId="0" applyFont="1" applyFill="1" applyBorder="1" applyAlignment="1">
      <alignment horizontal="right" vertical="center" wrapText="1"/>
    </xf>
    <xf numFmtId="0" fontId="28" fillId="31" borderId="0" xfId="0" applyFont="1" applyFill="1" applyAlignment="1">
      <alignment horizontal="justify" vertical="center" wrapText="1"/>
    </xf>
    <xf numFmtId="0" fontId="42" fillId="26" borderId="73" xfId="0" applyFont="1" applyFill="1" applyBorder="1" applyAlignment="1">
      <alignment horizontal="center" vertical="center" wrapText="1"/>
    </xf>
    <xf numFmtId="0" fontId="50" fillId="26" borderId="73" xfId="0" applyFont="1" applyFill="1" applyBorder="1" applyAlignment="1">
      <alignment horizontal="center" vertical="center" wrapText="1"/>
    </xf>
    <xf numFmtId="0" fontId="28" fillId="27" borderId="65" xfId="0" applyFont="1" applyFill="1" applyBorder="1" applyAlignment="1">
      <alignment horizontal="center" vertical="center" wrapText="1"/>
    </xf>
    <xf numFmtId="0" fontId="28" fillId="27" borderId="89" xfId="0" applyFont="1" applyFill="1" applyBorder="1" applyAlignment="1">
      <alignment horizontal="center" vertical="center" wrapText="1"/>
    </xf>
    <xf numFmtId="0" fontId="28" fillId="3" borderId="34" xfId="0" applyFont="1" applyFill="1" applyBorder="1" applyAlignment="1">
      <alignment horizontal="center" vertical="center" wrapText="1"/>
    </xf>
    <xf numFmtId="0" fontId="28" fillId="3" borderId="74" xfId="0" applyFont="1" applyFill="1" applyBorder="1" applyAlignment="1">
      <alignment horizontal="left" vertical="center" wrapText="1"/>
    </xf>
    <xf numFmtId="10" fontId="28" fillId="3" borderId="74" xfId="0" applyNumberFormat="1" applyFont="1" applyFill="1" applyBorder="1" applyAlignment="1">
      <alignment horizontal="center" vertical="center" shrinkToFit="1"/>
    </xf>
    <xf numFmtId="10" fontId="28" fillId="3" borderId="90" xfId="0" applyNumberFormat="1" applyFont="1" applyFill="1" applyBorder="1" applyAlignment="1">
      <alignment horizontal="center" vertical="center" shrinkToFit="1"/>
    </xf>
    <xf numFmtId="0" fontId="29" fillId="3" borderId="34" xfId="0" applyFont="1" applyFill="1" applyBorder="1" applyAlignment="1">
      <alignment horizontal="center" vertical="center" wrapText="1"/>
    </xf>
    <xf numFmtId="0" fontId="29" fillId="3" borderId="74" xfId="0" applyFont="1" applyFill="1" applyBorder="1" applyAlignment="1">
      <alignment horizontal="center" vertical="center" wrapText="1"/>
    </xf>
    <xf numFmtId="10" fontId="29" fillId="3" borderId="74" xfId="0" applyNumberFormat="1" applyFont="1" applyFill="1" applyBorder="1" applyAlignment="1">
      <alignment horizontal="center" vertical="center" shrinkToFit="1"/>
    </xf>
    <xf numFmtId="10" fontId="29" fillId="3" borderId="90" xfId="0" applyNumberFormat="1" applyFont="1" applyFill="1" applyBorder="1" applyAlignment="1">
      <alignment horizontal="center" vertical="center" shrinkToFit="1"/>
    </xf>
    <xf numFmtId="0" fontId="28" fillId="3" borderId="74" xfId="0" applyFont="1" applyFill="1" applyBorder="1" applyAlignment="1">
      <alignment horizontal="center" vertical="center" wrapText="1"/>
    </xf>
    <xf numFmtId="0" fontId="28" fillId="3" borderId="90" xfId="0" applyFont="1" applyFill="1" applyBorder="1" applyAlignment="1">
      <alignment horizontal="center" vertical="center" wrapText="1"/>
    </xf>
    <xf numFmtId="0" fontId="28" fillId="3" borderId="74" xfId="0" applyFont="1" applyFill="1" applyBorder="1" applyAlignment="1">
      <alignment horizontal="justify" vertical="center" wrapText="1"/>
    </xf>
    <xf numFmtId="10" fontId="29" fillId="27" borderId="65" xfId="0" applyNumberFormat="1" applyFont="1" applyFill="1" applyBorder="1" applyAlignment="1">
      <alignment horizontal="center" vertical="center" shrinkToFit="1"/>
    </xf>
    <xf numFmtId="10" fontId="29" fillId="27" borderId="89" xfId="0" applyNumberFormat="1" applyFont="1" applyFill="1" applyBorder="1" applyAlignment="1">
      <alignment horizontal="center" vertical="center" shrinkToFit="1"/>
    </xf>
    <xf numFmtId="43" fontId="28" fillId="0" borderId="0" xfId="1" applyFont="1" applyAlignment="1">
      <alignment horizontal="left" vertical="center"/>
    </xf>
    <xf numFmtId="1" fontId="30" fillId="3" borderId="0" xfId="143" applyNumberFormat="1" applyFont="1" applyFill="1" applyAlignment="1">
      <alignment horizontal="left" vertical="center"/>
    </xf>
    <xf numFmtId="10" fontId="35" fillId="31" borderId="73" xfId="142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43" fontId="35" fillId="31" borderId="73" xfId="1" applyFont="1" applyFill="1" applyBorder="1" applyAlignment="1">
      <alignment horizontal="right" vertical="center" wrapText="1"/>
    </xf>
    <xf numFmtId="176" fontId="35" fillId="31" borderId="73" xfId="142" applyNumberFormat="1" applyFont="1" applyFill="1" applyBorder="1" applyAlignment="1">
      <alignment horizontal="right" vertical="center" wrapText="1"/>
    </xf>
    <xf numFmtId="176" fontId="35" fillId="31" borderId="73" xfId="0" applyNumberFormat="1" applyFont="1" applyFill="1" applyBorder="1" applyAlignment="1">
      <alignment horizontal="right" vertical="center" wrapText="1"/>
    </xf>
    <xf numFmtId="10" fontId="28" fillId="0" borderId="68" xfId="142" applyNumberFormat="1" applyFont="1" applyFill="1" applyBorder="1" applyAlignment="1" applyProtection="1">
      <alignment horizontal="center" vertical="center" wrapText="1"/>
      <protection locked="0"/>
    </xf>
    <xf numFmtId="10" fontId="29" fillId="27" borderId="96" xfId="142" applyNumberFormat="1" applyFont="1" applyFill="1" applyBorder="1" applyAlignment="1" applyProtection="1">
      <alignment horizontal="center" vertical="center" wrapText="1"/>
    </xf>
    <xf numFmtId="10" fontId="28" fillId="0" borderId="110" xfId="142" applyNumberFormat="1" applyFont="1" applyFill="1" applyBorder="1" applyAlignment="1" applyProtection="1">
      <alignment horizontal="center" vertical="center" wrapText="1"/>
      <protection locked="0"/>
    </xf>
    <xf numFmtId="10" fontId="29" fillId="0" borderId="68" xfId="142" applyNumberFormat="1" applyFont="1" applyFill="1" applyBorder="1" applyAlignment="1" applyProtection="1">
      <alignment horizontal="center" vertical="center" wrapText="1"/>
      <protection locked="0"/>
    </xf>
    <xf numFmtId="0" fontId="44" fillId="3" borderId="0" xfId="143" quotePrefix="1" applyFont="1" applyFill="1" applyAlignment="1">
      <alignment horizontal="left" vertical="center"/>
    </xf>
    <xf numFmtId="172" fontId="39" fillId="0" borderId="0" xfId="90" applyFont="1" applyAlignment="1">
      <alignment vertical="center" wrapText="1"/>
    </xf>
    <xf numFmtId="0" fontId="57" fillId="0" borderId="0" xfId="0" applyFont="1" applyAlignment="1">
      <alignment vertical="center"/>
    </xf>
    <xf numFmtId="0" fontId="57" fillId="0" borderId="74" xfId="0" applyFont="1" applyBorder="1" applyAlignment="1">
      <alignment vertical="center"/>
    </xf>
    <xf numFmtId="0" fontId="59" fillId="0" borderId="0" xfId="0" applyFont="1" applyAlignment="1">
      <alignment vertical="center"/>
    </xf>
    <xf numFmtId="0" fontId="57" fillId="0" borderId="0" xfId="0" applyFont="1" applyAlignment="1">
      <alignment horizontal="justify" vertical="center"/>
    </xf>
    <xf numFmtId="0" fontId="59" fillId="0" borderId="0" xfId="0" applyFont="1" applyAlignment="1">
      <alignment horizontal="center" vertical="center" textRotation="90" wrapText="1"/>
    </xf>
    <xf numFmtId="0" fontId="57" fillId="0" borderId="0" xfId="0" applyFont="1" applyAlignment="1">
      <alignment horizontal="justify" vertical="center" wrapText="1"/>
    </xf>
    <xf numFmtId="0" fontId="59" fillId="0" borderId="0" xfId="0" applyFont="1" applyAlignment="1">
      <alignment horizontal="center" vertical="center" textRotation="90"/>
    </xf>
    <xf numFmtId="0" fontId="57" fillId="3" borderId="74" xfId="0" applyFont="1" applyFill="1" applyBorder="1" applyAlignment="1">
      <alignment horizontal="center" vertical="center"/>
    </xf>
    <xf numFmtId="0" fontId="0" fillId="3" borderId="74" xfId="0" applyFill="1" applyBorder="1" applyAlignment="1">
      <alignment vertical="center"/>
    </xf>
    <xf numFmtId="2" fontId="0" fillId="3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0" fontId="57" fillId="27" borderId="74" xfId="0" applyFont="1" applyFill="1" applyBorder="1" applyAlignment="1">
      <alignment vertical="center"/>
    </xf>
    <xf numFmtId="0" fontId="57" fillId="27" borderId="74" xfId="0" applyFont="1" applyFill="1" applyBorder="1" applyAlignment="1">
      <alignment horizontal="center" vertical="center"/>
    </xf>
    <xf numFmtId="0" fontId="0" fillId="27" borderId="74" xfId="0" applyFill="1" applyBorder="1" applyAlignment="1">
      <alignment vertical="center"/>
    </xf>
    <xf numFmtId="0" fontId="57" fillId="27" borderId="56" xfId="0" applyFont="1" applyFill="1" applyBorder="1" applyAlignment="1">
      <alignment vertical="center"/>
    </xf>
    <xf numFmtId="0" fontId="57" fillId="27" borderId="56" xfId="0" applyFont="1" applyFill="1" applyBorder="1" applyAlignment="1">
      <alignment horizontal="center" vertical="center"/>
    </xf>
    <xf numFmtId="0" fontId="57" fillId="27" borderId="114" xfId="0" applyFont="1" applyFill="1" applyBorder="1" applyAlignment="1">
      <alignment horizontal="center" vertical="center"/>
    </xf>
    <xf numFmtId="0" fontId="0" fillId="27" borderId="90" xfId="0" applyFill="1" applyBorder="1" applyAlignment="1">
      <alignment vertical="center"/>
    </xf>
    <xf numFmtId="0" fontId="57" fillId="27" borderId="90" xfId="0" applyFont="1" applyFill="1" applyBorder="1" applyAlignment="1">
      <alignment horizontal="center" vertical="center"/>
    </xf>
    <xf numFmtId="0" fontId="57" fillId="3" borderId="90" xfId="0" applyFont="1" applyFill="1" applyBorder="1" applyAlignment="1">
      <alignment horizontal="center" vertical="center"/>
    </xf>
    <xf numFmtId="0" fontId="0" fillId="3" borderId="90" xfId="0" applyFill="1" applyBorder="1" applyAlignment="1">
      <alignment vertical="center"/>
    </xf>
    <xf numFmtId="0" fontId="57" fillId="27" borderId="65" xfId="0" applyFont="1" applyFill="1" applyBorder="1" applyAlignment="1">
      <alignment horizontal="justify" vertical="center" wrapText="1"/>
    </xf>
    <xf numFmtId="0" fontId="57" fillId="27" borderId="65" xfId="0" applyFont="1" applyFill="1" applyBorder="1" applyAlignment="1">
      <alignment vertical="center"/>
    </xf>
    <xf numFmtId="0" fontId="57" fillId="27" borderId="65" xfId="0" applyFont="1" applyFill="1" applyBorder="1" applyAlignment="1">
      <alignment horizontal="center" vertical="center"/>
    </xf>
    <xf numFmtId="0" fontId="57" fillId="27" borderId="89" xfId="0" applyFont="1" applyFill="1" applyBorder="1" applyAlignment="1">
      <alignment horizontal="center" vertical="center"/>
    </xf>
    <xf numFmtId="0" fontId="0" fillId="30" borderId="65" xfId="0" applyFill="1" applyBorder="1" applyAlignment="1">
      <alignment horizontal="center" vertical="center"/>
    </xf>
    <xf numFmtId="0" fontId="0" fillId="30" borderId="89" xfId="0" applyFill="1" applyBorder="1" applyAlignment="1">
      <alignment horizontal="center" vertical="center"/>
    </xf>
    <xf numFmtId="0" fontId="57" fillId="0" borderId="65" xfId="0" applyFont="1" applyBorder="1" applyAlignment="1">
      <alignment vertical="center"/>
    </xf>
    <xf numFmtId="0" fontId="57" fillId="3" borderId="65" xfId="0" applyFont="1" applyFill="1" applyBorder="1" applyAlignment="1">
      <alignment horizontal="center" vertical="center"/>
    </xf>
    <xf numFmtId="0" fontId="57" fillId="3" borderId="89" xfId="0" applyFont="1" applyFill="1" applyBorder="1" applyAlignment="1">
      <alignment horizontal="center" vertical="center"/>
    </xf>
    <xf numFmtId="0" fontId="0" fillId="27" borderId="56" xfId="0" applyFill="1" applyBorder="1" applyAlignment="1">
      <alignment vertical="center"/>
    </xf>
    <xf numFmtId="0" fontId="0" fillId="27" borderId="114" xfId="0" applyFill="1" applyBorder="1" applyAlignment="1">
      <alignment vertical="center"/>
    </xf>
    <xf numFmtId="0" fontId="0" fillId="3" borderId="65" xfId="0" applyFill="1" applyBorder="1" applyAlignment="1">
      <alignment vertical="center"/>
    </xf>
    <xf numFmtId="0" fontId="0" fillId="3" borderId="89" xfId="0" applyFill="1" applyBorder="1" applyAlignment="1">
      <alignment vertical="center"/>
    </xf>
    <xf numFmtId="0" fontId="58" fillId="0" borderId="123" xfId="0" applyFont="1" applyBorder="1" applyAlignment="1">
      <alignment horizontal="center" vertical="center" wrapText="1"/>
    </xf>
    <xf numFmtId="0" fontId="0" fillId="0" borderId="123" xfId="0" applyBorder="1" applyAlignment="1">
      <alignment horizontal="center" vertical="center" wrapText="1"/>
    </xf>
    <xf numFmtId="0" fontId="58" fillId="0" borderId="125" xfId="0" applyFont="1" applyBorder="1" applyAlignment="1">
      <alignment horizontal="center" vertical="center" wrapText="1"/>
    </xf>
    <xf numFmtId="0" fontId="0" fillId="0" borderId="125" xfId="0" applyBorder="1" applyAlignment="1">
      <alignment horizontal="center" vertical="center" wrapText="1"/>
    </xf>
    <xf numFmtId="0" fontId="0" fillId="0" borderId="127" xfId="0" applyBorder="1" applyAlignment="1">
      <alignment horizontal="center" vertical="center" wrapText="1"/>
    </xf>
    <xf numFmtId="0" fontId="58" fillId="0" borderId="127" xfId="0" applyFont="1" applyBorder="1" applyAlignment="1">
      <alignment horizontal="center" vertical="center" wrapText="1"/>
    </xf>
    <xf numFmtId="0" fontId="45" fillId="27" borderId="118" xfId="0" applyFont="1" applyFill="1" applyBorder="1" applyAlignment="1">
      <alignment horizontal="center" vertical="center" wrapText="1"/>
    </xf>
    <xf numFmtId="0" fontId="45" fillId="27" borderId="109" xfId="0" applyFont="1" applyFill="1" applyBorder="1" applyAlignment="1">
      <alignment horizontal="center" vertical="center"/>
    </xf>
    <xf numFmtId="0" fontId="45" fillId="27" borderId="124" xfId="0" applyFont="1" applyFill="1" applyBorder="1" applyAlignment="1">
      <alignment horizontal="center" vertical="center"/>
    </xf>
    <xf numFmtId="0" fontId="45" fillId="27" borderId="126" xfId="0" applyFont="1" applyFill="1" applyBorder="1" applyAlignment="1">
      <alignment horizontal="center" vertical="center"/>
    </xf>
    <xf numFmtId="0" fontId="45" fillId="27" borderId="128" xfId="0" applyFont="1" applyFill="1" applyBorder="1" applyAlignment="1">
      <alignment horizontal="center" vertical="center"/>
    </xf>
    <xf numFmtId="0" fontId="58" fillId="26" borderId="65" xfId="0" applyFont="1" applyFill="1" applyBorder="1" applyAlignment="1">
      <alignment horizontal="center" vertical="center" wrapText="1"/>
    </xf>
    <xf numFmtId="0" fontId="58" fillId="26" borderId="89" xfId="0" applyFont="1" applyFill="1" applyBorder="1" applyAlignment="1">
      <alignment horizontal="center" vertical="center" wrapText="1"/>
    </xf>
    <xf numFmtId="4" fontId="36" fillId="27" borderId="23" xfId="0" applyNumberFormat="1" applyFont="1" applyFill="1" applyBorder="1" applyAlignment="1">
      <alignment horizontal="center" vertical="center"/>
    </xf>
    <xf numFmtId="4" fontId="36" fillId="27" borderId="21" xfId="0" applyNumberFormat="1" applyFont="1" applyFill="1" applyBorder="1" applyAlignment="1">
      <alignment horizontal="center" vertical="center"/>
    </xf>
    <xf numFmtId="4" fontId="36" fillId="27" borderId="22" xfId="0" applyNumberFormat="1" applyFont="1" applyFill="1" applyBorder="1" applyAlignment="1">
      <alignment horizontal="center" vertical="center"/>
    </xf>
    <xf numFmtId="10" fontId="36" fillId="27" borderId="23" xfId="142" applyNumberFormat="1" applyFont="1" applyFill="1" applyBorder="1" applyAlignment="1">
      <alignment horizontal="center" vertical="center"/>
    </xf>
    <xf numFmtId="10" fontId="36" fillId="27" borderId="21" xfId="142" applyNumberFormat="1" applyFont="1" applyFill="1" applyBorder="1" applyAlignment="1">
      <alignment horizontal="center" vertical="center"/>
    </xf>
    <xf numFmtId="10" fontId="36" fillId="27" borderId="22" xfId="142" applyNumberFormat="1" applyFont="1" applyFill="1" applyBorder="1" applyAlignment="1">
      <alignment horizontal="center" vertical="center"/>
    </xf>
    <xf numFmtId="0" fontId="36" fillId="27" borderId="23" xfId="0" quotePrefix="1" applyFont="1" applyFill="1" applyBorder="1" applyAlignment="1">
      <alignment horizontal="center" vertical="center"/>
    </xf>
    <xf numFmtId="0" fontId="36" fillId="27" borderId="21" xfId="0" applyFont="1" applyFill="1" applyBorder="1" applyAlignment="1">
      <alignment horizontal="center" vertical="center"/>
    </xf>
    <xf numFmtId="0" fontId="36" fillId="27" borderId="22" xfId="0" applyFont="1" applyFill="1" applyBorder="1" applyAlignment="1">
      <alignment horizontal="center" vertical="center"/>
    </xf>
    <xf numFmtId="0" fontId="36" fillId="27" borderId="23" xfId="0" applyFont="1" applyFill="1" applyBorder="1" applyAlignment="1">
      <alignment horizontal="justify" vertical="center" wrapText="1"/>
    </xf>
    <xf numFmtId="0" fontId="36" fillId="27" borderId="21" xfId="0" applyFont="1" applyFill="1" applyBorder="1" applyAlignment="1">
      <alignment horizontal="justify" vertical="center" wrapText="1"/>
    </xf>
    <xf numFmtId="0" fontId="36" fillId="27" borderId="22" xfId="0" applyFont="1" applyFill="1" applyBorder="1" applyAlignment="1">
      <alignment horizontal="justify" vertical="center" wrapText="1"/>
    </xf>
    <xf numFmtId="0" fontId="36" fillId="27" borderId="23" xfId="0" applyFont="1" applyFill="1" applyBorder="1" applyAlignment="1">
      <alignment horizontal="left" vertical="center"/>
    </xf>
    <xf numFmtId="0" fontId="36" fillId="27" borderId="21" xfId="0" applyFont="1" applyFill="1" applyBorder="1" applyAlignment="1">
      <alignment horizontal="left" vertical="center"/>
    </xf>
    <xf numFmtId="0" fontId="36" fillId="27" borderId="22" xfId="0" applyFont="1" applyFill="1" applyBorder="1" applyAlignment="1">
      <alignment horizontal="left" vertical="center"/>
    </xf>
    <xf numFmtId="10" fontId="36" fillId="27" borderId="23" xfId="142" quotePrefix="1" applyNumberFormat="1" applyFont="1" applyFill="1" applyBorder="1" applyAlignment="1">
      <alignment horizontal="center" vertical="center"/>
    </xf>
    <xf numFmtId="14" fontId="36" fillId="27" borderId="23" xfId="0" quotePrefix="1" applyNumberFormat="1" applyFont="1" applyFill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47" fillId="3" borderId="0" xfId="143" applyFont="1" applyFill="1" applyAlignment="1">
      <alignment horizontal="center" vertical="center"/>
    </xf>
    <xf numFmtId="0" fontId="44" fillId="3" borderId="0" xfId="143" applyFont="1" applyFill="1" applyAlignment="1">
      <alignment horizontal="justify" vertical="center"/>
    </xf>
    <xf numFmtId="172" fontId="39" fillId="0" borderId="0" xfId="90" applyFont="1" applyAlignment="1">
      <alignment horizontal="justify" vertical="center" wrapText="1"/>
    </xf>
    <xf numFmtId="4" fontId="32" fillId="26" borderId="80" xfId="0" applyNumberFormat="1" applyFont="1" applyFill="1" applyBorder="1" applyAlignment="1">
      <alignment horizontal="center" vertical="center" wrapText="1"/>
    </xf>
    <xf numFmtId="4" fontId="32" fillId="26" borderId="81" xfId="0" applyNumberFormat="1" applyFont="1" applyFill="1" applyBorder="1" applyAlignment="1">
      <alignment horizontal="center" vertical="center" wrapText="1"/>
    </xf>
    <xf numFmtId="0" fontId="51" fillId="31" borderId="0" xfId="0" applyFont="1" applyFill="1" applyAlignment="1">
      <alignment horizontal="right" vertical="center" wrapText="1"/>
    </xf>
    <xf numFmtId="0" fontId="51" fillId="31" borderId="0" xfId="0" applyFont="1" applyFill="1" applyAlignment="1">
      <alignment horizontal="left" vertical="center" wrapText="1"/>
    </xf>
    <xf numFmtId="0" fontId="32" fillId="26" borderId="82" xfId="0" applyFont="1" applyFill="1" applyBorder="1" applyAlignment="1">
      <alignment horizontal="right" vertical="center" wrapText="1"/>
    </xf>
    <xf numFmtId="0" fontId="32" fillId="26" borderId="66" xfId="0" applyFont="1" applyFill="1" applyBorder="1" applyAlignment="1">
      <alignment horizontal="right" vertical="center" wrapText="1"/>
    </xf>
    <xf numFmtId="0" fontId="36" fillId="0" borderId="0" xfId="0" applyFont="1" applyAlignment="1">
      <alignment horizontal="center" vertical="center" wrapText="1"/>
    </xf>
    <xf numFmtId="0" fontId="29" fillId="26" borderId="79" xfId="0" applyFont="1" applyFill="1" applyBorder="1" applyAlignment="1">
      <alignment horizontal="right" vertical="center" wrapText="1"/>
    </xf>
    <xf numFmtId="0" fontId="29" fillId="26" borderId="29" xfId="0" applyFont="1" applyFill="1" applyBorder="1" applyAlignment="1">
      <alignment horizontal="right" vertical="center" wrapText="1"/>
    </xf>
    <xf numFmtId="4" fontId="29" fillId="26" borderId="28" xfId="0" applyNumberFormat="1" applyFont="1" applyFill="1" applyBorder="1" applyAlignment="1">
      <alignment horizontal="center" vertical="center" wrapText="1"/>
    </xf>
    <xf numFmtId="4" fontId="29" fillId="26" borderId="78" xfId="0" applyNumberFormat="1" applyFont="1" applyFill="1" applyBorder="1" applyAlignment="1">
      <alignment horizontal="center" vertical="center" wrapText="1"/>
    </xf>
    <xf numFmtId="0" fontId="29" fillId="26" borderId="77" xfId="0" applyFont="1" applyFill="1" applyBorder="1" applyAlignment="1">
      <alignment horizontal="right" vertical="center" wrapText="1"/>
    </xf>
    <xf numFmtId="0" fontId="29" fillId="26" borderId="32" xfId="0" applyFont="1" applyFill="1" applyBorder="1" applyAlignment="1">
      <alignment horizontal="right" vertical="center" wrapText="1"/>
    </xf>
    <xf numFmtId="4" fontId="29" fillId="26" borderId="31" xfId="0" applyNumberFormat="1" applyFont="1" applyFill="1" applyBorder="1" applyAlignment="1">
      <alignment horizontal="center" vertical="center" wrapText="1"/>
    </xf>
    <xf numFmtId="4" fontId="29" fillId="26" borderId="76" xfId="0" applyNumberFormat="1" applyFont="1" applyFill="1" applyBorder="1" applyAlignment="1">
      <alignment horizontal="center" vertical="center" wrapText="1"/>
    </xf>
    <xf numFmtId="0" fontId="54" fillId="0" borderId="73" xfId="0" applyFont="1" applyBorder="1" applyAlignment="1">
      <alignment horizontal="center" vertical="center" wrapText="1"/>
    </xf>
    <xf numFmtId="0" fontId="54" fillId="0" borderId="73" xfId="0" applyFont="1" applyBorder="1" applyAlignment="1">
      <alignment horizontal="left" vertical="center" wrapText="1"/>
    </xf>
    <xf numFmtId="0" fontId="50" fillId="26" borderId="73" xfId="0" applyFont="1" applyFill="1" applyBorder="1" applyAlignment="1">
      <alignment horizontal="center" vertical="center" wrapText="1"/>
    </xf>
    <xf numFmtId="0" fontId="29" fillId="31" borderId="0" xfId="0" applyFont="1" applyFill="1" applyAlignment="1">
      <alignment horizontal="right" vertical="center" wrapText="1"/>
    </xf>
    <xf numFmtId="0" fontId="32" fillId="26" borderId="94" xfId="0" applyFont="1" applyFill="1" applyBorder="1" applyAlignment="1">
      <alignment horizontal="right" vertical="center" wrapText="1"/>
    </xf>
    <xf numFmtId="0" fontId="29" fillId="26" borderId="30" xfId="0" applyFont="1" applyFill="1" applyBorder="1" applyAlignment="1">
      <alignment horizontal="right" vertical="center" wrapText="1"/>
    </xf>
    <xf numFmtId="0" fontId="29" fillId="26" borderId="70" xfId="0" applyFont="1" applyFill="1" applyBorder="1" applyAlignment="1">
      <alignment horizontal="right" vertical="center" wrapText="1"/>
    </xf>
    <xf numFmtId="172" fontId="39" fillId="0" borderId="0" xfId="90" applyFont="1" applyAlignment="1">
      <alignment horizontal="justify" vertical="center"/>
    </xf>
    <xf numFmtId="10" fontId="28" fillId="26" borderId="61" xfId="193" applyNumberFormat="1" applyFont="1" applyFill="1" applyBorder="1" applyAlignment="1">
      <alignment horizontal="center" vertical="center"/>
    </xf>
    <xf numFmtId="10" fontId="28" fillId="26" borderId="62" xfId="193" applyNumberFormat="1" applyFont="1" applyFill="1" applyBorder="1" applyAlignment="1">
      <alignment horizontal="center" vertical="center"/>
    </xf>
    <xf numFmtId="10" fontId="28" fillId="26" borderId="63" xfId="193" applyNumberFormat="1" applyFont="1" applyFill="1" applyBorder="1" applyAlignment="1">
      <alignment horizontal="center" vertical="center"/>
    </xf>
    <xf numFmtId="164" fontId="29" fillId="30" borderId="57" xfId="193" applyNumberFormat="1" applyFont="1" applyFill="1" applyBorder="1" applyAlignment="1">
      <alignment horizontal="center" vertical="center"/>
    </xf>
    <xf numFmtId="164" fontId="29" fillId="30" borderId="58" xfId="193" applyNumberFormat="1" applyFont="1" applyFill="1" applyBorder="1" applyAlignment="1">
      <alignment horizontal="center" vertical="center"/>
    </xf>
    <xf numFmtId="164" fontId="29" fillId="30" borderId="59" xfId="193" applyNumberFormat="1" applyFont="1" applyFill="1" applyBorder="1" applyAlignment="1">
      <alignment horizontal="center" vertical="center"/>
    </xf>
    <xf numFmtId="10" fontId="28" fillId="30" borderId="61" xfId="193" applyNumberFormat="1" applyFont="1" applyFill="1" applyBorder="1" applyAlignment="1">
      <alignment horizontal="center" vertical="center"/>
    </xf>
    <xf numFmtId="10" fontId="28" fillId="30" borderId="62" xfId="193" applyNumberFormat="1" applyFont="1" applyFill="1" applyBorder="1" applyAlignment="1">
      <alignment horizontal="center" vertical="center"/>
    </xf>
    <xf numFmtId="10" fontId="28" fillId="30" borderId="63" xfId="193" applyNumberFormat="1" applyFont="1" applyFill="1" applyBorder="1" applyAlignment="1">
      <alignment horizontal="center" vertical="center"/>
    </xf>
    <xf numFmtId="0" fontId="29" fillId="26" borderId="36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center" vertical="center"/>
    </xf>
    <xf numFmtId="0" fontId="29" fillId="26" borderId="35" xfId="0" applyFont="1" applyFill="1" applyBorder="1" applyAlignment="1">
      <alignment horizontal="center" vertical="center"/>
    </xf>
    <xf numFmtId="0" fontId="29" fillId="26" borderId="40" xfId="0" applyFont="1" applyFill="1" applyBorder="1" applyAlignment="1">
      <alignment horizontal="center" vertical="center"/>
    </xf>
    <xf numFmtId="0" fontId="29" fillId="26" borderId="8" xfId="0" applyFont="1" applyFill="1" applyBorder="1" applyAlignment="1">
      <alignment horizontal="center" vertical="center"/>
    </xf>
    <xf numFmtId="0" fontId="29" fillId="26" borderId="39" xfId="0" applyFont="1" applyFill="1" applyBorder="1" applyAlignment="1">
      <alignment horizontal="center" vertical="center"/>
    </xf>
    <xf numFmtId="164" fontId="28" fillId="3" borderId="51" xfId="20" applyFont="1" applyFill="1" applyBorder="1" applyAlignment="1">
      <alignment horizontal="center" vertical="center"/>
    </xf>
    <xf numFmtId="164" fontId="28" fillId="3" borderId="52" xfId="20" applyFont="1" applyFill="1" applyBorder="1" applyAlignment="1">
      <alignment horizontal="center" vertical="center"/>
    </xf>
    <xf numFmtId="164" fontId="28" fillId="3" borderId="53" xfId="20" applyFont="1" applyFill="1" applyBorder="1" applyAlignment="1">
      <alignment horizontal="center" vertical="center"/>
    </xf>
    <xf numFmtId="10" fontId="28" fillId="0" borderId="46" xfId="193" applyNumberFormat="1" applyFont="1" applyFill="1" applyBorder="1" applyAlignment="1">
      <alignment horizontal="center" vertical="center"/>
    </xf>
    <xf numFmtId="10" fontId="28" fillId="0" borderId="47" xfId="193" applyNumberFormat="1" applyFont="1" applyFill="1" applyBorder="1" applyAlignment="1">
      <alignment horizontal="center" vertical="center"/>
    </xf>
    <xf numFmtId="10" fontId="28" fillId="0" borderId="48" xfId="193" applyNumberFormat="1" applyFont="1" applyFill="1" applyBorder="1" applyAlignment="1">
      <alignment horizontal="center" vertical="center"/>
    </xf>
    <xf numFmtId="164" fontId="28" fillId="0" borderId="51" xfId="20" applyFont="1" applyFill="1" applyBorder="1" applyAlignment="1">
      <alignment horizontal="center" vertical="center"/>
    </xf>
    <xf numFmtId="164" fontId="28" fillId="0" borderId="52" xfId="20" applyFont="1" applyFill="1" applyBorder="1" applyAlignment="1">
      <alignment horizontal="center" vertical="center"/>
    </xf>
    <xf numFmtId="164" fontId="28" fillId="0" borderId="53" xfId="20" applyFont="1" applyFill="1" applyBorder="1" applyAlignment="1">
      <alignment horizontal="center" vertical="center"/>
    </xf>
    <xf numFmtId="4" fontId="29" fillId="26" borderId="57" xfId="20" applyNumberFormat="1" applyFont="1" applyFill="1" applyBorder="1" applyAlignment="1">
      <alignment horizontal="center" vertical="center"/>
    </xf>
    <xf numFmtId="4" fontId="29" fillId="26" borderId="58" xfId="20" applyNumberFormat="1" applyFont="1" applyFill="1" applyBorder="1" applyAlignment="1">
      <alignment horizontal="center" vertical="center"/>
    </xf>
    <xf numFmtId="4" fontId="29" fillId="26" borderId="59" xfId="20" applyNumberFormat="1" applyFont="1" applyFill="1" applyBorder="1" applyAlignment="1">
      <alignment horizontal="center" vertical="center"/>
    </xf>
    <xf numFmtId="10" fontId="28" fillId="30" borderId="87" xfId="193" applyNumberFormat="1" applyFont="1" applyFill="1" applyBorder="1" applyAlignment="1">
      <alignment horizontal="center" vertical="center"/>
    </xf>
    <xf numFmtId="10" fontId="28" fillId="30" borderId="64" xfId="193" applyNumberFormat="1" applyFont="1" applyFill="1" applyBorder="1" applyAlignment="1">
      <alignment horizontal="center" vertical="center"/>
    </xf>
    <xf numFmtId="4" fontId="29" fillId="26" borderId="60" xfId="20" applyNumberFormat="1" applyFont="1" applyFill="1" applyBorder="1" applyAlignment="1">
      <alignment horizontal="center" vertical="center"/>
    </xf>
    <xf numFmtId="10" fontId="28" fillId="26" borderId="64" xfId="193" applyNumberFormat="1" applyFont="1" applyFill="1" applyBorder="1" applyAlignment="1">
      <alignment horizontal="center" vertical="center"/>
    </xf>
    <xf numFmtId="164" fontId="29" fillId="30" borderId="60" xfId="193" applyNumberFormat="1" applyFont="1" applyFill="1" applyBorder="1" applyAlignment="1">
      <alignment horizontal="center" vertical="center"/>
    </xf>
    <xf numFmtId="164" fontId="28" fillId="3" borderId="54" xfId="20" applyFont="1" applyFill="1" applyBorder="1" applyAlignment="1">
      <alignment horizontal="center" vertical="center"/>
    </xf>
    <xf numFmtId="0" fontId="29" fillId="26" borderId="33" xfId="0" applyFont="1" applyFill="1" applyBorder="1" applyAlignment="1">
      <alignment horizontal="center" vertical="center"/>
    </xf>
    <xf numFmtId="0" fontId="29" fillId="26" borderId="34" xfId="0" applyFont="1" applyFill="1" applyBorder="1" applyAlignment="1">
      <alignment horizontal="center" vertical="center"/>
    </xf>
    <xf numFmtId="0" fontId="29" fillId="26" borderId="38" xfId="0" applyFont="1" applyFill="1" applyBorder="1" applyAlignment="1">
      <alignment horizontal="center" vertical="center"/>
    </xf>
    <xf numFmtId="0" fontId="29" fillId="26" borderId="25" xfId="0" applyFont="1" applyFill="1" applyBorder="1" applyAlignment="1">
      <alignment horizontal="center" vertical="center" wrapText="1"/>
    </xf>
    <xf numFmtId="0" fontId="29" fillId="26" borderId="4" xfId="0" applyFont="1" applyFill="1" applyBorder="1" applyAlignment="1">
      <alignment horizontal="center" vertical="center" wrapText="1"/>
    </xf>
    <xf numFmtId="0" fontId="29" fillId="26" borderId="26" xfId="0" applyFont="1" applyFill="1" applyBorder="1" applyAlignment="1">
      <alignment horizontal="center" vertical="center" wrapText="1"/>
    </xf>
    <xf numFmtId="0" fontId="29" fillId="26" borderId="36" xfId="0" applyFont="1" applyFill="1" applyBorder="1" applyAlignment="1">
      <alignment horizontal="center" vertical="center" wrapText="1"/>
    </xf>
    <xf numFmtId="0" fontId="29" fillId="26" borderId="24" xfId="0" applyFont="1" applyFill="1" applyBorder="1" applyAlignment="1">
      <alignment horizontal="center" vertical="center" wrapText="1"/>
    </xf>
    <xf numFmtId="0" fontId="29" fillId="26" borderId="40" xfId="0" applyFont="1" applyFill="1" applyBorder="1" applyAlignment="1">
      <alignment horizontal="center" vertical="center" wrapText="1"/>
    </xf>
    <xf numFmtId="0" fontId="29" fillId="26" borderId="19" xfId="0" applyFont="1" applyFill="1" applyBorder="1" applyAlignment="1">
      <alignment horizontal="center" vertical="center" wrapText="1"/>
    </xf>
    <xf numFmtId="0" fontId="29" fillId="26" borderId="9" xfId="0" applyFont="1" applyFill="1" applyBorder="1" applyAlignment="1">
      <alignment horizontal="center" vertical="center" wrapText="1"/>
    </xf>
    <xf numFmtId="0" fontId="29" fillId="26" borderId="27" xfId="0" applyFont="1" applyFill="1" applyBorder="1" applyAlignment="1">
      <alignment horizontal="center" vertical="center" wrapText="1"/>
    </xf>
    <xf numFmtId="0" fontId="28" fillId="0" borderId="42" xfId="0" quotePrefix="1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0" fontId="28" fillId="0" borderId="4" xfId="0" applyFont="1" applyBorder="1" applyAlignment="1">
      <alignment horizontal="left" vertical="center" wrapText="1"/>
    </xf>
    <xf numFmtId="0" fontId="28" fillId="0" borderId="20" xfId="0" applyFont="1" applyBorder="1" applyAlignment="1">
      <alignment horizontal="left" vertical="center" wrapText="1"/>
    </xf>
    <xf numFmtId="164" fontId="28" fillId="3" borderId="83" xfId="20" applyFont="1" applyFill="1" applyBorder="1" applyAlignment="1">
      <alignment horizontal="center" vertical="center"/>
    </xf>
    <xf numFmtId="10" fontId="28" fillId="0" borderId="85" xfId="142" applyNumberFormat="1" applyFont="1" applyFill="1" applyBorder="1" applyAlignment="1">
      <alignment horizontal="center" vertical="center"/>
    </xf>
    <xf numFmtId="10" fontId="28" fillId="0" borderId="47" xfId="142" applyNumberFormat="1" applyFont="1" applyFill="1" applyBorder="1" applyAlignment="1">
      <alignment horizontal="center" vertical="center"/>
    </xf>
    <xf numFmtId="10" fontId="28" fillId="0" borderId="48" xfId="142" applyNumberFormat="1" applyFont="1" applyFill="1" applyBorder="1" applyAlignment="1">
      <alignment horizontal="center" vertical="center"/>
    </xf>
    <xf numFmtId="10" fontId="28" fillId="0" borderId="49" xfId="193" applyNumberFormat="1" applyFont="1" applyFill="1" applyBorder="1" applyAlignment="1">
      <alignment horizontal="center" vertical="center"/>
    </xf>
    <xf numFmtId="0" fontId="29" fillId="26" borderId="6" xfId="0" applyFont="1" applyFill="1" applyBorder="1" applyAlignment="1">
      <alignment horizontal="center" vertical="center"/>
    </xf>
    <xf numFmtId="0" fontId="29" fillId="26" borderId="7" xfId="0" applyFont="1" applyFill="1" applyBorder="1" applyAlignment="1">
      <alignment horizontal="center" vertical="center"/>
    </xf>
    <xf numFmtId="0" fontId="29" fillId="26" borderId="37" xfId="0" applyFont="1" applyFill="1" applyBorder="1" applyAlignment="1">
      <alignment horizontal="center" vertical="center"/>
    </xf>
    <xf numFmtId="0" fontId="29" fillId="26" borderId="41" xfId="0" applyFont="1" applyFill="1" applyBorder="1" applyAlignment="1">
      <alignment horizontal="center" vertical="center"/>
    </xf>
    <xf numFmtId="0" fontId="28" fillId="0" borderId="50" xfId="0" applyFont="1" applyBorder="1" applyAlignment="1">
      <alignment horizontal="left" vertical="center" wrapText="1"/>
    </xf>
    <xf numFmtId="164" fontId="28" fillId="0" borderId="83" xfId="20" applyFont="1" applyFill="1" applyBorder="1" applyAlignment="1">
      <alignment horizontal="center" vertical="center"/>
    </xf>
    <xf numFmtId="10" fontId="28" fillId="0" borderId="85" xfId="193" applyNumberFormat="1" applyFont="1" applyFill="1" applyBorder="1" applyAlignment="1">
      <alignment horizontal="center" vertical="center"/>
    </xf>
    <xf numFmtId="164" fontId="28" fillId="0" borderId="54" xfId="20" applyFont="1" applyFill="1" applyBorder="1" applyAlignment="1">
      <alignment horizontal="center" vertical="center"/>
    </xf>
    <xf numFmtId="4" fontId="29" fillId="30" borderId="86" xfId="193" applyNumberFormat="1" applyFont="1" applyFill="1" applyBorder="1" applyAlignment="1">
      <alignment horizontal="center" vertical="center"/>
    </xf>
    <xf numFmtId="4" fontId="29" fillId="30" borderId="58" xfId="193" applyNumberFormat="1" applyFont="1" applyFill="1" applyBorder="1" applyAlignment="1">
      <alignment horizontal="center" vertical="center"/>
    </xf>
    <xf numFmtId="4" fontId="29" fillId="30" borderId="59" xfId="193" applyNumberFormat="1" applyFont="1" applyFill="1" applyBorder="1" applyAlignment="1">
      <alignment horizontal="center" vertical="center"/>
    </xf>
    <xf numFmtId="4" fontId="29" fillId="26" borderId="86" xfId="20" applyNumberFormat="1" applyFont="1" applyFill="1" applyBorder="1" applyAlignment="1">
      <alignment horizontal="center" vertical="center"/>
    </xf>
    <xf numFmtId="10" fontId="28" fillId="26" borderId="87" xfId="193" applyNumberFormat="1" applyFont="1" applyFill="1" applyBorder="1" applyAlignment="1">
      <alignment horizontal="center" vertical="center"/>
    </xf>
    <xf numFmtId="0" fontId="29" fillId="31" borderId="0" xfId="0" applyFont="1" applyFill="1" applyAlignment="1">
      <alignment horizontal="left" vertical="center" wrapText="1"/>
    </xf>
    <xf numFmtId="4" fontId="29" fillId="31" borderId="0" xfId="0" applyNumberFormat="1" applyFont="1" applyFill="1" applyAlignment="1">
      <alignment horizontal="right" vertical="center" wrapText="1"/>
    </xf>
    <xf numFmtId="172" fontId="29" fillId="27" borderId="103" xfId="90" applyFont="1" applyFill="1" applyBorder="1" applyAlignment="1">
      <alignment horizontal="center" vertical="center"/>
    </xf>
    <xf numFmtId="172" fontId="29" fillId="27" borderId="104" xfId="90" applyFont="1" applyFill="1" applyBorder="1" applyAlignment="1">
      <alignment horizontal="center" vertical="center"/>
    </xf>
    <xf numFmtId="172" fontId="29" fillId="27" borderId="105" xfId="90" applyFont="1" applyFill="1" applyBorder="1" applyAlignment="1">
      <alignment horizontal="center" vertical="center"/>
    </xf>
    <xf numFmtId="172" fontId="29" fillId="0" borderId="106" xfId="90" applyFont="1" applyBorder="1" applyAlignment="1">
      <alignment horizontal="center" vertical="center"/>
    </xf>
    <xf numFmtId="172" fontId="29" fillId="0" borderId="107" xfId="90" applyFont="1" applyBorder="1" applyAlignment="1">
      <alignment horizontal="center" vertical="center"/>
    </xf>
    <xf numFmtId="172" fontId="29" fillId="0" borderId="108" xfId="90" applyFont="1" applyBorder="1" applyAlignment="1">
      <alignment horizontal="center" vertical="center"/>
    </xf>
    <xf numFmtId="172" fontId="29" fillId="0" borderId="72" xfId="90" applyFont="1" applyBorder="1" applyAlignment="1">
      <alignment horizontal="left" vertical="center"/>
    </xf>
    <xf numFmtId="172" fontId="29" fillId="0" borderId="71" xfId="90" applyFont="1" applyBorder="1" applyAlignment="1">
      <alignment horizontal="left" vertical="center"/>
    </xf>
    <xf numFmtId="172" fontId="29" fillId="0" borderId="95" xfId="90" applyFont="1" applyBorder="1" applyAlignment="1">
      <alignment horizontal="left" vertical="center"/>
    </xf>
    <xf numFmtId="172" fontId="29" fillId="0" borderId="72" xfId="90" applyFont="1" applyBorder="1" applyAlignment="1">
      <alignment horizontal="center" vertical="center"/>
    </xf>
    <xf numFmtId="172" fontId="29" fillId="0" borderId="71" xfId="90" applyFont="1" applyBorder="1" applyAlignment="1">
      <alignment horizontal="center" vertical="center"/>
    </xf>
    <xf numFmtId="172" fontId="29" fillId="0" borderId="95" xfId="90" applyFont="1" applyBorder="1" applyAlignment="1">
      <alignment horizontal="center" vertical="center"/>
    </xf>
    <xf numFmtId="172" fontId="28" fillId="0" borderId="72" xfId="90" applyFont="1" applyBorder="1" applyAlignment="1">
      <alignment horizontal="left" vertical="center"/>
    </xf>
    <xf numFmtId="172" fontId="28" fillId="0" borderId="71" xfId="90" applyFont="1" applyBorder="1" applyAlignment="1">
      <alignment horizontal="left" vertical="center"/>
    </xf>
    <xf numFmtId="172" fontId="28" fillId="0" borderId="95" xfId="90" applyFont="1" applyBorder="1" applyAlignment="1">
      <alignment horizontal="left" vertical="center"/>
    </xf>
    <xf numFmtId="172" fontId="29" fillId="0" borderId="72" xfId="90" applyFont="1" applyBorder="1" applyAlignment="1">
      <alignment horizontal="right" vertical="center"/>
    </xf>
    <xf numFmtId="172" fontId="29" fillId="0" borderId="71" xfId="90" applyFont="1" applyBorder="1" applyAlignment="1">
      <alignment horizontal="right" vertical="center"/>
    </xf>
    <xf numFmtId="172" fontId="29" fillId="0" borderId="95" xfId="90" applyFont="1" applyBorder="1" applyAlignment="1">
      <alignment horizontal="right" vertical="center"/>
    </xf>
    <xf numFmtId="0" fontId="28" fillId="0" borderId="0" xfId="150" applyFont="1" applyAlignment="1">
      <alignment horizontal="justify" vertical="center" wrapText="1"/>
    </xf>
    <xf numFmtId="172" fontId="29" fillId="0" borderId="0" xfId="90" applyFont="1" applyAlignment="1">
      <alignment horizontal="justify" vertical="center"/>
    </xf>
    <xf numFmtId="172" fontId="29" fillId="28" borderId="67" xfId="90" applyFont="1" applyFill="1" applyBorder="1" applyAlignment="1">
      <alignment horizontal="center" vertical="center" wrapText="1"/>
    </xf>
    <xf numFmtId="172" fontId="29" fillId="28" borderId="69" xfId="90" applyFont="1" applyFill="1" applyBorder="1" applyAlignment="1">
      <alignment horizontal="center" vertical="center" wrapText="1"/>
    </xf>
    <xf numFmtId="172" fontId="29" fillId="28" borderId="97" xfId="90" applyFont="1" applyFill="1" applyBorder="1" applyAlignment="1">
      <alignment horizontal="center" vertical="center"/>
    </xf>
    <xf numFmtId="172" fontId="29" fillId="28" borderId="98" xfId="90" applyFont="1" applyFill="1" applyBorder="1" applyAlignment="1">
      <alignment horizontal="center" vertical="center"/>
    </xf>
    <xf numFmtId="172" fontId="29" fillId="28" borderId="99" xfId="90" applyFont="1" applyFill="1" applyBorder="1" applyAlignment="1">
      <alignment horizontal="center" vertical="center"/>
    </xf>
    <xf numFmtId="172" fontId="29" fillId="28" borderId="100" xfId="90" applyFont="1" applyFill="1" applyBorder="1" applyAlignment="1">
      <alignment horizontal="center" vertical="center"/>
    </xf>
    <xf numFmtId="172" fontId="29" fillId="28" borderId="101" xfId="90" applyFont="1" applyFill="1" applyBorder="1" applyAlignment="1">
      <alignment horizontal="center" vertical="center"/>
    </xf>
    <xf numFmtId="172" fontId="29" fillId="28" borderId="102" xfId="90" applyFont="1" applyFill="1" applyBorder="1" applyAlignment="1">
      <alignment horizontal="center" vertical="center"/>
    </xf>
    <xf numFmtId="172" fontId="28" fillId="0" borderId="111" xfId="90" applyFont="1" applyBorder="1" applyAlignment="1">
      <alignment horizontal="left" vertical="center"/>
    </xf>
    <xf numFmtId="172" fontId="28" fillId="0" borderId="112" xfId="90" applyFont="1" applyBorder="1" applyAlignment="1">
      <alignment horizontal="left" vertical="center"/>
    </xf>
    <xf numFmtId="172" fontId="28" fillId="0" borderId="113" xfId="90" applyFont="1" applyBorder="1" applyAlignment="1">
      <alignment horizontal="left" vertical="center"/>
    </xf>
    <xf numFmtId="0" fontId="29" fillId="27" borderId="33" xfId="0" applyFont="1" applyFill="1" applyBorder="1" applyAlignment="1">
      <alignment horizontal="center" vertical="center" wrapText="1"/>
    </xf>
    <xf numFmtId="0" fontId="29" fillId="27" borderId="38" xfId="0" applyFont="1" applyFill="1" applyBorder="1" applyAlignment="1">
      <alignment horizontal="center" vertical="center" wrapText="1"/>
    </xf>
    <xf numFmtId="0" fontId="29" fillId="27" borderId="36" xfId="0" applyFont="1" applyFill="1" applyBorder="1" applyAlignment="1">
      <alignment horizontal="center" vertical="center" wrapText="1"/>
    </xf>
    <xf numFmtId="0" fontId="29" fillId="27" borderId="40" xfId="0" applyFont="1" applyFill="1" applyBorder="1" applyAlignment="1">
      <alignment horizontal="center" vertical="center" wrapText="1"/>
    </xf>
    <xf numFmtId="0" fontId="28" fillId="27" borderId="56" xfId="0" applyFont="1" applyFill="1" applyBorder="1" applyAlignment="1">
      <alignment horizontal="center" vertical="center" wrapText="1"/>
    </xf>
    <xf numFmtId="0" fontId="28" fillId="27" borderId="57" xfId="0" applyFont="1" applyFill="1" applyBorder="1" applyAlignment="1">
      <alignment horizontal="center" vertical="center" wrapText="1"/>
    </xf>
    <xf numFmtId="0" fontId="28" fillId="27" borderId="60" xfId="0" applyFont="1" applyFill="1" applyBorder="1" applyAlignment="1">
      <alignment horizontal="center" vertical="center" wrapText="1"/>
    </xf>
    <xf numFmtId="0" fontId="28" fillId="3" borderId="86" xfId="0" applyFont="1" applyFill="1" applyBorder="1" applyAlignment="1">
      <alignment horizontal="center" vertical="center" wrapText="1"/>
    </xf>
    <xf numFmtId="0" fontId="28" fillId="3" borderId="58" xfId="0" applyFont="1" applyFill="1" applyBorder="1" applyAlignment="1">
      <alignment horizontal="center" vertical="center" wrapText="1"/>
    </xf>
    <xf numFmtId="0" fontId="28" fillId="3" borderId="60" xfId="0" applyFont="1" applyFill="1" applyBorder="1" applyAlignment="1">
      <alignment horizontal="center" vertical="center" wrapText="1"/>
    </xf>
    <xf numFmtId="0" fontId="28" fillId="3" borderId="91" xfId="0" applyFont="1" applyFill="1" applyBorder="1" applyAlignment="1">
      <alignment horizontal="center" vertical="center" wrapText="1"/>
    </xf>
    <xf numFmtId="0" fontId="28" fillId="3" borderId="92" xfId="0" applyFont="1" applyFill="1" applyBorder="1" applyAlignment="1">
      <alignment horizontal="center" vertical="center" wrapText="1"/>
    </xf>
    <xf numFmtId="0" fontId="28" fillId="3" borderId="93" xfId="0" applyFont="1" applyFill="1" applyBorder="1" applyAlignment="1">
      <alignment horizontal="center" vertical="center" wrapText="1"/>
    </xf>
    <xf numFmtId="0" fontId="29" fillId="27" borderId="65" xfId="0" applyFont="1" applyFill="1" applyBorder="1" applyAlignment="1">
      <alignment horizontal="center" vertical="center" wrapText="1"/>
    </xf>
    <xf numFmtId="0" fontId="59" fillId="0" borderId="116" xfId="0" applyFont="1" applyBorder="1" applyAlignment="1">
      <alignment horizontal="center" vertical="center"/>
    </xf>
    <xf numFmtId="0" fontId="59" fillId="0" borderId="117" xfId="0" applyFont="1" applyBorder="1" applyAlignment="1">
      <alignment horizontal="center" vertical="center"/>
    </xf>
    <xf numFmtId="0" fontId="59" fillId="0" borderId="25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59" fillId="0" borderId="33" xfId="0" applyFont="1" applyBorder="1" applyAlignment="1">
      <alignment horizontal="center" vertical="center" textRotation="90" wrapText="1"/>
    </xf>
    <xf numFmtId="0" fontId="59" fillId="0" borderId="34" xfId="0" applyFont="1" applyBorder="1" applyAlignment="1">
      <alignment horizontal="center" vertical="center" textRotation="90" wrapText="1"/>
    </xf>
    <xf numFmtId="0" fontId="59" fillId="0" borderId="38" xfId="0" applyFont="1" applyBorder="1" applyAlignment="1">
      <alignment horizontal="center" vertical="center" textRotation="90" wrapText="1"/>
    </xf>
    <xf numFmtId="0" fontId="57" fillId="27" borderId="56" xfId="0" applyFont="1" applyFill="1" applyBorder="1" applyAlignment="1">
      <alignment horizontal="justify" vertical="center" wrapText="1"/>
    </xf>
    <xf numFmtId="0" fontId="57" fillId="27" borderId="74" xfId="0" applyFont="1" applyFill="1" applyBorder="1" applyAlignment="1">
      <alignment horizontal="justify" vertical="center" wrapText="1"/>
    </xf>
    <xf numFmtId="0" fontId="57" fillId="0" borderId="74" xfId="0" applyFont="1" applyBorder="1" applyAlignment="1">
      <alignment horizontal="justify" vertical="center" wrapText="1"/>
    </xf>
    <xf numFmtId="0" fontId="57" fillId="0" borderId="65" xfId="0" applyFont="1" applyBorder="1" applyAlignment="1">
      <alignment horizontal="justify" vertical="center" wrapText="1"/>
    </xf>
    <xf numFmtId="0" fontId="59" fillId="0" borderId="33" xfId="0" applyFont="1" applyBorder="1" applyAlignment="1">
      <alignment horizontal="center" vertical="center" textRotation="90"/>
    </xf>
    <xf numFmtId="0" fontId="59" fillId="0" borderId="34" xfId="0" applyFont="1" applyBorder="1" applyAlignment="1">
      <alignment horizontal="center" vertical="center" textRotation="90"/>
    </xf>
    <xf numFmtId="0" fontId="59" fillId="0" borderId="38" xfId="0" applyFont="1" applyBorder="1" applyAlignment="1">
      <alignment horizontal="center" vertical="center" textRotation="90"/>
    </xf>
    <xf numFmtId="0" fontId="57" fillId="27" borderId="25" xfId="0" applyFont="1" applyFill="1" applyBorder="1" applyAlignment="1">
      <alignment horizontal="justify" vertical="center" wrapText="1"/>
    </xf>
    <xf numFmtId="0" fontId="57" fillId="27" borderId="20" xfId="0" applyFont="1" applyFill="1" applyBorder="1" applyAlignment="1">
      <alignment horizontal="justify" vertical="center" wrapText="1"/>
    </xf>
    <xf numFmtId="0" fontId="57" fillId="27" borderId="65" xfId="0" applyFont="1" applyFill="1" applyBorder="1" applyAlignment="1">
      <alignment horizontal="justify" vertical="center" wrapText="1"/>
    </xf>
    <xf numFmtId="0" fontId="58" fillId="30" borderId="25" xfId="0" applyFont="1" applyFill="1" applyBorder="1" applyAlignment="1">
      <alignment horizontal="center" vertical="center"/>
    </xf>
    <xf numFmtId="0" fontId="58" fillId="30" borderId="115" xfId="0" applyFont="1" applyFill="1" applyBorder="1" applyAlignment="1">
      <alignment horizontal="center" vertical="center"/>
    </xf>
    <xf numFmtId="0" fontId="58" fillId="0" borderId="33" xfId="0" applyFont="1" applyBorder="1" applyAlignment="1">
      <alignment horizontal="center" vertical="center" textRotation="90" wrapText="1"/>
    </xf>
    <xf numFmtId="0" fontId="58" fillId="0" borderId="34" xfId="0" applyFont="1" applyBorder="1" applyAlignment="1">
      <alignment horizontal="center" vertical="center" textRotation="90" wrapText="1"/>
    </xf>
    <xf numFmtId="0" fontId="58" fillId="0" borderId="38" xfId="0" applyFont="1" applyBorder="1" applyAlignment="1">
      <alignment horizontal="center" vertical="center" textRotation="90" wrapText="1"/>
    </xf>
    <xf numFmtId="0" fontId="57" fillId="0" borderId="84" xfId="0" applyFont="1" applyBorder="1" applyAlignment="1">
      <alignment horizontal="center" vertical="center"/>
    </xf>
    <xf numFmtId="0" fontId="57" fillId="0" borderId="18" xfId="0" applyFont="1" applyBorder="1" applyAlignment="1">
      <alignment horizontal="center" vertical="center"/>
    </xf>
    <xf numFmtId="0" fontId="57" fillId="0" borderId="121" xfId="0" applyFont="1" applyBorder="1" applyAlignment="1">
      <alignment horizontal="center" vertical="center"/>
    </xf>
    <xf numFmtId="0" fontId="57" fillId="0" borderId="122" xfId="0" applyFont="1" applyBorder="1" applyAlignment="1">
      <alignment horizontal="center" vertical="center"/>
    </xf>
    <xf numFmtId="0" fontId="59" fillId="27" borderId="19" xfId="0" applyFont="1" applyFill="1" applyBorder="1" applyAlignment="1">
      <alignment horizontal="center" vertical="center"/>
    </xf>
    <xf numFmtId="0" fontId="59" fillId="27" borderId="118" xfId="0" applyFont="1" applyFill="1" applyBorder="1" applyAlignment="1">
      <alignment horizontal="center" vertical="center"/>
    </xf>
    <xf numFmtId="0" fontId="58" fillId="26" borderId="56" xfId="0" applyFont="1" applyFill="1" applyBorder="1" applyAlignment="1">
      <alignment horizontal="center" vertical="center" wrapText="1"/>
    </xf>
    <xf numFmtId="0" fontId="58" fillId="26" borderId="114" xfId="0" applyFont="1" applyFill="1" applyBorder="1" applyAlignment="1">
      <alignment horizontal="center" vertical="center" wrapText="1"/>
    </xf>
    <xf numFmtId="0" fontId="58" fillId="26" borderId="33" xfId="0" applyFont="1" applyFill="1" applyBorder="1" applyAlignment="1">
      <alignment horizontal="center" vertical="center"/>
    </xf>
    <xf numFmtId="0" fontId="58" fillId="26" borderId="56" xfId="0" applyFont="1" applyFill="1" applyBorder="1" applyAlignment="1">
      <alignment horizontal="center" vertical="center"/>
    </xf>
    <xf numFmtId="0" fontId="58" fillId="26" borderId="38" xfId="0" applyFont="1" applyFill="1" applyBorder="1" applyAlignment="1">
      <alignment horizontal="center" vertical="center"/>
    </xf>
    <xf numFmtId="0" fontId="58" fillId="26" borderId="65" xfId="0" applyFont="1" applyFill="1" applyBorder="1" applyAlignment="1">
      <alignment horizontal="center" vertical="center"/>
    </xf>
    <xf numFmtId="0" fontId="57" fillId="0" borderId="119" xfId="0" applyFont="1" applyBorder="1" applyAlignment="1">
      <alignment horizontal="center" vertical="center"/>
    </xf>
    <xf numFmtId="0" fontId="57" fillId="0" borderId="120" xfId="0" applyFont="1" applyBorder="1" applyAlignment="1">
      <alignment horizontal="center" vertical="center"/>
    </xf>
    <xf numFmtId="0" fontId="50" fillId="31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50" fillId="31" borderId="73" xfId="0" applyFont="1" applyFill="1" applyBorder="1" applyAlignment="1">
      <alignment horizontal="left" vertical="center" wrapText="1"/>
    </xf>
    <xf numFmtId="0" fontId="50" fillId="31" borderId="73" xfId="0" applyFont="1" applyFill="1" applyBorder="1" applyAlignment="1">
      <alignment horizontal="right" vertical="center" wrapText="1"/>
    </xf>
    <xf numFmtId="0" fontId="50" fillId="31" borderId="73" xfId="0" applyFont="1" applyFill="1" applyBorder="1" applyAlignment="1">
      <alignment horizontal="left" vertical="center" wrapText="1"/>
    </xf>
    <xf numFmtId="0" fontId="50" fillId="31" borderId="73" xfId="0" applyFont="1" applyFill="1" applyBorder="1" applyAlignment="1">
      <alignment horizontal="center" vertical="center" wrapText="1"/>
    </xf>
    <xf numFmtId="0" fontId="56" fillId="35" borderId="73" xfId="0" applyFont="1" applyFill="1" applyBorder="1" applyAlignment="1">
      <alignment horizontal="left" vertical="center" wrapText="1"/>
    </xf>
    <xf numFmtId="0" fontId="56" fillId="35" borderId="73" xfId="0" applyFont="1" applyFill="1" applyBorder="1" applyAlignment="1">
      <alignment horizontal="right" vertical="center" wrapText="1"/>
    </xf>
    <xf numFmtId="0" fontId="56" fillId="35" borderId="73" xfId="0" applyFont="1" applyFill="1" applyBorder="1" applyAlignment="1">
      <alignment horizontal="left" vertical="center" wrapText="1"/>
    </xf>
    <xf numFmtId="0" fontId="56" fillId="35" borderId="73" xfId="0" applyFont="1" applyFill="1" applyBorder="1" applyAlignment="1">
      <alignment horizontal="center" vertical="center" wrapText="1"/>
    </xf>
    <xf numFmtId="175" fontId="56" fillId="35" borderId="73" xfId="0" applyNumberFormat="1" applyFont="1" applyFill="1" applyBorder="1" applyAlignment="1">
      <alignment horizontal="right" vertical="center" wrapText="1"/>
    </xf>
    <xf numFmtId="4" fontId="56" fillId="35" borderId="73" xfId="0" applyNumberFormat="1" applyFont="1" applyFill="1" applyBorder="1" applyAlignment="1">
      <alignment horizontal="right" vertical="center" wrapText="1"/>
    </xf>
    <xf numFmtId="0" fontId="52" fillId="34" borderId="73" xfId="0" applyFont="1" applyFill="1" applyBorder="1" applyAlignment="1">
      <alignment horizontal="left" vertical="center" wrapText="1"/>
    </xf>
    <xf numFmtId="0" fontId="52" fillId="34" borderId="73" xfId="0" applyFont="1" applyFill="1" applyBorder="1" applyAlignment="1">
      <alignment horizontal="right" vertical="center" wrapText="1"/>
    </xf>
    <xf numFmtId="0" fontId="52" fillId="34" borderId="73" xfId="0" applyFont="1" applyFill="1" applyBorder="1" applyAlignment="1">
      <alignment horizontal="left" vertical="center" wrapText="1"/>
    </xf>
    <xf numFmtId="0" fontId="52" fillId="34" borderId="73" xfId="0" applyFont="1" applyFill="1" applyBorder="1" applyAlignment="1">
      <alignment horizontal="center" vertical="center" wrapText="1"/>
    </xf>
    <xf numFmtId="175" fontId="52" fillId="34" borderId="73" xfId="0" applyNumberFormat="1" applyFont="1" applyFill="1" applyBorder="1" applyAlignment="1">
      <alignment horizontal="right" vertical="center" wrapText="1"/>
    </xf>
    <xf numFmtId="4" fontId="52" fillId="34" borderId="73" xfId="0" applyNumberFormat="1" applyFont="1" applyFill="1" applyBorder="1" applyAlignment="1">
      <alignment horizontal="right" vertical="center" wrapText="1"/>
    </xf>
    <xf numFmtId="0" fontId="52" fillId="31" borderId="0" xfId="0" applyFont="1" applyFill="1" applyAlignment="1">
      <alignment horizontal="right" vertical="center" wrapText="1"/>
    </xf>
    <xf numFmtId="4" fontId="52" fillId="31" borderId="0" xfId="0" applyNumberFormat="1" applyFont="1" applyFill="1" applyAlignment="1">
      <alignment horizontal="right" vertical="center" wrapText="1"/>
    </xf>
    <xf numFmtId="0" fontId="56" fillId="35" borderId="75" xfId="0" applyFont="1" applyFill="1" applyBorder="1" applyAlignment="1">
      <alignment horizontal="left" vertical="center" wrapText="1"/>
    </xf>
  </cellXfs>
  <cellStyles count="205">
    <cellStyle name="20% - Ênfase1 2" xfId="50" xr:uid="{00000000-0005-0000-0000-000000000000}"/>
    <cellStyle name="20% - Ênfase2 2" xfId="51" xr:uid="{00000000-0005-0000-0000-000001000000}"/>
    <cellStyle name="20% - Ênfase3 2" xfId="52" xr:uid="{00000000-0005-0000-0000-000002000000}"/>
    <cellStyle name="20% - Ênfase4 2" xfId="53" xr:uid="{00000000-0005-0000-0000-000003000000}"/>
    <cellStyle name="20% - Ênfase5 2" xfId="54" xr:uid="{00000000-0005-0000-0000-000004000000}"/>
    <cellStyle name="20% - Ênfase6 2" xfId="55" xr:uid="{00000000-0005-0000-0000-000005000000}"/>
    <cellStyle name="40% - Ênfase1 2" xfId="56" xr:uid="{00000000-0005-0000-0000-000006000000}"/>
    <cellStyle name="40% - Ênfase2 2" xfId="57" xr:uid="{00000000-0005-0000-0000-000007000000}"/>
    <cellStyle name="40% - Ênfase3 2" xfId="58" xr:uid="{00000000-0005-0000-0000-000008000000}"/>
    <cellStyle name="40% - Ênfase4 2" xfId="59" xr:uid="{00000000-0005-0000-0000-000009000000}"/>
    <cellStyle name="40% - Ênfase5 2" xfId="60" xr:uid="{00000000-0005-0000-0000-00000A000000}"/>
    <cellStyle name="40% - Ênfase6 2" xfId="61" xr:uid="{00000000-0005-0000-0000-00000B000000}"/>
    <cellStyle name="60% - Ênfase1 2" xfId="62" xr:uid="{00000000-0005-0000-0000-00000C000000}"/>
    <cellStyle name="60% - Ênfase2 2" xfId="63" xr:uid="{00000000-0005-0000-0000-00000D000000}"/>
    <cellStyle name="60% - Ênfase3 2" xfId="64" xr:uid="{00000000-0005-0000-0000-00000E000000}"/>
    <cellStyle name="60% - Ênfase4 2" xfId="65" xr:uid="{00000000-0005-0000-0000-00000F000000}"/>
    <cellStyle name="60% - Ênfase5 2" xfId="66" xr:uid="{00000000-0005-0000-0000-000010000000}"/>
    <cellStyle name="60% - Ênfase6 2" xfId="67" xr:uid="{00000000-0005-0000-0000-000011000000}"/>
    <cellStyle name="Bom 2" xfId="68" xr:uid="{00000000-0005-0000-0000-000012000000}"/>
    <cellStyle name="Cálculo 2" xfId="69" xr:uid="{00000000-0005-0000-0000-000013000000}"/>
    <cellStyle name="Cancel" xfId="21" xr:uid="{00000000-0005-0000-0000-000014000000}"/>
    <cellStyle name="Célula de Verificação 2" xfId="70" xr:uid="{00000000-0005-0000-0000-000015000000}"/>
    <cellStyle name="Célula Vinculada 2" xfId="71" xr:uid="{00000000-0005-0000-0000-000016000000}"/>
    <cellStyle name="Data" xfId="3" xr:uid="{00000000-0005-0000-0000-000017000000}"/>
    <cellStyle name="Data 2" xfId="72" xr:uid="{00000000-0005-0000-0000-000018000000}"/>
    <cellStyle name="Ênfase1 2" xfId="73" xr:uid="{00000000-0005-0000-0000-000019000000}"/>
    <cellStyle name="Ênfase2 2" xfId="74" xr:uid="{00000000-0005-0000-0000-00001A000000}"/>
    <cellStyle name="Ênfase3 2" xfId="75" xr:uid="{00000000-0005-0000-0000-00001B000000}"/>
    <cellStyle name="Ênfase4 2" xfId="76" xr:uid="{00000000-0005-0000-0000-00001C000000}"/>
    <cellStyle name="Ênfase5 2" xfId="77" xr:uid="{00000000-0005-0000-0000-00001D000000}"/>
    <cellStyle name="Ênfase6 2" xfId="78" xr:uid="{00000000-0005-0000-0000-00001E000000}"/>
    <cellStyle name="Entrada 2" xfId="79" xr:uid="{00000000-0005-0000-0000-00001F000000}"/>
    <cellStyle name="Euro" xfId="4" xr:uid="{00000000-0005-0000-0000-000020000000}"/>
    <cellStyle name="Euro 2" xfId="80" xr:uid="{00000000-0005-0000-0000-000021000000}"/>
    <cellStyle name="Fixo" xfId="5" xr:uid="{00000000-0005-0000-0000-000022000000}"/>
    <cellStyle name="Incorreto 2" xfId="81" xr:uid="{00000000-0005-0000-0000-000023000000}"/>
    <cellStyle name="Moeda 2" xfId="82" xr:uid="{00000000-0005-0000-0000-000024000000}"/>
    <cellStyle name="Moeda 3" xfId="83" xr:uid="{00000000-0005-0000-0000-000025000000}"/>
    <cellStyle name="Moeda 4" xfId="84" xr:uid="{00000000-0005-0000-0000-000026000000}"/>
    <cellStyle name="Moeda 4 2" xfId="138" xr:uid="{00000000-0005-0000-0000-000027000000}"/>
    <cellStyle name="Moeda 4 2 2" xfId="196" xr:uid="{00000000-0005-0000-0000-000028000000}"/>
    <cellStyle name="Moeda 4 3" xfId="167" xr:uid="{00000000-0005-0000-0000-000029000000}"/>
    <cellStyle name="Neutra 2" xfId="85" xr:uid="{00000000-0005-0000-0000-00002A000000}"/>
    <cellStyle name="Normal" xfId="0" builtinId="0"/>
    <cellStyle name="Normal 10" xfId="119" xr:uid="{00000000-0005-0000-0000-00002C000000}"/>
    <cellStyle name="Normal 10 2" xfId="178" xr:uid="{00000000-0005-0000-0000-00002D000000}"/>
    <cellStyle name="Normal 102" xfId="200" xr:uid="{DA37A7A7-87DD-48BE-939D-0B6FC1BDD9E5}"/>
    <cellStyle name="Normal 11" xfId="120" xr:uid="{00000000-0005-0000-0000-00002E000000}"/>
    <cellStyle name="Normal 11 2" xfId="179" xr:uid="{00000000-0005-0000-0000-00002F000000}"/>
    <cellStyle name="Normal 12" xfId="130" xr:uid="{00000000-0005-0000-0000-000030000000}"/>
    <cellStyle name="Normal 12 2" xfId="140" xr:uid="{00000000-0005-0000-0000-000031000000}"/>
    <cellStyle name="Normal 12 2 2" xfId="197" xr:uid="{00000000-0005-0000-0000-000032000000}"/>
    <cellStyle name="Normal 12 3" xfId="189" xr:uid="{00000000-0005-0000-0000-000033000000}"/>
    <cellStyle name="Normal 13" xfId="204" xr:uid="{4BC87390-0081-473C-8B3A-E408A8168C8C}"/>
    <cellStyle name="Normal 2" xfId="6" xr:uid="{00000000-0005-0000-0000-000034000000}"/>
    <cellStyle name="Normal 2 10" xfId="26" xr:uid="{00000000-0005-0000-0000-000035000000}"/>
    <cellStyle name="Normal 2 2" xfId="29" xr:uid="{00000000-0005-0000-0000-000036000000}"/>
    <cellStyle name="Normal 2 2 2" xfId="86" xr:uid="{00000000-0005-0000-0000-000037000000}"/>
    <cellStyle name="Normal 2 2 2 2" xfId="168" xr:uid="{00000000-0005-0000-0000-000038000000}"/>
    <cellStyle name="Normal 2 2 3" xfId="150" xr:uid="{00000000-0005-0000-0000-000039000000}"/>
    <cellStyle name="Normal 2 3" xfId="87" xr:uid="{00000000-0005-0000-0000-00003A000000}"/>
    <cellStyle name="Normal 2 3 2" xfId="169" xr:uid="{00000000-0005-0000-0000-00003B000000}"/>
    <cellStyle name="Normal 2 4" xfId="88" xr:uid="{00000000-0005-0000-0000-00003C000000}"/>
    <cellStyle name="Normal 2 4 2" xfId="170" xr:uid="{00000000-0005-0000-0000-00003D000000}"/>
    <cellStyle name="Normal 2 5" xfId="112" xr:uid="{00000000-0005-0000-0000-00003E000000}"/>
    <cellStyle name="Normal 2 5 2" xfId="139" xr:uid="{00000000-0005-0000-0000-00003F000000}"/>
    <cellStyle name="Normal 2 6" xfId="114" xr:uid="{00000000-0005-0000-0000-000040000000}"/>
    <cellStyle name="Normal 2 7" xfId="115" xr:uid="{00000000-0005-0000-0000-000041000000}"/>
    <cellStyle name="Normal 2 8" xfId="117" xr:uid="{00000000-0005-0000-0000-000042000000}"/>
    <cellStyle name="Normal 2 9" xfId="118" xr:uid="{00000000-0005-0000-0000-000043000000}"/>
    <cellStyle name="Normal 2_QUANT_HELBOR BELVEDERE R06_Area Estruturada Priscila" xfId="89" xr:uid="{00000000-0005-0000-0000-000044000000}"/>
    <cellStyle name="Normal 3" xfId="22" xr:uid="{00000000-0005-0000-0000-000045000000}"/>
    <cellStyle name="Normal 3 13" xfId="202" xr:uid="{6B85A485-6ADC-4C0F-B6C7-6E88FDEF3B35}"/>
    <cellStyle name="Normal 3 2" xfId="90" xr:uid="{00000000-0005-0000-0000-000046000000}"/>
    <cellStyle name="Normal 3 3" xfId="42" xr:uid="{00000000-0005-0000-0000-000047000000}"/>
    <cellStyle name="Normal 3 3 10" xfId="122" xr:uid="{00000000-0005-0000-0000-000048000000}"/>
    <cellStyle name="Normal 3 3 10 2" xfId="132" xr:uid="{00000000-0005-0000-0000-000049000000}"/>
    <cellStyle name="Normal 3 3 10 2 2" xfId="191" xr:uid="{00000000-0005-0000-0000-00004A000000}"/>
    <cellStyle name="Normal 3 3 10 3" xfId="181" xr:uid="{00000000-0005-0000-0000-00004B000000}"/>
    <cellStyle name="Normal 3 3 11" xfId="123" xr:uid="{00000000-0005-0000-0000-00004C000000}"/>
    <cellStyle name="Normal 3 3 11 2" xfId="182" xr:uid="{00000000-0005-0000-0000-00004D000000}"/>
    <cellStyle name="Normal 3 3 12" xfId="124" xr:uid="{00000000-0005-0000-0000-00004E000000}"/>
    <cellStyle name="Normal 3 3 12 2" xfId="183" xr:uid="{00000000-0005-0000-0000-00004F000000}"/>
    <cellStyle name="Normal 3 3 13" xfId="125" xr:uid="{00000000-0005-0000-0000-000050000000}"/>
    <cellStyle name="Normal 3 3 13 2" xfId="184" xr:uid="{00000000-0005-0000-0000-000051000000}"/>
    <cellStyle name="Normal 3 3 14" xfId="126" xr:uid="{00000000-0005-0000-0000-000052000000}"/>
    <cellStyle name="Normal 3 3 14 2" xfId="185" xr:uid="{00000000-0005-0000-0000-000053000000}"/>
    <cellStyle name="Normal 3 3 15" xfId="127" xr:uid="{00000000-0005-0000-0000-000054000000}"/>
    <cellStyle name="Normal 3 3 15 2" xfId="186" xr:uid="{00000000-0005-0000-0000-000055000000}"/>
    <cellStyle name="Normal 3 3 16" xfId="128" xr:uid="{00000000-0005-0000-0000-000056000000}"/>
    <cellStyle name="Normal 3 3 16 2" xfId="187" xr:uid="{00000000-0005-0000-0000-000057000000}"/>
    <cellStyle name="Normal 3 3 17" xfId="159" xr:uid="{00000000-0005-0000-0000-000058000000}"/>
    <cellStyle name="Normal 3 3 2" xfId="43" xr:uid="{00000000-0005-0000-0000-000059000000}"/>
    <cellStyle name="Normal 3 3 2 2" xfId="160" xr:uid="{00000000-0005-0000-0000-00005A000000}"/>
    <cellStyle name="Normal 3 3 3" xfId="44" xr:uid="{00000000-0005-0000-0000-00005B000000}"/>
    <cellStyle name="Normal 3 3 3 2" xfId="161" xr:uid="{00000000-0005-0000-0000-00005C000000}"/>
    <cellStyle name="Normal 3 3 4" xfId="45" xr:uid="{00000000-0005-0000-0000-00005D000000}"/>
    <cellStyle name="Normal 3 3 4 2" xfId="162" xr:uid="{00000000-0005-0000-0000-00005E000000}"/>
    <cellStyle name="Normal 3 3 5" xfId="46" xr:uid="{00000000-0005-0000-0000-00005F000000}"/>
    <cellStyle name="Normal 3 3 5 2" xfId="163" xr:uid="{00000000-0005-0000-0000-000060000000}"/>
    <cellStyle name="Normal 3 3 6" xfId="47" xr:uid="{00000000-0005-0000-0000-000061000000}"/>
    <cellStyle name="Normal 3 3 6 2" xfId="164" xr:uid="{00000000-0005-0000-0000-000062000000}"/>
    <cellStyle name="Normal 3 3 7" xfId="48" xr:uid="{00000000-0005-0000-0000-000063000000}"/>
    <cellStyle name="Normal 3 3 7 2" xfId="165" xr:uid="{00000000-0005-0000-0000-000064000000}"/>
    <cellStyle name="Normal 3 3 8" xfId="49" xr:uid="{00000000-0005-0000-0000-000065000000}"/>
    <cellStyle name="Normal 3 3 8 2" xfId="166" xr:uid="{00000000-0005-0000-0000-000066000000}"/>
    <cellStyle name="Normal 3 3 9" xfId="121" xr:uid="{00000000-0005-0000-0000-000067000000}"/>
    <cellStyle name="Normal 3 3 9 2" xfId="180" xr:uid="{00000000-0005-0000-0000-000068000000}"/>
    <cellStyle name="Normal 3 4" xfId="27" xr:uid="{00000000-0005-0000-0000-000069000000}"/>
    <cellStyle name="Normal 3 4 2" xfId="148" xr:uid="{00000000-0005-0000-0000-00006A000000}"/>
    <cellStyle name="Normal 4" xfId="2" xr:uid="{00000000-0005-0000-0000-00006B000000}"/>
    <cellStyle name="Normal 4 2" xfId="91" xr:uid="{00000000-0005-0000-0000-00006C000000}"/>
    <cellStyle name="Normal 5" xfId="25" xr:uid="{00000000-0005-0000-0000-00006D000000}"/>
    <cellStyle name="Normal 5 2" xfId="93" xr:uid="{00000000-0005-0000-0000-00006E000000}"/>
    <cellStyle name="Normal 5 3" xfId="92" xr:uid="{00000000-0005-0000-0000-00006F000000}"/>
    <cellStyle name="Normal 5 3 2" xfId="171" xr:uid="{00000000-0005-0000-0000-000070000000}"/>
    <cellStyle name="Normal 5 4" xfId="147" xr:uid="{00000000-0005-0000-0000-000071000000}"/>
    <cellStyle name="Normal 53 2" xfId="199" xr:uid="{AAFB720E-6B5B-4A2D-A074-C50DA84919C7}"/>
    <cellStyle name="Normal 6" xfId="94" xr:uid="{00000000-0005-0000-0000-000072000000}"/>
    <cellStyle name="Normal 7" xfId="95" xr:uid="{00000000-0005-0000-0000-000073000000}"/>
    <cellStyle name="Normal 8" xfId="38" xr:uid="{00000000-0005-0000-0000-000074000000}"/>
    <cellStyle name="Normal 9" xfId="116" xr:uid="{00000000-0005-0000-0000-000075000000}"/>
    <cellStyle name="Normal 9 2" xfId="177" xr:uid="{00000000-0005-0000-0000-000076000000}"/>
    <cellStyle name="Normal_CS-COMP" xfId="7" xr:uid="{00000000-0005-0000-0000-000077000000}"/>
    <cellStyle name="Normal_modelo_lev_rev_interno" xfId="143" xr:uid="{00000000-0005-0000-0000-000078000000}"/>
    <cellStyle name="Normal_Mov_terra_118rev" xfId="198" xr:uid="{00000000-0005-0000-0000-000079000000}"/>
    <cellStyle name="Normal_RESESTR (2)" xfId="8" xr:uid="{00000000-0005-0000-0000-00007C000000}"/>
    <cellStyle name="Nota 2" xfId="96" xr:uid="{00000000-0005-0000-0000-00007D000000}"/>
    <cellStyle name="Percentual" xfId="9" xr:uid="{00000000-0005-0000-0000-00007E000000}"/>
    <cellStyle name="Ponto" xfId="10" xr:uid="{00000000-0005-0000-0000-00007F000000}"/>
    <cellStyle name="Porcentagem" xfId="142" builtinId="5"/>
    <cellStyle name="Porcentagem 2" xfId="12" xr:uid="{00000000-0005-0000-0000-000081000000}"/>
    <cellStyle name="Porcentagem 2 2" xfId="31" xr:uid="{00000000-0005-0000-0000-000082000000}"/>
    <cellStyle name="Porcentagem 2 2 2" xfId="134" xr:uid="{00000000-0005-0000-0000-000083000000}"/>
    <cellStyle name="Porcentagem 2 2 2 2" xfId="193" xr:uid="{00000000-0005-0000-0000-000084000000}"/>
    <cellStyle name="Porcentagem 2 2 3" xfId="152" xr:uid="{00000000-0005-0000-0000-000085000000}"/>
    <cellStyle name="Porcentagem 2 3" xfId="113" xr:uid="{00000000-0005-0000-0000-000086000000}"/>
    <cellStyle name="Porcentagem 2 4" xfId="30" xr:uid="{00000000-0005-0000-0000-000087000000}"/>
    <cellStyle name="Porcentagem 2 4 2" xfId="151" xr:uid="{00000000-0005-0000-0000-000088000000}"/>
    <cellStyle name="Porcentagem 3" xfId="11" xr:uid="{00000000-0005-0000-0000-000089000000}"/>
    <cellStyle name="Porcentagem 3 2" xfId="98" xr:uid="{00000000-0005-0000-0000-00008A000000}"/>
    <cellStyle name="Porcentagem 3 2 2" xfId="32" xr:uid="{00000000-0005-0000-0000-00008B000000}"/>
    <cellStyle name="Porcentagem 3 2 2 2" xfId="133" xr:uid="{00000000-0005-0000-0000-00008C000000}"/>
    <cellStyle name="Porcentagem 3 2 2 2 2" xfId="192" xr:uid="{00000000-0005-0000-0000-00008D000000}"/>
    <cellStyle name="Porcentagem 3 2 2 3" xfId="153" xr:uid="{00000000-0005-0000-0000-00008E000000}"/>
    <cellStyle name="Porcentagem 3 2 3" xfId="172" xr:uid="{00000000-0005-0000-0000-00008F000000}"/>
    <cellStyle name="Porcentagem 3 3" xfId="99" xr:uid="{00000000-0005-0000-0000-000090000000}"/>
    <cellStyle name="Porcentagem 3 3 2" xfId="173" xr:uid="{00000000-0005-0000-0000-000091000000}"/>
    <cellStyle name="Porcentagem 3 4" xfId="97" xr:uid="{00000000-0005-0000-0000-000092000000}"/>
    <cellStyle name="Porcentagem 3 5" xfId="144" xr:uid="{00000000-0005-0000-0000-000093000000}"/>
    <cellStyle name="Saída 2" xfId="100" xr:uid="{00000000-0005-0000-0000-000094000000}"/>
    <cellStyle name="Separador de milhares 2" xfId="20" xr:uid="{00000000-0005-0000-0000-000095000000}"/>
    <cellStyle name="Separador de milhares 2 2" xfId="33" xr:uid="{00000000-0005-0000-0000-000096000000}"/>
    <cellStyle name="Separador de milhares 2 2 2" xfId="34" xr:uid="{00000000-0005-0000-0000-000097000000}"/>
    <cellStyle name="Separador de milhares 2 2 2 2" xfId="136" xr:uid="{00000000-0005-0000-0000-000098000000}"/>
    <cellStyle name="Separador de milhares 2 2 3" xfId="101" xr:uid="{00000000-0005-0000-0000-000099000000}"/>
    <cellStyle name="Separador de milhares 2 2 4" xfId="35" xr:uid="{00000000-0005-0000-0000-00009A000000}"/>
    <cellStyle name="Separador de milhares 2 2 4 2" xfId="24" xr:uid="{00000000-0005-0000-0000-00009B000000}"/>
    <cellStyle name="Separador de milhares 2 2 4 2 2" xfId="146" xr:uid="{00000000-0005-0000-0000-00009C000000}"/>
    <cellStyle name="Separador de milhares 2 2 4 3" xfId="155" xr:uid="{00000000-0005-0000-0000-00009D000000}"/>
    <cellStyle name="Separador de milhares 2 2 5" xfId="154" xr:uid="{00000000-0005-0000-0000-00009E000000}"/>
    <cellStyle name="Separador de milhares 2 3" xfId="39" xr:uid="{00000000-0005-0000-0000-00009F000000}"/>
    <cellStyle name="Separador de milhares 2 4" xfId="40" xr:uid="{00000000-0005-0000-0000-0000A0000000}"/>
    <cellStyle name="Separador de milhares 2 4 2" xfId="135" xr:uid="{00000000-0005-0000-0000-0000A1000000}"/>
    <cellStyle name="Separador de milhares 2 4 2 2" xfId="194" xr:uid="{00000000-0005-0000-0000-0000A2000000}"/>
    <cellStyle name="Separador de milhares 2 4 3" xfId="157" xr:uid="{00000000-0005-0000-0000-0000A3000000}"/>
    <cellStyle name="Separador de milhares 3" xfId="23" xr:uid="{00000000-0005-0000-0000-0000A4000000}"/>
    <cellStyle name="Separador de milhares 3 2" xfId="36" xr:uid="{00000000-0005-0000-0000-0000A5000000}"/>
    <cellStyle name="Separador de milhares 3 2 2" xfId="41" xr:uid="{00000000-0005-0000-0000-0000A6000000}"/>
    <cellStyle name="Separador de milhares 3 2 2 2" xfId="131" xr:uid="{00000000-0005-0000-0000-0000A7000000}"/>
    <cellStyle name="Separador de milhares 3 2 2 2 2" xfId="190" xr:uid="{00000000-0005-0000-0000-0000A8000000}"/>
    <cellStyle name="Separador de milhares 3 2 2 3" xfId="158" xr:uid="{00000000-0005-0000-0000-0000A9000000}"/>
    <cellStyle name="Separador de milhares 3 2 3" xfId="156" xr:uid="{00000000-0005-0000-0000-0000AA000000}"/>
    <cellStyle name="Separador de milhares 3 3" xfId="102" xr:uid="{00000000-0005-0000-0000-0000AB000000}"/>
    <cellStyle name="Separador de milhares 3 3 2" xfId="174" xr:uid="{00000000-0005-0000-0000-0000AC000000}"/>
    <cellStyle name="Separador de milhares 3 4" xfId="28" xr:uid="{00000000-0005-0000-0000-0000AD000000}"/>
    <cellStyle name="Separador de milhares 3 4 2" xfId="149" xr:uid="{00000000-0005-0000-0000-0000AE000000}"/>
    <cellStyle name="Separador de milhares 4" xfId="13" xr:uid="{00000000-0005-0000-0000-0000AF000000}"/>
    <cellStyle name="Separador de milhares 4 2" xfId="37" xr:uid="{00000000-0005-0000-0000-0000B0000000}"/>
    <cellStyle name="Separador de milhares 4 3" xfId="137" xr:uid="{00000000-0005-0000-0000-0000B1000000}"/>
    <cellStyle name="Separador de milhares 4 3 2" xfId="195" xr:uid="{00000000-0005-0000-0000-0000B2000000}"/>
    <cellStyle name="Separador de milhares 4 4" xfId="145" xr:uid="{00000000-0005-0000-0000-0000B3000000}"/>
    <cellStyle name="Separador de milhares 5" xfId="103" xr:uid="{00000000-0005-0000-0000-0000B4000000}"/>
    <cellStyle name="Separador de milhares 5 2" xfId="104" xr:uid="{00000000-0005-0000-0000-0000B5000000}"/>
    <cellStyle name="Separador de milhares 5 3" xfId="175" xr:uid="{00000000-0005-0000-0000-0000B6000000}"/>
    <cellStyle name="Separador de milhares 6" xfId="105" xr:uid="{00000000-0005-0000-0000-0000B7000000}"/>
    <cellStyle name="Separador de milhares 6 2" xfId="176" xr:uid="{00000000-0005-0000-0000-0000B8000000}"/>
    <cellStyle name="Separador de milhares 7" xfId="106" xr:uid="{00000000-0005-0000-0000-0000B9000000}"/>
    <cellStyle name="Separador de milhares 8" xfId="141" xr:uid="{00000000-0005-0000-0000-0000BA000000}"/>
    <cellStyle name="Texto de Aviso 2" xfId="107" xr:uid="{00000000-0005-0000-0000-0000BB000000}"/>
    <cellStyle name="Texto Explicativo 2" xfId="108" xr:uid="{00000000-0005-0000-0000-0000BC000000}"/>
    <cellStyle name="Título 1 2" xfId="14" xr:uid="{00000000-0005-0000-0000-0000BD000000}"/>
    <cellStyle name="Título 2 2" xfId="15" xr:uid="{00000000-0005-0000-0000-0000BE000000}"/>
    <cellStyle name="Título 3 2" xfId="109" xr:uid="{00000000-0005-0000-0000-0000BF000000}"/>
    <cellStyle name="Título 4 2" xfId="110" xr:uid="{00000000-0005-0000-0000-0000C0000000}"/>
    <cellStyle name="Título 5" xfId="111" xr:uid="{00000000-0005-0000-0000-0000C1000000}"/>
    <cellStyle name="Titulo1" xfId="16" xr:uid="{00000000-0005-0000-0000-0000C2000000}"/>
    <cellStyle name="Titulo2" xfId="17" xr:uid="{00000000-0005-0000-0000-0000C3000000}"/>
    <cellStyle name="titulos" xfId="18" xr:uid="{00000000-0005-0000-0000-0000C4000000}"/>
    <cellStyle name="Total 2" xfId="19" xr:uid="{00000000-0005-0000-0000-0000C5000000}"/>
    <cellStyle name="Vírgula" xfId="1" builtinId="3"/>
    <cellStyle name="Vírgula 2" xfId="129" xr:uid="{00000000-0005-0000-0000-0000C7000000}"/>
    <cellStyle name="Vírgula 2 2" xfId="188" xr:uid="{00000000-0005-0000-0000-0000C8000000}"/>
    <cellStyle name="Vírgula 30 2 2" xfId="203" xr:uid="{8B9203A2-9420-4415-8D89-EDB35F4602C9}"/>
    <cellStyle name="Vírgula 5" xfId="201" xr:uid="{E56115FE-FE17-4FEB-B629-05C82055735C}"/>
  </cellStyles>
  <dxfs count="0"/>
  <tableStyles count="0" defaultTableStyle="TableStyleMedium9" defaultPivotStyle="PivotStyleLight16"/>
  <colors>
    <mruColors>
      <color rgb="FFEAEAEA"/>
      <color rgb="FFCCECFF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28</xdr:row>
      <xdr:rowOff>0</xdr:rowOff>
    </xdr:from>
    <xdr:to>
      <xdr:col>12</xdr:col>
      <xdr:colOff>371475</xdr:colOff>
      <xdr:row>30</xdr:row>
      <xdr:rowOff>176559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662784F-0FDF-990A-7206-BFB8A7BF5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0125" y="6648450"/>
          <a:ext cx="7191375" cy="6718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/>
  <dimension ref="B1:X32"/>
  <sheetViews>
    <sheetView showGridLines="0" view="pageBreakPreview" topLeftCell="A5" zoomScale="85" zoomScaleNormal="100" zoomScaleSheetLayoutView="85" workbookViewId="0">
      <selection activeCell="J22" sqref="J22:L22"/>
    </sheetView>
  </sheetViews>
  <sheetFormatPr defaultRowHeight="16.5" x14ac:dyDescent="0.25"/>
  <cols>
    <col min="1" max="1" width="1.7109375" style="25" customWidth="1"/>
    <col min="2" max="4" width="9.140625" style="25"/>
    <col min="5" max="5" width="1.7109375" style="25" customWidth="1"/>
    <col min="6" max="7" width="9.140625" style="25"/>
    <col min="8" max="8" width="10.7109375" style="25" customWidth="1"/>
    <col min="9" max="9" width="1.7109375" style="25" customWidth="1"/>
    <col min="10" max="12" width="9.140625" style="25"/>
    <col min="13" max="13" width="1.7109375" style="25" customWidth="1"/>
    <col min="14" max="14" width="9.140625" style="25" customWidth="1"/>
    <col min="15" max="15" width="1.7109375" style="25" customWidth="1"/>
    <col min="16" max="16" width="9.140625" style="25"/>
    <col min="17" max="17" width="1.7109375" style="25" customWidth="1"/>
    <col min="18" max="16384" width="9.140625" style="25"/>
  </cols>
  <sheetData>
    <row r="1" spans="2:24" x14ac:dyDescent="0.25">
      <c r="B1" s="215"/>
      <c r="C1" s="215"/>
      <c r="N1" s="215"/>
      <c r="O1" s="215"/>
      <c r="P1" s="215"/>
    </row>
    <row r="2" spans="2:24" x14ac:dyDescent="0.25">
      <c r="B2" s="215"/>
      <c r="C2" s="215"/>
      <c r="N2" s="215"/>
      <c r="O2" s="215"/>
      <c r="P2" s="215"/>
    </row>
    <row r="3" spans="2:24" x14ac:dyDescent="0.25">
      <c r="B3" s="215"/>
      <c r="C3" s="215"/>
      <c r="N3" s="215"/>
      <c r="O3" s="215"/>
      <c r="P3" s="215"/>
    </row>
    <row r="4" spans="2:24" x14ac:dyDescent="0.25">
      <c r="B4" s="215"/>
      <c r="C4" s="215"/>
      <c r="N4" s="215"/>
      <c r="O4" s="215"/>
      <c r="P4" s="215"/>
    </row>
    <row r="5" spans="2:24" x14ac:dyDescent="0.25">
      <c r="B5" s="215"/>
      <c r="C5" s="215"/>
      <c r="N5" s="215"/>
      <c r="O5" s="215"/>
      <c r="P5" s="215"/>
    </row>
    <row r="6" spans="2:24" x14ac:dyDescent="0.3">
      <c r="B6" s="215"/>
      <c r="C6" s="215"/>
      <c r="F6" s="26"/>
      <c r="N6" s="215"/>
      <c r="O6" s="215"/>
      <c r="P6" s="215"/>
    </row>
    <row r="7" spans="2:24" x14ac:dyDescent="0.25">
      <c r="B7" s="215"/>
      <c r="C7" s="215"/>
      <c r="N7" s="215"/>
      <c r="O7" s="215"/>
      <c r="P7" s="215"/>
    </row>
    <row r="8" spans="2:24" x14ac:dyDescent="0.3">
      <c r="X8" s="26"/>
    </row>
    <row r="10" spans="2:24" x14ac:dyDescent="0.25">
      <c r="B10" s="216" t="s">
        <v>0</v>
      </c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16"/>
      <c r="P10" s="216"/>
    </row>
    <row r="12" spans="2:24" x14ac:dyDescent="0.25">
      <c r="B12" s="27" t="s">
        <v>1</v>
      </c>
      <c r="P12" s="28"/>
    </row>
    <row r="13" spans="2:24" x14ac:dyDescent="0.25">
      <c r="B13" s="210" t="s">
        <v>186</v>
      </c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2"/>
    </row>
    <row r="14" spans="2:24" ht="6" customHeight="1" x14ac:dyDescent="0.25"/>
    <row r="15" spans="2:24" x14ac:dyDescent="0.25">
      <c r="B15" s="27" t="s">
        <v>2</v>
      </c>
      <c r="P15" s="28"/>
    </row>
    <row r="16" spans="2:24" x14ac:dyDescent="0.25">
      <c r="B16" s="210" t="s">
        <v>169</v>
      </c>
      <c r="C16" s="211"/>
      <c r="D16" s="211"/>
      <c r="E16" s="211"/>
      <c r="F16" s="211"/>
      <c r="G16" s="211"/>
      <c r="H16" s="211"/>
      <c r="I16" s="211"/>
      <c r="J16" s="211"/>
      <c r="K16" s="211"/>
      <c r="L16" s="211"/>
      <c r="M16" s="211"/>
      <c r="N16" s="211"/>
      <c r="O16" s="211"/>
      <c r="P16" s="212"/>
    </row>
    <row r="17" spans="2:16" ht="6" customHeight="1" x14ac:dyDescent="0.25"/>
    <row r="18" spans="2:16" x14ac:dyDescent="0.25">
      <c r="B18" s="27" t="s">
        <v>3</v>
      </c>
      <c r="H18" s="28"/>
      <c r="J18" s="27" t="s">
        <v>4</v>
      </c>
      <c r="N18" s="28"/>
      <c r="P18" s="29" t="s">
        <v>5</v>
      </c>
    </row>
    <row r="19" spans="2:16" x14ac:dyDescent="0.25">
      <c r="B19" s="210" t="s">
        <v>49</v>
      </c>
      <c r="C19" s="211"/>
      <c r="D19" s="211"/>
      <c r="E19" s="211"/>
      <c r="F19" s="211"/>
      <c r="G19" s="211"/>
      <c r="H19" s="212"/>
      <c r="I19" s="30"/>
      <c r="J19" s="210" t="s">
        <v>170</v>
      </c>
      <c r="K19" s="211"/>
      <c r="L19" s="211"/>
      <c r="M19" s="211"/>
      <c r="N19" s="212"/>
      <c r="O19" s="31"/>
      <c r="P19" s="32" t="s">
        <v>6</v>
      </c>
    </row>
    <row r="20" spans="2:16" ht="6" customHeight="1" x14ac:dyDescent="0.25"/>
    <row r="21" spans="2:16" x14ac:dyDescent="0.25">
      <c r="B21" s="27" t="s">
        <v>7</v>
      </c>
      <c r="D21" s="28"/>
      <c r="F21" s="27" t="s">
        <v>8</v>
      </c>
      <c r="H21" s="28"/>
      <c r="J21" s="27" t="s">
        <v>9</v>
      </c>
      <c r="L21" s="28"/>
      <c r="N21" s="27" t="s">
        <v>10</v>
      </c>
      <c r="P21" s="28"/>
    </row>
    <row r="22" spans="2:16" x14ac:dyDescent="0.25">
      <c r="B22" s="198"/>
      <c r="C22" s="199"/>
      <c r="D22" s="200"/>
      <c r="E22" s="30"/>
      <c r="F22" s="201" t="e">
        <f>#REF!/100</f>
        <v>#REF!</v>
      </c>
      <c r="G22" s="202"/>
      <c r="H22" s="203"/>
      <c r="I22" s="30"/>
      <c r="J22" s="213">
        <f>'ENCARGOS SOCIAIS'!D43</f>
        <v>0.81630000000000003</v>
      </c>
      <c r="K22" s="202"/>
      <c r="L22" s="203"/>
      <c r="M22" s="30"/>
      <c r="N22" s="214" t="s">
        <v>171</v>
      </c>
      <c r="O22" s="205"/>
      <c r="P22" s="206"/>
    </row>
    <row r="23" spans="2:16" ht="6" customHeight="1" x14ac:dyDescent="0.25"/>
    <row r="24" spans="2:16" x14ac:dyDescent="0.25">
      <c r="B24" s="27" t="s">
        <v>11</v>
      </c>
      <c r="D24" s="28"/>
      <c r="F24" s="27" t="s">
        <v>12</v>
      </c>
      <c r="H24" s="28"/>
      <c r="J24" s="27" t="s">
        <v>13</v>
      </c>
      <c r="L24" s="28"/>
      <c r="N24" s="27" t="s">
        <v>14</v>
      </c>
      <c r="P24" s="28"/>
    </row>
    <row r="25" spans="2:16" x14ac:dyDescent="0.25">
      <c r="B25" s="198" t="s">
        <v>173</v>
      </c>
      <c r="C25" s="199"/>
      <c r="D25" s="200"/>
      <c r="E25" s="30"/>
      <c r="F25" s="201" t="e">
        <f>#REF!/100</f>
        <v>#REF!</v>
      </c>
      <c r="G25" s="202"/>
      <c r="H25" s="203"/>
      <c r="I25" s="30"/>
      <c r="J25" s="201">
        <f>'ENCARGOS SOCIAIS'!E43</f>
        <v>0.45279999999999998</v>
      </c>
      <c r="K25" s="202"/>
      <c r="L25" s="203"/>
      <c r="N25" s="204" t="s">
        <v>172</v>
      </c>
      <c r="O25" s="205"/>
      <c r="P25" s="206"/>
    </row>
    <row r="26" spans="2:16" ht="6" customHeight="1" x14ac:dyDescent="0.25"/>
    <row r="27" spans="2:16" x14ac:dyDescent="0.25">
      <c r="B27" s="27" t="s">
        <v>15</v>
      </c>
      <c r="P27" s="28"/>
    </row>
    <row r="28" spans="2:16" ht="49.5" customHeight="1" x14ac:dyDescent="0.25">
      <c r="B28" s="207" t="s">
        <v>174</v>
      </c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9"/>
    </row>
    <row r="32" spans="2:16" x14ac:dyDescent="0.3">
      <c r="H32" s="26"/>
    </row>
  </sheetData>
  <mergeCells count="16">
    <mergeCell ref="B16:P16"/>
    <mergeCell ref="B1:C7"/>
    <mergeCell ref="N1:P7"/>
    <mergeCell ref="B10:P10"/>
    <mergeCell ref="B13:P13"/>
    <mergeCell ref="B19:H19"/>
    <mergeCell ref="J19:N19"/>
    <mergeCell ref="B22:D22"/>
    <mergeCell ref="F22:H22"/>
    <mergeCell ref="J22:L22"/>
    <mergeCell ref="N22:P22"/>
    <mergeCell ref="B25:D25"/>
    <mergeCell ref="F25:H25"/>
    <mergeCell ref="J25:L25"/>
    <mergeCell ref="N25:P25"/>
    <mergeCell ref="B28:P28"/>
  </mergeCells>
  <pageMargins left="0.51181102362204722" right="0.51181102362204722" top="0.78740157480314965" bottom="0.78740157480314965" header="0.31496062992125984" footer="0.31496062992125984"/>
  <pageSetup paperSize="9" scale="81" orientation="portrait" horizontalDpi="1200" verticalDpi="1200" r:id="rId1"/>
  <headerFooter>
    <oddFooter>&amp;L&amp;"Arial Narrow,Normal"&amp;10&amp;A
&amp;F&amp;C&amp;"Arial Narrow,Negrito"&amp;10ENG. CIVIL THIAGO ALVES SILVA&amp;"Arial Narrow,Normal"
CREA 1004804750/D-GO&amp;R&amp;"Arial Narrow,Normal"&amp;10Página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58BBC-7DC6-4E87-B26D-51C56E54B3B4}">
  <dimension ref="B1:U26"/>
  <sheetViews>
    <sheetView showGridLines="0" showZeros="0" tabSelected="1" view="pageBreakPreview" zoomScaleNormal="100" zoomScaleSheetLayoutView="100" workbookViewId="0">
      <selection activeCell="D26" sqref="D26"/>
    </sheetView>
  </sheetViews>
  <sheetFormatPr defaultColWidth="9.140625" defaultRowHeight="13.5" x14ac:dyDescent="0.25"/>
  <cols>
    <col min="1" max="1" width="1.7109375" style="33" customWidth="1"/>
    <col min="2" max="2" width="9.140625" style="33" customWidth="1"/>
    <col min="3" max="3" width="12.5703125" style="33" customWidth="1"/>
    <col min="4" max="4" width="17.85546875" style="33" bestFit="1" customWidth="1"/>
    <col min="5" max="10" width="10.7109375" style="33" customWidth="1"/>
    <col min="11" max="11" width="6.5703125" style="33" customWidth="1"/>
    <col min="12" max="12" width="6" style="33" customWidth="1"/>
    <col min="13" max="13" width="10.7109375" style="33" customWidth="1"/>
    <col min="14" max="14" width="10.140625" style="33" customWidth="1"/>
    <col min="15" max="15" width="10.7109375" style="35" customWidth="1"/>
    <col min="16" max="16" width="1.7109375" style="33" customWidth="1"/>
    <col min="17" max="17" width="9.140625" style="33" customWidth="1"/>
    <col min="18" max="16384" width="9.140625" style="33"/>
  </cols>
  <sheetData>
    <row r="1" spans="2:21" s="24" customFormat="1" ht="20.100000000000001" customHeight="1" x14ac:dyDescent="0.25"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</row>
    <row r="2" spans="2:21" s="24" customFormat="1" ht="20.100000000000001" customHeight="1" x14ac:dyDescent="0.25"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</row>
    <row r="3" spans="2:21" s="24" customFormat="1" ht="20.100000000000001" customHeight="1" x14ac:dyDescent="0.25"/>
    <row r="4" spans="2:21" s="5" customFormat="1" ht="20.100000000000001" customHeight="1" x14ac:dyDescent="0.25">
      <c r="B4" s="1"/>
      <c r="C4" s="2"/>
      <c r="E4" s="2"/>
      <c r="F4" s="2"/>
      <c r="G4" s="2"/>
      <c r="H4" s="2"/>
      <c r="I4" s="2"/>
      <c r="J4" s="2"/>
      <c r="K4" s="2"/>
      <c r="L4" s="2"/>
      <c r="N4" s="3"/>
      <c r="O4" s="4"/>
      <c r="R4" s="11"/>
      <c r="S4" s="11"/>
      <c r="T4" s="12"/>
      <c r="U4" s="12"/>
    </row>
    <row r="5" spans="2:21" s="5" customFormat="1" ht="20.100000000000001" customHeight="1" x14ac:dyDescent="0.25">
      <c r="B5" s="1"/>
      <c r="C5" s="2"/>
      <c r="N5" s="3"/>
      <c r="O5" s="4"/>
    </row>
    <row r="6" spans="2:21" s="5" customFormat="1" ht="20.100000000000001" customHeight="1" x14ac:dyDescent="0.25"/>
    <row r="7" spans="2:21" s="5" customFormat="1" ht="20.100000000000001" customHeight="1" x14ac:dyDescent="0.25">
      <c r="B7" s="1"/>
      <c r="C7" s="13"/>
      <c r="N7" s="3"/>
      <c r="O7" s="22"/>
    </row>
    <row r="8" spans="2:21" s="23" customFormat="1" ht="20.100000000000001" customHeight="1" x14ac:dyDescent="0.25">
      <c r="B8" s="18"/>
      <c r="C8" s="19"/>
      <c r="D8" s="8"/>
      <c r="E8" s="8"/>
      <c r="F8" s="8"/>
      <c r="G8" s="9"/>
      <c r="H8" s="9"/>
      <c r="I8" s="9"/>
      <c r="J8" s="9"/>
      <c r="K8" s="8"/>
      <c r="M8" s="9"/>
      <c r="N8" s="9"/>
    </row>
    <row r="9" spans="2:21" ht="20.100000000000001" customHeight="1" x14ac:dyDescent="0.25">
      <c r="B9" s="61"/>
      <c r="C9" s="217" t="s">
        <v>177</v>
      </c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34"/>
    </row>
    <row r="10" spans="2:21" ht="20.100000000000001" customHeight="1" x14ac:dyDescent="0.25">
      <c r="B10" s="61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34"/>
    </row>
    <row r="11" spans="2:21" ht="20.100000000000001" customHeight="1" x14ac:dyDescent="0.25">
      <c r="B11" s="61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34"/>
    </row>
    <row r="12" spans="2:21" ht="20.100000000000001" customHeight="1" x14ac:dyDescent="0.25">
      <c r="B12" s="61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34"/>
    </row>
    <row r="13" spans="2:21" ht="20.100000000000001" customHeight="1" x14ac:dyDescent="0.25">
      <c r="B13" s="61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34"/>
    </row>
    <row r="14" spans="2:21" ht="20.100000000000001" customHeight="1" x14ac:dyDescent="0.25">
      <c r="B14" s="61"/>
      <c r="C14" s="61"/>
      <c r="D14" s="64"/>
      <c r="E14" s="63"/>
      <c r="F14" s="61"/>
      <c r="G14" s="61"/>
      <c r="H14" s="61"/>
      <c r="I14" s="61"/>
      <c r="J14" s="61"/>
      <c r="K14" s="61"/>
      <c r="L14" s="64"/>
      <c r="M14" s="63"/>
      <c r="N14" s="61"/>
      <c r="O14" s="34"/>
    </row>
    <row r="15" spans="2:21" ht="24.95" customHeight="1" x14ac:dyDescent="0.25">
      <c r="B15" s="61"/>
      <c r="C15" s="61" t="s">
        <v>16</v>
      </c>
      <c r="D15" s="218" t="s">
        <v>294</v>
      </c>
      <c r="E15" s="218"/>
      <c r="F15" s="218"/>
      <c r="G15" s="218"/>
      <c r="H15" s="218"/>
      <c r="I15" s="218"/>
      <c r="J15" s="218"/>
      <c r="K15" s="218"/>
      <c r="L15" s="218"/>
      <c r="M15" s="218"/>
      <c r="N15" s="218"/>
      <c r="O15" s="218"/>
    </row>
    <row r="16" spans="2:21" ht="20.100000000000001" customHeight="1" x14ac:dyDescent="0.25">
      <c r="B16" s="61"/>
      <c r="C16" s="61" t="s">
        <v>18</v>
      </c>
      <c r="D16" s="60" t="s">
        <v>389</v>
      </c>
      <c r="E16" s="63"/>
      <c r="F16" s="61"/>
      <c r="G16" s="61"/>
      <c r="H16" s="61"/>
      <c r="I16" s="61"/>
      <c r="J16" s="61"/>
      <c r="K16" s="61"/>
      <c r="L16" s="64"/>
      <c r="M16" s="63"/>
      <c r="N16" s="61"/>
      <c r="O16" s="34"/>
    </row>
    <row r="17" spans="2:15" ht="20.100000000000001" customHeight="1" x14ac:dyDescent="0.25">
      <c r="B17" s="61"/>
      <c r="C17" s="61" t="s">
        <v>36</v>
      </c>
      <c r="D17" s="149" t="s">
        <v>295</v>
      </c>
      <c r="E17" s="63"/>
      <c r="F17" s="61"/>
      <c r="G17" s="61"/>
      <c r="H17" s="61"/>
      <c r="I17" s="61"/>
      <c r="J17" s="61"/>
      <c r="K17" s="61"/>
      <c r="L17" s="64"/>
      <c r="M17" s="63"/>
      <c r="N17" s="61"/>
      <c r="O17" s="34"/>
    </row>
    <row r="18" spans="2:15" ht="20.100000000000001" customHeight="1" x14ac:dyDescent="0.25">
      <c r="B18" s="61"/>
      <c r="C18" s="61" t="s">
        <v>178</v>
      </c>
      <c r="D18" s="60" t="s">
        <v>179</v>
      </c>
      <c r="E18" s="66"/>
      <c r="F18" s="60"/>
      <c r="G18" s="61"/>
      <c r="H18" s="61"/>
      <c r="I18" s="61"/>
      <c r="J18" s="61"/>
      <c r="K18" s="60"/>
      <c r="L18" s="65"/>
      <c r="M18" s="66"/>
      <c r="N18" s="60"/>
      <c r="O18" s="34"/>
    </row>
    <row r="19" spans="2:15" s="23" customFormat="1" ht="20.100000000000001" customHeight="1" x14ac:dyDescent="0.25">
      <c r="B19" s="18"/>
      <c r="C19" s="23" t="s">
        <v>181</v>
      </c>
      <c r="D19" s="8" t="s">
        <v>182</v>
      </c>
      <c r="E19" s="8"/>
      <c r="F19" s="8"/>
      <c r="G19" s="9"/>
      <c r="H19" s="9"/>
      <c r="I19" s="9"/>
      <c r="J19" s="9"/>
      <c r="K19" s="8"/>
      <c r="M19" s="9"/>
      <c r="N19" s="9"/>
    </row>
    <row r="20" spans="2:15" ht="20.100000000000001" customHeight="1" x14ac:dyDescent="0.25">
      <c r="B20" s="61"/>
      <c r="C20" s="8" t="s">
        <v>180</v>
      </c>
      <c r="D20" s="139">
        <v>1020240357808</v>
      </c>
      <c r="E20" s="61"/>
      <c r="F20" s="61"/>
      <c r="G20" s="61"/>
      <c r="H20" s="61"/>
      <c r="I20" s="61"/>
      <c r="J20" s="61"/>
      <c r="K20" s="56"/>
      <c r="L20" s="61"/>
      <c r="M20" s="61"/>
      <c r="N20" s="61"/>
      <c r="O20" s="34"/>
    </row>
    <row r="21" spans="2:15" ht="20.100000000000001" customHeight="1" x14ac:dyDescent="0.25">
      <c r="B21" s="61"/>
      <c r="C21" s="61"/>
      <c r="D21" s="64"/>
      <c r="E21" s="63"/>
      <c r="F21" s="61"/>
      <c r="G21" s="61"/>
      <c r="H21" s="61"/>
      <c r="I21" s="61"/>
      <c r="J21" s="61"/>
      <c r="K21" s="61"/>
      <c r="L21" s="64"/>
      <c r="M21" s="63"/>
      <c r="N21" s="61"/>
      <c r="O21" s="34"/>
    </row>
    <row r="22" spans="2:15" ht="20.100000000000001" customHeight="1" x14ac:dyDescent="0.25">
      <c r="B22" s="61"/>
      <c r="C22" s="61"/>
      <c r="D22" s="64"/>
      <c r="E22" s="63"/>
      <c r="F22" s="61"/>
      <c r="G22" s="61"/>
      <c r="H22" s="61"/>
      <c r="I22" s="61"/>
      <c r="J22" s="61"/>
      <c r="K22" s="61"/>
      <c r="L22" s="64"/>
      <c r="M22" s="63"/>
      <c r="N22" s="61"/>
      <c r="O22" s="34"/>
    </row>
    <row r="23" spans="2:15" ht="20.100000000000001" customHeight="1" x14ac:dyDescent="0.25">
      <c r="B23" s="61"/>
      <c r="C23" s="61"/>
      <c r="D23" s="64"/>
      <c r="E23" s="63"/>
      <c r="F23" s="61"/>
      <c r="G23" s="61"/>
      <c r="H23" s="61"/>
      <c r="I23" s="61"/>
      <c r="J23" s="61"/>
      <c r="K23" s="61"/>
      <c r="L23" s="64"/>
      <c r="M23" s="63"/>
      <c r="N23" s="61"/>
      <c r="O23" s="34"/>
    </row>
    <row r="24" spans="2:15" ht="20.100000000000001" customHeight="1" x14ac:dyDescent="0.25">
      <c r="B24" s="61"/>
      <c r="C24" s="62"/>
      <c r="D24" s="61"/>
      <c r="E24" s="61"/>
      <c r="F24" s="61"/>
      <c r="G24" s="61"/>
      <c r="H24" s="61"/>
      <c r="I24" s="61"/>
      <c r="J24" s="61"/>
      <c r="K24" s="56"/>
      <c r="L24" s="61"/>
      <c r="M24" s="61"/>
      <c r="N24" s="61"/>
      <c r="O24" s="34"/>
    </row>
    <row r="25" spans="2:15" ht="20.100000000000001" customHeight="1" x14ac:dyDescent="0.25">
      <c r="B25" s="61"/>
      <c r="C25" s="61"/>
      <c r="D25" s="64"/>
      <c r="E25" s="63"/>
      <c r="F25" s="61"/>
      <c r="G25" s="61"/>
      <c r="H25" s="61"/>
      <c r="I25" s="61"/>
      <c r="J25" s="61"/>
      <c r="K25" s="61"/>
      <c r="L25" s="64"/>
      <c r="M25" s="63"/>
      <c r="N25" s="61"/>
      <c r="O25" s="34"/>
    </row>
    <row r="26" spans="2:15" ht="20.100000000000001" customHeight="1" x14ac:dyDescent="0.25">
      <c r="B26" s="61"/>
      <c r="C26" s="60"/>
      <c r="D26" s="65"/>
      <c r="E26" s="66"/>
      <c r="F26" s="60"/>
      <c r="G26" s="61"/>
      <c r="H26" s="61"/>
      <c r="I26" s="61"/>
      <c r="J26" s="61"/>
      <c r="K26" s="60"/>
      <c r="L26" s="65"/>
      <c r="M26" s="66"/>
      <c r="N26" s="60"/>
      <c r="O26" s="34"/>
    </row>
  </sheetData>
  <mergeCells count="3">
    <mergeCell ref="B1:P2"/>
    <mergeCell ref="C9:N10"/>
    <mergeCell ref="D15:O15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89" orientation="landscape" r:id="rId1"/>
  <headerFooter>
    <oddHeader>&amp;L&amp;G</oddHeader>
    <oddFooter>&amp;L&amp;"Arial Narrow,Normal"&amp;10&amp;A
&amp;F&amp;R&amp;"Arial Narrow,Normal"&amp;10&amp;P de &amp;N</oddFooter>
  </headerFooter>
  <colBreaks count="1" manualBreakCount="1">
    <brk id="17" max="1048575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3B075-0348-440D-B617-ABB4BC98BDF1}">
  <dimension ref="B1:L18"/>
  <sheetViews>
    <sheetView showGridLines="0" showZeros="0" view="pageBreakPreview" topLeftCell="B1" zoomScaleNormal="100" zoomScaleSheetLayoutView="100" workbookViewId="0">
      <selection activeCell="M20" sqref="M20"/>
    </sheetView>
  </sheetViews>
  <sheetFormatPr defaultRowHeight="15" x14ac:dyDescent="0.25"/>
  <cols>
    <col min="1" max="1" width="1.7109375" style="57" customWidth="1"/>
    <col min="2" max="2" width="7.42578125" style="57" customWidth="1"/>
    <col min="3" max="4" width="2.5703125" style="57" customWidth="1"/>
    <col min="5" max="5" width="68.5703125" style="57" bestFit="1" customWidth="1"/>
    <col min="6" max="6" width="34.28515625" style="57" bestFit="1" customWidth="1"/>
    <col min="7" max="7" width="11.42578125" style="57" customWidth="1"/>
    <col min="8" max="9" width="11.42578125" style="57" bestFit="1" customWidth="1"/>
    <col min="10" max="10" width="11.42578125" style="57" customWidth="1"/>
    <col min="11" max="11" width="15.140625" style="57" customWidth="1"/>
    <col min="12" max="12" width="1.7109375" style="57" customWidth="1"/>
    <col min="13" max="16384" width="9.140625" style="57"/>
  </cols>
  <sheetData>
    <row r="1" spans="2:12" s="82" customFormat="1" ht="50.1" customHeight="1" x14ac:dyDescent="0.25">
      <c r="B1" s="226" t="s">
        <v>265</v>
      </c>
      <c r="C1" s="226"/>
      <c r="D1" s="226"/>
      <c r="E1" s="226"/>
      <c r="F1" s="226"/>
      <c r="G1" s="226"/>
      <c r="H1" s="226"/>
      <c r="I1" s="226"/>
      <c r="J1" s="226"/>
      <c r="K1" s="226"/>
      <c r="L1" s="59"/>
    </row>
    <row r="2" spans="2:12" s="82" customFormat="1" ht="9.9499999999999993" customHeight="1" x14ac:dyDescent="0.25">
      <c r="D2" s="59"/>
      <c r="E2" s="59"/>
      <c r="F2" s="59"/>
      <c r="G2" s="25"/>
      <c r="H2" s="59"/>
      <c r="I2" s="59"/>
      <c r="J2" s="59"/>
      <c r="K2" s="59"/>
      <c r="L2" s="59"/>
    </row>
    <row r="3" spans="2:12" s="83" customFormat="1" ht="28.5" customHeight="1" x14ac:dyDescent="0.25">
      <c r="B3" s="84" t="s">
        <v>16</v>
      </c>
      <c r="C3" s="219" t="str">
        <f>'CAPA - ORÇAMENTO'!D15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D3" s="219"/>
      <c r="E3" s="219"/>
      <c r="F3" s="219"/>
      <c r="G3" s="219"/>
      <c r="H3" s="219"/>
      <c r="I3" s="219"/>
      <c r="J3" s="87" t="s">
        <v>36</v>
      </c>
      <c r="K3" s="88" t="str">
        <f>'CAPA - ORÇAMENTO'!D17</f>
        <v>10/12/2024</v>
      </c>
      <c r="L3" s="86"/>
    </row>
    <row r="4" spans="2:12" s="83" customFormat="1" ht="15" customHeight="1" x14ac:dyDescent="0.25">
      <c r="B4" s="84" t="s">
        <v>18</v>
      </c>
      <c r="C4" s="86" t="str">
        <f>+'CAPA - ORÇAMENTO'!D16</f>
        <v>Rua 05, n. 833, Quadra C5, Lote 23, Setor Oeste, Goiânia - GO</v>
      </c>
      <c r="J4" s="87" t="s">
        <v>17</v>
      </c>
      <c r="K4" s="88" t="str">
        <f>'DADOS DA OBRA'!$N$25</f>
        <v>00</v>
      </c>
    </row>
    <row r="5" spans="2:12" s="83" customFormat="1" ht="15" customHeight="1" x14ac:dyDescent="0.25">
      <c r="B5" s="83" t="s">
        <v>90</v>
      </c>
      <c r="C5" s="86" t="s">
        <v>319</v>
      </c>
      <c r="D5" s="150"/>
      <c r="E5" s="150"/>
      <c r="H5" s="87" t="s">
        <v>176</v>
      </c>
      <c r="I5" s="88" t="s">
        <v>316</v>
      </c>
      <c r="J5" s="87" t="s">
        <v>206</v>
      </c>
      <c r="K5" s="89">
        <f>'BDI NORMAL'!K25</f>
        <v>0.44579999999999997</v>
      </c>
    </row>
    <row r="6" spans="2:12" s="83" customFormat="1" ht="12.75" customHeight="1" x14ac:dyDescent="0.25">
      <c r="C6" s="150"/>
      <c r="D6" s="150"/>
      <c r="E6" s="150"/>
      <c r="J6" s="87"/>
      <c r="K6" s="89"/>
    </row>
    <row r="7" spans="2:12" s="90" customFormat="1" ht="6.95" customHeight="1" x14ac:dyDescent="0.25">
      <c r="E7" s="37"/>
      <c r="K7" s="91"/>
      <c r="L7" s="92"/>
    </row>
    <row r="8" spans="2:12" s="58" customFormat="1" ht="30" customHeight="1" x14ac:dyDescent="0.25">
      <c r="B8" s="237" t="s">
        <v>37</v>
      </c>
      <c r="C8" s="237"/>
      <c r="D8" s="237"/>
      <c r="E8" s="237" t="s">
        <v>45</v>
      </c>
      <c r="F8" s="237"/>
      <c r="G8" s="237"/>
      <c r="H8" s="237"/>
      <c r="I8" s="237"/>
      <c r="J8" s="237"/>
      <c r="K8" s="122" t="s">
        <v>39</v>
      </c>
    </row>
    <row r="9" spans="2:12" ht="20.100000000000001" customHeight="1" x14ac:dyDescent="0.25">
      <c r="B9" s="235" t="s">
        <v>99</v>
      </c>
      <c r="C9" s="235"/>
      <c r="D9" s="235"/>
      <c r="E9" s="236" t="str">
        <f>'ORÇAMENTO SINTÉTICO'!E9</f>
        <v>PRODUTO 01 - ASSESSORAMENTO TÉCNICO À GESTÃO DE PLANEJAMENTO DE OBRAS PÚBLICAS</v>
      </c>
      <c r="F9" s="236"/>
      <c r="G9" s="236"/>
      <c r="H9" s="236"/>
      <c r="I9" s="236"/>
      <c r="J9" s="236"/>
      <c r="K9" s="112">
        <f>'ORÇAMENTO SINTÉTICO'!L9</f>
        <v>9380210.6400000006</v>
      </c>
    </row>
    <row r="10" spans="2:12" ht="20.100000000000001" customHeight="1" x14ac:dyDescent="0.25">
      <c r="B10" s="235" t="s">
        <v>100</v>
      </c>
      <c r="C10" s="235"/>
      <c r="D10" s="235"/>
      <c r="E10" s="236" t="str">
        <f>'ORÇAMENTO SINTÉTICO'!E17</f>
        <v>PRODUTO 02 - ASSESSORAMENTO TÉCNICO À GESTÃO DE EXECUÇÃO DE OBRAS PÚBLICAS</v>
      </c>
      <c r="F10" s="236"/>
      <c r="G10" s="236"/>
      <c r="H10" s="236"/>
      <c r="I10" s="236"/>
      <c r="J10" s="236"/>
      <c r="K10" s="112">
        <f>'ORÇAMENTO SINTÉTICO'!L17</f>
        <v>4566107.76</v>
      </c>
    </row>
    <row r="11" spans="2:12" ht="20.100000000000001" customHeight="1" x14ac:dyDescent="0.25">
      <c r="B11" s="235" t="s">
        <v>101</v>
      </c>
      <c r="C11" s="235"/>
      <c r="D11" s="235"/>
      <c r="E11" s="236" t="str">
        <f>'ORÇAMENTO SINTÉTICO'!E21</f>
        <v>PRODUTO 03 - ASSESSORAMENTO TÉCNICO À ELABORAÇÃO DE PROJETOS E ORÇAMENTOS DE OBRAS</v>
      </c>
      <c r="F11" s="236"/>
      <c r="G11" s="236"/>
      <c r="H11" s="236"/>
      <c r="I11" s="236"/>
      <c r="J11" s="236"/>
      <c r="K11" s="112">
        <f>'ORÇAMENTO SINTÉTICO'!L21</f>
        <v>5217278.6400000006</v>
      </c>
    </row>
    <row r="12" spans="2:12" ht="20.100000000000001" customHeight="1" x14ac:dyDescent="0.25">
      <c r="B12" s="235" t="s">
        <v>102</v>
      </c>
      <c r="C12" s="235"/>
      <c r="D12" s="235"/>
      <c r="E12" s="236" t="str">
        <f>'ORÇAMENTO SINTÉTICO'!E28</f>
        <v>PRODUTO 04 - ASSESSORAMENTO TÉCNICO À GESTÃO DE PLANEJAMENTO HABITACIONAL</v>
      </c>
      <c r="F12" s="236"/>
      <c r="G12" s="236"/>
      <c r="H12" s="236"/>
      <c r="I12" s="236"/>
      <c r="J12" s="236"/>
      <c r="K12" s="112">
        <f>'ORÇAMENTO SINTÉTICO'!L28</f>
        <v>4311963.12</v>
      </c>
    </row>
    <row r="13" spans="2:12" ht="20.100000000000001" customHeight="1" x14ac:dyDescent="0.25">
      <c r="B13" s="235" t="s">
        <v>103</v>
      </c>
      <c r="C13" s="235"/>
      <c r="D13" s="235"/>
      <c r="E13" s="236" t="str">
        <f>'ORÇAMENTO SINTÉTICO'!E34</f>
        <v>PRODUTO 05 - ASSESSORAMENTO TÉCNICO À GESTÃO DE PLANEJAMENTO DE SANEAMENTO</v>
      </c>
      <c r="F13" s="236"/>
      <c r="G13" s="236"/>
      <c r="H13" s="236"/>
      <c r="I13" s="236"/>
      <c r="J13" s="236"/>
      <c r="K13" s="112">
        <f>'ORÇAMENTO SINTÉTICO'!L34</f>
        <v>3456187.1999999997</v>
      </c>
    </row>
    <row r="14" spans="2:12" ht="20.100000000000001" customHeight="1" x14ac:dyDescent="0.25">
      <c r="B14" s="235" t="s">
        <v>104</v>
      </c>
      <c r="C14" s="235"/>
      <c r="D14" s="235"/>
      <c r="E14" s="236" t="str">
        <f>'ORÇAMENTO SINTÉTICO'!E39</f>
        <v>PRODUTO 06 - ASSESSORAMENTO TÉCNICO À GESTÃO DE CONTROLE INTERNO</v>
      </c>
      <c r="F14" s="236"/>
      <c r="G14" s="236"/>
      <c r="H14" s="236"/>
      <c r="I14" s="236"/>
      <c r="J14" s="236"/>
      <c r="K14" s="112">
        <f>'ORÇAMENTO SINTÉTICO'!L39</f>
        <v>3241608.48</v>
      </c>
    </row>
    <row r="15" spans="2:12" ht="15.75" thickBot="1" x14ac:dyDescent="0.3">
      <c r="B15" s="76"/>
      <c r="C15" s="76"/>
      <c r="D15" s="76"/>
      <c r="E15" s="76"/>
      <c r="F15" s="76"/>
      <c r="G15" s="76"/>
      <c r="H15" s="76"/>
      <c r="I15" s="76"/>
      <c r="J15" s="76"/>
      <c r="K15" s="76"/>
    </row>
    <row r="16" spans="2:12" ht="24.95" customHeight="1" x14ac:dyDescent="0.25">
      <c r="B16" s="222"/>
      <c r="C16" s="222"/>
      <c r="D16" s="222"/>
      <c r="E16" s="78"/>
      <c r="F16" s="77"/>
      <c r="G16" s="223"/>
      <c r="H16" s="222"/>
      <c r="I16" s="227" t="s">
        <v>86</v>
      </c>
      <c r="J16" s="228"/>
      <c r="K16" s="229">
        <f>'ORÇAMENTO SINTÉTICO'!L46</f>
        <v>20869663.43999999</v>
      </c>
      <c r="L16" s="230"/>
    </row>
    <row r="17" spans="2:12" ht="24.95" customHeight="1" x14ac:dyDescent="0.25">
      <c r="B17" s="222"/>
      <c r="C17" s="222"/>
      <c r="D17" s="222"/>
      <c r="E17" s="78"/>
      <c r="F17" s="77"/>
      <c r="G17" s="223"/>
      <c r="H17" s="222"/>
      <c r="I17" s="231" t="s">
        <v>87</v>
      </c>
      <c r="J17" s="232"/>
      <c r="K17" s="233">
        <f>'ORÇAMENTO SINTÉTICO'!L47</f>
        <v>9303692.4000000134</v>
      </c>
      <c r="L17" s="234"/>
    </row>
    <row r="18" spans="2:12" ht="24.95" customHeight="1" thickBot="1" x14ac:dyDescent="0.3">
      <c r="B18" s="222"/>
      <c r="C18" s="222"/>
      <c r="D18" s="222"/>
      <c r="E18" s="78"/>
      <c r="F18" s="77"/>
      <c r="G18" s="223"/>
      <c r="H18" s="222"/>
      <c r="I18" s="224" t="s">
        <v>88</v>
      </c>
      <c r="J18" s="225"/>
      <c r="K18" s="220">
        <f>SUM(K9:K14)</f>
        <v>30173355.84</v>
      </c>
      <c r="L18" s="221"/>
    </row>
  </sheetData>
  <mergeCells count="28">
    <mergeCell ref="B1:K1"/>
    <mergeCell ref="I16:J16"/>
    <mergeCell ref="K16:L16"/>
    <mergeCell ref="I17:J17"/>
    <mergeCell ref="K17:L17"/>
    <mergeCell ref="B16:D16"/>
    <mergeCell ref="G16:H16"/>
    <mergeCell ref="B17:D17"/>
    <mergeCell ref="G17:H17"/>
    <mergeCell ref="B14:D14"/>
    <mergeCell ref="E14:J14"/>
    <mergeCell ref="B13:D13"/>
    <mergeCell ref="E13:J13"/>
    <mergeCell ref="B8:D8"/>
    <mergeCell ref="E8:J8"/>
    <mergeCell ref="B9:D9"/>
    <mergeCell ref="C3:I3"/>
    <mergeCell ref="K18:L18"/>
    <mergeCell ref="B18:D18"/>
    <mergeCell ref="G18:H18"/>
    <mergeCell ref="I18:J18"/>
    <mergeCell ref="E9:J9"/>
    <mergeCell ref="B10:D10"/>
    <mergeCell ref="E10:J10"/>
    <mergeCell ref="B11:D11"/>
    <mergeCell ref="E11:J11"/>
    <mergeCell ref="B12:D12"/>
    <mergeCell ref="E12:J12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3" orientation="landscape" horizontalDpi="1200" verticalDpi="1200" r:id="rId1"/>
  <headerFooter>
    <oddHeader>&amp;L&amp;G</oddHeader>
    <oddFooter>&amp;L&amp;"Arial Narrow,Normal"&amp;10&amp;A
&amp;F&amp;R&amp;"Arial Narrow,Normal"&amp;10Página &amp;P de &amp;N</oddFooter>
  </headerFooter>
  <colBreaks count="1" manualBreakCount="1">
    <brk id="12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2971E-FD4A-4CE2-8C9D-484E8BBC7CAE}">
  <dimension ref="B1:P48"/>
  <sheetViews>
    <sheetView showGridLines="0" showZeros="0" view="pageBreakPreview" topLeftCell="A29" zoomScaleNormal="100" zoomScaleSheetLayoutView="100" workbookViewId="0">
      <selection activeCell="M20" sqref="M20"/>
    </sheetView>
  </sheetViews>
  <sheetFormatPr defaultRowHeight="12.75" x14ac:dyDescent="0.25"/>
  <cols>
    <col min="1" max="1" width="1.7109375" style="24" customWidth="1"/>
    <col min="2" max="2" width="8.7109375" style="24" customWidth="1"/>
    <col min="3" max="3" width="13.7109375" style="24" customWidth="1"/>
    <col min="4" max="4" width="12.5703125" style="24" customWidth="1"/>
    <col min="5" max="5" width="68.5703125" style="24" bestFit="1" customWidth="1"/>
    <col min="6" max="6" width="9.140625" style="24"/>
    <col min="7" max="8" width="14.85546875" style="24" bestFit="1" customWidth="1"/>
    <col min="9" max="9" width="14.85546875" style="24" customWidth="1"/>
    <col min="10" max="10" width="9.85546875" style="24" customWidth="1"/>
    <col min="11" max="11" width="14.28515625" style="24" customWidth="1"/>
    <col min="12" max="12" width="14.85546875" style="24" bestFit="1" customWidth="1"/>
    <col min="13" max="13" width="1.7109375" style="24" customWidth="1"/>
    <col min="14" max="16384" width="9.140625" style="24"/>
  </cols>
  <sheetData>
    <row r="1" spans="2:16" s="82" customFormat="1" ht="50.1" customHeight="1" x14ac:dyDescent="0.25">
      <c r="B1" s="226" t="s">
        <v>266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59"/>
    </row>
    <row r="2" spans="2:16" s="82" customFormat="1" ht="9.9499999999999993" customHeight="1" x14ac:dyDescent="0.25">
      <c r="C2" s="59"/>
      <c r="D2" s="59"/>
      <c r="E2" s="59"/>
      <c r="F2" s="25"/>
      <c r="G2" s="59"/>
      <c r="H2" s="59"/>
      <c r="I2" s="59"/>
      <c r="J2" s="59"/>
      <c r="K2" s="59"/>
      <c r="L2" s="59"/>
      <c r="M2" s="59"/>
    </row>
    <row r="3" spans="2:16" s="83" customFormat="1" ht="29.25" customHeight="1" x14ac:dyDescent="0.25">
      <c r="B3" s="84" t="s">
        <v>16</v>
      </c>
      <c r="C3" s="242" t="str">
        <f>'ORÇAMENTO RESUMO'!C3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D3" s="242"/>
      <c r="E3" s="242"/>
      <c r="F3" s="242"/>
      <c r="G3" s="242"/>
      <c r="H3" s="242"/>
      <c r="I3" s="242"/>
      <c r="J3" s="242"/>
      <c r="K3" s="87" t="s">
        <v>36</v>
      </c>
      <c r="L3" s="88" t="str">
        <f>'ORÇAMENTO RESUMO'!K3</f>
        <v>10/12/2024</v>
      </c>
      <c r="M3" s="86"/>
    </row>
    <row r="4" spans="2:16" s="83" customFormat="1" ht="15" customHeight="1" x14ac:dyDescent="0.25">
      <c r="B4" s="84" t="s">
        <v>18</v>
      </c>
      <c r="C4" s="86" t="str">
        <f>'ORÇAMENTO RESUMO'!C4</f>
        <v>Rua 05, n. 833, Quadra C5, Lote 23, Setor Oeste, Goiânia - GO</v>
      </c>
      <c r="K4" s="87" t="s">
        <v>17</v>
      </c>
      <c r="L4" s="88" t="str">
        <f>'ORÇAMENTO RESUMO'!K4</f>
        <v>00</v>
      </c>
    </row>
    <row r="5" spans="2:16" s="83" customFormat="1" ht="15" customHeight="1" x14ac:dyDescent="0.25">
      <c r="B5" s="83" t="s">
        <v>90</v>
      </c>
      <c r="C5" s="86" t="str">
        <f>'ORÇAMENTO RESUMO'!C5</f>
        <v>SINAPI - 10/2024 (GO) / SETOP - 07/2024 (MG) / SEINFRA - 028 (CE) / EMBASA - 05/2024 (BA)</v>
      </c>
      <c r="D5" s="86"/>
      <c r="E5" s="86"/>
      <c r="I5" s="87" t="s">
        <v>175</v>
      </c>
      <c r="J5" s="88" t="str">
        <f>'ORÇAMENTO RESUMO'!I5</f>
        <v>24 MESES</v>
      </c>
      <c r="K5" s="87" t="s">
        <v>206</v>
      </c>
      <c r="L5" s="89">
        <f>'ORÇAMENTO RESUMO'!K5</f>
        <v>0.44579999999999997</v>
      </c>
    </row>
    <row r="6" spans="2:16" s="83" customFormat="1" ht="12.75" customHeight="1" x14ac:dyDescent="0.25">
      <c r="C6" s="86"/>
      <c r="D6" s="86"/>
      <c r="E6" s="86"/>
      <c r="K6" s="87"/>
      <c r="L6" s="89"/>
    </row>
    <row r="7" spans="2:16" s="90" customFormat="1" ht="6.95" customHeight="1" x14ac:dyDescent="0.25">
      <c r="D7" s="37"/>
      <c r="L7" s="91"/>
      <c r="M7" s="92"/>
    </row>
    <row r="8" spans="2:16" s="54" customFormat="1" ht="30" customHeight="1" x14ac:dyDescent="0.25">
      <c r="B8" s="103" t="s">
        <v>37</v>
      </c>
      <c r="C8" s="103" t="s">
        <v>21</v>
      </c>
      <c r="D8" s="103" t="s">
        <v>51</v>
      </c>
      <c r="E8" s="103" t="s">
        <v>45</v>
      </c>
      <c r="F8" s="103" t="s">
        <v>38</v>
      </c>
      <c r="G8" s="103" t="s">
        <v>53</v>
      </c>
      <c r="H8" s="103" t="s">
        <v>54</v>
      </c>
      <c r="I8" s="103" t="s">
        <v>184</v>
      </c>
      <c r="J8" s="103" t="s">
        <v>183</v>
      </c>
      <c r="K8" s="103" t="s">
        <v>55</v>
      </c>
      <c r="L8" s="103" t="s">
        <v>185</v>
      </c>
    </row>
    <row r="9" spans="2:16" ht="25.5" x14ac:dyDescent="0.25">
      <c r="B9" s="96" t="s">
        <v>57</v>
      </c>
      <c r="C9" s="96"/>
      <c r="D9" s="96"/>
      <c r="E9" s="114" t="s">
        <v>208</v>
      </c>
      <c r="F9" s="100"/>
      <c r="G9" s="97"/>
      <c r="H9" s="95"/>
      <c r="I9" s="97">
        <f>SUBTOTAL(9,I10:I16)</f>
        <v>6487903.6799999988</v>
      </c>
      <c r="J9" s="95"/>
      <c r="K9" s="97"/>
      <c r="L9" s="97">
        <f>SUBTOTAL(9,L10:L16)</f>
        <v>9380210.6400000006</v>
      </c>
      <c r="P9" s="141"/>
    </row>
    <row r="10" spans="2:16" x14ac:dyDescent="0.25">
      <c r="B10" s="99" t="s">
        <v>58</v>
      </c>
      <c r="C10" s="99" t="s">
        <v>188</v>
      </c>
      <c r="D10" s="99" t="s">
        <v>72</v>
      </c>
      <c r="E10" s="115" t="s">
        <v>189</v>
      </c>
      <c r="F10" s="102" t="s">
        <v>190</v>
      </c>
      <c r="G10" s="98">
        <v>24</v>
      </c>
      <c r="H10" s="98">
        <v>16448.89</v>
      </c>
      <c r="I10" s="98">
        <f>TRUNC(G10 * H10, 2)</f>
        <v>394773.36</v>
      </c>
      <c r="J10" s="140">
        <f>+$L$5</f>
        <v>0.44579999999999997</v>
      </c>
      <c r="K10" s="98">
        <f>TRUNC(H10 * (1 + J10),2)</f>
        <v>23781.8</v>
      </c>
      <c r="L10" s="98">
        <f>TRUNC((G10 * K10),2)</f>
        <v>570763.19999999995</v>
      </c>
      <c r="P10" s="141"/>
    </row>
    <row r="11" spans="2:16" x14ac:dyDescent="0.25">
      <c r="B11" s="99" t="s">
        <v>59</v>
      </c>
      <c r="C11" s="99" t="s">
        <v>191</v>
      </c>
      <c r="D11" s="99" t="s">
        <v>72</v>
      </c>
      <c r="E11" s="115" t="s">
        <v>192</v>
      </c>
      <c r="F11" s="102" t="s">
        <v>190</v>
      </c>
      <c r="G11" s="98">
        <v>24</v>
      </c>
      <c r="H11" s="98">
        <v>16448.89</v>
      </c>
      <c r="I11" s="98">
        <f t="shared" ref="I11:I12" si="0">TRUNC(G11 * H11, 2)</f>
        <v>394773.36</v>
      </c>
      <c r="J11" s="140">
        <f t="shared" ref="J11:J16" si="1">+$L$5</f>
        <v>0.44579999999999997</v>
      </c>
      <c r="K11" s="98">
        <f t="shared" ref="K11:K16" si="2">TRUNC(H11 * (1 + J11),2)</f>
        <v>23781.8</v>
      </c>
      <c r="L11" s="98">
        <f t="shared" ref="L11:L16" si="3">TRUNC((G11 * K11),2)</f>
        <v>570763.19999999995</v>
      </c>
      <c r="P11" s="141"/>
    </row>
    <row r="12" spans="2:16" x14ac:dyDescent="0.25">
      <c r="B12" s="99" t="s">
        <v>60</v>
      </c>
      <c r="C12" s="99" t="s">
        <v>193</v>
      </c>
      <c r="D12" s="99" t="s">
        <v>72</v>
      </c>
      <c r="E12" s="115" t="s">
        <v>194</v>
      </c>
      <c r="F12" s="102" t="s">
        <v>190</v>
      </c>
      <c r="G12" s="98">
        <v>24</v>
      </c>
      <c r="H12" s="98">
        <v>90452.45</v>
      </c>
      <c r="I12" s="98">
        <f t="shared" si="0"/>
        <v>2170858.7999999998</v>
      </c>
      <c r="J12" s="140">
        <f t="shared" si="1"/>
        <v>0.44579999999999997</v>
      </c>
      <c r="K12" s="98">
        <f t="shared" si="2"/>
        <v>130776.15</v>
      </c>
      <c r="L12" s="98">
        <f t="shared" si="3"/>
        <v>3138627.6</v>
      </c>
      <c r="P12" s="141"/>
    </row>
    <row r="13" spans="2:16" ht="25.5" x14ac:dyDescent="0.25">
      <c r="B13" s="99" t="s">
        <v>61</v>
      </c>
      <c r="C13" s="99" t="s">
        <v>195</v>
      </c>
      <c r="D13" s="99" t="s">
        <v>72</v>
      </c>
      <c r="E13" s="115" t="s">
        <v>196</v>
      </c>
      <c r="F13" s="102" t="s">
        <v>190</v>
      </c>
      <c r="G13" s="98">
        <v>24</v>
      </c>
      <c r="H13" s="98">
        <v>69171.490000000005</v>
      </c>
      <c r="I13" s="98">
        <f t="shared" ref="I13:I14" si="4">TRUNC(G13 * H13, 2)</f>
        <v>1660115.76</v>
      </c>
      <c r="J13" s="140">
        <f t="shared" si="1"/>
        <v>0.44579999999999997</v>
      </c>
      <c r="K13" s="98">
        <f t="shared" si="2"/>
        <v>100008.14</v>
      </c>
      <c r="L13" s="98">
        <f t="shared" si="3"/>
        <v>2400195.36</v>
      </c>
      <c r="P13" s="141"/>
    </row>
    <row r="14" spans="2:16" ht="25.5" x14ac:dyDescent="0.25">
      <c r="B14" s="99" t="s">
        <v>197</v>
      </c>
      <c r="C14" s="99" t="s">
        <v>198</v>
      </c>
      <c r="D14" s="99" t="s">
        <v>72</v>
      </c>
      <c r="E14" s="115" t="s">
        <v>199</v>
      </c>
      <c r="F14" s="102" t="s">
        <v>190</v>
      </c>
      <c r="G14" s="98">
        <v>24</v>
      </c>
      <c r="H14" s="98">
        <v>18964.5</v>
      </c>
      <c r="I14" s="98">
        <f t="shared" si="4"/>
        <v>455148</v>
      </c>
      <c r="J14" s="140">
        <f t="shared" si="1"/>
        <v>0.44579999999999997</v>
      </c>
      <c r="K14" s="98">
        <f t="shared" si="2"/>
        <v>27418.87</v>
      </c>
      <c r="L14" s="98">
        <f t="shared" si="3"/>
        <v>658052.88</v>
      </c>
      <c r="P14" s="141"/>
    </row>
    <row r="15" spans="2:16" ht="25.5" x14ac:dyDescent="0.25">
      <c r="B15" s="99" t="s">
        <v>200</v>
      </c>
      <c r="C15" s="99" t="s">
        <v>201</v>
      </c>
      <c r="D15" s="99" t="s">
        <v>72</v>
      </c>
      <c r="E15" s="115" t="s">
        <v>202</v>
      </c>
      <c r="F15" s="102" t="s">
        <v>190</v>
      </c>
      <c r="G15" s="98">
        <v>24</v>
      </c>
      <c r="H15" s="98">
        <v>41502.449999999997</v>
      </c>
      <c r="I15" s="98">
        <f t="shared" ref="I15:I16" si="5">TRUNC(G15 * H15, 2)</f>
        <v>996058.8</v>
      </c>
      <c r="J15" s="140">
        <f t="shared" si="1"/>
        <v>0.44579999999999997</v>
      </c>
      <c r="K15" s="98">
        <f t="shared" si="2"/>
        <v>60004.24</v>
      </c>
      <c r="L15" s="98">
        <f t="shared" si="3"/>
        <v>1440101.76</v>
      </c>
      <c r="P15" s="141"/>
    </row>
    <row r="16" spans="2:16" ht="25.5" x14ac:dyDescent="0.25">
      <c r="B16" s="99" t="s">
        <v>203</v>
      </c>
      <c r="C16" s="99" t="s">
        <v>204</v>
      </c>
      <c r="D16" s="99" t="s">
        <v>72</v>
      </c>
      <c r="E16" s="115" t="s">
        <v>205</v>
      </c>
      <c r="F16" s="102" t="s">
        <v>190</v>
      </c>
      <c r="G16" s="98">
        <v>24</v>
      </c>
      <c r="H16" s="98">
        <v>17340.650000000001</v>
      </c>
      <c r="I16" s="98">
        <f t="shared" si="5"/>
        <v>416175.6</v>
      </c>
      <c r="J16" s="140">
        <f t="shared" si="1"/>
        <v>0.44579999999999997</v>
      </c>
      <c r="K16" s="98">
        <f t="shared" si="2"/>
        <v>25071.11</v>
      </c>
      <c r="L16" s="98">
        <f t="shared" si="3"/>
        <v>601706.64</v>
      </c>
      <c r="P16" s="141"/>
    </row>
    <row r="17" spans="2:16" ht="25.5" x14ac:dyDescent="0.25">
      <c r="B17" s="96" t="s">
        <v>62</v>
      </c>
      <c r="C17" s="96"/>
      <c r="D17" s="96"/>
      <c r="E17" s="114" t="s">
        <v>264</v>
      </c>
      <c r="F17" s="100"/>
      <c r="G17" s="97"/>
      <c r="H17" s="95"/>
      <c r="I17" s="97">
        <f>SUBTOTAL(9,I18:I20)</f>
        <v>3158188.08</v>
      </c>
      <c r="J17" s="95"/>
      <c r="K17" s="97">
        <f t="shared" ref="K17:K39" si="6">(H17 * (1 + J17))</f>
        <v>0</v>
      </c>
      <c r="L17" s="97">
        <f>SUBTOTAL(9,L18:L20)</f>
        <v>4566107.76</v>
      </c>
      <c r="P17" s="141"/>
    </row>
    <row r="18" spans="2:16" ht="25.5" x14ac:dyDescent="0.25">
      <c r="B18" s="99" t="s">
        <v>63</v>
      </c>
      <c r="C18" s="99" t="s">
        <v>209</v>
      </c>
      <c r="D18" s="99" t="s">
        <v>72</v>
      </c>
      <c r="E18" s="115" t="s">
        <v>210</v>
      </c>
      <c r="F18" s="94" t="s">
        <v>190</v>
      </c>
      <c r="G18" s="98">
        <v>24</v>
      </c>
      <c r="H18" s="98">
        <v>63180.09</v>
      </c>
      <c r="I18" s="98">
        <f t="shared" ref="I18:I20" si="7">TRUNC(G18 * H18, 2)</f>
        <v>1516322.16</v>
      </c>
      <c r="J18" s="140">
        <f t="shared" ref="J18:J20" si="8">+$L$5</f>
        <v>0.44579999999999997</v>
      </c>
      <c r="K18" s="98">
        <f t="shared" ref="K18:K20" si="9">TRUNC(H18 * (1 + J18),2)</f>
        <v>91345.77</v>
      </c>
      <c r="L18" s="98">
        <f t="shared" ref="L18:L20" si="10">TRUNC((G18 * K18),2)</f>
        <v>2192298.48</v>
      </c>
      <c r="P18" s="141"/>
    </row>
    <row r="19" spans="2:16" ht="25.5" x14ac:dyDescent="0.25">
      <c r="B19" s="99" t="s">
        <v>64</v>
      </c>
      <c r="C19" s="99" t="s">
        <v>211</v>
      </c>
      <c r="D19" s="99" t="s">
        <v>72</v>
      </c>
      <c r="E19" s="115" t="s">
        <v>212</v>
      </c>
      <c r="F19" s="94" t="s">
        <v>190</v>
      </c>
      <c r="G19" s="98">
        <v>24</v>
      </c>
      <c r="H19" s="98">
        <v>40560.339999999997</v>
      </c>
      <c r="I19" s="98">
        <f t="shared" si="7"/>
        <v>973448.16</v>
      </c>
      <c r="J19" s="140">
        <f t="shared" si="8"/>
        <v>0.44579999999999997</v>
      </c>
      <c r="K19" s="98">
        <f t="shared" si="9"/>
        <v>58642.13</v>
      </c>
      <c r="L19" s="98">
        <f t="shared" si="10"/>
        <v>1407411.12</v>
      </c>
      <c r="P19" s="141"/>
    </row>
    <row r="20" spans="2:16" x14ac:dyDescent="0.25">
      <c r="B20" s="99" t="s">
        <v>65</v>
      </c>
      <c r="C20" s="99" t="s">
        <v>213</v>
      </c>
      <c r="D20" s="99" t="s">
        <v>72</v>
      </c>
      <c r="E20" s="115" t="s">
        <v>214</v>
      </c>
      <c r="F20" s="94" t="s">
        <v>190</v>
      </c>
      <c r="G20" s="98">
        <v>24</v>
      </c>
      <c r="H20" s="98">
        <v>27850.74</v>
      </c>
      <c r="I20" s="98">
        <f t="shared" si="7"/>
        <v>668417.76</v>
      </c>
      <c r="J20" s="140">
        <f t="shared" si="8"/>
        <v>0.44579999999999997</v>
      </c>
      <c r="K20" s="98">
        <f t="shared" si="9"/>
        <v>40266.589999999997</v>
      </c>
      <c r="L20" s="98">
        <f t="shared" si="10"/>
        <v>966398.16</v>
      </c>
      <c r="P20" s="141"/>
    </row>
    <row r="21" spans="2:16" ht="25.5" x14ac:dyDescent="0.25">
      <c r="B21" s="96" t="s">
        <v>66</v>
      </c>
      <c r="C21" s="96"/>
      <c r="D21" s="96"/>
      <c r="E21" s="114" t="s">
        <v>215</v>
      </c>
      <c r="F21" s="100"/>
      <c r="G21" s="97"/>
      <c r="H21" s="95"/>
      <c r="I21" s="97">
        <f>SUBTOTAL(9,I22:I27)</f>
        <v>3608576.16</v>
      </c>
      <c r="J21" s="95"/>
      <c r="K21" s="97">
        <f t="shared" si="6"/>
        <v>0</v>
      </c>
      <c r="L21" s="97">
        <f>SUBTOTAL(9,L22:L27)</f>
        <v>5217278.6400000006</v>
      </c>
      <c r="P21" s="141"/>
    </row>
    <row r="22" spans="2:16" x14ac:dyDescent="0.25">
      <c r="B22" s="99" t="s">
        <v>67</v>
      </c>
      <c r="C22" s="99" t="s">
        <v>216</v>
      </c>
      <c r="D22" s="99" t="s">
        <v>72</v>
      </c>
      <c r="E22" s="115" t="s">
        <v>217</v>
      </c>
      <c r="F22" s="94" t="s">
        <v>190</v>
      </c>
      <c r="G22" s="98">
        <v>24</v>
      </c>
      <c r="H22" s="98">
        <v>58448.27</v>
      </c>
      <c r="I22" s="98">
        <f t="shared" ref="I22:I27" si="11">TRUNC(G22 * H22, 2)</f>
        <v>1402758.48</v>
      </c>
      <c r="J22" s="140">
        <f t="shared" ref="J22:J27" si="12">+$L$5</f>
        <v>0.44579999999999997</v>
      </c>
      <c r="K22" s="98">
        <f t="shared" ref="K22:K27" si="13">TRUNC(H22 * (1 + J22),2)</f>
        <v>84504.5</v>
      </c>
      <c r="L22" s="98">
        <f t="shared" ref="L22:L27" si="14">TRUNC((G22 * K22),2)</f>
        <v>2028108</v>
      </c>
      <c r="P22" s="141"/>
    </row>
    <row r="23" spans="2:16" ht="25.5" x14ac:dyDescent="0.25">
      <c r="B23" s="99" t="s">
        <v>68</v>
      </c>
      <c r="C23" s="99" t="s">
        <v>218</v>
      </c>
      <c r="D23" s="99" t="s">
        <v>72</v>
      </c>
      <c r="E23" s="115" t="s">
        <v>219</v>
      </c>
      <c r="F23" s="94" t="s">
        <v>190</v>
      </c>
      <c r="G23" s="98">
        <v>24</v>
      </c>
      <c r="H23" s="98">
        <v>10375.61</v>
      </c>
      <c r="I23" s="98">
        <f t="shared" si="11"/>
        <v>249014.64</v>
      </c>
      <c r="J23" s="140">
        <f t="shared" si="12"/>
        <v>0.44579999999999997</v>
      </c>
      <c r="K23" s="98">
        <f t="shared" si="13"/>
        <v>15001.05</v>
      </c>
      <c r="L23" s="98">
        <f t="shared" si="14"/>
        <v>360025.2</v>
      </c>
      <c r="P23" s="141"/>
    </row>
    <row r="24" spans="2:16" ht="25.5" x14ac:dyDescent="0.25">
      <c r="B24" s="99" t="s">
        <v>69</v>
      </c>
      <c r="C24" s="99" t="s">
        <v>220</v>
      </c>
      <c r="D24" s="99" t="s">
        <v>72</v>
      </c>
      <c r="E24" s="115" t="s">
        <v>221</v>
      </c>
      <c r="F24" s="94" t="s">
        <v>190</v>
      </c>
      <c r="G24" s="98">
        <v>24</v>
      </c>
      <c r="H24" s="98">
        <v>6225.36</v>
      </c>
      <c r="I24" s="98">
        <f t="shared" si="11"/>
        <v>149408.64000000001</v>
      </c>
      <c r="J24" s="140">
        <f t="shared" si="12"/>
        <v>0.44579999999999997</v>
      </c>
      <c r="K24" s="98">
        <f t="shared" si="13"/>
        <v>9000.6200000000008</v>
      </c>
      <c r="L24" s="98">
        <f t="shared" si="14"/>
        <v>216014.88</v>
      </c>
      <c r="P24" s="141"/>
    </row>
    <row r="25" spans="2:16" ht="25.5" x14ac:dyDescent="0.25">
      <c r="B25" s="99" t="s">
        <v>70</v>
      </c>
      <c r="C25" s="99" t="s">
        <v>222</v>
      </c>
      <c r="D25" s="99" t="s">
        <v>72</v>
      </c>
      <c r="E25" s="115" t="s">
        <v>223</v>
      </c>
      <c r="F25" s="94" t="s">
        <v>190</v>
      </c>
      <c r="G25" s="98">
        <v>24</v>
      </c>
      <c r="H25" s="98">
        <v>55420.04</v>
      </c>
      <c r="I25" s="98">
        <f t="shared" si="11"/>
        <v>1330080.96</v>
      </c>
      <c r="J25" s="140">
        <f t="shared" si="12"/>
        <v>0.44579999999999997</v>
      </c>
      <c r="K25" s="98">
        <f t="shared" si="13"/>
        <v>80126.289999999994</v>
      </c>
      <c r="L25" s="98">
        <f t="shared" si="14"/>
        <v>1923030.96</v>
      </c>
      <c r="P25" s="141"/>
    </row>
    <row r="26" spans="2:16" x14ac:dyDescent="0.25">
      <c r="B26" s="99" t="s">
        <v>71</v>
      </c>
      <c r="C26" s="99" t="s">
        <v>224</v>
      </c>
      <c r="D26" s="99" t="s">
        <v>72</v>
      </c>
      <c r="E26" s="115" t="s">
        <v>225</v>
      </c>
      <c r="F26" s="94" t="s">
        <v>190</v>
      </c>
      <c r="G26" s="98">
        <v>24</v>
      </c>
      <c r="H26" s="98">
        <v>5047.05</v>
      </c>
      <c r="I26" s="98">
        <f t="shared" si="11"/>
        <v>121129.2</v>
      </c>
      <c r="J26" s="140">
        <f t="shared" si="12"/>
        <v>0.44579999999999997</v>
      </c>
      <c r="K26" s="98">
        <f t="shared" si="13"/>
        <v>7297.02</v>
      </c>
      <c r="L26" s="98">
        <f t="shared" si="14"/>
        <v>175128.48</v>
      </c>
      <c r="P26" s="141"/>
    </row>
    <row r="27" spans="2:16" ht="38.25" x14ac:dyDescent="0.25">
      <c r="B27" s="99" t="s">
        <v>73</v>
      </c>
      <c r="C27" s="99" t="s">
        <v>226</v>
      </c>
      <c r="D27" s="99" t="s">
        <v>72</v>
      </c>
      <c r="E27" s="115" t="s">
        <v>227</v>
      </c>
      <c r="F27" s="94" t="s">
        <v>190</v>
      </c>
      <c r="G27" s="98">
        <v>24</v>
      </c>
      <c r="H27" s="98">
        <v>14841.01</v>
      </c>
      <c r="I27" s="98">
        <f t="shared" si="11"/>
        <v>356184.24</v>
      </c>
      <c r="J27" s="140">
        <f t="shared" si="12"/>
        <v>0.44579999999999997</v>
      </c>
      <c r="K27" s="98">
        <f t="shared" si="13"/>
        <v>21457.13</v>
      </c>
      <c r="L27" s="98">
        <f t="shared" si="14"/>
        <v>514971.12</v>
      </c>
      <c r="P27" s="141"/>
    </row>
    <row r="28" spans="2:16" ht="25.5" x14ac:dyDescent="0.25">
      <c r="B28" s="96" t="s">
        <v>74</v>
      </c>
      <c r="C28" s="96"/>
      <c r="D28" s="96"/>
      <c r="E28" s="114" t="s">
        <v>228</v>
      </c>
      <c r="F28" s="100"/>
      <c r="G28" s="97"/>
      <c r="H28" s="95"/>
      <c r="I28" s="97">
        <f>SUBTOTAL(9,I29:I33)</f>
        <v>2982406.8</v>
      </c>
      <c r="J28" s="95"/>
      <c r="K28" s="97">
        <f t="shared" si="6"/>
        <v>0</v>
      </c>
      <c r="L28" s="97">
        <f>SUBTOTAL(9,L29:L33)</f>
        <v>4311963.12</v>
      </c>
      <c r="P28" s="141"/>
    </row>
    <row r="29" spans="2:16" ht="38.25" x14ac:dyDescent="0.25">
      <c r="B29" s="99" t="s">
        <v>75</v>
      </c>
      <c r="C29" s="99" t="s">
        <v>229</v>
      </c>
      <c r="D29" s="99" t="s">
        <v>72</v>
      </c>
      <c r="E29" s="115" t="s">
        <v>230</v>
      </c>
      <c r="F29" s="94" t="s">
        <v>190</v>
      </c>
      <c r="G29" s="98">
        <v>24</v>
      </c>
      <c r="H29" s="98">
        <v>16216</v>
      </c>
      <c r="I29" s="98">
        <f t="shared" ref="I29:I33" si="15">TRUNC(G29 * H29, 2)</f>
        <v>389184</v>
      </c>
      <c r="J29" s="140">
        <f>+$L$5</f>
        <v>0.44579999999999997</v>
      </c>
      <c r="K29" s="98">
        <f t="shared" ref="K29:K33" si="16">TRUNC(H29 * (1 + J29),2)</f>
        <v>23445.09</v>
      </c>
      <c r="L29" s="98">
        <f t="shared" ref="L29:L33" si="17">TRUNC((G29 * K29),2)</f>
        <v>562682.16</v>
      </c>
      <c r="P29" s="141"/>
    </row>
    <row r="30" spans="2:16" ht="25.5" x14ac:dyDescent="0.25">
      <c r="B30" s="99" t="s">
        <v>76</v>
      </c>
      <c r="C30" s="99" t="s">
        <v>231</v>
      </c>
      <c r="D30" s="99" t="s">
        <v>72</v>
      </c>
      <c r="E30" s="115" t="s">
        <v>232</v>
      </c>
      <c r="F30" s="94" t="s">
        <v>190</v>
      </c>
      <c r="G30" s="98">
        <v>24</v>
      </c>
      <c r="H30" s="98">
        <v>43649.86</v>
      </c>
      <c r="I30" s="98">
        <f t="shared" si="15"/>
        <v>1047596.64</v>
      </c>
      <c r="J30" s="140">
        <f>+$L$5</f>
        <v>0.44579999999999997</v>
      </c>
      <c r="K30" s="98">
        <f t="shared" si="16"/>
        <v>63108.959999999999</v>
      </c>
      <c r="L30" s="98">
        <f t="shared" si="17"/>
        <v>1514615.04</v>
      </c>
      <c r="P30" s="141"/>
    </row>
    <row r="31" spans="2:16" ht="25.5" x14ac:dyDescent="0.25">
      <c r="B31" s="99" t="s">
        <v>77</v>
      </c>
      <c r="C31" s="99" t="s">
        <v>233</v>
      </c>
      <c r="D31" s="99" t="s">
        <v>72</v>
      </c>
      <c r="E31" s="115" t="s">
        <v>234</v>
      </c>
      <c r="F31" s="94" t="s">
        <v>190</v>
      </c>
      <c r="G31" s="98">
        <v>24</v>
      </c>
      <c r="H31" s="98">
        <v>5047.05</v>
      </c>
      <c r="I31" s="98">
        <f t="shared" si="15"/>
        <v>121129.2</v>
      </c>
      <c r="J31" s="140">
        <f>+$L$5</f>
        <v>0.44579999999999997</v>
      </c>
      <c r="K31" s="98">
        <f t="shared" si="16"/>
        <v>7297.02</v>
      </c>
      <c r="L31" s="98">
        <f t="shared" si="17"/>
        <v>175128.48</v>
      </c>
      <c r="P31" s="141"/>
    </row>
    <row r="32" spans="2:16" ht="25.5" x14ac:dyDescent="0.25">
      <c r="B32" s="99" t="s">
        <v>78</v>
      </c>
      <c r="C32" s="99" t="s">
        <v>235</v>
      </c>
      <c r="D32" s="99" t="s">
        <v>72</v>
      </c>
      <c r="E32" s="115" t="s">
        <v>236</v>
      </c>
      <c r="F32" s="94" t="s">
        <v>190</v>
      </c>
      <c r="G32" s="98">
        <v>24</v>
      </c>
      <c r="H32" s="98">
        <v>10375.61</v>
      </c>
      <c r="I32" s="98">
        <f t="shared" si="15"/>
        <v>249014.64</v>
      </c>
      <c r="J32" s="140">
        <f>+$L$5</f>
        <v>0.44579999999999997</v>
      </c>
      <c r="K32" s="98">
        <f t="shared" si="16"/>
        <v>15001.05</v>
      </c>
      <c r="L32" s="98">
        <f t="shared" si="17"/>
        <v>360025.2</v>
      </c>
      <c r="P32" s="141"/>
    </row>
    <row r="33" spans="2:16" ht="25.5" x14ac:dyDescent="0.25">
      <c r="B33" s="99" t="s">
        <v>79</v>
      </c>
      <c r="C33" s="99" t="s">
        <v>237</v>
      </c>
      <c r="D33" s="99" t="s">
        <v>72</v>
      </c>
      <c r="E33" s="115" t="s">
        <v>238</v>
      </c>
      <c r="F33" s="94" t="s">
        <v>190</v>
      </c>
      <c r="G33" s="98">
        <v>24</v>
      </c>
      <c r="H33" s="98">
        <v>48978.43</v>
      </c>
      <c r="I33" s="98">
        <f t="shared" si="15"/>
        <v>1175482.32</v>
      </c>
      <c r="J33" s="140">
        <f>+$L$5</f>
        <v>0.44579999999999997</v>
      </c>
      <c r="K33" s="98">
        <f t="shared" si="16"/>
        <v>70813.009999999995</v>
      </c>
      <c r="L33" s="98">
        <f t="shared" si="17"/>
        <v>1699512.24</v>
      </c>
      <c r="P33" s="141"/>
    </row>
    <row r="34" spans="2:16" ht="25.5" x14ac:dyDescent="0.25">
      <c r="B34" s="96" t="s">
        <v>80</v>
      </c>
      <c r="C34" s="96"/>
      <c r="D34" s="96"/>
      <c r="E34" s="114" t="s">
        <v>239</v>
      </c>
      <c r="F34" s="100"/>
      <c r="G34" s="97"/>
      <c r="H34" s="95"/>
      <c r="I34" s="97">
        <f>SUBTOTAL(9,I35:I38)</f>
        <v>2390501.7599999998</v>
      </c>
      <c r="J34" s="95"/>
      <c r="K34" s="97">
        <f t="shared" si="6"/>
        <v>0</v>
      </c>
      <c r="L34" s="97">
        <f>SUBTOTAL(9,L35:L38)</f>
        <v>3456187.1999999997</v>
      </c>
      <c r="P34" s="141"/>
    </row>
    <row r="35" spans="2:16" ht="25.5" x14ac:dyDescent="0.25">
      <c r="B35" s="99" t="s">
        <v>81</v>
      </c>
      <c r="C35" s="99" t="s">
        <v>240</v>
      </c>
      <c r="D35" s="99" t="s">
        <v>72</v>
      </c>
      <c r="E35" s="115" t="s">
        <v>241</v>
      </c>
      <c r="F35" s="94" t="s">
        <v>190</v>
      </c>
      <c r="G35" s="98">
        <v>24</v>
      </c>
      <c r="H35" s="98">
        <v>19572.5</v>
      </c>
      <c r="I35" s="98">
        <f t="shared" ref="I35:I38" si="18">TRUNC(G35 * H35, 2)</f>
        <v>469740</v>
      </c>
      <c r="J35" s="140">
        <f t="shared" ref="J35:J38" si="19">+$L$5</f>
        <v>0.44579999999999997</v>
      </c>
      <c r="K35" s="98">
        <f t="shared" ref="K35:K38" si="20">TRUNC(H35 * (1 + J35),2)</f>
        <v>28297.919999999998</v>
      </c>
      <c r="L35" s="98">
        <f t="shared" ref="L35:L38" si="21">TRUNC((G35 * K35),2)</f>
        <v>679150.07999999996</v>
      </c>
      <c r="P35" s="141"/>
    </row>
    <row r="36" spans="2:16" ht="25.5" x14ac:dyDescent="0.25">
      <c r="B36" s="99" t="s">
        <v>82</v>
      </c>
      <c r="C36" s="99" t="s">
        <v>242</v>
      </c>
      <c r="D36" s="99" t="s">
        <v>72</v>
      </c>
      <c r="E36" s="115" t="s">
        <v>243</v>
      </c>
      <c r="F36" s="94" t="s">
        <v>190</v>
      </c>
      <c r="G36" s="98">
        <v>24</v>
      </c>
      <c r="H36" s="98">
        <v>12221.5</v>
      </c>
      <c r="I36" s="98">
        <f t="shared" si="18"/>
        <v>293316</v>
      </c>
      <c r="J36" s="140">
        <f t="shared" si="19"/>
        <v>0.44579999999999997</v>
      </c>
      <c r="K36" s="98">
        <f t="shared" si="20"/>
        <v>17669.84</v>
      </c>
      <c r="L36" s="98">
        <f t="shared" si="21"/>
        <v>424076.16</v>
      </c>
      <c r="P36" s="141"/>
    </row>
    <row r="37" spans="2:16" ht="38.25" x14ac:dyDescent="0.25">
      <c r="B37" s="99" t="s">
        <v>83</v>
      </c>
      <c r="C37" s="99" t="s">
        <v>244</v>
      </c>
      <c r="D37" s="99" t="s">
        <v>72</v>
      </c>
      <c r="E37" s="115" t="s">
        <v>245</v>
      </c>
      <c r="F37" s="94" t="s">
        <v>190</v>
      </c>
      <c r="G37" s="98">
        <v>24</v>
      </c>
      <c r="H37" s="98">
        <v>30229.62</v>
      </c>
      <c r="I37" s="98">
        <f t="shared" si="18"/>
        <v>725510.88</v>
      </c>
      <c r="J37" s="140">
        <f t="shared" si="19"/>
        <v>0.44579999999999997</v>
      </c>
      <c r="K37" s="98">
        <f t="shared" si="20"/>
        <v>43705.98</v>
      </c>
      <c r="L37" s="98">
        <f t="shared" si="21"/>
        <v>1048943.52</v>
      </c>
      <c r="P37" s="141"/>
    </row>
    <row r="38" spans="2:16" ht="25.5" x14ac:dyDescent="0.25">
      <c r="B38" s="99" t="s">
        <v>84</v>
      </c>
      <c r="C38" s="99" t="s">
        <v>246</v>
      </c>
      <c r="D38" s="99" t="s">
        <v>72</v>
      </c>
      <c r="E38" s="115" t="s">
        <v>247</v>
      </c>
      <c r="F38" s="94" t="s">
        <v>190</v>
      </c>
      <c r="G38" s="98">
        <v>24</v>
      </c>
      <c r="H38" s="98">
        <v>37580.620000000003</v>
      </c>
      <c r="I38" s="98">
        <f t="shared" si="18"/>
        <v>901934.88</v>
      </c>
      <c r="J38" s="140">
        <f t="shared" si="19"/>
        <v>0.44579999999999997</v>
      </c>
      <c r="K38" s="98">
        <f t="shared" si="20"/>
        <v>54334.06</v>
      </c>
      <c r="L38" s="98">
        <f t="shared" si="21"/>
        <v>1304017.44</v>
      </c>
      <c r="P38" s="141"/>
    </row>
    <row r="39" spans="2:16" x14ac:dyDescent="0.25">
      <c r="B39" s="96" t="s">
        <v>85</v>
      </c>
      <c r="C39" s="96"/>
      <c r="D39" s="96"/>
      <c r="E39" s="114" t="s">
        <v>248</v>
      </c>
      <c r="F39" s="100"/>
      <c r="G39" s="97">
        <v>1</v>
      </c>
      <c r="H39" s="95"/>
      <c r="I39" s="97">
        <f>SUBTOTAL(9,I40:I44)</f>
        <v>2242086.96</v>
      </c>
      <c r="J39" s="95"/>
      <c r="K39" s="97">
        <f t="shared" si="6"/>
        <v>0</v>
      </c>
      <c r="L39" s="97">
        <f>SUBTOTAL(9,L40:L44)</f>
        <v>3241608.48</v>
      </c>
      <c r="P39" s="141"/>
    </row>
    <row r="40" spans="2:16" ht="25.5" x14ac:dyDescent="0.25">
      <c r="B40" s="99" t="s">
        <v>249</v>
      </c>
      <c r="C40" s="99" t="s">
        <v>250</v>
      </c>
      <c r="D40" s="99" t="s">
        <v>72</v>
      </c>
      <c r="E40" s="115" t="s">
        <v>251</v>
      </c>
      <c r="F40" s="94" t="s">
        <v>190</v>
      </c>
      <c r="G40" s="98">
        <v>24</v>
      </c>
      <c r="H40" s="98">
        <v>17011.91</v>
      </c>
      <c r="I40" s="98">
        <f t="shared" ref="I40:I44" si="22">TRUNC(G40 * H40, 2)</f>
        <v>408285.84</v>
      </c>
      <c r="J40" s="140">
        <f t="shared" ref="J40:J44" si="23">+$L$5</f>
        <v>0.44579999999999997</v>
      </c>
      <c r="K40" s="98">
        <f t="shared" ref="K40:K44" si="24">TRUNC(H40 * (1 + J40),2)</f>
        <v>24595.81</v>
      </c>
      <c r="L40" s="98">
        <f t="shared" ref="L40:L44" si="25">TRUNC((G40 * K40),2)</f>
        <v>590299.43999999994</v>
      </c>
      <c r="P40" s="141"/>
    </row>
    <row r="41" spans="2:16" x14ac:dyDescent="0.25">
      <c r="B41" s="99" t="s">
        <v>252</v>
      </c>
      <c r="C41" s="99" t="s">
        <v>253</v>
      </c>
      <c r="D41" s="99" t="s">
        <v>72</v>
      </c>
      <c r="E41" s="115" t="s">
        <v>254</v>
      </c>
      <c r="F41" s="94" t="s">
        <v>190</v>
      </c>
      <c r="G41" s="98">
        <v>24</v>
      </c>
      <c r="H41" s="98">
        <v>27106.01</v>
      </c>
      <c r="I41" s="98">
        <f t="shared" si="22"/>
        <v>650544.24</v>
      </c>
      <c r="J41" s="140">
        <f t="shared" si="23"/>
        <v>0.44579999999999997</v>
      </c>
      <c r="K41" s="98">
        <f t="shared" si="24"/>
        <v>39189.86</v>
      </c>
      <c r="L41" s="98">
        <f t="shared" si="25"/>
        <v>940556.64</v>
      </c>
      <c r="P41" s="141"/>
    </row>
    <row r="42" spans="2:16" ht="25.5" x14ac:dyDescent="0.25">
      <c r="B42" s="99" t="s">
        <v>255</v>
      </c>
      <c r="C42" s="99" t="s">
        <v>256</v>
      </c>
      <c r="D42" s="99" t="s">
        <v>72</v>
      </c>
      <c r="E42" s="115" t="s">
        <v>257</v>
      </c>
      <c r="F42" s="94" t="s">
        <v>190</v>
      </c>
      <c r="G42" s="98">
        <v>24</v>
      </c>
      <c r="H42" s="98">
        <v>28413.759999999998</v>
      </c>
      <c r="I42" s="98">
        <f t="shared" si="22"/>
        <v>681930.23999999999</v>
      </c>
      <c r="J42" s="140">
        <f t="shared" si="23"/>
        <v>0.44579999999999997</v>
      </c>
      <c r="K42" s="98">
        <f t="shared" si="24"/>
        <v>41080.61</v>
      </c>
      <c r="L42" s="98">
        <f t="shared" si="25"/>
        <v>985934.64</v>
      </c>
      <c r="P42" s="141"/>
    </row>
    <row r="43" spans="2:16" ht="25.5" x14ac:dyDescent="0.25">
      <c r="B43" s="99" t="s">
        <v>258</v>
      </c>
      <c r="C43" s="99" t="s">
        <v>259</v>
      </c>
      <c r="D43" s="99" t="s">
        <v>72</v>
      </c>
      <c r="E43" s="115" t="s">
        <v>260</v>
      </c>
      <c r="F43" s="94" t="s">
        <v>190</v>
      </c>
      <c r="G43" s="98">
        <v>24</v>
      </c>
      <c r="H43" s="98">
        <v>15704.17</v>
      </c>
      <c r="I43" s="98">
        <f t="shared" si="22"/>
        <v>376900.08</v>
      </c>
      <c r="J43" s="140">
        <f t="shared" si="23"/>
        <v>0.44579999999999997</v>
      </c>
      <c r="K43" s="98">
        <f t="shared" si="24"/>
        <v>22705.08</v>
      </c>
      <c r="L43" s="98">
        <f t="shared" si="25"/>
        <v>544921.92000000004</v>
      </c>
      <c r="P43" s="141"/>
    </row>
    <row r="44" spans="2:16" ht="63.75" x14ac:dyDescent="0.25">
      <c r="B44" s="99" t="s">
        <v>261</v>
      </c>
      <c r="C44" s="99" t="s">
        <v>262</v>
      </c>
      <c r="D44" s="99" t="s">
        <v>72</v>
      </c>
      <c r="E44" s="115" t="s">
        <v>263</v>
      </c>
      <c r="F44" s="94" t="s">
        <v>190</v>
      </c>
      <c r="G44" s="98">
        <v>24</v>
      </c>
      <c r="H44" s="98">
        <v>5184.4399999999996</v>
      </c>
      <c r="I44" s="98">
        <f t="shared" si="22"/>
        <v>124426.56</v>
      </c>
      <c r="J44" s="140">
        <f t="shared" si="23"/>
        <v>0.44579999999999997</v>
      </c>
      <c r="K44" s="98">
        <f t="shared" si="24"/>
        <v>7495.66</v>
      </c>
      <c r="L44" s="98">
        <f t="shared" si="25"/>
        <v>179895.84</v>
      </c>
      <c r="P44" s="141"/>
    </row>
    <row r="45" spans="2:16" ht="13.5" thickBot="1" x14ac:dyDescent="0.3"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</row>
    <row r="46" spans="2:16" ht="24.95" customHeight="1" x14ac:dyDescent="0.25">
      <c r="B46" s="238"/>
      <c r="C46" s="238"/>
      <c r="D46" s="238"/>
      <c r="E46" s="81"/>
      <c r="F46" s="101"/>
      <c r="G46" s="80"/>
      <c r="H46" s="227" t="s">
        <v>86</v>
      </c>
      <c r="I46" s="240"/>
      <c r="J46" s="240"/>
      <c r="K46" s="228"/>
      <c r="L46" s="229">
        <f>+SUBTOTAL(9,I9:I44)</f>
        <v>20869663.43999999</v>
      </c>
      <c r="M46" s="230"/>
    </row>
    <row r="47" spans="2:16" ht="24.95" customHeight="1" x14ac:dyDescent="0.25">
      <c r="B47" s="238"/>
      <c r="C47" s="238"/>
      <c r="D47" s="238"/>
      <c r="E47" s="81"/>
      <c r="F47" s="101"/>
      <c r="G47" s="80"/>
      <c r="H47" s="231" t="s">
        <v>87</v>
      </c>
      <c r="I47" s="241"/>
      <c r="J47" s="241"/>
      <c r="K47" s="232"/>
      <c r="L47" s="233">
        <f>+L48-L46</f>
        <v>9303692.4000000134</v>
      </c>
      <c r="M47" s="234"/>
    </row>
    <row r="48" spans="2:16" ht="24.95" customHeight="1" thickBot="1" x14ac:dyDescent="0.3">
      <c r="B48" s="238"/>
      <c r="C48" s="238"/>
      <c r="D48" s="238"/>
      <c r="E48" s="81"/>
      <c r="F48" s="101"/>
      <c r="G48" s="80"/>
      <c r="H48" s="224" t="s">
        <v>88</v>
      </c>
      <c r="I48" s="239"/>
      <c r="J48" s="239"/>
      <c r="K48" s="225"/>
      <c r="L48" s="220">
        <f>+SUBTOTAL(9,L9:L44)</f>
        <v>30173355.840000004</v>
      </c>
      <c r="M48" s="221"/>
      <c r="O48" s="141"/>
    </row>
  </sheetData>
  <mergeCells count="11">
    <mergeCell ref="B48:D48"/>
    <mergeCell ref="H48:K48"/>
    <mergeCell ref="L48:M48"/>
    <mergeCell ref="B1:L1"/>
    <mergeCell ref="B46:D46"/>
    <mergeCell ref="H46:K46"/>
    <mergeCell ref="L46:M46"/>
    <mergeCell ref="B47:D47"/>
    <mergeCell ref="H47:K47"/>
    <mergeCell ref="L47:M47"/>
    <mergeCell ref="C3:J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8" orientation="landscape" horizontalDpi="1200" verticalDpi="1200" r:id="rId1"/>
  <headerFooter>
    <oddHeader>&amp;L&amp;G</oddHeader>
    <oddFooter>&amp;L&amp;"Arial Narrow,Normal"&amp;10&amp;A
&amp;F&amp;R&amp;"Arial Narrow,Normal"&amp;10Página &amp;P de 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D9949-266C-401F-A8A8-1132C1F0B057}">
  <dimension ref="A1:L203"/>
  <sheetViews>
    <sheetView showGridLines="0" showZeros="0" view="pageBreakPreview" topLeftCell="A193" zoomScale="85" zoomScaleNormal="100" zoomScaleSheetLayoutView="85" workbookViewId="0">
      <selection activeCell="M20" sqref="M20"/>
    </sheetView>
  </sheetViews>
  <sheetFormatPr defaultRowHeight="15" x14ac:dyDescent="0.25"/>
  <cols>
    <col min="1" max="1" width="11.42578125" style="57" bestFit="1" customWidth="1"/>
    <col min="2" max="2" width="13.7109375" style="57" bestFit="1" customWidth="1"/>
    <col min="3" max="3" width="11.42578125" style="57" bestFit="1" customWidth="1"/>
    <col min="4" max="4" width="68.5703125" style="113" bestFit="1" customWidth="1"/>
    <col min="5" max="5" width="17.140625" style="57" bestFit="1" customWidth="1"/>
    <col min="6" max="9" width="13.7109375" style="57" bestFit="1" customWidth="1"/>
    <col min="10" max="10" width="16" style="57" bestFit="1" customWidth="1"/>
    <col min="11" max="11" width="15.140625" style="57" bestFit="1" customWidth="1"/>
    <col min="12" max="12" width="2.140625" style="57" customWidth="1"/>
    <col min="13" max="16384" width="9.140625" style="57"/>
  </cols>
  <sheetData>
    <row r="1" spans="1:12" s="82" customFormat="1" ht="50.1" customHeight="1" x14ac:dyDescent="0.25">
      <c r="A1" s="226" t="s">
        <v>320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2" s="82" customFormat="1" ht="9.9499999999999993" customHeight="1" x14ac:dyDescent="0.25">
      <c r="C2" s="59"/>
      <c r="D2" s="116"/>
      <c r="E2" s="59"/>
      <c r="F2" s="25"/>
      <c r="G2" s="59"/>
      <c r="H2" s="59"/>
      <c r="I2" s="59"/>
      <c r="J2" s="59"/>
      <c r="K2" s="59"/>
    </row>
    <row r="3" spans="1:12" s="83" customFormat="1" ht="30.75" customHeight="1" x14ac:dyDescent="0.25">
      <c r="A3" s="84" t="s">
        <v>16</v>
      </c>
      <c r="B3" s="242" t="str">
        <f>'ORÇAMENTO SINTÉTICO'!C3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C3" s="242"/>
      <c r="D3" s="242"/>
      <c r="E3" s="242"/>
      <c r="F3" s="242"/>
      <c r="G3" s="242"/>
      <c r="H3" s="242"/>
      <c r="I3" s="242"/>
      <c r="J3" s="87" t="s">
        <v>36</v>
      </c>
      <c r="K3" s="88" t="str">
        <f>'ORÇAMENTO SINTÉTICO'!L3</f>
        <v>10/12/2024</v>
      </c>
    </row>
    <row r="4" spans="1:12" s="83" customFormat="1" ht="15" customHeight="1" x14ac:dyDescent="0.25">
      <c r="A4" s="84" t="s">
        <v>18</v>
      </c>
      <c r="B4" s="86" t="str">
        <f>'ORÇAMENTO SINTÉTICO'!C4</f>
        <v>Rua 05, n. 833, Quadra C5, Lote 23, Setor Oeste, Goiânia - GO</v>
      </c>
      <c r="D4" s="117"/>
      <c r="J4" s="87" t="s">
        <v>17</v>
      </c>
      <c r="K4" s="88" t="str">
        <f>'ORÇAMENTO SINTÉTICO'!L4</f>
        <v>00</v>
      </c>
    </row>
    <row r="5" spans="1:12" s="83" customFormat="1" ht="15" customHeight="1" x14ac:dyDescent="0.25">
      <c r="A5" s="83" t="s">
        <v>90</v>
      </c>
      <c r="B5" s="86" t="str">
        <f>'ORÇAMENTO SINTÉTICO'!C5</f>
        <v>SINAPI - 10/2024 (GO) / SETOP - 07/2024 (MG) / SEINFRA - 028 (CE) / EMBASA - 05/2024 (BA)</v>
      </c>
      <c r="C5" s="86"/>
      <c r="D5" s="86"/>
      <c r="E5" s="86"/>
      <c r="H5" s="87" t="s">
        <v>175</v>
      </c>
      <c r="I5" s="88" t="str">
        <f>'ORÇAMENTO SINTÉTICO'!J5</f>
        <v>24 MESES</v>
      </c>
      <c r="J5" s="87" t="s">
        <v>89</v>
      </c>
      <c r="K5" s="89">
        <f>'ORÇAMENTO SINTÉTICO'!L5</f>
        <v>0.44579999999999997</v>
      </c>
    </row>
    <row r="6" spans="1:12" s="83" customFormat="1" ht="12.75" customHeight="1" x14ac:dyDescent="0.25">
      <c r="B6" s="86"/>
      <c r="C6" s="86"/>
      <c r="D6" s="86"/>
      <c r="E6" s="86"/>
      <c r="J6" s="87"/>
      <c r="K6" s="89"/>
    </row>
    <row r="7" spans="1:12" s="90" customFormat="1" ht="6.95" customHeight="1" x14ac:dyDescent="0.25">
      <c r="D7" s="36"/>
      <c r="J7" s="91"/>
      <c r="K7" s="92"/>
    </row>
    <row r="8" spans="1:12" ht="16.5" customHeight="1" x14ac:dyDescent="0.25">
      <c r="A8" s="393" t="s">
        <v>187</v>
      </c>
      <c r="B8" s="394"/>
      <c r="C8" s="394"/>
      <c r="D8" s="394"/>
      <c r="E8" s="394"/>
      <c r="F8" s="394"/>
      <c r="G8" s="394"/>
      <c r="H8" s="394"/>
      <c r="I8" s="394"/>
      <c r="J8" s="394"/>
      <c r="K8" s="394"/>
      <c r="L8" s="25"/>
    </row>
    <row r="9" spans="1:12" ht="16.5" x14ac:dyDescent="0.25">
      <c r="A9" s="395" t="s">
        <v>58</v>
      </c>
      <c r="B9" s="396" t="s">
        <v>21</v>
      </c>
      <c r="C9" s="395" t="s">
        <v>51</v>
      </c>
      <c r="D9" s="395" t="s">
        <v>45</v>
      </c>
      <c r="E9" s="397" t="s">
        <v>22</v>
      </c>
      <c r="F9" s="397"/>
      <c r="G9" s="398" t="s">
        <v>38</v>
      </c>
      <c r="H9" s="396" t="s">
        <v>41</v>
      </c>
      <c r="I9" s="396" t="s">
        <v>91</v>
      </c>
      <c r="J9" s="396" t="s">
        <v>54</v>
      </c>
      <c r="K9" s="396" t="s">
        <v>39</v>
      </c>
      <c r="L9" s="25"/>
    </row>
    <row r="10" spans="1:12" ht="25.5" customHeight="1" x14ac:dyDescent="0.25">
      <c r="A10" s="399" t="s">
        <v>23</v>
      </c>
      <c r="B10" s="400" t="s">
        <v>188</v>
      </c>
      <c r="C10" s="399" t="s">
        <v>72</v>
      </c>
      <c r="D10" s="399" t="s">
        <v>189</v>
      </c>
      <c r="E10" s="401" t="s">
        <v>281</v>
      </c>
      <c r="F10" s="401"/>
      <c r="G10" s="402" t="s">
        <v>190</v>
      </c>
      <c r="H10" s="403">
        <v>1</v>
      </c>
      <c r="I10" s="404"/>
      <c r="J10" s="404">
        <v>16448.89</v>
      </c>
      <c r="K10" s="404">
        <v>16448.89</v>
      </c>
      <c r="L10" s="25"/>
    </row>
    <row r="11" spans="1:12" ht="25.5" x14ac:dyDescent="0.25">
      <c r="A11" s="405" t="s">
        <v>92</v>
      </c>
      <c r="B11" s="406" t="s">
        <v>390</v>
      </c>
      <c r="C11" s="405" t="s">
        <v>72</v>
      </c>
      <c r="D11" s="405" t="s">
        <v>391</v>
      </c>
      <c r="E11" s="407" t="s">
        <v>50</v>
      </c>
      <c r="F11" s="407"/>
      <c r="G11" s="408" t="s">
        <v>93</v>
      </c>
      <c r="H11" s="409">
        <v>0.25</v>
      </c>
      <c r="I11" s="409"/>
      <c r="J11" s="410">
        <v>25419.19</v>
      </c>
      <c r="K11" s="410">
        <v>6354.79</v>
      </c>
      <c r="L11" s="25"/>
    </row>
    <row r="12" spans="1:12" ht="25.5" x14ac:dyDescent="0.25">
      <c r="A12" s="405" t="s">
        <v>92</v>
      </c>
      <c r="B12" s="406" t="s">
        <v>392</v>
      </c>
      <c r="C12" s="405" t="s">
        <v>72</v>
      </c>
      <c r="D12" s="405" t="s">
        <v>393</v>
      </c>
      <c r="E12" s="407" t="s">
        <v>50</v>
      </c>
      <c r="F12" s="407"/>
      <c r="G12" s="408" t="s">
        <v>93</v>
      </c>
      <c r="H12" s="409">
        <v>0.5</v>
      </c>
      <c r="I12" s="409"/>
      <c r="J12" s="410">
        <v>20188.2</v>
      </c>
      <c r="K12" s="410">
        <v>10094.1</v>
      </c>
      <c r="L12" s="25"/>
    </row>
    <row r="13" spans="1:12" ht="26.25" thickBot="1" x14ac:dyDescent="0.3">
      <c r="A13" s="411"/>
      <c r="B13" s="411"/>
      <c r="C13" s="411"/>
      <c r="D13" s="411"/>
      <c r="E13" s="411" t="s">
        <v>94</v>
      </c>
      <c r="F13" s="412">
        <v>16448.89</v>
      </c>
      <c r="G13" s="411" t="s">
        <v>95</v>
      </c>
      <c r="H13" s="412">
        <v>0</v>
      </c>
      <c r="I13" s="411" t="s">
        <v>96</v>
      </c>
      <c r="J13" s="412">
        <v>16448.89</v>
      </c>
      <c r="L13" s="25"/>
    </row>
    <row r="14" spans="1:12" ht="17.25" thickTop="1" x14ac:dyDescent="0.25">
      <c r="A14" s="413"/>
      <c r="B14" s="413"/>
      <c r="C14" s="413"/>
      <c r="D14" s="413"/>
      <c r="E14" s="413"/>
      <c r="F14" s="413"/>
      <c r="G14" s="413"/>
      <c r="H14" s="413"/>
      <c r="I14" s="413"/>
      <c r="J14" s="413"/>
      <c r="K14" s="413"/>
      <c r="L14" s="25"/>
    </row>
    <row r="15" spans="1:12" ht="16.5" x14ac:dyDescent="0.25">
      <c r="A15" s="395" t="s">
        <v>59</v>
      </c>
      <c r="B15" s="396" t="s">
        <v>21</v>
      </c>
      <c r="C15" s="395" t="s">
        <v>51</v>
      </c>
      <c r="D15" s="395" t="s">
        <v>45</v>
      </c>
      <c r="E15" s="397" t="s">
        <v>22</v>
      </c>
      <c r="F15" s="397"/>
      <c r="G15" s="398" t="s">
        <v>38</v>
      </c>
      <c r="H15" s="396" t="s">
        <v>41</v>
      </c>
      <c r="I15" s="396" t="s">
        <v>91</v>
      </c>
      <c r="J15" s="396" t="s">
        <v>54</v>
      </c>
      <c r="K15" s="396" t="s">
        <v>39</v>
      </c>
      <c r="L15" s="25"/>
    </row>
    <row r="16" spans="1:12" ht="25.5" customHeight="1" x14ac:dyDescent="0.25">
      <c r="A16" s="399" t="s">
        <v>23</v>
      </c>
      <c r="B16" s="400" t="s">
        <v>191</v>
      </c>
      <c r="C16" s="399" t="s">
        <v>72</v>
      </c>
      <c r="D16" s="399" t="s">
        <v>192</v>
      </c>
      <c r="E16" s="401" t="s">
        <v>281</v>
      </c>
      <c r="F16" s="401"/>
      <c r="G16" s="402" t="s">
        <v>190</v>
      </c>
      <c r="H16" s="403">
        <v>1</v>
      </c>
      <c r="I16" s="404"/>
      <c r="J16" s="404">
        <v>16448.89</v>
      </c>
      <c r="K16" s="404">
        <v>16448.89</v>
      </c>
      <c r="L16" s="25"/>
    </row>
    <row r="17" spans="1:12" ht="25.5" x14ac:dyDescent="0.25">
      <c r="A17" s="405" t="s">
        <v>92</v>
      </c>
      <c r="B17" s="406" t="s">
        <v>390</v>
      </c>
      <c r="C17" s="405" t="s">
        <v>72</v>
      </c>
      <c r="D17" s="405" t="s">
        <v>391</v>
      </c>
      <c r="E17" s="407" t="s">
        <v>50</v>
      </c>
      <c r="F17" s="407"/>
      <c r="G17" s="408" t="s">
        <v>93</v>
      </c>
      <c r="H17" s="409">
        <v>0.25</v>
      </c>
      <c r="I17" s="409">
        <v>0</v>
      </c>
      <c r="J17" s="410">
        <v>25419.19</v>
      </c>
      <c r="K17" s="410">
        <v>6354.79</v>
      </c>
      <c r="L17" s="25"/>
    </row>
    <row r="18" spans="1:12" ht="25.5" x14ac:dyDescent="0.25">
      <c r="A18" s="405" t="s">
        <v>92</v>
      </c>
      <c r="B18" s="406" t="s">
        <v>392</v>
      </c>
      <c r="C18" s="405" t="s">
        <v>72</v>
      </c>
      <c r="D18" s="405" t="s">
        <v>393</v>
      </c>
      <c r="E18" s="407" t="s">
        <v>50</v>
      </c>
      <c r="F18" s="407"/>
      <c r="G18" s="408" t="s">
        <v>93</v>
      </c>
      <c r="H18" s="409">
        <v>0.5</v>
      </c>
      <c r="I18" s="409">
        <v>0</v>
      </c>
      <c r="J18" s="410">
        <v>20188.2</v>
      </c>
      <c r="K18" s="410">
        <v>10094.1</v>
      </c>
      <c r="L18" s="25"/>
    </row>
    <row r="19" spans="1:12" ht="26.25" thickBot="1" x14ac:dyDescent="0.3">
      <c r="A19" s="411"/>
      <c r="B19" s="411"/>
      <c r="C19" s="411"/>
      <c r="D19" s="411"/>
      <c r="E19" s="411" t="s">
        <v>94</v>
      </c>
      <c r="F19" s="412">
        <v>16448.89</v>
      </c>
      <c r="G19" s="411" t="s">
        <v>95</v>
      </c>
      <c r="H19" s="412">
        <v>0</v>
      </c>
      <c r="I19" s="411" t="s">
        <v>96</v>
      </c>
      <c r="J19" s="412">
        <v>16448.89</v>
      </c>
      <c r="L19" s="25"/>
    </row>
    <row r="20" spans="1:12" ht="17.25" thickTop="1" x14ac:dyDescent="0.25">
      <c r="A20" s="413"/>
      <c r="B20" s="413"/>
      <c r="C20" s="413"/>
      <c r="D20" s="413"/>
      <c r="E20" s="413"/>
      <c r="F20" s="413"/>
      <c r="G20" s="413"/>
      <c r="H20" s="413"/>
      <c r="I20" s="413"/>
      <c r="J20" s="413"/>
      <c r="K20" s="413"/>
      <c r="L20" s="25"/>
    </row>
    <row r="21" spans="1:12" ht="16.5" x14ac:dyDescent="0.25">
      <c r="A21" s="395" t="s">
        <v>60</v>
      </c>
      <c r="B21" s="396" t="s">
        <v>21</v>
      </c>
      <c r="C21" s="395" t="s">
        <v>51</v>
      </c>
      <c r="D21" s="395" t="s">
        <v>45</v>
      </c>
      <c r="E21" s="397" t="s">
        <v>22</v>
      </c>
      <c r="F21" s="397"/>
      <c r="G21" s="398" t="s">
        <v>38</v>
      </c>
      <c r="H21" s="396" t="s">
        <v>41</v>
      </c>
      <c r="I21" s="396" t="s">
        <v>91</v>
      </c>
      <c r="J21" s="396" t="s">
        <v>54</v>
      </c>
      <c r="K21" s="396" t="s">
        <v>39</v>
      </c>
      <c r="L21" s="25"/>
    </row>
    <row r="22" spans="1:12" ht="25.5" customHeight="1" x14ac:dyDescent="0.25">
      <c r="A22" s="399" t="s">
        <v>23</v>
      </c>
      <c r="B22" s="400" t="s">
        <v>193</v>
      </c>
      <c r="C22" s="399" t="s">
        <v>72</v>
      </c>
      <c r="D22" s="399" t="s">
        <v>194</v>
      </c>
      <c r="E22" s="401" t="s">
        <v>281</v>
      </c>
      <c r="F22" s="401"/>
      <c r="G22" s="402" t="s">
        <v>190</v>
      </c>
      <c r="H22" s="403">
        <v>1</v>
      </c>
      <c r="I22" s="404"/>
      <c r="J22" s="404">
        <v>90452.45</v>
      </c>
      <c r="K22" s="404">
        <v>90452.45</v>
      </c>
      <c r="L22" s="25"/>
    </row>
    <row r="23" spans="1:12" ht="25.5" x14ac:dyDescent="0.25">
      <c r="A23" s="405" t="s">
        <v>92</v>
      </c>
      <c r="B23" s="406" t="s">
        <v>392</v>
      </c>
      <c r="C23" s="405" t="s">
        <v>72</v>
      </c>
      <c r="D23" s="405" t="s">
        <v>393</v>
      </c>
      <c r="E23" s="407" t="s">
        <v>50</v>
      </c>
      <c r="F23" s="407"/>
      <c r="G23" s="408" t="s">
        <v>93</v>
      </c>
      <c r="H23" s="409">
        <v>1</v>
      </c>
      <c r="I23" s="409">
        <v>0</v>
      </c>
      <c r="J23" s="410">
        <v>20188.2</v>
      </c>
      <c r="K23" s="410">
        <v>20188.2</v>
      </c>
      <c r="L23" s="25"/>
    </row>
    <row r="24" spans="1:12" ht="25.5" x14ac:dyDescent="0.25">
      <c r="A24" s="405" t="s">
        <v>92</v>
      </c>
      <c r="B24" s="406" t="s">
        <v>394</v>
      </c>
      <c r="C24" s="405" t="s">
        <v>72</v>
      </c>
      <c r="D24" s="405" t="s">
        <v>395</v>
      </c>
      <c r="E24" s="407" t="s">
        <v>50</v>
      </c>
      <c r="F24" s="407"/>
      <c r="G24" s="408" t="s">
        <v>93</v>
      </c>
      <c r="H24" s="409">
        <v>3</v>
      </c>
      <c r="I24" s="409">
        <v>0</v>
      </c>
      <c r="J24" s="410">
        <v>21314.25</v>
      </c>
      <c r="K24" s="410">
        <v>63942.75</v>
      </c>
      <c r="L24" s="25"/>
    </row>
    <row r="25" spans="1:12" ht="25.5" x14ac:dyDescent="0.25">
      <c r="A25" s="405" t="s">
        <v>92</v>
      </c>
      <c r="B25" s="406" t="s">
        <v>396</v>
      </c>
      <c r="C25" s="405" t="s">
        <v>72</v>
      </c>
      <c r="D25" s="405" t="s">
        <v>397</v>
      </c>
      <c r="E25" s="407" t="s">
        <v>50</v>
      </c>
      <c r="F25" s="407"/>
      <c r="G25" s="408" t="s">
        <v>93</v>
      </c>
      <c r="H25" s="409">
        <v>0.25</v>
      </c>
      <c r="I25" s="409">
        <v>0</v>
      </c>
      <c r="J25" s="410">
        <v>25286</v>
      </c>
      <c r="K25" s="410">
        <v>6321.5</v>
      </c>
      <c r="L25" s="25"/>
    </row>
    <row r="26" spans="1:12" ht="26.25" thickBot="1" x14ac:dyDescent="0.3">
      <c r="A26" s="411"/>
      <c r="B26" s="411"/>
      <c r="C26" s="411"/>
      <c r="D26" s="411"/>
      <c r="E26" s="411" t="s">
        <v>94</v>
      </c>
      <c r="F26" s="412">
        <v>90452.45</v>
      </c>
      <c r="G26" s="411" t="s">
        <v>95</v>
      </c>
      <c r="H26" s="412">
        <v>0</v>
      </c>
      <c r="I26" s="411" t="s">
        <v>96</v>
      </c>
      <c r="J26" s="412">
        <v>90452.45</v>
      </c>
      <c r="L26" s="25"/>
    </row>
    <row r="27" spans="1:12" ht="17.25" thickTop="1" x14ac:dyDescent="0.25">
      <c r="A27" s="413"/>
      <c r="B27" s="413"/>
      <c r="C27" s="413"/>
      <c r="D27" s="413"/>
      <c r="E27" s="413"/>
      <c r="F27" s="413"/>
      <c r="G27" s="413"/>
      <c r="H27" s="413"/>
      <c r="I27" s="413"/>
      <c r="J27" s="413"/>
      <c r="K27" s="413"/>
      <c r="L27" s="25"/>
    </row>
    <row r="28" spans="1:12" ht="16.5" x14ac:dyDescent="0.25">
      <c r="A28" s="395" t="s">
        <v>61</v>
      </c>
      <c r="B28" s="396" t="s">
        <v>21</v>
      </c>
      <c r="C28" s="395" t="s">
        <v>51</v>
      </c>
      <c r="D28" s="395" t="s">
        <v>45</v>
      </c>
      <c r="E28" s="397" t="s">
        <v>22</v>
      </c>
      <c r="F28" s="397"/>
      <c r="G28" s="398" t="s">
        <v>38</v>
      </c>
      <c r="H28" s="396" t="s">
        <v>41</v>
      </c>
      <c r="I28" s="396" t="s">
        <v>91</v>
      </c>
      <c r="J28" s="396" t="s">
        <v>54</v>
      </c>
      <c r="K28" s="396" t="s">
        <v>39</v>
      </c>
      <c r="L28" s="25"/>
    </row>
    <row r="29" spans="1:12" ht="25.5" customHeight="1" x14ac:dyDescent="0.25">
      <c r="A29" s="399" t="s">
        <v>23</v>
      </c>
      <c r="B29" s="400" t="s">
        <v>195</v>
      </c>
      <c r="C29" s="399" t="s">
        <v>72</v>
      </c>
      <c r="D29" s="399" t="s">
        <v>196</v>
      </c>
      <c r="E29" s="401" t="s">
        <v>281</v>
      </c>
      <c r="F29" s="401"/>
      <c r="G29" s="402" t="s">
        <v>190</v>
      </c>
      <c r="H29" s="403">
        <v>1</v>
      </c>
      <c r="I29" s="404"/>
      <c r="J29" s="404">
        <v>69171.490000000005</v>
      </c>
      <c r="K29" s="404">
        <v>69171.490000000005</v>
      </c>
      <c r="L29" s="25"/>
    </row>
    <row r="30" spans="1:12" ht="25.5" x14ac:dyDescent="0.25">
      <c r="A30" s="405" t="s">
        <v>92</v>
      </c>
      <c r="B30" s="406" t="s">
        <v>392</v>
      </c>
      <c r="C30" s="405" t="s">
        <v>72</v>
      </c>
      <c r="D30" s="405" t="s">
        <v>393</v>
      </c>
      <c r="E30" s="407" t="s">
        <v>50</v>
      </c>
      <c r="F30" s="407"/>
      <c r="G30" s="408" t="s">
        <v>93</v>
      </c>
      <c r="H30" s="409">
        <v>1</v>
      </c>
      <c r="I30" s="409">
        <v>0</v>
      </c>
      <c r="J30" s="410">
        <v>20188.2</v>
      </c>
      <c r="K30" s="410">
        <v>20188.2</v>
      </c>
      <c r="L30" s="25"/>
    </row>
    <row r="31" spans="1:12" ht="25.5" x14ac:dyDescent="0.25">
      <c r="A31" s="405" t="s">
        <v>92</v>
      </c>
      <c r="B31" s="406" t="s">
        <v>394</v>
      </c>
      <c r="C31" s="405" t="s">
        <v>72</v>
      </c>
      <c r="D31" s="405" t="s">
        <v>395</v>
      </c>
      <c r="E31" s="407" t="s">
        <v>50</v>
      </c>
      <c r="F31" s="407"/>
      <c r="G31" s="408" t="s">
        <v>93</v>
      </c>
      <c r="H31" s="409">
        <v>2</v>
      </c>
      <c r="I31" s="409">
        <v>0</v>
      </c>
      <c r="J31" s="410">
        <v>21314.25</v>
      </c>
      <c r="K31" s="410">
        <v>42628.5</v>
      </c>
      <c r="L31" s="25"/>
    </row>
    <row r="32" spans="1:12" ht="25.5" x14ac:dyDescent="0.25">
      <c r="A32" s="405" t="s">
        <v>92</v>
      </c>
      <c r="B32" s="406" t="s">
        <v>390</v>
      </c>
      <c r="C32" s="405" t="s">
        <v>72</v>
      </c>
      <c r="D32" s="405" t="s">
        <v>391</v>
      </c>
      <c r="E32" s="407" t="s">
        <v>50</v>
      </c>
      <c r="F32" s="407"/>
      <c r="G32" s="408" t="s">
        <v>93</v>
      </c>
      <c r="H32" s="409">
        <v>0.25</v>
      </c>
      <c r="I32" s="409">
        <v>0</v>
      </c>
      <c r="J32" s="410">
        <v>25419.19</v>
      </c>
      <c r="K32" s="410">
        <v>6354.79</v>
      </c>
      <c r="L32" s="25"/>
    </row>
    <row r="33" spans="1:12" ht="26.25" thickBot="1" x14ac:dyDescent="0.3">
      <c r="A33" s="411"/>
      <c r="B33" s="411"/>
      <c r="C33" s="411"/>
      <c r="D33" s="411"/>
      <c r="E33" s="411" t="s">
        <v>94</v>
      </c>
      <c r="F33" s="412">
        <v>69171.490000000005</v>
      </c>
      <c r="G33" s="411" t="s">
        <v>95</v>
      </c>
      <c r="H33" s="412">
        <v>0</v>
      </c>
      <c r="I33" s="411" t="s">
        <v>96</v>
      </c>
      <c r="J33" s="412">
        <v>69171.490000000005</v>
      </c>
      <c r="L33" s="25"/>
    </row>
    <row r="34" spans="1:12" ht="17.25" thickTop="1" x14ac:dyDescent="0.25">
      <c r="A34" s="413"/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25"/>
    </row>
    <row r="35" spans="1:12" ht="16.5" x14ac:dyDescent="0.25">
      <c r="A35" s="395" t="s">
        <v>197</v>
      </c>
      <c r="B35" s="396" t="s">
        <v>21</v>
      </c>
      <c r="C35" s="395" t="s">
        <v>51</v>
      </c>
      <c r="D35" s="395" t="s">
        <v>45</v>
      </c>
      <c r="E35" s="397" t="s">
        <v>22</v>
      </c>
      <c r="F35" s="397"/>
      <c r="G35" s="398" t="s">
        <v>38</v>
      </c>
      <c r="H35" s="396" t="s">
        <v>41</v>
      </c>
      <c r="I35" s="396" t="s">
        <v>91</v>
      </c>
      <c r="J35" s="396" t="s">
        <v>54</v>
      </c>
      <c r="K35" s="396" t="s">
        <v>39</v>
      </c>
      <c r="L35" s="25"/>
    </row>
    <row r="36" spans="1:12" ht="25.5" customHeight="1" x14ac:dyDescent="0.25">
      <c r="A36" s="399" t="s">
        <v>23</v>
      </c>
      <c r="B36" s="400" t="s">
        <v>198</v>
      </c>
      <c r="C36" s="399" t="s">
        <v>72</v>
      </c>
      <c r="D36" s="399" t="s">
        <v>199</v>
      </c>
      <c r="E36" s="401" t="s">
        <v>281</v>
      </c>
      <c r="F36" s="401"/>
      <c r="G36" s="402" t="s">
        <v>190</v>
      </c>
      <c r="H36" s="403">
        <v>1</v>
      </c>
      <c r="I36" s="404"/>
      <c r="J36" s="404">
        <v>18964.5</v>
      </c>
      <c r="K36" s="404">
        <v>18964.5</v>
      </c>
      <c r="L36" s="25"/>
    </row>
    <row r="37" spans="1:12" ht="25.5" x14ac:dyDescent="0.25">
      <c r="A37" s="405" t="s">
        <v>92</v>
      </c>
      <c r="B37" s="406" t="s">
        <v>396</v>
      </c>
      <c r="C37" s="405" t="s">
        <v>72</v>
      </c>
      <c r="D37" s="405" t="s">
        <v>397</v>
      </c>
      <c r="E37" s="407" t="s">
        <v>50</v>
      </c>
      <c r="F37" s="407"/>
      <c r="G37" s="408" t="s">
        <v>93</v>
      </c>
      <c r="H37" s="409">
        <v>0.75</v>
      </c>
      <c r="I37" s="409">
        <v>0</v>
      </c>
      <c r="J37" s="410">
        <v>25286</v>
      </c>
      <c r="K37" s="410">
        <v>18964.5</v>
      </c>
      <c r="L37" s="25"/>
    </row>
    <row r="38" spans="1:12" ht="26.25" thickBot="1" x14ac:dyDescent="0.3">
      <c r="A38" s="411"/>
      <c r="B38" s="411"/>
      <c r="C38" s="411"/>
      <c r="D38" s="411"/>
      <c r="E38" s="411" t="s">
        <v>94</v>
      </c>
      <c r="F38" s="412">
        <v>18964.5</v>
      </c>
      <c r="G38" s="411" t="s">
        <v>95</v>
      </c>
      <c r="H38" s="412">
        <v>0</v>
      </c>
      <c r="I38" s="411" t="s">
        <v>96</v>
      </c>
      <c r="J38" s="412">
        <v>18964.5</v>
      </c>
      <c r="L38" s="25"/>
    </row>
    <row r="39" spans="1:12" ht="17.25" thickTop="1" x14ac:dyDescent="0.25">
      <c r="A39" s="413"/>
      <c r="B39" s="413"/>
      <c r="C39" s="413"/>
      <c r="D39" s="413"/>
      <c r="E39" s="413"/>
      <c r="F39" s="413"/>
      <c r="G39" s="413"/>
      <c r="H39" s="413"/>
      <c r="I39" s="413"/>
      <c r="J39" s="413"/>
      <c r="K39" s="413"/>
      <c r="L39" s="25"/>
    </row>
    <row r="40" spans="1:12" ht="16.5" x14ac:dyDescent="0.25">
      <c r="A40" s="395" t="s">
        <v>200</v>
      </c>
      <c r="B40" s="396" t="s">
        <v>21</v>
      </c>
      <c r="C40" s="395" t="s">
        <v>51</v>
      </c>
      <c r="D40" s="395" t="s">
        <v>45</v>
      </c>
      <c r="E40" s="397" t="s">
        <v>22</v>
      </c>
      <c r="F40" s="397"/>
      <c r="G40" s="398" t="s">
        <v>38</v>
      </c>
      <c r="H40" s="396" t="s">
        <v>41</v>
      </c>
      <c r="I40" s="396" t="s">
        <v>91</v>
      </c>
      <c r="J40" s="396" t="s">
        <v>54</v>
      </c>
      <c r="K40" s="396" t="s">
        <v>39</v>
      </c>
      <c r="L40" s="25"/>
    </row>
    <row r="41" spans="1:12" ht="25.5" customHeight="1" x14ac:dyDescent="0.25">
      <c r="A41" s="399" t="s">
        <v>23</v>
      </c>
      <c r="B41" s="400" t="s">
        <v>201</v>
      </c>
      <c r="C41" s="399" t="s">
        <v>72</v>
      </c>
      <c r="D41" s="399" t="s">
        <v>202</v>
      </c>
      <c r="E41" s="401" t="s">
        <v>281</v>
      </c>
      <c r="F41" s="401"/>
      <c r="G41" s="402" t="s">
        <v>190</v>
      </c>
      <c r="H41" s="403">
        <v>1</v>
      </c>
      <c r="I41" s="404"/>
      <c r="J41" s="404">
        <v>41502.449999999997</v>
      </c>
      <c r="K41" s="404">
        <v>41502.449999999997</v>
      </c>
      <c r="L41" s="25"/>
    </row>
    <row r="42" spans="1:12" ht="25.5" x14ac:dyDescent="0.25">
      <c r="A42" s="405" t="s">
        <v>92</v>
      </c>
      <c r="B42" s="406" t="s">
        <v>392</v>
      </c>
      <c r="C42" s="405" t="s">
        <v>72</v>
      </c>
      <c r="D42" s="405" t="s">
        <v>393</v>
      </c>
      <c r="E42" s="407" t="s">
        <v>50</v>
      </c>
      <c r="F42" s="407"/>
      <c r="G42" s="408" t="s">
        <v>93</v>
      </c>
      <c r="H42" s="409">
        <v>1</v>
      </c>
      <c r="I42" s="409">
        <v>0</v>
      </c>
      <c r="J42" s="410">
        <v>20188.2</v>
      </c>
      <c r="K42" s="410">
        <v>20188.2</v>
      </c>
      <c r="L42" s="25"/>
    </row>
    <row r="43" spans="1:12" ht="25.5" x14ac:dyDescent="0.25">
      <c r="A43" s="405" t="s">
        <v>92</v>
      </c>
      <c r="B43" s="406" t="s">
        <v>394</v>
      </c>
      <c r="C43" s="405" t="s">
        <v>72</v>
      </c>
      <c r="D43" s="405" t="s">
        <v>395</v>
      </c>
      <c r="E43" s="407" t="s">
        <v>50</v>
      </c>
      <c r="F43" s="407"/>
      <c r="G43" s="408" t="s">
        <v>93</v>
      </c>
      <c r="H43" s="409">
        <v>1</v>
      </c>
      <c r="I43" s="409">
        <v>0</v>
      </c>
      <c r="J43" s="410">
        <v>21314.25</v>
      </c>
      <c r="K43" s="410">
        <v>21314.25</v>
      </c>
      <c r="L43" s="25"/>
    </row>
    <row r="44" spans="1:12" ht="26.25" thickBot="1" x14ac:dyDescent="0.3">
      <c r="A44" s="411"/>
      <c r="B44" s="411"/>
      <c r="C44" s="411"/>
      <c r="D44" s="411"/>
      <c r="E44" s="411" t="s">
        <v>94</v>
      </c>
      <c r="F44" s="412">
        <v>41502.449999999997</v>
      </c>
      <c r="G44" s="411" t="s">
        <v>95</v>
      </c>
      <c r="H44" s="412">
        <v>0</v>
      </c>
      <c r="I44" s="411" t="s">
        <v>96</v>
      </c>
      <c r="J44" s="412">
        <v>41502.449999999997</v>
      </c>
      <c r="L44" s="25"/>
    </row>
    <row r="45" spans="1:12" ht="17.25" thickTop="1" x14ac:dyDescent="0.25">
      <c r="A45" s="413"/>
      <c r="B45" s="413"/>
      <c r="C45" s="413"/>
      <c r="D45" s="413"/>
      <c r="E45" s="413"/>
      <c r="F45" s="413"/>
      <c r="G45" s="413"/>
      <c r="H45" s="413"/>
      <c r="I45" s="413"/>
      <c r="J45" s="413"/>
      <c r="K45" s="413"/>
      <c r="L45" s="25"/>
    </row>
    <row r="46" spans="1:12" ht="16.5" x14ac:dyDescent="0.25">
      <c r="A46" s="395" t="s">
        <v>203</v>
      </c>
      <c r="B46" s="396" t="s">
        <v>21</v>
      </c>
      <c r="C46" s="395" t="s">
        <v>51</v>
      </c>
      <c r="D46" s="395" t="s">
        <v>45</v>
      </c>
      <c r="E46" s="397" t="s">
        <v>22</v>
      </c>
      <c r="F46" s="397"/>
      <c r="G46" s="398" t="s">
        <v>38</v>
      </c>
      <c r="H46" s="396" t="s">
        <v>41</v>
      </c>
      <c r="I46" s="396" t="s">
        <v>91</v>
      </c>
      <c r="J46" s="396" t="s">
        <v>54</v>
      </c>
      <c r="K46" s="396" t="s">
        <v>39</v>
      </c>
      <c r="L46" s="25"/>
    </row>
    <row r="47" spans="1:12" ht="25.5" customHeight="1" x14ac:dyDescent="0.25">
      <c r="A47" s="399" t="s">
        <v>23</v>
      </c>
      <c r="B47" s="400" t="s">
        <v>204</v>
      </c>
      <c r="C47" s="399" t="s">
        <v>72</v>
      </c>
      <c r="D47" s="399" t="s">
        <v>205</v>
      </c>
      <c r="E47" s="401" t="s">
        <v>281</v>
      </c>
      <c r="F47" s="401"/>
      <c r="G47" s="402" t="s">
        <v>190</v>
      </c>
      <c r="H47" s="403">
        <v>1</v>
      </c>
      <c r="I47" s="404"/>
      <c r="J47" s="404">
        <v>17340.650000000001</v>
      </c>
      <c r="K47" s="404">
        <v>17340.650000000001</v>
      </c>
      <c r="L47" s="25"/>
    </row>
    <row r="48" spans="1:12" ht="25.5" x14ac:dyDescent="0.25">
      <c r="A48" s="405" t="s">
        <v>92</v>
      </c>
      <c r="B48" s="406" t="s">
        <v>390</v>
      </c>
      <c r="C48" s="405" t="s">
        <v>72</v>
      </c>
      <c r="D48" s="405" t="s">
        <v>391</v>
      </c>
      <c r="E48" s="407" t="s">
        <v>50</v>
      </c>
      <c r="F48" s="407"/>
      <c r="G48" s="408" t="s">
        <v>93</v>
      </c>
      <c r="H48" s="409">
        <v>0.25</v>
      </c>
      <c r="I48" s="409">
        <v>0</v>
      </c>
      <c r="J48" s="410">
        <v>25419.19</v>
      </c>
      <c r="K48" s="410">
        <v>6354.79</v>
      </c>
      <c r="L48" s="25"/>
    </row>
    <row r="49" spans="1:12" ht="16.5" x14ac:dyDescent="0.25">
      <c r="A49" s="405" t="s">
        <v>92</v>
      </c>
      <c r="B49" s="406" t="s">
        <v>282</v>
      </c>
      <c r="C49" s="405" t="s">
        <v>72</v>
      </c>
      <c r="D49" s="405" t="s">
        <v>283</v>
      </c>
      <c r="E49" s="407" t="s">
        <v>50</v>
      </c>
      <c r="F49" s="407"/>
      <c r="G49" s="408" t="s">
        <v>93</v>
      </c>
      <c r="H49" s="409">
        <v>1</v>
      </c>
      <c r="I49" s="409"/>
      <c r="J49" s="410">
        <v>10985.86</v>
      </c>
      <c r="K49" s="410">
        <v>10985.86</v>
      </c>
      <c r="L49" s="25"/>
    </row>
    <row r="50" spans="1:12" ht="26.25" thickBot="1" x14ac:dyDescent="0.3">
      <c r="A50" s="411"/>
      <c r="B50" s="411"/>
      <c r="C50" s="411"/>
      <c r="D50" s="411"/>
      <c r="E50" s="411" t="s">
        <v>94</v>
      </c>
      <c r="F50" s="412">
        <v>17340.650000000001</v>
      </c>
      <c r="G50" s="411" t="s">
        <v>95</v>
      </c>
      <c r="H50" s="412">
        <v>0</v>
      </c>
      <c r="I50" s="411" t="s">
        <v>96</v>
      </c>
      <c r="J50" s="412">
        <v>17340.650000000001</v>
      </c>
      <c r="L50" s="25"/>
    </row>
    <row r="51" spans="1:12" ht="17.25" thickTop="1" x14ac:dyDescent="0.25">
      <c r="A51" s="413"/>
      <c r="B51" s="413"/>
      <c r="C51" s="413"/>
      <c r="D51" s="413"/>
      <c r="E51" s="413"/>
      <c r="F51" s="413"/>
      <c r="G51" s="413"/>
      <c r="H51" s="413"/>
      <c r="I51" s="413"/>
      <c r="J51" s="413"/>
      <c r="K51" s="413"/>
      <c r="L51" s="25"/>
    </row>
    <row r="52" spans="1:12" ht="16.5" x14ac:dyDescent="0.25">
      <c r="A52" s="395" t="s">
        <v>63</v>
      </c>
      <c r="B52" s="396" t="s">
        <v>21</v>
      </c>
      <c r="C52" s="395" t="s">
        <v>51</v>
      </c>
      <c r="D52" s="395" t="s">
        <v>45</v>
      </c>
      <c r="E52" s="397" t="s">
        <v>22</v>
      </c>
      <c r="F52" s="397"/>
      <c r="G52" s="398" t="s">
        <v>38</v>
      </c>
      <c r="H52" s="396" t="s">
        <v>41</v>
      </c>
      <c r="I52" s="396" t="s">
        <v>91</v>
      </c>
      <c r="J52" s="396" t="s">
        <v>54</v>
      </c>
      <c r="K52" s="396" t="s">
        <v>39</v>
      </c>
      <c r="L52" s="25"/>
    </row>
    <row r="53" spans="1:12" ht="25.5" customHeight="1" x14ac:dyDescent="0.25">
      <c r="A53" s="399" t="s">
        <v>23</v>
      </c>
      <c r="B53" s="400" t="s">
        <v>209</v>
      </c>
      <c r="C53" s="399" t="s">
        <v>72</v>
      </c>
      <c r="D53" s="399" t="s">
        <v>210</v>
      </c>
      <c r="E53" s="401" t="s">
        <v>281</v>
      </c>
      <c r="F53" s="401"/>
      <c r="G53" s="402" t="s">
        <v>190</v>
      </c>
      <c r="H53" s="403">
        <v>1</v>
      </c>
      <c r="I53" s="404"/>
      <c r="J53" s="404">
        <v>63180.09</v>
      </c>
      <c r="K53" s="404">
        <v>63180.09</v>
      </c>
      <c r="L53" s="25"/>
    </row>
    <row r="54" spans="1:12" ht="25.5" x14ac:dyDescent="0.25">
      <c r="A54" s="405" t="s">
        <v>92</v>
      </c>
      <c r="B54" s="406" t="s">
        <v>392</v>
      </c>
      <c r="C54" s="405" t="s">
        <v>72</v>
      </c>
      <c r="D54" s="405" t="s">
        <v>393</v>
      </c>
      <c r="E54" s="407" t="s">
        <v>50</v>
      </c>
      <c r="F54" s="407"/>
      <c r="G54" s="408" t="s">
        <v>93</v>
      </c>
      <c r="H54" s="409">
        <v>2.5</v>
      </c>
      <c r="I54" s="409">
        <v>0</v>
      </c>
      <c r="J54" s="410">
        <v>20188.2</v>
      </c>
      <c r="K54" s="410">
        <v>50470.5</v>
      </c>
      <c r="L54" s="25"/>
    </row>
    <row r="55" spans="1:12" ht="25.5" x14ac:dyDescent="0.25">
      <c r="A55" s="405" t="s">
        <v>92</v>
      </c>
      <c r="B55" s="406" t="s">
        <v>390</v>
      </c>
      <c r="C55" s="405" t="s">
        <v>72</v>
      </c>
      <c r="D55" s="405" t="s">
        <v>391</v>
      </c>
      <c r="E55" s="407" t="s">
        <v>50</v>
      </c>
      <c r="F55" s="407"/>
      <c r="G55" s="408" t="s">
        <v>93</v>
      </c>
      <c r="H55" s="409">
        <v>0.5</v>
      </c>
      <c r="I55" s="409">
        <v>0</v>
      </c>
      <c r="J55" s="410">
        <v>25419.19</v>
      </c>
      <c r="K55" s="410">
        <v>12709.59</v>
      </c>
      <c r="L55" s="25"/>
    </row>
    <row r="56" spans="1:12" ht="26.25" thickBot="1" x14ac:dyDescent="0.3">
      <c r="A56" s="411"/>
      <c r="B56" s="411"/>
      <c r="C56" s="411"/>
      <c r="D56" s="411"/>
      <c r="E56" s="411" t="s">
        <v>94</v>
      </c>
      <c r="F56" s="412">
        <v>63180.09</v>
      </c>
      <c r="G56" s="411" t="s">
        <v>95</v>
      </c>
      <c r="H56" s="412">
        <v>0</v>
      </c>
      <c r="I56" s="411" t="s">
        <v>96</v>
      </c>
      <c r="J56" s="412">
        <v>63180.09</v>
      </c>
      <c r="L56" s="25"/>
    </row>
    <row r="57" spans="1:12" ht="17.25" thickTop="1" x14ac:dyDescent="0.25">
      <c r="A57" s="413"/>
      <c r="B57" s="413"/>
      <c r="C57" s="413"/>
      <c r="D57" s="413"/>
      <c r="E57" s="413"/>
      <c r="F57" s="413"/>
      <c r="G57" s="413"/>
      <c r="H57" s="413"/>
      <c r="I57" s="413"/>
      <c r="J57" s="413"/>
      <c r="K57" s="413"/>
      <c r="L57" s="25"/>
    </row>
    <row r="58" spans="1:12" ht="16.5" x14ac:dyDescent="0.25">
      <c r="A58" s="395" t="s">
        <v>64</v>
      </c>
      <c r="B58" s="396" t="s">
        <v>21</v>
      </c>
      <c r="C58" s="395" t="s">
        <v>51</v>
      </c>
      <c r="D58" s="395" t="s">
        <v>45</v>
      </c>
      <c r="E58" s="397" t="s">
        <v>22</v>
      </c>
      <c r="F58" s="397"/>
      <c r="G58" s="398" t="s">
        <v>38</v>
      </c>
      <c r="H58" s="396" t="s">
        <v>41</v>
      </c>
      <c r="I58" s="396" t="s">
        <v>91</v>
      </c>
      <c r="J58" s="396" t="s">
        <v>54</v>
      </c>
      <c r="K58" s="396" t="s">
        <v>39</v>
      </c>
      <c r="L58" s="25"/>
    </row>
    <row r="59" spans="1:12" ht="25.5" customHeight="1" x14ac:dyDescent="0.25">
      <c r="A59" s="399" t="s">
        <v>23</v>
      </c>
      <c r="B59" s="400" t="s">
        <v>211</v>
      </c>
      <c r="C59" s="399" t="s">
        <v>72</v>
      </c>
      <c r="D59" s="399" t="s">
        <v>212</v>
      </c>
      <c r="E59" s="401" t="s">
        <v>281</v>
      </c>
      <c r="F59" s="401"/>
      <c r="G59" s="402" t="s">
        <v>190</v>
      </c>
      <c r="H59" s="403">
        <v>1</v>
      </c>
      <c r="I59" s="404"/>
      <c r="J59" s="404">
        <v>40560.339999999997</v>
      </c>
      <c r="K59" s="404">
        <v>40560.339999999997</v>
      </c>
      <c r="L59" s="25"/>
    </row>
    <row r="60" spans="1:12" ht="25.5" x14ac:dyDescent="0.25">
      <c r="A60" s="405" t="s">
        <v>92</v>
      </c>
      <c r="B60" s="406" t="s">
        <v>392</v>
      </c>
      <c r="C60" s="405" t="s">
        <v>72</v>
      </c>
      <c r="D60" s="405" t="s">
        <v>393</v>
      </c>
      <c r="E60" s="407" t="s">
        <v>50</v>
      </c>
      <c r="F60" s="407"/>
      <c r="G60" s="408" t="s">
        <v>93</v>
      </c>
      <c r="H60" s="409">
        <v>0.75</v>
      </c>
      <c r="I60" s="409">
        <v>0</v>
      </c>
      <c r="J60" s="410">
        <v>20188.2</v>
      </c>
      <c r="K60" s="410">
        <v>15141.15</v>
      </c>
      <c r="L60" s="25"/>
    </row>
    <row r="61" spans="1:12" ht="25.5" x14ac:dyDescent="0.25">
      <c r="A61" s="405" t="s">
        <v>92</v>
      </c>
      <c r="B61" s="406" t="s">
        <v>390</v>
      </c>
      <c r="C61" s="405" t="s">
        <v>72</v>
      </c>
      <c r="D61" s="405" t="s">
        <v>391</v>
      </c>
      <c r="E61" s="407" t="s">
        <v>50</v>
      </c>
      <c r="F61" s="407"/>
      <c r="G61" s="408" t="s">
        <v>93</v>
      </c>
      <c r="H61" s="409">
        <v>1</v>
      </c>
      <c r="I61" s="409">
        <v>0</v>
      </c>
      <c r="J61" s="410">
        <v>25419.19</v>
      </c>
      <c r="K61" s="410">
        <v>25419.19</v>
      </c>
      <c r="L61" s="25"/>
    </row>
    <row r="62" spans="1:12" ht="26.25" thickBot="1" x14ac:dyDescent="0.3">
      <c r="A62" s="411"/>
      <c r="B62" s="411"/>
      <c r="C62" s="411"/>
      <c r="D62" s="411"/>
      <c r="E62" s="411" t="s">
        <v>94</v>
      </c>
      <c r="F62" s="412">
        <v>40560.339999999997</v>
      </c>
      <c r="G62" s="411" t="s">
        <v>95</v>
      </c>
      <c r="H62" s="412">
        <v>0</v>
      </c>
      <c r="I62" s="411" t="s">
        <v>96</v>
      </c>
      <c r="J62" s="412">
        <v>40560.339999999997</v>
      </c>
      <c r="L62" s="25"/>
    </row>
    <row r="63" spans="1:12" ht="17.25" thickTop="1" x14ac:dyDescent="0.25">
      <c r="A63" s="413"/>
      <c r="B63" s="413"/>
      <c r="C63" s="413"/>
      <c r="D63" s="413"/>
      <c r="E63" s="413"/>
      <c r="F63" s="413"/>
      <c r="G63" s="413"/>
      <c r="H63" s="413"/>
      <c r="I63" s="413"/>
      <c r="J63" s="413"/>
      <c r="K63" s="413"/>
      <c r="L63" s="25"/>
    </row>
    <row r="64" spans="1:12" ht="16.5" x14ac:dyDescent="0.25">
      <c r="A64" s="395" t="s">
        <v>65</v>
      </c>
      <c r="B64" s="396" t="s">
        <v>21</v>
      </c>
      <c r="C64" s="395" t="s">
        <v>51</v>
      </c>
      <c r="D64" s="395" t="s">
        <v>45</v>
      </c>
      <c r="E64" s="397" t="s">
        <v>22</v>
      </c>
      <c r="F64" s="397"/>
      <c r="G64" s="398" t="s">
        <v>38</v>
      </c>
      <c r="H64" s="396" t="s">
        <v>41</v>
      </c>
      <c r="I64" s="396" t="s">
        <v>91</v>
      </c>
      <c r="J64" s="396" t="s">
        <v>54</v>
      </c>
      <c r="K64" s="396" t="s">
        <v>39</v>
      </c>
      <c r="L64" s="25"/>
    </row>
    <row r="65" spans="1:12" ht="25.5" customHeight="1" x14ac:dyDescent="0.25">
      <c r="A65" s="399" t="s">
        <v>23</v>
      </c>
      <c r="B65" s="400" t="s">
        <v>213</v>
      </c>
      <c r="C65" s="399" t="s">
        <v>72</v>
      </c>
      <c r="D65" s="399" t="s">
        <v>214</v>
      </c>
      <c r="E65" s="401" t="s">
        <v>281</v>
      </c>
      <c r="F65" s="401"/>
      <c r="G65" s="402" t="s">
        <v>190</v>
      </c>
      <c r="H65" s="403">
        <v>1</v>
      </c>
      <c r="I65" s="404"/>
      <c r="J65" s="404">
        <v>27850.74</v>
      </c>
      <c r="K65" s="404">
        <v>27850.74</v>
      </c>
      <c r="L65" s="25"/>
    </row>
    <row r="66" spans="1:12" ht="25.5" x14ac:dyDescent="0.25">
      <c r="A66" s="405" t="s">
        <v>92</v>
      </c>
      <c r="B66" s="406" t="s">
        <v>392</v>
      </c>
      <c r="C66" s="405" t="s">
        <v>72</v>
      </c>
      <c r="D66" s="405" t="s">
        <v>393</v>
      </c>
      <c r="E66" s="407" t="s">
        <v>50</v>
      </c>
      <c r="F66" s="407"/>
      <c r="G66" s="408" t="s">
        <v>93</v>
      </c>
      <c r="H66" s="409">
        <v>0.75</v>
      </c>
      <c r="I66" s="409">
        <v>0</v>
      </c>
      <c r="J66" s="410">
        <v>20188.2</v>
      </c>
      <c r="K66" s="410">
        <v>15141.15</v>
      </c>
      <c r="L66" s="25"/>
    </row>
    <row r="67" spans="1:12" ht="25.5" x14ac:dyDescent="0.25">
      <c r="A67" s="405" t="s">
        <v>92</v>
      </c>
      <c r="B67" s="406" t="s">
        <v>390</v>
      </c>
      <c r="C67" s="405" t="s">
        <v>72</v>
      </c>
      <c r="D67" s="405" t="s">
        <v>391</v>
      </c>
      <c r="E67" s="407" t="s">
        <v>50</v>
      </c>
      <c r="F67" s="407"/>
      <c r="G67" s="408" t="s">
        <v>93</v>
      </c>
      <c r="H67" s="409">
        <v>0.5</v>
      </c>
      <c r="I67" s="409">
        <v>0</v>
      </c>
      <c r="J67" s="410">
        <v>25419.19</v>
      </c>
      <c r="K67" s="410">
        <v>12709.59</v>
      </c>
      <c r="L67" s="25"/>
    </row>
    <row r="68" spans="1:12" ht="26.25" thickBot="1" x14ac:dyDescent="0.3">
      <c r="A68" s="411"/>
      <c r="B68" s="411"/>
      <c r="C68" s="411"/>
      <c r="D68" s="411"/>
      <c r="E68" s="411" t="s">
        <v>94</v>
      </c>
      <c r="F68" s="412">
        <v>27850.74</v>
      </c>
      <c r="G68" s="411" t="s">
        <v>95</v>
      </c>
      <c r="H68" s="412">
        <v>0</v>
      </c>
      <c r="I68" s="411" t="s">
        <v>96</v>
      </c>
      <c r="J68" s="412">
        <v>27850.74</v>
      </c>
      <c r="L68" s="25"/>
    </row>
    <row r="69" spans="1:12" ht="17.25" thickTop="1" x14ac:dyDescent="0.25">
      <c r="A69" s="413"/>
      <c r="B69" s="413"/>
      <c r="C69" s="413"/>
      <c r="D69" s="413"/>
      <c r="E69" s="413"/>
      <c r="F69" s="413"/>
      <c r="G69" s="413"/>
      <c r="H69" s="413"/>
      <c r="I69" s="413"/>
      <c r="J69" s="413"/>
      <c r="K69" s="413"/>
      <c r="L69" s="25"/>
    </row>
    <row r="70" spans="1:12" ht="16.5" x14ac:dyDescent="0.25">
      <c r="A70" s="395" t="s">
        <v>67</v>
      </c>
      <c r="B70" s="396" t="s">
        <v>21</v>
      </c>
      <c r="C70" s="395" t="s">
        <v>51</v>
      </c>
      <c r="D70" s="395" t="s">
        <v>45</v>
      </c>
      <c r="E70" s="397" t="s">
        <v>22</v>
      </c>
      <c r="F70" s="397"/>
      <c r="G70" s="398" t="s">
        <v>38</v>
      </c>
      <c r="H70" s="396" t="s">
        <v>41</v>
      </c>
      <c r="I70" s="396" t="s">
        <v>91</v>
      </c>
      <c r="J70" s="396" t="s">
        <v>54</v>
      </c>
      <c r="K70" s="396" t="s">
        <v>39</v>
      </c>
      <c r="L70" s="25"/>
    </row>
    <row r="71" spans="1:12" ht="16.5" customHeight="1" x14ac:dyDescent="0.25">
      <c r="A71" s="399" t="s">
        <v>23</v>
      </c>
      <c r="B71" s="400" t="s">
        <v>216</v>
      </c>
      <c r="C71" s="399" t="s">
        <v>72</v>
      </c>
      <c r="D71" s="399" t="s">
        <v>217</v>
      </c>
      <c r="E71" s="401" t="s">
        <v>281</v>
      </c>
      <c r="F71" s="401"/>
      <c r="G71" s="402" t="s">
        <v>190</v>
      </c>
      <c r="H71" s="403">
        <v>1</v>
      </c>
      <c r="I71" s="404"/>
      <c r="J71" s="404">
        <v>58448.27</v>
      </c>
      <c r="K71" s="404">
        <v>58448.27</v>
      </c>
      <c r="L71" s="25"/>
    </row>
    <row r="72" spans="1:12" ht="25.5" x14ac:dyDescent="0.25">
      <c r="A72" s="405" t="s">
        <v>92</v>
      </c>
      <c r="B72" s="406" t="s">
        <v>284</v>
      </c>
      <c r="C72" s="405" t="s">
        <v>72</v>
      </c>
      <c r="D72" s="405" t="s">
        <v>285</v>
      </c>
      <c r="E72" s="407" t="s">
        <v>50</v>
      </c>
      <c r="F72" s="407"/>
      <c r="G72" s="408" t="s">
        <v>93</v>
      </c>
      <c r="H72" s="409">
        <v>0.5</v>
      </c>
      <c r="I72" s="409">
        <v>0</v>
      </c>
      <c r="J72" s="410">
        <v>21314.25</v>
      </c>
      <c r="K72" s="410">
        <v>10657.12</v>
      </c>
      <c r="L72" s="25"/>
    </row>
    <row r="73" spans="1:12" ht="25.5" x14ac:dyDescent="0.25">
      <c r="A73" s="405" t="s">
        <v>92</v>
      </c>
      <c r="B73" s="406" t="s">
        <v>286</v>
      </c>
      <c r="C73" s="405" t="s">
        <v>72</v>
      </c>
      <c r="D73" s="405" t="s">
        <v>287</v>
      </c>
      <c r="E73" s="407" t="s">
        <v>50</v>
      </c>
      <c r="F73" s="407"/>
      <c r="G73" s="408" t="s">
        <v>93</v>
      </c>
      <c r="H73" s="409">
        <v>0.5</v>
      </c>
      <c r="I73" s="409">
        <v>0</v>
      </c>
      <c r="J73" s="410">
        <v>21314.25</v>
      </c>
      <c r="K73" s="410">
        <v>10657.12</v>
      </c>
      <c r="L73" s="25"/>
    </row>
    <row r="74" spans="1:12" ht="16.5" x14ac:dyDescent="0.25">
      <c r="A74" s="405" t="s">
        <v>92</v>
      </c>
      <c r="B74" s="406" t="s">
        <v>288</v>
      </c>
      <c r="C74" s="405" t="s">
        <v>52</v>
      </c>
      <c r="D74" s="405" t="s">
        <v>289</v>
      </c>
      <c r="E74" s="407" t="s">
        <v>50</v>
      </c>
      <c r="F74" s="407"/>
      <c r="G74" s="408" t="s">
        <v>93</v>
      </c>
      <c r="H74" s="409">
        <v>0.5</v>
      </c>
      <c r="I74" s="409">
        <v>0</v>
      </c>
      <c r="J74" s="410">
        <v>20992.18</v>
      </c>
      <c r="K74" s="410">
        <v>10496.09</v>
      </c>
      <c r="L74" s="25"/>
    </row>
    <row r="75" spans="1:12" ht="25.5" x14ac:dyDescent="0.25">
      <c r="A75" s="405" t="s">
        <v>92</v>
      </c>
      <c r="B75" s="406" t="s">
        <v>390</v>
      </c>
      <c r="C75" s="405" t="s">
        <v>72</v>
      </c>
      <c r="D75" s="405" t="s">
        <v>391</v>
      </c>
      <c r="E75" s="407" t="s">
        <v>50</v>
      </c>
      <c r="F75" s="407"/>
      <c r="G75" s="408" t="s">
        <v>93</v>
      </c>
      <c r="H75" s="409">
        <v>0.25</v>
      </c>
      <c r="I75" s="409">
        <v>0</v>
      </c>
      <c r="J75" s="410">
        <v>25419.19</v>
      </c>
      <c r="K75" s="410">
        <v>6354.79</v>
      </c>
      <c r="L75" s="25"/>
    </row>
    <row r="76" spans="1:12" ht="25.5" x14ac:dyDescent="0.25">
      <c r="A76" s="405" t="s">
        <v>92</v>
      </c>
      <c r="B76" s="406" t="s">
        <v>394</v>
      </c>
      <c r="C76" s="405" t="s">
        <v>72</v>
      </c>
      <c r="D76" s="405" t="s">
        <v>395</v>
      </c>
      <c r="E76" s="407" t="s">
        <v>50</v>
      </c>
      <c r="F76" s="407"/>
      <c r="G76" s="408" t="s">
        <v>93</v>
      </c>
      <c r="H76" s="409">
        <v>0.25</v>
      </c>
      <c r="I76" s="409">
        <v>0</v>
      </c>
      <c r="J76" s="410">
        <v>21314.25</v>
      </c>
      <c r="K76" s="410">
        <v>5328.56</v>
      </c>
      <c r="L76" s="25"/>
    </row>
    <row r="77" spans="1:12" ht="25.5" x14ac:dyDescent="0.25">
      <c r="A77" s="405" t="s">
        <v>92</v>
      </c>
      <c r="B77" s="406" t="s">
        <v>392</v>
      </c>
      <c r="C77" s="405" t="s">
        <v>72</v>
      </c>
      <c r="D77" s="405" t="s">
        <v>393</v>
      </c>
      <c r="E77" s="407" t="s">
        <v>50</v>
      </c>
      <c r="F77" s="407"/>
      <c r="G77" s="408" t="s">
        <v>93</v>
      </c>
      <c r="H77" s="409">
        <v>0.25</v>
      </c>
      <c r="I77" s="409">
        <v>0</v>
      </c>
      <c r="J77" s="410">
        <v>20188.2</v>
      </c>
      <c r="K77" s="410">
        <v>5047.05</v>
      </c>
      <c r="L77" s="25"/>
    </row>
    <row r="78" spans="1:12" ht="16.5" x14ac:dyDescent="0.25">
      <c r="A78" s="405" t="s">
        <v>92</v>
      </c>
      <c r="B78" s="406" t="s">
        <v>290</v>
      </c>
      <c r="C78" s="405" t="s">
        <v>52</v>
      </c>
      <c r="D78" s="405" t="s">
        <v>291</v>
      </c>
      <c r="E78" s="407" t="s">
        <v>50</v>
      </c>
      <c r="F78" s="407"/>
      <c r="G78" s="408" t="s">
        <v>93</v>
      </c>
      <c r="H78" s="409">
        <v>0.5</v>
      </c>
      <c r="I78" s="409"/>
      <c r="J78" s="410">
        <v>19815.080000000002</v>
      </c>
      <c r="K78" s="410">
        <v>9907.5400000000009</v>
      </c>
      <c r="L78" s="25"/>
    </row>
    <row r="79" spans="1:12" ht="26.25" thickBot="1" x14ac:dyDescent="0.3">
      <c r="A79" s="411"/>
      <c r="B79" s="411"/>
      <c r="C79" s="411"/>
      <c r="D79" s="411"/>
      <c r="E79" s="411" t="s">
        <v>94</v>
      </c>
      <c r="F79" s="412">
        <v>58448.27</v>
      </c>
      <c r="G79" s="411" t="s">
        <v>95</v>
      </c>
      <c r="H79" s="412">
        <v>0</v>
      </c>
      <c r="I79" s="411" t="s">
        <v>96</v>
      </c>
      <c r="J79" s="412">
        <v>58448.27</v>
      </c>
      <c r="L79" s="25"/>
    </row>
    <row r="80" spans="1:12" ht="17.25" thickTop="1" x14ac:dyDescent="0.25">
      <c r="A80" s="413"/>
      <c r="B80" s="413"/>
      <c r="C80" s="413"/>
      <c r="D80" s="413"/>
      <c r="E80" s="413"/>
      <c r="F80" s="413"/>
      <c r="G80" s="413"/>
      <c r="H80" s="413"/>
      <c r="I80" s="413"/>
      <c r="J80" s="413"/>
      <c r="K80" s="413"/>
      <c r="L80" s="25"/>
    </row>
    <row r="81" spans="1:12" ht="16.5" x14ac:dyDescent="0.25">
      <c r="A81" s="395" t="s">
        <v>68</v>
      </c>
      <c r="B81" s="396" t="s">
        <v>21</v>
      </c>
      <c r="C81" s="395" t="s">
        <v>51</v>
      </c>
      <c r="D81" s="395" t="s">
        <v>45</v>
      </c>
      <c r="E81" s="397" t="s">
        <v>22</v>
      </c>
      <c r="F81" s="397"/>
      <c r="G81" s="398" t="s">
        <v>38</v>
      </c>
      <c r="H81" s="396" t="s">
        <v>41</v>
      </c>
      <c r="I81" s="396" t="s">
        <v>91</v>
      </c>
      <c r="J81" s="396" t="s">
        <v>54</v>
      </c>
      <c r="K81" s="396" t="s">
        <v>39</v>
      </c>
      <c r="L81" s="25"/>
    </row>
    <row r="82" spans="1:12" ht="25.5" customHeight="1" x14ac:dyDescent="0.25">
      <c r="A82" s="399" t="s">
        <v>23</v>
      </c>
      <c r="B82" s="400" t="s">
        <v>218</v>
      </c>
      <c r="C82" s="399" t="s">
        <v>72</v>
      </c>
      <c r="D82" s="399" t="s">
        <v>219</v>
      </c>
      <c r="E82" s="401" t="s">
        <v>281</v>
      </c>
      <c r="F82" s="401"/>
      <c r="G82" s="402" t="s">
        <v>190</v>
      </c>
      <c r="H82" s="403">
        <v>1</v>
      </c>
      <c r="I82" s="404"/>
      <c r="J82" s="404">
        <v>10375.61</v>
      </c>
      <c r="K82" s="404">
        <v>10375.61</v>
      </c>
      <c r="L82" s="25"/>
    </row>
    <row r="83" spans="1:12" ht="25.5" x14ac:dyDescent="0.25">
      <c r="A83" s="405" t="s">
        <v>92</v>
      </c>
      <c r="B83" s="406" t="s">
        <v>394</v>
      </c>
      <c r="C83" s="405" t="s">
        <v>72</v>
      </c>
      <c r="D83" s="405" t="s">
        <v>395</v>
      </c>
      <c r="E83" s="407" t="s">
        <v>50</v>
      </c>
      <c r="F83" s="407"/>
      <c r="G83" s="408" t="s">
        <v>93</v>
      </c>
      <c r="H83" s="409">
        <v>0.25</v>
      </c>
      <c r="I83" s="409">
        <v>0</v>
      </c>
      <c r="J83" s="410">
        <v>21314.25</v>
      </c>
      <c r="K83" s="410">
        <v>5328.56</v>
      </c>
      <c r="L83" s="25"/>
    </row>
    <row r="84" spans="1:12" ht="25.5" x14ac:dyDescent="0.25">
      <c r="A84" s="405" t="s">
        <v>92</v>
      </c>
      <c r="B84" s="406" t="s">
        <v>392</v>
      </c>
      <c r="C84" s="405" t="s">
        <v>72</v>
      </c>
      <c r="D84" s="405" t="s">
        <v>393</v>
      </c>
      <c r="E84" s="407" t="s">
        <v>50</v>
      </c>
      <c r="F84" s="407"/>
      <c r="G84" s="408" t="s">
        <v>93</v>
      </c>
      <c r="H84" s="409">
        <v>0.25</v>
      </c>
      <c r="I84" s="409">
        <v>0</v>
      </c>
      <c r="J84" s="410">
        <v>20188.2</v>
      </c>
      <c r="K84" s="410">
        <v>5047.05</v>
      </c>
      <c r="L84" s="25"/>
    </row>
    <row r="85" spans="1:12" ht="26.25" thickBot="1" x14ac:dyDescent="0.3">
      <c r="A85" s="411"/>
      <c r="B85" s="411"/>
      <c r="C85" s="411"/>
      <c r="D85" s="411"/>
      <c r="E85" s="411" t="s">
        <v>94</v>
      </c>
      <c r="F85" s="412">
        <v>10375.61</v>
      </c>
      <c r="G85" s="411" t="s">
        <v>95</v>
      </c>
      <c r="H85" s="412">
        <v>0</v>
      </c>
      <c r="I85" s="411" t="s">
        <v>96</v>
      </c>
      <c r="J85" s="412">
        <v>10375.61</v>
      </c>
      <c r="L85" s="25"/>
    </row>
    <row r="86" spans="1:12" ht="17.25" thickTop="1" x14ac:dyDescent="0.25">
      <c r="A86" s="413"/>
      <c r="B86" s="413"/>
      <c r="C86" s="413"/>
      <c r="D86" s="413"/>
      <c r="E86" s="413"/>
      <c r="F86" s="413"/>
      <c r="G86" s="413"/>
      <c r="H86" s="413"/>
      <c r="I86" s="413"/>
      <c r="J86" s="413"/>
      <c r="K86" s="413"/>
      <c r="L86" s="25"/>
    </row>
    <row r="87" spans="1:12" ht="16.5" x14ac:dyDescent="0.25">
      <c r="A87" s="395" t="s">
        <v>69</v>
      </c>
      <c r="B87" s="396" t="s">
        <v>21</v>
      </c>
      <c r="C87" s="395" t="s">
        <v>51</v>
      </c>
      <c r="D87" s="395" t="s">
        <v>45</v>
      </c>
      <c r="E87" s="397" t="s">
        <v>22</v>
      </c>
      <c r="F87" s="397"/>
      <c r="G87" s="398" t="s">
        <v>38</v>
      </c>
      <c r="H87" s="396" t="s">
        <v>41</v>
      </c>
      <c r="I87" s="396" t="s">
        <v>91</v>
      </c>
      <c r="J87" s="396" t="s">
        <v>54</v>
      </c>
      <c r="K87" s="396" t="s">
        <v>39</v>
      </c>
      <c r="L87" s="25"/>
    </row>
    <row r="88" spans="1:12" ht="25.5" customHeight="1" x14ac:dyDescent="0.25">
      <c r="A88" s="399" t="s">
        <v>23</v>
      </c>
      <c r="B88" s="400" t="s">
        <v>220</v>
      </c>
      <c r="C88" s="399" t="s">
        <v>72</v>
      </c>
      <c r="D88" s="399" t="s">
        <v>221</v>
      </c>
      <c r="E88" s="401" t="s">
        <v>281</v>
      </c>
      <c r="F88" s="401"/>
      <c r="G88" s="402" t="s">
        <v>190</v>
      </c>
      <c r="H88" s="403">
        <v>1</v>
      </c>
      <c r="I88" s="404"/>
      <c r="J88" s="404">
        <v>6225.36</v>
      </c>
      <c r="K88" s="404">
        <v>6225.36</v>
      </c>
      <c r="L88" s="25"/>
    </row>
    <row r="89" spans="1:12" ht="25.5" x14ac:dyDescent="0.25">
      <c r="A89" s="405" t="s">
        <v>92</v>
      </c>
      <c r="B89" s="406" t="s">
        <v>394</v>
      </c>
      <c r="C89" s="405" t="s">
        <v>72</v>
      </c>
      <c r="D89" s="405" t="s">
        <v>395</v>
      </c>
      <c r="E89" s="407" t="s">
        <v>50</v>
      </c>
      <c r="F89" s="407"/>
      <c r="G89" s="408" t="s">
        <v>93</v>
      </c>
      <c r="H89" s="409">
        <v>0.15</v>
      </c>
      <c r="I89" s="409">
        <v>0</v>
      </c>
      <c r="J89" s="410">
        <v>21314.25</v>
      </c>
      <c r="K89" s="410">
        <v>3197.13</v>
      </c>
      <c r="L89" s="25"/>
    </row>
    <row r="90" spans="1:12" ht="25.5" x14ac:dyDescent="0.25">
      <c r="A90" s="405" t="s">
        <v>92</v>
      </c>
      <c r="B90" s="406" t="s">
        <v>392</v>
      </c>
      <c r="C90" s="405" t="s">
        <v>72</v>
      </c>
      <c r="D90" s="405" t="s">
        <v>393</v>
      </c>
      <c r="E90" s="407" t="s">
        <v>50</v>
      </c>
      <c r="F90" s="407"/>
      <c r="G90" s="408" t="s">
        <v>93</v>
      </c>
      <c r="H90" s="409">
        <v>0.15</v>
      </c>
      <c r="I90" s="409">
        <v>0</v>
      </c>
      <c r="J90" s="410">
        <v>20188.2</v>
      </c>
      <c r="K90" s="410">
        <v>3028.23</v>
      </c>
      <c r="L90" s="25"/>
    </row>
    <row r="91" spans="1:12" ht="26.25" thickBot="1" x14ac:dyDescent="0.3">
      <c r="A91" s="411"/>
      <c r="B91" s="411"/>
      <c r="C91" s="411"/>
      <c r="D91" s="411"/>
      <c r="E91" s="411" t="s">
        <v>94</v>
      </c>
      <c r="F91" s="412">
        <v>6225.36</v>
      </c>
      <c r="G91" s="411" t="s">
        <v>95</v>
      </c>
      <c r="H91" s="412">
        <v>0</v>
      </c>
      <c r="I91" s="411" t="s">
        <v>96</v>
      </c>
      <c r="J91" s="412">
        <v>6225.36</v>
      </c>
      <c r="L91" s="25"/>
    </row>
    <row r="92" spans="1:12" ht="17.25" thickTop="1" x14ac:dyDescent="0.25">
      <c r="A92" s="413"/>
      <c r="B92" s="413"/>
      <c r="C92" s="413"/>
      <c r="D92" s="413"/>
      <c r="E92" s="413"/>
      <c r="F92" s="413"/>
      <c r="G92" s="413"/>
      <c r="H92" s="413"/>
      <c r="I92" s="413"/>
      <c r="J92" s="413"/>
      <c r="K92" s="413"/>
      <c r="L92" s="25"/>
    </row>
    <row r="93" spans="1:12" ht="16.5" x14ac:dyDescent="0.25">
      <c r="A93" s="395" t="s">
        <v>70</v>
      </c>
      <c r="B93" s="396" t="s">
        <v>21</v>
      </c>
      <c r="C93" s="395" t="s">
        <v>51</v>
      </c>
      <c r="D93" s="395" t="s">
        <v>45</v>
      </c>
      <c r="E93" s="397" t="s">
        <v>22</v>
      </c>
      <c r="F93" s="397"/>
      <c r="G93" s="398" t="s">
        <v>38</v>
      </c>
      <c r="H93" s="396" t="s">
        <v>41</v>
      </c>
      <c r="I93" s="396" t="s">
        <v>91</v>
      </c>
      <c r="J93" s="396" t="s">
        <v>54</v>
      </c>
      <c r="K93" s="396" t="s">
        <v>39</v>
      </c>
      <c r="L93" s="25"/>
    </row>
    <row r="94" spans="1:12" ht="25.5" customHeight="1" x14ac:dyDescent="0.25">
      <c r="A94" s="399" t="s">
        <v>23</v>
      </c>
      <c r="B94" s="400" t="s">
        <v>222</v>
      </c>
      <c r="C94" s="399" t="s">
        <v>72</v>
      </c>
      <c r="D94" s="399" t="s">
        <v>223</v>
      </c>
      <c r="E94" s="401" t="s">
        <v>281</v>
      </c>
      <c r="F94" s="401"/>
      <c r="G94" s="402" t="s">
        <v>190</v>
      </c>
      <c r="H94" s="403">
        <v>1</v>
      </c>
      <c r="I94" s="404"/>
      <c r="J94" s="404">
        <v>55420.04</v>
      </c>
      <c r="K94" s="404">
        <v>55420.04</v>
      </c>
      <c r="L94" s="25"/>
    </row>
    <row r="95" spans="1:12" ht="25.5" x14ac:dyDescent="0.25">
      <c r="A95" s="405" t="s">
        <v>92</v>
      </c>
      <c r="B95" s="406" t="s">
        <v>284</v>
      </c>
      <c r="C95" s="405" t="s">
        <v>72</v>
      </c>
      <c r="D95" s="405" t="s">
        <v>285</v>
      </c>
      <c r="E95" s="407" t="s">
        <v>50</v>
      </c>
      <c r="F95" s="407"/>
      <c r="G95" s="408" t="s">
        <v>93</v>
      </c>
      <c r="H95" s="409">
        <v>0.5</v>
      </c>
      <c r="I95" s="409">
        <v>0</v>
      </c>
      <c r="J95" s="410">
        <v>21314.25</v>
      </c>
      <c r="K95" s="410">
        <v>10657.12</v>
      </c>
      <c r="L95" s="25"/>
    </row>
    <row r="96" spans="1:12" ht="25.5" x14ac:dyDescent="0.25">
      <c r="A96" s="405" t="s">
        <v>92</v>
      </c>
      <c r="B96" s="406" t="s">
        <v>286</v>
      </c>
      <c r="C96" s="405" t="s">
        <v>72</v>
      </c>
      <c r="D96" s="405" t="s">
        <v>287</v>
      </c>
      <c r="E96" s="407" t="s">
        <v>50</v>
      </c>
      <c r="F96" s="407"/>
      <c r="G96" s="408" t="s">
        <v>93</v>
      </c>
      <c r="H96" s="409">
        <v>0.5</v>
      </c>
      <c r="I96" s="409">
        <v>0</v>
      </c>
      <c r="J96" s="410">
        <v>21314.25</v>
      </c>
      <c r="K96" s="410">
        <v>10657.12</v>
      </c>
      <c r="L96" s="25"/>
    </row>
    <row r="97" spans="1:12" ht="16.5" x14ac:dyDescent="0.25">
      <c r="A97" s="405" t="s">
        <v>92</v>
      </c>
      <c r="B97" s="406" t="s">
        <v>288</v>
      </c>
      <c r="C97" s="405" t="s">
        <v>52</v>
      </c>
      <c r="D97" s="405" t="s">
        <v>289</v>
      </c>
      <c r="E97" s="407" t="s">
        <v>50</v>
      </c>
      <c r="F97" s="407"/>
      <c r="G97" s="408" t="s">
        <v>93</v>
      </c>
      <c r="H97" s="409">
        <v>0.5</v>
      </c>
      <c r="I97" s="409">
        <v>0</v>
      </c>
      <c r="J97" s="410">
        <v>20992.18</v>
      </c>
      <c r="K97" s="410">
        <v>10496.09</v>
      </c>
      <c r="L97" s="25"/>
    </row>
    <row r="98" spans="1:12" ht="25.5" x14ac:dyDescent="0.25">
      <c r="A98" s="405" t="s">
        <v>92</v>
      </c>
      <c r="B98" s="406" t="s">
        <v>390</v>
      </c>
      <c r="C98" s="405" t="s">
        <v>72</v>
      </c>
      <c r="D98" s="405" t="s">
        <v>391</v>
      </c>
      <c r="E98" s="407" t="s">
        <v>50</v>
      </c>
      <c r="F98" s="407"/>
      <c r="G98" s="408" t="s">
        <v>93</v>
      </c>
      <c r="H98" s="409">
        <v>0.25</v>
      </c>
      <c r="I98" s="409">
        <v>0</v>
      </c>
      <c r="J98" s="410">
        <v>25419.19</v>
      </c>
      <c r="K98" s="410">
        <v>6354.79</v>
      </c>
      <c r="L98" s="25"/>
    </row>
    <row r="99" spans="1:12" ht="25.5" x14ac:dyDescent="0.25">
      <c r="A99" s="405" t="s">
        <v>92</v>
      </c>
      <c r="B99" s="406" t="s">
        <v>394</v>
      </c>
      <c r="C99" s="405" t="s">
        <v>72</v>
      </c>
      <c r="D99" s="405" t="s">
        <v>395</v>
      </c>
      <c r="E99" s="407" t="s">
        <v>50</v>
      </c>
      <c r="F99" s="407"/>
      <c r="G99" s="408" t="s">
        <v>93</v>
      </c>
      <c r="H99" s="409">
        <v>0.25</v>
      </c>
      <c r="I99" s="409">
        <v>0</v>
      </c>
      <c r="J99" s="410">
        <v>21314.25</v>
      </c>
      <c r="K99" s="410">
        <v>5328.56</v>
      </c>
      <c r="L99" s="25"/>
    </row>
    <row r="100" spans="1:12" ht="25.5" x14ac:dyDescent="0.25">
      <c r="A100" s="405" t="s">
        <v>92</v>
      </c>
      <c r="B100" s="406" t="s">
        <v>392</v>
      </c>
      <c r="C100" s="405" t="s">
        <v>72</v>
      </c>
      <c r="D100" s="405" t="s">
        <v>393</v>
      </c>
      <c r="E100" s="407" t="s">
        <v>50</v>
      </c>
      <c r="F100" s="407"/>
      <c r="G100" s="408" t="s">
        <v>93</v>
      </c>
      <c r="H100" s="409">
        <v>0.1</v>
      </c>
      <c r="I100" s="409">
        <v>0</v>
      </c>
      <c r="J100" s="410">
        <v>20188.2</v>
      </c>
      <c r="K100" s="410">
        <v>2018.82</v>
      </c>
      <c r="L100" s="25"/>
    </row>
    <row r="101" spans="1:12" ht="16.5" x14ac:dyDescent="0.25">
      <c r="A101" s="405" t="s">
        <v>92</v>
      </c>
      <c r="B101" s="406" t="s">
        <v>290</v>
      </c>
      <c r="C101" s="405" t="s">
        <v>52</v>
      </c>
      <c r="D101" s="405" t="s">
        <v>291</v>
      </c>
      <c r="E101" s="407" t="s">
        <v>50</v>
      </c>
      <c r="F101" s="407"/>
      <c r="G101" s="408" t="s">
        <v>93</v>
      </c>
      <c r="H101" s="409">
        <v>0.5</v>
      </c>
      <c r="I101" s="409"/>
      <c r="J101" s="410">
        <v>19815.080000000002</v>
      </c>
      <c r="K101" s="410">
        <v>9907.5400000000009</v>
      </c>
      <c r="L101" s="25"/>
    </row>
    <row r="102" spans="1:12" ht="26.25" thickBot="1" x14ac:dyDescent="0.3">
      <c r="A102" s="411"/>
      <c r="B102" s="411"/>
      <c r="C102" s="411"/>
      <c r="D102" s="411"/>
      <c r="E102" s="411" t="s">
        <v>94</v>
      </c>
      <c r="F102" s="412">
        <v>55420.04</v>
      </c>
      <c r="G102" s="411" t="s">
        <v>95</v>
      </c>
      <c r="H102" s="412">
        <v>0</v>
      </c>
      <c r="I102" s="411" t="s">
        <v>96</v>
      </c>
      <c r="J102" s="412">
        <v>55420.04</v>
      </c>
      <c r="L102" s="25"/>
    </row>
    <row r="103" spans="1:12" ht="17.25" thickTop="1" x14ac:dyDescent="0.25">
      <c r="A103" s="413"/>
      <c r="B103" s="413"/>
      <c r="C103" s="413"/>
      <c r="D103" s="413"/>
      <c r="E103" s="413"/>
      <c r="F103" s="413"/>
      <c r="G103" s="413"/>
      <c r="H103" s="413"/>
      <c r="I103" s="413"/>
      <c r="J103" s="413"/>
      <c r="K103" s="413"/>
      <c r="L103" s="25"/>
    </row>
    <row r="104" spans="1:12" ht="16.5" x14ac:dyDescent="0.25">
      <c r="A104" s="395" t="s">
        <v>71</v>
      </c>
      <c r="B104" s="396" t="s">
        <v>21</v>
      </c>
      <c r="C104" s="395" t="s">
        <v>51</v>
      </c>
      <c r="D104" s="395" t="s">
        <v>45</v>
      </c>
      <c r="E104" s="397" t="s">
        <v>22</v>
      </c>
      <c r="F104" s="397"/>
      <c r="G104" s="398" t="s">
        <v>38</v>
      </c>
      <c r="H104" s="396" t="s">
        <v>41</v>
      </c>
      <c r="I104" s="396" t="s">
        <v>91</v>
      </c>
      <c r="J104" s="396" t="s">
        <v>54</v>
      </c>
      <c r="K104" s="396" t="s">
        <v>39</v>
      </c>
      <c r="L104" s="25"/>
    </row>
    <row r="105" spans="1:12" ht="25.5" customHeight="1" x14ac:dyDescent="0.25">
      <c r="A105" s="399" t="s">
        <v>23</v>
      </c>
      <c r="B105" s="400" t="s">
        <v>224</v>
      </c>
      <c r="C105" s="399" t="s">
        <v>72</v>
      </c>
      <c r="D105" s="399" t="s">
        <v>225</v>
      </c>
      <c r="E105" s="401" t="s">
        <v>281</v>
      </c>
      <c r="F105" s="401"/>
      <c r="G105" s="402" t="s">
        <v>190</v>
      </c>
      <c r="H105" s="403">
        <v>1</v>
      </c>
      <c r="I105" s="404"/>
      <c r="J105" s="404">
        <v>5047.05</v>
      </c>
      <c r="K105" s="404">
        <v>5047.05</v>
      </c>
      <c r="L105" s="25"/>
    </row>
    <row r="106" spans="1:12" ht="25.5" x14ac:dyDescent="0.25">
      <c r="A106" s="405" t="s">
        <v>92</v>
      </c>
      <c r="B106" s="406" t="s">
        <v>392</v>
      </c>
      <c r="C106" s="405" t="s">
        <v>72</v>
      </c>
      <c r="D106" s="405" t="s">
        <v>393</v>
      </c>
      <c r="E106" s="407" t="s">
        <v>50</v>
      </c>
      <c r="F106" s="407"/>
      <c r="G106" s="408" t="s">
        <v>93</v>
      </c>
      <c r="H106" s="409">
        <v>0.25</v>
      </c>
      <c r="I106" s="409">
        <v>0</v>
      </c>
      <c r="J106" s="410">
        <v>20188.2</v>
      </c>
      <c r="K106" s="410">
        <v>5047.05</v>
      </c>
      <c r="L106" s="25"/>
    </row>
    <row r="107" spans="1:12" ht="26.25" thickBot="1" x14ac:dyDescent="0.3">
      <c r="A107" s="411"/>
      <c r="B107" s="411"/>
      <c r="C107" s="411"/>
      <c r="D107" s="411"/>
      <c r="E107" s="411" t="s">
        <v>94</v>
      </c>
      <c r="F107" s="412">
        <v>5047.05</v>
      </c>
      <c r="G107" s="411" t="s">
        <v>95</v>
      </c>
      <c r="H107" s="412">
        <v>0</v>
      </c>
      <c r="I107" s="411" t="s">
        <v>96</v>
      </c>
      <c r="J107" s="412">
        <v>5047.05</v>
      </c>
      <c r="L107" s="25"/>
    </row>
    <row r="108" spans="1:12" ht="17.25" thickTop="1" x14ac:dyDescent="0.25">
      <c r="A108" s="413"/>
      <c r="B108" s="413"/>
      <c r="C108" s="413"/>
      <c r="D108" s="413"/>
      <c r="E108" s="413"/>
      <c r="F108" s="413"/>
      <c r="G108" s="413"/>
      <c r="H108" s="413"/>
      <c r="I108" s="413"/>
      <c r="J108" s="413"/>
      <c r="K108" s="413"/>
      <c r="L108" s="25"/>
    </row>
    <row r="109" spans="1:12" ht="16.5" x14ac:dyDescent="0.25">
      <c r="A109" s="395" t="s">
        <v>73</v>
      </c>
      <c r="B109" s="396" t="s">
        <v>21</v>
      </c>
      <c r="C109" s="395" t="s">
        <v>51</v>
      </c>
      <c r="D109" s="395" t="s">
        <v>45</v>
      </c>
      <c r="E109" s="397" t="s">
        <v>22</v>
      </c>
      <c r="F109" s="397"/>
      <c r="G109" s="398" t="s">
        <v>38</v>
      </c>
      <c r="H109" s="396" t="s">
        <v>41</v>
      </c>
      <c r="I109" s="396" t="s">
        <v>91</v>
      </c>
      <c r="J109" s="396" t="s">
        <v>54</v>
      </c>
      <c r="K109" s="396" t="s">
        <v>39</v>
      </c>
      <c r="L109" s="25"/>
    </row>
    <row r="110" spans="1:12" ht="38.25" x14ac:dyDescent="0.25">
      <c r="A110" s="399" t="s">
        <v>23</v>
      </c>
      <c r="B110" s="400" t="s">
        <v>226</v>
      </c>
      <c r="C110" s="399" t="s">
        <v>72</v>
      </c>
      <c r="D110" s="399" t="s">
        <v>227</v>
      </c>
      <c r="E110" s="401" t="s">
        <v>281</v>
      </c>
      <c r="F110" s="401"/>
      <c r="G110" s="402" t="s">
        <v>190</v>
      </c>
      <c r="H110" s="403">
        <v>1</v>
      </c>
      <c r="I110" s="404"/>
      <c r="J110" s="404">
        <v>14841.01</v>
      </c>
      <c r="K110" s="404">
        <v>14841.01</v>
      </c>
      <c r="L110" s="25"/>
    </row>
    <row r="111" spans="1:12" ht="25.5" x14ac:dyDescent="0.25">
      <c r="A111" s="405" t="s">
        <v>92</v>
      </c>
      <c r="B111" s="406" t="s">
        <v>390</v>
      </c>
      <c r="C111" s="405" t="s">
        <v>72</v>
      </c>
      <c r="D111" s="405" t="s">
        <v>391</v>
      </c>
      <c r="E111" s="407" t="s">
        <v>50</v>
      </c>
      <c r="F111" s="407"/>
      <c r="G111" s="408" t="s">
        <v>93</v>
      </c>
      <c r="H111" s="409">
        <v>0.5</v>
      </c>
      <c r="I111" s="409">
        <v>0</v>
      </c>
      <c r="J111" s="410">
        <v>25419.19</v>
      </c>
      <c r="K111" s="410">
        <v>12709.59</v>
      </c>
      <c r="L111" s="25"/>
    </row>
    <row r="112" spans="1:12" ht="25.5" x14ac:dyDescent="0.25">
      <c r="A112" s="405" t="s">
        <v>92</v>
      </c>
      <c r="B112" s="406" t="s">
        <v>394</v>
      </c>
      <c r="C112" s="405" t="s">
        <v>72</v>
      </c>
      <c r="D112" s="405" t="s">
        <v>395</v>
      </c>
      <c r="E112" s="407" t="s">
        <v>50</v>
      </c>
      <c r="F112" s="407"/>
      <c r="G112" s="408" t="s">
        <v>93</v>
      </c>
      <c r="H112" s="409">
        <v>0.1</v>
      </c>
      <c r="I112" s="409">
        <v>0</v>
      </c>
      <c r="J112" s="410">
        <v>21314.25</v>
      </c>
      <c r="K112" s="410">
        <v>2131.42</v>
      </c>
      <c r="L112" s="25"/>
    </row>
    <row r="113" spans="1:12" ht="26.25" thickBot="1" x14ac:dyDescent="0.3">
      <c r="A113" s="411"/>
      <c r="B113" s="411"/>
      <c r="C113" s="411"/>
      <c r="D113" s="411"/>
      <c r="E113" s="411" t="s">
        <v>94</v>
      </c>
      <c r="F113" s="412">
        <v>14841.01</v>
      </c>
      <c r="G113" s="411" t="s">
        <v>95</v>
      </c>
      <c r="H113" s="412">
        <v>0</v>
      </c>
      <c r="I113" s="411" t="s">
        <v>96</v>
      </c>
      <c r="J113" s="412">
        <v>14841.01</v>
      </c>
      <c r="L113" s="25"/>
    </row>
    <row r="114" spans="1:12" ht="17.25" thickTop="1" x14ac:dyDescent="0.25">
      <c r="A114" s="413"/>
      <c r="B114" s="413"/>
      <c r="C114" s="413"/>
      <c r="D114" s="413"/>
      <c r="E114" s="413"/>
      <c r="F114" s="413"/>
      <c r="G114" s="413"/>
      <c r="H114" s="413"/>
      <c r="I114" s="413"/>
      <c r="J114" s="413"/>
      <c r="K114" s="413"/>
      <c r="L114" s="25"/>
    </row>
    <row r="115" spans="1:12" ht="16.5" x14ac:dyDescent="0.25">
      <c r="A115" s="395" t="s">
        <v>75</v>
      </c>
      <c r="B115" s="396" t="s">
        <v>21</v>
      </c>
      <c r="C115" s="395" t="s">
        <v>51</v>
      </c>
      <c r="D115" s="395" t="s">
        <v>45</v>
      </c>
      <c r="E115" s="397" t="s">
        <v>22</v>
      </c>
      <c r="F115" s="397"/>
      <c r="G115" s="398" t="s">
        <v>38</v>
      </c>
      <c r="H115" s="396" t="s">
        <v>41</v>
      </c>
      <c r="I115" s="396" t="s">
        <v>91</v>
      </c>
      <c r="J115" s="396" t="s">
        <v>54</v>
      </c>
      <c r="K115" s="396" t="s">
        <v>39</v>
      </c>
      <c r="L115" s="25"/>
    </row>
    <row r="116" spans="1:12" ht="51" x14ac:dyDescent="0.25">
      <c r="A116" s="399" t="s">
        <v>23</v>
      </c>
      <c r="B116" s="400" t="s">
        <v>229</v>
      </c>
      <c r="C116" s="399" t="s">
        <v>72</v>
      </c>
      <c r="D116" s="399" t="s">
        <v>230</v>
      </c>
      <c r="E116" s="401" t="s">
        <v>281</v>
      </c>
      <c r="F116" s="401"/>
      <c r="G116" s="402" t="s">
        <v>190</v>
      </c>
      <c r="H116" s="403">
        <v>1</v>
      </c>
      <c r="I116" s="404"/>
      <c r="J116" s="404">
        <v>16216</v>
      </c>
      <c r="K116" s="404">
        <v>16216</v>
      </c>
      <c r="L116" s="25"/>
    </row>
    <row r="117" spans="1:12" ht="25.5" x14ac:dyDescent="0.25">
      <c r="A117" s="405" t="s">
        <v>92</v>
      </c>
      <c r="B117" s="406" t="s">
        <v>398</v>
      </c>
      <c r="C117" s="405" t="s">
        <v>72</v>
      </c>
      <c r="D117" s="405" t="s">
        <v>399</v>
      </c>
      <c r="E117" s="407" t="s">
        <v>50</v>
      </c>
      <c r="F117" s="407"/>
      <c r="G117" s="408" t="s">
        <v>93</v>
      </c>
      <c r="H117" s="409">
        <v>0.5</v>
      </c>
      <c r="I117" s="409">
        <v>0</v>
      </c>
      <c r="J117" s="410">
        <v>20430</v>
      </c>
      <c r="K117" s="410">
        <v>10215</v>
      </c>
      <c r="L117" s="25"/>
    </row>
    <row r="118" spans="1:12" ht="25.5" x14ac:dyDescent="0.25">
      <c r="A118" s="405" t="s">
        <v>92</v>
      </c>
      <c r="B118" s="406" t="s">
        <v>400</v>
      </c>
      <c r="C118" s="405" t="s">
        <v>72</v>
      </c>
      <c r="D118" s="405" t="s">
        <v>401</v>
      </c>
      <c r="E118" s="407" t="s">
        <v>50</v>
      </c>
      <c r="F118" s="407"/>
      <c r="G118" s="408" t="s">
        <v>93</v>
      </c>
      <c r="H118" s="409">
        <v>0.5</v>
      </c>
      <c r="I118" s="409">
        <v>0</v>
      </c>
      <c r="J118" s="410">
        <v>12002</v>
      </c>
      <c r="K118" s="410">
        <v>6001</v>
      </c>
      <c r="L118" s="25"/>
    </row>
    <row r="119" spans="1:12" ht="26.25" thickBot="1" x14ac:dyDescent="0.3">
      <c r="A119" s="411"/>
      <c r="B119" s="411"/>
      <c r="C119" s="411"/>
      <c r="D119" s="411"/>
      <c r="E119" s="411" t="s">
        <v>94</v>
      </c>
      <c r="F119" s="412">
        <v>16216</v>
      </c>
      <c r="G119" s="411" t="s">
        <v>95</v>
      </c>
      <c r="H119" s="412">
        <v>0</v>
      </c>
      <c r="I119" s="411" t="s">
        <v>96</v>
      </c>
      <c r="J119" s="412">
        <v>16216</v>
      </c>
      <c r="L119" s="25"/>
    </row>
    <row r="120" spans="1:12" ht="17.25" thickTop="1" x14ac:dyDescent="0.25">
      <c r="A120" s="413"/>
      <c r="B120" s="413"/>
      <c r="C120" s="413"/>
      <c r="D120" s="413"/>
      <c r="E120" s="413"/>
      <c r="F120" s="413"/>
      <c r="G120" s="413"/>
      <c r="H120" s="413"/>
      <c r="I120" s="413"/>
      <c r="J120" s="413"/>
      <c r="K120" s="413"/>
      <c r="L120" s="25"/>
    </row>
    <row r="121" spans="1:12" ht="16.5" x14ac:dyDescent="0.25">
      <c r="A121" s="395" t="s">
        <v>76</v>
      </c>
      <c r="B121" s="396" t="s">
        <v>21</v>
      </c>
      <c r="C121" s="395" t="s">
        <v>51</v>
      </c>
      <c r="D121" s="395" t="s">
        <v>45</v>
      </c>
      <c r="E121" s="397" t="s">
        <v>22</v>
      </c>
      <c r="F121" s="397"/>
      <c r="G121" s="398" t="s">
        <v>38</v>
      </c>
      <c r="H121" s="396" t="s">
        <v>41</v>
      </c>
      <c r="I121" s="396" t="s">
        <v>91</v>
      </c>
      <c r="J121" s="396" t="s">
        <v>54</v>
      </c>
      <c r="K121" s="396" t="s">
        <v>39</v>
      </c>
      <c r="L121" s="25"/>
    </row>
    <row r="122" spans="1:12" ht="38.25" x14ac:dyDescent="0.25">
      <c r="A122" s="399" t="s">
        <v>23</v>
      </c>
      <c r="B122" s="400" t="s">
        <v>231</v>
      </c>
      <c r="C122" s="399" t="s">
        <v>72</v>
      </c>
      <c r="D122" s="399" t="s">
        <v>232</v>
      </c>
      <c r="E122" s="401" t="s">
        <v>281</v>
      </c>
      <c r="F122" s="401"/>
      <c r="G122" s="402" t="s">
        <v>190</v>
      </c>
      <c r="H122" s="403">
        <v>1</v>
      </c>
      <c r="I122" s="404"/>
      <c r="J122" s="404">
        <v>43649.86</v>
      </c>
      <c r="K122" s="404">
        <v>43649.86</v>
      </c>
      <c r="L122" s="25"/>
    </row>
    <row r="123" spans="1:12" ht="25.5" x14ac:dyDescent="0.25">
      <c r="A123" s="405" t="s">
        <v>92</v>
      </c>
      <c r="B123" s="406" t="s">
        <v>390</v>
      </c>
      <c r="C123" s="405" t="s">
        <v>72</v>
      </c>
      <c r="D123" s="405" t="s">
        <v>391</v>
      </c>
      <c r="E123" s="407" t="s">
        <v>50</v>
      </c>
      <c r="F123" s="407"/>
      <c r="G123" s="408" t="s">
        <v>93</v>
      </c>
      <c r="H123" s="409">
        <v>0.5</v>
      </c>
      <c r="I123" s="409">
        <v>0</v>
      </c>
      <c r="J123" s="410">
        <v>25419.19</v>
      </c>
      <c r="K123" s="410">
        <v>12709.59</v>
      </c>
      <c r="L123" s="25"/>
    </row>
    <row r="124" spans="1:12" ht="25.5" x14ac:dyDescent="0.25">
      <c r="A124" s="405" t="s">
        <v>92</v>
      </c>
      <c r="B124" s="406" t="s">
        <v>394</v>
      </c>
      <c r="C124" s="405" t="s">
        <v>72</v>
      </c>
      <c r="D124" s="405" t="s">
        <v>395</v>
      </c>
      <c r="E124" s="407" t="s">
        <v>50</v>
      </c>
      <c r="F124" s="407"/>
      <c r="G124" s="408" t="s">
        <v>93</v>
      </c>
      <c r="H124" s="409">
        <v>0.75</v>
      </c>
      <c r="I124" s="409">
        <v>0</v>
      </c>
      <c r="J124" s="410">
        <v>21314.25</v>
      </c>
      <c r="K124" s="410">
        <v>15985.68</v>
      </c>
      <c r="L124" s="25"/>
    </row>
    <row r="125" spans="1:12" ht="25.5" x14ac:dyDescent="0.25">
      <c r="A125" s="405" t="s">
        <v>92</v>
      </c>
      <c r="B125" s="406" t="s">
        <v>392</v>
      </c>
      <c r="C125" s="405" t="s">
        <v>72</v>
      </c>
      <c r="D125" s="405" t="s">
        <v>393</v>
      </c>
      <c r="E125" s="407" t="s">
        <v>50</v>
      </c>
      <c r="F125" s="407"/>
      <c r="G125" s="408" t="s">
        <v>93</v>
      </c>
      <c r="H125" s="409">
        <v>0.25</v>
      </c>
      <c r="I125" s="409">
        <v>0</v>
      </c>
      <c r="J125" s="410">
        <v>20188.2</v>
      </c>
      <c r="K125" s="410">
        <v>5047.05</v>
      </c>
      <c r="L125" s="25"/>
    </row>
    <row r="126" spans="1:12" ht="16.5" x14ac:dyDescent="0.25">
      <c r="A126" s="405" t="s">
        <v>92</v>
      </c>
      <c r="B126" s="406" t="s">
        <v>290</v>
      </c>
      <c r="C126" s="405" t="s">
        <v>52</v>
      </c>
      <c r="D126" s="405" t="s">
        <v>291</v>
      </c>
      <c r="E126" s="407" t="s">
        <v>50</v>
      </c>
      <c r="F126" s="407"/>
      <c r="G126" s="408" t="s">
        <v>93</v>
      </c>
      <c r="H126" s="409">
        <v>0.5</v>
      </c>
      <c r="I126" s="409">
        <v>0</v>
      </c>
      <c r="J126" s="410">
        <v>19815.080000000002</v>
      </c>
      <c r="K126" s="410">
        <v>9907.5400000000009</v>
      </c>
      <c r="L126" s="25"/>
    </row>
    <row r="127" spans="1:12" ht="26.25" thickBot="1" x14ac:dyDescent="0.3">
      <c r="A127" s="411"/>
      <c r="B127" s="411"/>
      <c r="C127" s="411"/>
      <c r="D127" s="411"/>
      <c r="E127" s="411" t="s">
        <v>94</v>
      </c>
      <c r="F127" s="412">
        <v>43649.86</v>
      </c>
      <c r="G127" s="411" t="s">
        <v>95</v>
      </c>
      <c r="H127" s="412">
        <v>0</v>
      </c>
      <c r="I127" s="411" t="s">
        <v>96</v>
      </c>
      <c r="J127" s="412">
        <v>43649.86</v>
      </c>
      <c r="L127" s="25"/>
    </row>
    <row r="128" spans="1:12" ht="17.25" thickTop="1" x14ac:dyDescent="0.25">
      <c r="A128" s="413"/>
      <c r="B128" s="413"/>
      <c r="C128" s="413"/>
      <c r="D128" s="413"/>
      <c r="E128" s="413"/>
      <c r="F128" s="413"/>
      <c r="G128" s="413"/>
      <c r="H128" s="413"/>
      <c r="I128" s="413"/>
      <c r="J128" s="413"/>
      <c r="K128" s="413"/>
      <c r="L128" s="25"/>
    </row>
    <row r="129" spans="1:12" ht="16.5" x14ac:dyDescent="0.25">
      <c r="A129" s="395" t="s">
        <v>77</v>
      </c>
      <c r="B129" s="396" t="s">
        <v>21</v>
      </c>
      <c r="C129" s="395" t="s">
        <v>51</v>
      </c>
      <c r="D129" s="395" t="s">
        <v>45</v>
      </c>
      <c r="E129" s="397" t="s">
        <v>22</v>
      </c>
      <c r="F129" s="397"/>
      <c r="G129" s="398" t="s">
        <v>38</v>
      </c>
      <c r="H129" s="396" t="s">
        <v>41</v>
      </c>
      <c r="I129" s="396" t="s">
        <v>91</v>
      </c>
      <c r="J129" s="396" t="s">
        <v>54</v>
      </c>
      <c r="K129" s="396" t="s">
        <v>39</v>
      </c>
      <c r="L129" s="25"/>
    </row>
    <row r="130" spans="1:12" ht="38.25" x14ac:dyDescent="0.25">
      <c r="A130" s="399" t="s">
        <v>23</v>
      </c>
      <c r="B130" s="400" t="s">
        <v>233</v>
      </c>
      <c r="C130" s="399" t="s">
        <v>72</v>
      </c>
      <c r="D130" s="399" t="s">
        <v>234</v>
      </c>
      <c r="E130" s="401" t="s">
        <v>281</v>
      </c>
      <c r="F130" s="401"/>
      <c r="G130" s="402" t="s">
        <v>190</v>
      </c>
      <c r="H130" s="403">
        <v>1</v>
      </c>
      <c r="I130" s="404"/>
      <c r="J130" s="404">
        <v>5047.05</v>
      </c>
      <c r="K130" s="404">
        <v>5047.05</v>
      </c>
      <c r="L130" s="25"/>
    </row>
    <row r="131" spans="1:12" ht="25.5" x14ac:dyDescent="0.25">
      <c r="A131" s="405" t="s">
        <v>92</v>
      </c>
      <c r="B131" s="406" t="s">
        <v>392</v>
      </c>
      <c r="C131" s="405" t="s">
        <v>72</v>
      </c>
      <c r="D131" s="405" t="s">
        <v>393</v>
      </c>
      <c r="E131" s="407" t="s">
        <v>50</v>
      </c>
      <c r="F131" s="407"/>
      <c r="G131" s="408" t="s">
        <v>93</v>
      </c>
      <c r="H131" s="409">
        <v>0.25</v>
      </c>
      <c r="I131" s="409">
        <v>0</v>
      </c>
      <c r="J131" s="410">
        <v>20188.2</v>
      </c>
      <c r="K131" s="410">
        <v>5047.05</v>
      </c>
      <c r="L131" s="25"/>
    </row>
    <row r="132" spans="1:12" ht="26.25" thickBot="1" x14ac:dyDescent="0.3">
      <c r="A132" s="411"/>
      <c r="B132" s="411"/>
      <c r="C132" s="411"/>
      <c r="D132" s="411"/>
      <c r="E132" s="411" t="s">
        <v>94</v>
      </c>
      <c r="F132" s="412">
        <v>5047.05</v>
      </c>
      <c r="G132" s="411" t="s">
        <v>95</v>
      </c>
      <c r="H132" s="412">
        <v>0</v>
      </c>
      <c r="I132" s="411" t="s">
        <v>96</v>
      </c>
      <c r="J132" s="412">
        <v>5047.05</v>
      </c>
      <c r="L132" s="25"/>
    </row>
    <row r="133" spans="1:12" ht="17.25" thickTop="1" x14ac:dyDescent="0.25">
      <c r="A133" s="413"/>
      <c r="B133" s="413"/>
      <c r="C133" s="413"/>
      <c r="D133" s="413"/>
      <c r="E133" s="413"/>
      <c r="F133" s="413"/>
      <c r="G133" s="413"/>
      <c r="H133" s="413"/>
      <c r="I133" s="413"/>
      <c r="J133" s="413"/>
      <c r="K133" s="413"/>
      <c r="L133" s="25"/>
    </row>
    <row r="134" spans="1:12" ht="16.5" x14ac:dyDescent="0.25">
      <c r="A134" s="395" t="s">
        <v>78</v>
      </c>
      <c r="B134" s="396" t="s">
        <v>21</v>
      </c>
      <c r="C134" s="395" t="s">
        <v>51</v>
      </c>
      <c r="D134" s="395" t="s">
        <v>45</v>
      </c>
      <c r="E134" s="397" t="s">
        <v>22</v>
      </c>
      <c r="F134" s="397"/>
      <c r="G134" s="398" t="s">
        <v>38</v>
      </c>
      <c r="H134" s="396" t="s">
        <v>41</v>
      </c>
      <c r="I134" s="396" t="s">
        <v>91</v>
      </c>
      <c r="J134" s="396" t="s">
        <v>54</v>
      </c>
      <c r="K134" s="396" t="s">
        <v>39</v>
      </c>
      <c r="L134" s="25"/>
    </row>
    <row r="135" spans="1:12" ht="25.5" x14ac:dyDescent="0.25">
      <c r="A135" s="399" t="s">
        <v>23</v>
      </c>
      <c r="B135" s="400" t="s">
        <v>235</v>
      </c>
      <c r="C135" s="399" t="s">
        <v>72</v>
      </c>
      <c r="D135" s="399" t="s">
        <v>236</v>
      </c>
      <c r="E135" s="401" t="s">
        <v>281</v>
      </c>
      <c r="F135" s="401"/>
      <c r="G135" s="402" t="s">
        <v>190</v>
      </c>
      <c r="H135" s="403">
        <v>1</v>
      </c>
      <c r="I135" s="404"/>
      <c r="J135" s="404">
        <v>10375.61</v>
      </c>
      <c r="K135" s="404">
        <v>10375.61</v>
      </c>
      <c r="L135" s="25"/>
    </row>
    <row r="136" spans="1:12" ht="25.5" customHeight="1" x14ac:dyDescent="0.25">
      <c r="A136" s="405" t="s">
        <v>92</v>
      </c>
      <c r="B136" s="406" t="s">
        <v>392</v>
      </c>
      <c r="C136" s="405" t="s">
        <v>72</v>
      </c>
      <c r="D136" s="405" t="s">
        <v>393</v>
      </c>
      <c r="E136" s="407" t="s">
        <v>50</v>
      </c>
      <c r="F136" s="407"/>
      <c r="G136" s="408" t="s">
        <v>93</v>
      </c>
      <c r="H136" s="409">
        <v>0.25</v>
      </c>
      <c r="I136" s="409">
        <v>0</v>
      </c>
      <c r="J136" s="410">
        <v>20188.2</v>
      </c>
      <c r="K136" s="410">
        <v>5047.05</v>
      </c>
      <c r="L136" s="25"/>
    </row>
    <row r="137" spans="1:12" ht="25.5" x14ac:dyDescent="0.25">
      <c r="A137" s="405" t="s">
        <v>92</v>
      </c>
      <c r="B137" s="406" t="s">
        <v>394</v>
      </c>
      <c r="C137" s="405" t="s">
        <v>72</v>
      </c>
      <c r="D137" s="405" t="s">
        <v>395</v>
      </c>
      <c r="E137" s="407" t="s">
        <v>50</v>
      </c>
      <c r="F137" s="407"/>
      <c r="G137" s="408" t="s">
        <v>93</v>
      </c>
      <c r="H137" s="409">
        <v>0.25</v>
      </c>
      <c r="I137" s="409">
        <v>0</v>
      </c>
      <c r="J137" s="410">
        <v>21314.25</v>
      </c>
      <c r="K137" s="410">
        <v>5328.56</v>
      </c>
      <c r="L137" s="25"/>
    </row>
    <row r="138" spans="1:12" ht="26.25" thickBot="1" x14ac:dyDescent="0.3">
      <c r="A138" s="411"/>
      <c r="B138" s="411"/>
      <c r="C138" s="411"/>
      <c r="D138" s="411"/>
      <c r="E138" s="411" t="s">
        <v>94</v>
      </c>
      <c r="F138" s="412">
        <v>10375.61</v>
      </c>
      <c r="G138" s="411" t="s">
        <v>95</v>
      </c>
      <c r="H138" s="412">
        <v>0</v>
      </c>
      <c r="I138" s="411" t="s">
        <v>96</v>
      </c>
      <c r="J138" s="412">
        <v>10375.61</v>
      </c>
      <c r="L138" s="25"/>
    </row>
    <row r="139" spans="1:12" ht="17.25" thickTop="1" x14ac:dyDescent="0.25">
      <c r="A139" s="413"/>
      <c r="B139" s="413"/>
      <c r="C139" s="413"/>
      <c r="D139" s="413"/>
      <c r="E139" s="413"/>
      <c r="F139" s="413"/>
      <c r="G139" s="413"/>
      <c r="H139" s="413"/>
      <c r="I139" s="413"/>
      <c r="J139" s="413"/>
      <c r="K139" s="413"/>
      <c r="L139" s="25"/>
    </row>
    <row r="140" spans="1:12" ht="16.5" x14ac:dyDescent="0.25">
      <c r="A140" s="395" t="s">
        <v>79</v>
      </c>
      <c r="B140" s="396" t="s">
        <v>21</v>
      </c>
      <c r="C140" s="395" t="s">
        <v>51</v>
      </c>
      <c r="D140" s="395" t="s">
        <v>45</v>
      </c>
      <c r="E140" s="397" t="s">
        <v>22</v>
      </c>
      <c r="F140" s="397"/>
      <c r="G140" s="398" t="s">
        <v>38</v>
      </c>
      <c r="H140" s="396" t="s">
        <v>41</v>
      </c>
      <c r="I140" s="396" t="s">
        <v>91</v>
      </c>
      <c r="J140" s="396" t="s">
        <v>54</v>
      </c>
      <c r="K140" s="396" t="s">
        <v>39</v>
      </c>
      <c r="L140" s="25"/>
    </row>
    <row r="141" spans="1:12" ht="25.5" x14ac:dyDescent="0.25">
      <c r="A141" s="399" t="s">
        <v>23</v>
      </c>
      <c r="B141" s="400" t="s">
        <v>237</v>
      </c>
      <c r="C141" s="399" t="s">
        <v>72</v>
      </c>
      <c r="D141" s="399" t="s">
        <v>238</v>
      </c>
      <c r="E141" s="401" t="s">
        <v>281</v>
      </c>
      <c r="F141" s="401"/>
      <c r="G141" s="402" t="s">
        <v>190</v>
      </c>
      <c r="H141" s="403">
        <v>1</v>
      </c>
      <c r="I141" s="404"/>
      <c r="J141" s="404">
        <v>48978.43</v>
      </c>
      <c r="K141" s="404">
        <v>48978.43</v>
      </c>
      <c r="L141" s="25"/>
    </row>
    <row r="142" spans="1:12" ht="25.5" customHeight="1" x14ac:dyDescent="0.25">
      <c r="A142" s="405" t="s">
        <v>92</v>
      </c>
      <c r="B142" s="406" t="s">
        <v>392</v>
      </c>
      <c r="C142" s="405" t="s">
        <v>72</v>
      </c>
      <c r="D142" s="405" t="s">
        <v>393</v>
      </c>
      <c r="E142" s="407" t="s">
        <v>50</v>
      </c>
      <c r="F142" s="407"/>
      <c r="G142" s="408" t="s">
        <v>93</v>
      </c>
      <c r="H142" s="409">
        <v>0.25</v>
      </c>
      <c r="I142" s="409">
        <v>0</v>
      </c>
      <c r="J142" s="410">
        <v>20188.2</v>
      </c>
      <c r="K142" s="410">
        <v>5047.05</v>
      </c>
      <c r="L142" s="25"/>
    </row>
    <row r="143" spans="1:12" ht="25.5" x14ac:dyDescent="0.25">
      <c r="A143" s="405" t="s">
        <v>92</v>
      </c>
      <c r="B143" s="406" t="s">
        <v>394</v>
      </c>
      <c r="C143" s="405" t="s">
        <v>72</v>
      </c>
      <c r="D143" s="405" t="s">
        <v>395</v>
      </c>
      <c r="E143" s="407" t="s">
        <v>50</v>
      </c>
      <c r="F143" s="407"/>
      <c r="G143" s="408" t="s">
        <v>93</v>
      </c>
      <c r="H143" s="409">
        <v>1</v>
      </c>
      <c r="I143" s="409">
        <v>0</v>
      </c>
      <c r="J143" s="410">
        <v>21314.25</v>
      </c>
      <c r="K143" s="410">
        <v>21314.25</v>
      </c>
      <c r="L143" s="25"/>
    </row>
    <row r="144" spans="1:12" ht="25.5" x14ac:dyDescent="0.25">
      <c r="A144" s="405" t="s">
        <v>92</v>
      </c>
      <c r="B144" s="406" t="s">
        <v>390</v>
      </c>
      <c r="C144" s="405" t="s">
        <v>72</v>
      </c>
      <c r="D144" s="405" t="s">
        <v>391</v>
      </c>
      <c r="E144" s="407" t="s">
        <v>50</v>
      </c>
      <c r="F144" s="407"/>
      <c r="G144" s="408" t="s">
        <v>93</v>
      </c>
      <c r="H144" s="409">
        <v>0.5</v>
      </c>
      <c r="I144" s="409">
        <v>0</v>
      </c>
      <c r="J144" s="410">
        <v>25419.19</v>
      </c>
      <c r="K144" s="410">
        <v>12709.59</v>
      </c>
      <c r="L144" s="25"/>
    </row>
    <row r="145" spans="1:12" ht="16.5" x14ac:dyDescent="0.25">
      <c r="A145" s="405" t="s">
        <v>92</v>
      </c>
      <c r="B145" s="406" t="s">
        <v>290</v>
      </c>
      <c r="C145" s="405" t="s">
        <v>52</v>
      </c>
      <c r="D145" s="405" t="s">
        <v>291</v>
      </c>
      <c r="E145" s="407" t="s">
        <v>50</v>
      </c>
      <c r="F145" s="407"/>
      <c r="G145" s="408" t="s">
        <v>93</v>
      </c>
      <c r="H145" s="409">
        <v>0.5</v>
      </c>
      <c r="I145" s="409">
        <v>0</v>
      </c>
      <c r="J145" s="410">
        <v>19815.080000000002</v>
      </c>
      <c r="K145" s="410">
        <v>9907.5400000000009</v>
      </c>
      <c r="L145" s="25"/>
    </row>
    <row r="146" spans="1:12" ht="26.25" thickBot="1" x14ac:dyDescent="0.3">
      <c r="A146" s="411"/>
      <c r="B146" s="411"/>
      <c r="C146" s="411"/>
      <c r="D146" s="411"/>
      <c r="E146" s="411" t="s">
        <v>94</v>
      </c>
      <c r="F146" s="412">
        <v>48978.43</v>
      </c>
      <c r="G146" s="411" t="s">
        <v>95</v>
      </c>
      <c r="H146" s="412">
        <v>0</v>
      </c>
      <c r="I146" s="411" t="s">
        <v>96</v>
      </c>
      <c r="J146" s="412">
        <v>48978.43</v>
      </c>
      <c r="L146" s="25"/>
    </row>
    <row r="147" spans="1:12" ht="17.25" thickTop="1" x14ac:dyDescent="0.25">
      <c r="A147" s="413"/>
      <c r="B147" s="413"/>
      <c r="C147" s="413"/>
      <c r="D147" s="413"/>
      <c r="E147" s="413"/>
      <c r="F147" s="413"/>
      <c r="G147" s="413"/>
      <c r="H147" s="413"/>
      <c r="I147" s="413"/>
      <c r="J147" s="413"/>
      <c r="K147" s="413"/>
      <c r="L147" s="25"/>
    </row>
    <row r="148" spans="1:12" ht="16.5" x14ac:dyDescent="0.25">
      <c r="A148" s="395" t="s">
        <v>81</v>
      </c>
      <c r="B148" s="396" t="s">
        <v>21</v>
      </c>
      <c r="C148" s="395" t="s">
        <v>51</v>
      </c>
      <c r="D148" s="395" t="s">
        <v>45</v>
      </c>
      <c r="E148" s="397" t="s">
        <v>22</v>
      </c>
      <c r="F148" s="397"/>
      <c r="G148" s="398" t="s">
        <v>38</v>
      </c>
      <c r="H148" s="396" t="s">
        <v>41</v>
      </c>
      <c r="I148" s="396" t="s">
        <v>91</v>
      </c>
      <c r="J148" s="396" t="s">
        <v>54</v>
      </c>
      <c r="K148" s="396" t="s">
        <v>39</v>
      </c>
      <c r="L148" s="25"/>
    </row>
    <row r="149" spans="1:12" ht="25.5" x14ac:dyDescent="0.25">
      <c r="A149" s="399" t="s">
        <v>23</v>
      </c>
      <c r="B149" s="400" t="s">
        <v>240</v>
      </c>
      <c r="C149" s="399" t="s">
        <v>72</v>
      </c>
      <c r="D149" s="399" t="s">
        <v>241</v>
      </c>
      <c r="E149" s="401" t="s">
        <v>281</v>
      </c>
      <c r="F149" s="401"/>
      <c r="G149" s="402" t="s">
        <v>190</v>
      </c>
      <c r="H149" s="403">
        <v>1</v>
      </c>
      <c r="I149" s="404"/>
      <c r="J149" s="404">
        <v>19572.5</v>
      </c>
      <c r="K149" s="404">
        <v>19572.5</v>
      </c>
      <c r="L149" s="25"/>
    </row>
    <row r="150" spans="1:12" ht="25.5" customHeight="1" x14ac:dyDescent="0.25">
      <c r="A150" s="405" t="s">
        <v>92</v>
      </c>
      <c r="B150" s="406" t="s">
        <v>402</v>
      </c>
      <c r="C150" s="405" t="s">
        <v>72</v>
      </c>
      <c r="D150" s="405" t="s">
        <v>403</v>
      </c>
      <c r="E150" s="407" t="s">
        <v>50</v>
      </c>
      <c r="F150" s="407"/>
      <c r="G150" s="408" t="s">
        <v>93</v>
      </c>
      <c r="H150" s="409">
        <v>0.5</v>
      </c>
      <c r="I150" s="409">
        <v>0</v>
      </c>
      <c r="J150" s="410">
        <v>29404</v>
      </c>
      <c r="K150" s="410">
        <v>14702</v>
      </c>
      <c r="L150" s="25"/>
    </row>
    <row r="151" spans="1:12" ht="25.5" x14ac:dyDescent="0.25">
      <c r="A151" s="405" t="s">
        <v>92</v>
      </c>
      <c r="B151" s="406" t="s">
        <v>404</v>
      </c>
      <c r="C151" s="405" t="s">
        <v>72</v>
      </c>
      <c r="D151" s="405" t="s">
        <v>405</v>
      </c>
      <c r="E151" s="407" t="s">
        <v>50</v>
      </c>
      <c r="F151" s="407"/>
      <c r="G151" s="408" t="s">
        <v>93</v>
      </c>
      <c r="H151" s="409">
        <v>0.25</v>
      </c>
      <c r="I151" s="409">
        <v>0</v>
      </c>
      <c r="J151" s="410">
        <v>19482</v>
      </c>
      <c r="K151" s="410">
        <v>4870.5</v>
      </c>
      <c r="L151" s="25"/>
    </row>
    <row r="152" spans="1:12" ht="26.25" thickBot="1" x14ac:dyDescent="0.3">
      <c r="A152" s="411"/>
      <c r="B152" s="411"/>
      <c r="C152" s="411"/>
      <c r="D152" s="411"/>
      <c r="E152" s="411" t="s">
        <v>94</v>
      </c>
      <c r="F152" s="412">
        <v>19572.5</v>
      </c>
      <c r="G152" s="411" t="s">
        <v>95</v>
      </c>
      <c r="H152" s="412">
        <v>0</v>
      </c>
      <c r="I152" s="411" t="s">
        <v>96</v>
      </c>
      <c r="J152" s="412">
        <v>19572.5</v>
      </c>
      <c r="L152" s="25"/>
    </row>
    <row r="153" spans="1:12" ht="17.25" thickTop="1" x14ac:dyDescent="0.25">
      <c r="A153" s="413"/>
      <c r="B153" s="413"/>
      <c r="C153" s="413"/>
      <c r="D153" s="413"/>
      <c r="E153" s="413"/>
      <c r="F153" s="413"/>
      <c r="G153" s="413"/>
      <c r="H153" s="413"/>
      <c r="I153" s="413"/>
      <c r="J153" s="413"/>
      <c r="K153" s="413"/>
      <c r="L153" s="25"/>
    </row>
    <row r="154" spans="1:12" ht="16.5" x14ac:dyDescent="0.25">
      <c r="A154" s="395" t="s">
        <v>82</v>
      </c>
      <c r="B154" s="396" t="s">
        <v>21</v>
      </c>
      <c r="C154" s="395" t="s">
        <v>51</v>
      </c>
      <c r="D154" s="395" t="s">
        <v>45</v>
      </c>
      <c r="E154" s="397" t="s">
        <v>22</v>
      </c>
      <c r="F154" s="397"/>
      <c r="G154" s="398" t="s">
        <v>38</v>
      </c>
      <c r="H154" s="396" t="s">
        <v>41</v>
      </c>
      <c r="I154" s="396" t="s">
        <v>91</v>
      </c>
      <c r="J154" s="396" t="s">
        <v>54</v>
      </c>
      <c r="K154" s="396" t="s">
        <v>39</v>
      </c>
      <c r="L154" s="25"/>
    </row>
    <row r="155" spans="1:12" ht="38.25" x14ac:dyDescent="0.25">
      <c r="A155" s="399" t="s">
        <v>23</v>
      </c>
      <c r="B155" s="400" t="s">
        <v>242</v>
      </c>
      <c r="C155" s="399" t="s">
        <v>72</v>
      </c>
      <c r="D155" s="399" t="s">
        <v>243</v>
      </c>
      <c r="E155" s="401" t="s">
        <v>281</v>
      </c>
      <c r="F155" s="401"/>
      <c r="G155" s="402" t="s">
        <v>190</v>
      </c>
      <c r="H155" s="403">
        <v>1</v>
      </c>
      <c r="I155" s="404"/>
      <c r="J155" s="404">
        <v>12221.5</v>
      </c>
      <c r="K155" s="404">
        <v>12221.5</v>
      </c>
      <c r="L155" s="25"/>
    </row>
    <row r="156" spans="1:12" ht="25.5" x14ac:dyDescent="0.25">
      <c r="A156" s="405" t="s">
        <v>92</v>
      </c>
      <c r="B156" s="406" t="s">
        <v>404</v>
      </c>
      <c r="C156" s="405" t="s">
        <v>72</v>
      </c>
      <c r="D156" s="405" t="s">
        <v>405</v>
      </c>
      <c r="E156" s="407" t="s">
        <v>50</v>
      </c>
      <c r="F156" s="407"/>
      <c r="G156" s="408" t="s">
        <v>93</v>
      </c>
      <c r="H156" s="409">
        <v>0.25</v>
      </c>
      <c r="I156" s="409">
        <v>0</v>
      </c>
      <c r="J156" s="410">
        <v>19482</v>
      </c>
      <c r="K156" s="410">
        <v>4870.5</v>
      </c>
      <c r="L156" s="25"/>
    </row>
    <row r="157" spans="1:12" ht="25.5" x14ac:dyDescent="0.25">
      <c r="A157" s="405" t="s">
        <v>92</v>
      </c>
      <c r="B157" s="406" t="s">
        <v>402</v>
      </c>
      <c r="C157" s="405" t="s">
        <v>72</v>
      </c>
      <c r="D157" s="405" t="s">
        <v>403</v>
      </c>
      <c r="E157" s="407" t="s">
        <v>50</v>
      </c>
      <c r="F157" s="407"/>
      <c r="G157" s="408" t="s">
        <v>93</v>
      </c>
      <c r="H157" s="409">
        <v>0.25</v>
      </c>
      <c r="I157" s="409">
        <v>0</v>
      </c>
      <c r="J157" s="410">
        <v>29404</v>
      </c>
      <c r="K157" s="410">
        <v>7351</v>
      </c>
      <c r="L157" s="25"/>
    </row>
    <row r="158" spans="1:12" ht="26.25" thickBot="1" x14ac:dyDescent="0.3">
      <c r="A158" s="411"/>
      <c r="B158" s="411"/>
      <c r="C158" s="411"/>
      <c r="D158" s="411"/>
      <c r="E158" s="411" t="s">
        <v>94</v>
      </c>
      <c r="F158" s="412">
        <v>12221.5</v>
      </c>
      <c r="G158" s="411" t="s">
        <v>95</v>
      </c>
      <c r="H158" s="412">
        <v>0</v>
      </c>
      <c r="I158" s="411" t="s">
        <v>96</v>
      </c>
      <c r="J158" s="412">
        <v>12221.5</v>
      </c>
      <c r="L158" s="25"/>
    </row>
    <row r="159" spans="1:12" ht="17.25" thickTop="1" x14ac:dyDescent="0.25">
      <c r="A159" s="413"/>
      <c r="B159" s="413"/>
      <c r="C159" s="413"/>
      <c r="D159" s="413"/>
      <c r="E159" s="413"/>
      <c r="F159" s="413"/>
      <c r="G159" s="413"/>
      <c r="H159" s="413"/>
      <c r="I159" s="413"/>
      <c r="J159" s="413"/>
      <c r="K159" s="413"/>
      <c r="L159" s="25"/>
    </row>
    <row r="160" spans="1:12" ht="16.5" x14ac:dyDescent="0.25">
      <c r="A160" s="395" t="s">
        <v>83</v>
      </c>
      <c r="B160" s="396" t="s">
        <v>21</v>
      </c>
      <c r="C160" s="395" t="s">
        <v>51</v>
      </c>
      <c r="D160" s="395" t="s">
        <v>45</v>
      </c>
      <c r="E160" s="397" t="s">
        <v>22</v>
      </c>
      <c r="F160" s="397"/>
      <c r="G160" s="398" t="s">
        <v>38</v>
      </c>
      <c r="H160" s="396" t="s">
        <v>41</v>
      </c>
      <c r="I160" s="396" t="s">
        <v>91</v>
      </c>
      <c r="J160" s="396" t="s">
        <v>54</v>
      </c>
      <c r="K160" s="396" t="s">
        <v>39</v>
      </c>
      <c r="L160" s="25"/>
    </row>
    <row r="161" spans="1:12" ht="15.75" customHeight="1" x14ac:dyDescent="0.25">
      <c r="A161" s="399" t="s">
        <v>23</v>
      </c>
      <c r="B161" s="400" t="s">
        <v>244</v>
      </c>
      <c r="C161" s="399" t="s">
        <v>72</v>
      </c>
      <c r="D161" s="399" t="s">
        <v>245</v>
      </c>
      <c r="E161" s="401" t="s">
        <v>281</v>
      </c>
      <c r="F161" s="401"/>
      <c r="G161" s="402" t="s">
        <v>190</v>
      </c>
      <c r="H161" s="403">
        <v>1</v>
      </c>
      <c r="I161" s="404"/>
      <c r="J161" s="404">
        <v>30229.62</v>
      </c>
      <c r="K161" s="404">
        <v>30229.62</v>
      </c>
      <c r="L161" s="25"/>
    </row>
    <row r="162" spans="1:12" ht="25.5" x14ac:dyDescent="0.25">
      <c r="A162" s="405" t="s">
        <v>92</v>
      </c>
      <c r="B162" s="406" t="s">
        <v>394</v>
      </c>
      <c r="C162" s="405" t="s">
        <v>72</v>
      </c>
      <c r="D162" s="405" t="s">
        <v>395</v>
      </c>
      <c r="E162" s="407" t="s">
        <v>50</v>
      </c>
      <c r="F162" s="407"/>
      <c r="G162" s="408" t="s">
        <v>93</v>
      </c>
      <c r="H162" s="409">
        <v>0.5</v>
      </c>
      <c r="I162" s="409">
        <v>0</v>
      </c>
      <c r="J162" s="410">
        <v>21314.25</v>
      </c>
      <c r="K162" s="410">
        <v>10657.12</v>
      </c>
      <c r="L162" s="25"/>
    </row>
    <row r="163" spans="1:12" ht="25.5" x14ac:dyDescent="0.25">
      <c r="A163" s="405" t="s">
        <v>92</v>
      </c>
      <c r="B163" s="406" t="s">
        <v>404</v>
      </c>
      <c r="C163" s="405" t="s">
        <v>72</v>
      </c>
      <c r="D163" s="405" t="s">
        <v>405</v>
      </c>
      <c r="E163" s="407" t="s">
        <v>50</v>
      </c>
      <c r="F163" s="407"/>
      <c r="G163" s="408" t="s">
        <v>93</v>
      </c>
      <c r="H163" s="409">
        <v>0.25</v>
      </c>
      <c r="I163" s="409">
        <v>0</v>
      </c>
      <c r="J163" s="410">
        <v>19482</v>
      </c>
      <c r="K163" s="410">
        <v>4870.5</v>
      </c>
      <c r="L163" s="25"/>
    </row>
    <row r="164" spans="1:12" ht="25.5" x14ac:dyDescent="0.25">
      <c r="A164" s="405" t="s">
        <v>92</v>
      </c>
      <c r="B164" s="406" t="s">
        <v>402</v>
      </c>
      <c r="C164" s="405" t="s">
        <v>72</v>
      </c>
      <c r="D164" s="405" t="s">
        <v>403</v>
      </c>
      <c r="E164" s="407" t="s">
        <v>50</v>
      </c>
      <c r="F164" s="407"/>
      <c r="G164" s="408" t="s">
        <v>93</v>
      </c>
      <c r="H164" s="409">
        <v>0.5</v>
      </c>
      <c r="I164" s="409">
        <v>0</v>
      </c>
      <c r="J164" s="410">
        <v>29404</v>
      </c>
      <c r="K164" s="410">
        <v>14702</v>
      </c>
      <c r="L164" s="25"/>
    </row>
    <row r="165" spans="1:12" ht="26.25" thickBot="1" x14ac:dyDescent="0.3">
      <c r="A165" s="411"/>
      <c r="B165" s="411"/>
      <c r="C165" s="411"/>
      <c r="D165" s="411"/>
      <c r="E165" s="411" t="s">
        <v>94</v>
      </c>
      <c r="F165" s="412">
        <v>30229.62</v>
      </c>
      <c r="G165" s="411" t="s">
        <v>95</v>
      </c>
      <c r="H165" s="412">
        <v>0</v>
      </c>
      <c r="I165" s="411" t="s">
        <v>96</v>
      </c>
      <c r="J165" s="412">
        <v>30229.62</v>
      </c>
      <c r="L165" s="25"/>
    </row>
    <row r="166" spans="1:12" ht="17.25" thickTop="1" x14ac:dyDescent="0.25">
      <c r="A166" s="413"/>
      <c r="B166" s="413"/>
      <c r="C166" s="413"/>
      <c r="D166" s="413"/>
      <c r="E166" s="413"/>
      <c r="F166" s="413"/>
      <c r="G166" s="413"/>
      <c r="H166" s="413"/>
      <c r="I166" s="413"/>
      <c r="J166" s="413"/>
      <c r="K166" s="413"/>
      <c r="L166" s="25"/>
    </row>
    <row r="167" spans="1:12" ht="16.5" x14ac:dyDescent="0.25">
      <c r="A167" s="395" t="s">
        <v>84</v>
      </c>
      <c r="B167" s="396" t="s">
        <v>21</v>
      </c>
      <c r="C167" s="395" t="s">
        <v>51</v>
      </c>
      <c r="D167" s="395" t="s">
        <v>45</v>
      </c>
      <c r="E167" s="397" t="s">
        <v>22</v>
      </c>
      <c r="F167" s="397"/>
      <c r="G167" s="398" t="s">
        <v>38</v>
      </c>
      <c r="H167" s="396" t="s">
        <v>41</v>
      </c>
      <c r="I167" s="396" t="s">
        <v>91</v>
      </c>
      <c r="J167" s="396" t="s">
        <v>54</v>
      </c>
      <c r="K167" s="396" t="s">
        <v>39</v>
      </c>
      <c r="L167" s="25"/>
    </row>
    <row r="168" spans="1:12" ht="25.5" x14ac:dyDescent="0.25">
      <c r="A168" s="399" t="s">
        <v>23</v>
      </c>
      <c r="B168" s="400" t="s">
        <v>246</v>
      </c>
      <c r="C168" s="399" t="s">
        <v>72</v>
      </c>
      <c r="D168" s="399" t="s">
        <v>247</v>
      </c>
      <c r="E168" s="401" t="s">
        <v>281</v>
      </c>
      <c r="F168" s="401"/>
      <c r="G168" s="402" t="s">
        <v>190</v>
      </c>
      <c r="H168" s="403">
        <v>1</v>
      </c>
      <c r="I168" s="404"/>
      <c r="J168" s="404">
        <v>37580.620000000003</v>
      </c>
      <c r="K168" s="404">
        <v>37580.620000000003</v>
      </c>
      <c r="L168" s="25"/>
    </row>
    <row r="169" spans="1:12" ht="25.5" customHeight="1" x14ac:dyDescent="0.25">
      <c r="A169" s="405" t="s">
        <v>92</v>
      </c>
      <c r="B169" s="406" t="s">
        <v>394</v>
      </c>
      <c r="C169" s="405" t="s">
        <v>72</v>
      </c>
      <c r="D169" s="405" t="s">
        <v>395</v>
      </c>
      <c r="E169" s="407" t="s">
        <v>50</v>
      </c>
      <c r="F169" s="407"/>
      <c r="G169" s="408" t="s">
        <v>93</v>
      </c>
      <c r="H169" s="409">
        <v>0.5</v>
      </c>
      <c r="I169" s="409">
        <v>0</v>
      </c>
      <c r="J169" s="410">
        <v>21314.25</v>
      </c>
      <c r="K169" s="410">
        <v>10657.12</v>
      </c>
      <c r="L169" s="25"/>
    </row>
    <row r="170" spans="1:12" ht="25.5" x14ac:dyDescent="0.25">
      <c r="A170" s="405" t="s">
        <v>92</v>
      </c>
      <c r="B170" s="406" t="s">
        <v>402</v>
      </c>
      <c r="C170" s="405" t="s">
        <v>72</v>
      </c>
      <c r="D170" s="405" t="s">
        <v>403</v>
      </c>
      <c r="E170" s="407" t="s">
        <v>50</v>
      </c>
      <c r="F170" s="407"/>
      <c r="G170" s="408" t="s">
        <v>93</v>
      </c>
      <c r="H170" s="409">
        <v>0.75</v>
      </c>
      <c r="I170" s="409">
        <v>0</v>
      </c>
      <c r="J170" s="410">
        <v>29404</v>
      </c>
      <c r="K170" s="410">
        <v>22053</v>
      </c>
      <c r="L170" s="25"/>
    </row>
    <row r="171" spans="1:12" ht="25.5" x14ac:dyDescent="0.25">
      <c r="A171" s="405" t="s">
        <v>92</v>
      </c>
      <c r="B171" s="406" t="s">
        <v>404</v>
      </c>
      <c r="C171" s="405" t="s">
        <v>72</v>
      </c>
      <c r="D171" s="405" t="s">
        <v>405</v>
      </c>
      <c r="E171" s="407" t="s">
        <v>50</v>
      </c>
      <c r="F171" s="407"/>
      <c r="G171" s="408" t="s">
        <v>93</v>
      </c>
      <c r="H171" s="409">
        <v>0.25</v>
      </c>
      <c r="I171" s="409">
        <v>0</v>
      </c>
      <c r="J171" s="410">
        <v>19482</v>
      </c>
      <c r="K171" s="410">
        <v>4870.5</v>
      </c>
      <c r="L171" s="25"/>
    </row>
    <row r="172" spans="1:12" ht="26.25" thickBot="1" x14ac:dyDescent="0.3">
      <c r="A172" s="411"/>
      <c r="B172" s="411"/>
      <c r="C172" s="411"/>
      <c r="D172" s="411"/>
      <c r="E172" s="411" t="s">
        <v>94</v>
      </c>
      <c r="F172" s="412">
        <v>37580.620000000003</v>
      </c>
      <c r="G172" s="411" t="s">
        <v>95</v>
      </c>
      <c r="H172" s="412">
        <v>0</v>
      </c>
      <c r="I172" s="411" t="s">
        <v>96</v>
      </c>
      <c r="J172" s="412">
        <v>37580.620000000003</v>
      </c>
      <c r="L172" s="25"/>
    </row>
    <row r="173" spans="1:12" ht="17.25" thickTop="1" x14ac:dyDescent="0.25">
      <c r="A173" s="413"/>
      <c r="B173" s="413"/>
      <c r="C173" s="413"/>
      <c r="D173" s="413"/>
      <c r="E173" s="413"/>
      <c r="F173" s="413"/>
      <c r="G173" s="413"/>
      <c r="H173" s="413"/>
      <c r="I173" s="413"/>
      <c r="J173" s="413"/>
      <c r="K173" s="413"/>
      <c r="L173" s="25"/>
    </row>
    <row r="174" spans="1:12" ht="16.5" x14ac:dyDescent="0.25">
      <c r="A174" s="395" t="s">
        <v>249</v>
      </c>
      <c r="B174" s="396" t="s">
        <v>21</v>
      </c>
      <c r="C174" s="395" t="s">
        <v>51</v>
      </c>
      <c r="D174" s="395" t="s">
        <v>45</v>
      </c>
      <c r="E174" s="397" t="s">
        <v>22</v>
      </c>
      <c r="F174" s="397"/>
      <c r="G174" s="398" t="s">
        <v>38</v>
      </c>
      <c r="H174" s="396" t="s">
        <v>41</v>
      </c>
      <c r="I174" s="396" t="s">
        <v>91</v>
      </c>
      <c r="J174" s="396" t="s">
        <v>54</v>
      </c>
      <c r="K174" s="396" t="s">
        <v>39</v>
      </c>
      <c r="L174" s="25"/>
    </row>
    <row r="175" spans="1:12" ht="25.5" x14ac:dyDescent="0.25">
      <c r="A175" s="399" t="s">
        <v>23</v>
      </c>
      <c r="B175" s="400" t="s">
        <v>250</v>
      </c>
      <c r="C175" s="399" t="s">
        <v>72</v>
      </c>
      <c r="D175" s="399" t="s">
        <v>251</v>
      </c>
      <c r="E175" s="401" t="s">
        <v>281</v>
      </c>
      <c r="F175" s="401"/>
      <c r="G175" s="402" t="s">
        <v>190</v>
      </c>
      <c r="H175" s="403">
        <v>1</v>
      </c>
      <c r="I175" s="404"/>
      <c r="J175" s="404">
        <v>17011.91</v>
      </c>
      <c r="K175" s="404">
        <v>17011.91</v>
      </c>
      <c r="L175" s="25"/>
    </row>
    <row r="176" spans="1:12" ht="25.5" customHeight="1" x14ac:dyDescent="0.25">
      <c r="A176" s="405" t="s">
        <v>92</v>
      </c>
      <c r="B176" s="406" t="s">
        <v>394</v>
      </c>
      <c r="C176" s="405" t="s">
        <v>72</v>
      </c>
      <c r="D176" s="405" t="s">
        <v>395</v>
      </c>
      <c r="E176" s="407" t="s">
        <v>50</v>
      </c>
      <c r="F176" s="407"/>
      <c r="G176" s="408" t="s">
        <v>93</v>
      </c>
      <c r="H176" s="409">
        <v>0.5</v>
      </c>
      <c r="I176" s="409">
        <v>0</v>
      </c>
      <c r="J176" s="410">
        <v>21314.25</v>
      </c>
      <c r="K176" s="410">
        <v>10657.12</v>
      </c>
      <c r="L176" s="25"/>
    </row>
    <row r="177" spans="1:12" ht="25.5" x14ac:dyDescent="0.25">
      <c r="A177" s="405" t="s">
        <v>92</v>
      </c>
      <c r="B177" s="406" t="s">
        <v>390</v>
      </c>
      <c r="C177" s="405" t="s">
        <v>72</v>
      </c>
      <c r="D177" s="405" t="s">
        <v>391</v>
      </c>
      <c r="E177" s="407" t="s">
        <v>50</v>
      </c>
      <c r="F177" s="407"/>
      <c r="G177" s="408" t="s">
        <v>93</v>
      </c>
      <c r="H177" s="409">
        <v>0.25</v>
      </c>
      <c r="I177" s="409">
        <v>0</v>
      </c>
      <c r="J177" s="410">
        <v>25419.19</v>
      </c>
      <c r="K177" s="410">
        <v>6354.79</v>
      </c>
      <c r="L177" s="25"/>
    </row>
    <row r="178" spans="1:12" ht="26.25" thickBot="1" x14ac:dyDescent="0.3">
      <c r="A178" s="411"/>
      <c r="B178" s="411"/>
      <c r="C178" s="411"/>
      <c r="D178" s="411"/>
      <c r="E178" s="411" t="s">
        <v>94</v>
      </c>
      <c r="F178" s="412">
        <v>17011.91</v>
      </c>
      <c r="G178" s="411" t="s">
        <v>95</v>
      </c>
      <c r="H178" s="412">
        <v>0</v>
      </c>
      <c r="I178" s="411" t="s">
        <v>96</v>
      </c>
      <c r="J178" s="412">
        <v>17011.91</v>
      </c>
      <c r="L178" s="25"/>
    </row>
    <row r="179" spans="1:12" ht="17.25" thickTop="1" x14ac:dyDescent="0.25">
      <c r="A179" s="413"/>
      <c r="B179" s="413"/>
      <c r="C179" s="413"/>
      <c r="D179" s="413"/>
      <c r="E179" s="413"/>
      <c r="F179" s="413"/>
      <c r="G179" s="413"/>
      <c r="H179" s="413"/>
      <c r="I179" s="413"/>
      <c r="J179" s="413"/>
      <c r="K179" s="413"/>
      <c r="L179" s="25"/>
    </row>
    <row r="180" spans="1:12" ht="16.5" x14ac:dyDescent="0.25">
      <c r="A180" s="395" t="s">
        <v>252</v>
      </c>
      <c r="B180" s="396" t="s">
        <v>21</v>
      </c>
      <c r="C180" s="395" t="s">
        <v>51</v>
      </c>
      <c r="D180" s="395" t="s">
        <v>45</v>
      </c>
      <c r="E180" s="397" t="s">
        <v>22</v>
      </c>
      <c r="F180" s="397"/>
      <c r="G180" s="398" t="s">
        <v>38</v>
      </c>
      <c r="H180" s="396" t="s">
        <v>41</v>
      </c>
      <c r="I180" s="396" t="s">
        <v>91</v>
      </c>
      <c r="J180" s="396" t="s">
        <v>54</v>
      </c>
      <c r="K180" s="396" t="s">
        <v>39</v>
      </c>
      <c r="L180" s="25"/>
    </row>
    <row r="181" spans="1:12" ht="16.5" x14ac:dyDescent="0.25">
      <c r="A181" s="399" t="s">
        <v>23</v>
      </c>
      <c r="B181" s="400" t="s">
        <v>253</v>
      </c>
      <c r="C181" s="399" t="s">
        <v>72</v>
      </c>
      <c r="D181" s="399" t="s">
        <v>254</v>
      </c>
      <c r="E181" s="401" t="s">
        <v>281</v>
      </c>
      <c r="F181" s="401"/>
      <c r="G181" s="402" t="s">
        <v>190</v>
      </c>
      <c r="H181" s="403">
        <v>1</v>
      </c>
      <c r="I181" s="404"/>
      <c r="J181" s="404">
        <v>27106.01</v>
      </c>
      <c r="K181" s="404">
        <v>27106.01</v>
      </c>
      <c r="L181" s="25"/>
    </row>
    <row r="182" spans="1:12" ht="16.5" customHeight="1" x14ac:dyDescent="0.25">
      <c r="A182" s="405" t="s">
        <v>92</v>
      </c>
      <c r="B182" s="406" t="s">
        <v>394</v>
      </c>
      <c r="C182" s="405" t="s">
        <v>72</v>
      </c>
      <c r="D182" s="405" t="s">
        <v>395</v>
      </c>
      <c r="E182" s="407" t="s">
        <v>50</v>
      </c>
      <c r="F182" s="407"/>
      <c r="G182" s="408" t="s">
        <v>93</v>
      </c>
      <c r="H182" s="409">
        <v>0.5</v>
      </c>
      <c r="I182" s="409">
        <v>0</v>
      </c>
      <c r="J182" s="410">
        <v>21314.25</v>
      </c>
      <c r="K182" s="410">
        <v>10657.12</v>
      </c>
      <c r="L182" s="25"/>
    </row>
    <row r="183" spans="1:12" ht="25.5" x14ac:dyDescent="0.25">
      <c r="A183" s="405" t="s">
        <v>92</v>
      </c>
      <c r="B183" s="406" t="s">
        <v>390</v>
      </c>
      <c r="C183" s="405" t="s">
        <v>72</v>
      </c>
      <c r="D183" s="405" t="s">
        <v>391</v>
      </c>
      <c r="E183" s="407" t="s">
        <v>50</v>
      </c>
      <c r="F183" s="407"/>
      <c r="G183" s="408" t="s">
        <v>93</v>
      </c>
      <c r="H183" s="409">
        <v>0.25</v>
      </c>
      <c r="I183" s="409">
        <v>0</v>
      </c>
      <c r="J183" s="410">
        <v>25419.19</v>
      </c>
      <c r="K183" s="410">
        <v>6354.79</v>
      </c>
      <c r="L183" s="25"/>
    </row>
    <row r="184" spans="1:12" ht="25.5" x14ac:dyDescent="0.25">
      <c r="A184" s="405" t="s">
        <v>92</v>
      </c>
      <c r="B184" s="406" t="s">
        <v>392</v>
      </c>
      <c r="C184" s="405" t="s">
        <v>72</v>
      </c>
      <c r="D184" s="405" t="s">
        <v>393</v>
      </c>
      <c r="E184" s="407" t="s">
        <v>50</v>
      </c>
      <c r="F184" s="407"/>
      <c r="G184" s="408" t="s">
        <v>93</v>
      </c>
      <c r="H184" s="409">
        <v>0.5</v>
      </c>
      <c r="I184" s="409">
        <v>0</v>
      </c>
      <c r="J184" s="410">
        <v>20188.2</v>
      </c>
      <c r="K184" s="410">
        <v>10094.1</v>
      </c>
      <c r="L184" s="25"/>
    </row>
    <row r="185" spans="1:12" ht="26.25" thickBot="1" x14ac:dyDescent="0.3">
      <c r="A185" s="411"/>
      <c r="B185" s="411"/>
      <c r="C185" s="411"/>
      <c r="D185" s="411"/>
      <c r="E185" s="411" t="s">
        <v>94</v>
      </c>
      <c r="F185" s="412">
        <v>27106.01</v>
      </c>
      <c r="G185" s="411" t="s">
        <v>95</v>
      </c>
      <c r="H185" s="412">
        <v>0</v>
      </c>
      <c r="I185" s="411" t="s">
        <v>96</v>
      </c>
      <c r="J185" s="412">
        <v>27106.01</v>
      </c>
      <c r="L185" s="25"/>
    </row>
    <row r="186" spans="1:12" ht="17.25" thickTop="1" x14ac:dyDescent="0.25">
      <c r="A186" s="413"/>
      <c r="B186" s="413"/>
      <c r="C186" s="413"/>
      <c r="D186" s="413"/>
      <c r="E186" s="413"/>
      <c r="F186" s="413"/>
      <c r="G186" s="413"/>
      <c r="H186" s="413"/>
      <c r="I186" s="413"/>
      <c r="J186" s="413"/>
      <c r="K186" s="413"/>
      <c r="L186" s="25"/>
    </row>
    <row r="187" spans="1:12" ht="16.5" x14ac:dyDescent="0.25">
      <c r="A187" s="395" t="s">
        <v>255</v>
      </c>
      <c r="B187" s="396" t="s">
        <v>21</v>
      </c>
      <c r="C187" s="395" t="s">
        <v>51</v>
      </c>
      <c r="D187" s="395" t="s">
        <v>45</v>
      </c>
      <c r="E187" s="397" t="s">
        <v>22</v>
      </c>
      <c r="F187" s="397"/>
      <c r="G187" s="398" t="s">
        <v>38</v>
      </c>
      <c r="H187" s="396" t="s">
        <v>41</v>
      </c>
      <c r="I187" s="396" t="s">
        <v>91</v>
      </c>
      <c r="J187" s="396" t="s">
        <v>54</v>
      </c>
      <c r="K187" s="396" t="s">
        <v>39</v>
      </c>
      <c r="L187" s="25"/>
    </row>
    <row r="188" spans="1:12" ht="25.5" x14ac:dyDescent="0.25">
      <c r="A188" s="399" t="s">
        <v>23</v>
      </c>
      <c r="B188" s="400" t="s">
        <v>256</v>
      </c>
      <c r="C188" s="399" t="s">
        <v>72</v>
      </c>
      <c r="D188" s="399" t="s">
        <v>257</v>
      </c>
      <c r="E188" s="401" t="s">
        <v>281</v>
      </c>
      <c r="F188" s="401"/>
      <c r="G188" s="402" t="s">
        <v>190</v>
      </c>
      <c r="H188" s="403">
        <v>1</v>
      </c>
      <c r="I188" s="404"/>
      <c r="J188" s="404">
        <v>28413.759999999998</v>
      </c>
      <c r="K188" s="404">
        <v>28413.759999999998</v>
      </c>
      <c r="L188" s="25"/>
    </row>
    <row r="189" spans="1:12" ht="25.5" customHeight="1" x14ac:dyDescent="0.25">
      <c r="A189" s="405" t="s">
        <v>92</v>
      </c>
      <c r="B189" s="406" t="s">
        <v>394</v>
      </c>
      <c r="C189" s="405" t="s">
        <v>72</v>
      </c>
      <c r="D189" s="405" t="s">
        <v>395</v>
      </c>
      <c r="E189" s="407" t="s">
        <v>50</v>
      </c>
      <c r="F189" s="407"/>
      <c r="G189" s="408" t="s">
        <v>93</v>
      </c>
      <c r="H189" s="409">
        <v>0.5</v>
      </c>
      <c r="I189" s="409">
        <v>0</v>
      </c>
      <c r="J189" s="410">
        <v>21314.25</v>
      </c>
      <c r="K189" s="410">
        <v>10657.12</v>
      </c>
      <c r="L189" s="25"/>
    </row>
    <row r="190" spans="1:12" ht="25.5" x14ac:dyDescent="0.25">
      <c r="A190" s="405" t="s">
        <v>92</v>
      </c>
      <c r="B190" s="406" t="s">
        <v>390</v>
      </c>
      <c r="C190" s="405" t="s">
        <v>72</v>
      </c>
      <c r="D190" s="405" t="s">
        <v>391</v>
      </c>
      <c r="E190" s="407" t="s">
        <v>50</v>
      </c>
      <c r="F190" s="407"/>
      <c r="G190" s="408" t="s">
        <v>93</v>
      </c>
      <c r="H190" s="409">
        <v>0.5</v>
      </c>
      <c r="I190" s="409">
        <v>0</v>
      </c>
      <c r="J190" s="410">
        <v>25419.19</v>
      </c>
      <c r="K190" s="410">
        <v>12709.59</v>
      </c>
      <c r="L190" s="25"/>
    </row>
    <row r="191" spans="1:12" ht="25.5" x14ac:dyDescent="0.25">
      <c r="A191" s="405" t="s">
        <v>92</v>
      </c>
      <c r="B191" s="406" t="s">
        <v>392</v>
      </c>
      <c r="C191" s="405" t="s">
        <v>72</v>
      </c>
      <c r="D191" s="405" t="s">
        <v>393</v>
      </c>
      <c r="E191" s="407" t="s">
        <v>50</v>
      </c>
      <c r="F191" s="407"/>
      <c r="G191" s="408" t="s">
        <v>93</v>
      </c>
      <c r="H191" s="409">
        <v>0.25</v>
      </c>
      <c r="I191" s="409">
        <v>0</v>
      </c>
      <c r="J191" s="410">
        <v>20188.2</v>
      </c>
      <c r="K191" s="410">
        <v>5047.05</v>
      </c>
      <c r="L191" s="25"/>
    </row>
    <row r="192" spans="1:12" ht="26.25" thickBot="1" x14ac:dyDescent="0.3">
      <c r="A192" s="411"/>
      <c r="B192" s="411"/>
      <c r="C192" s="411"/>
      <c r="D192" s="411"/>
      <c r="E192" s="411" t="s">
        <v>94</v>
      </c>
      <c r="F192" s="412">
        <v>28413.759999999998</v>
      </c>
      <c r="G192" s="411" t="s">
        <v>95</v>
      </c>
      <c r="H192" s="412">
        <v>0</v>
      </c>
      <c r="I192" s="411" t="s">
        <v>96</v>
      </c>
      <c r="J192" s="412">
        <v>28413.759999999998</v>
      </c>
      <c r="L192" s="25"/>
    </row>
    <row r="193" spans="1:12" ht="17.25" thickTop="1" x14ac:dyDescent="0.25">
      <c r="A193" s="413"/>
      <c r="B193" s="413"/>
      <c r="C193" s="413"/>
      <c r="D193" s="413"/>
      <c r="E193" s="413"/>
      <c r="F193" s="413"/>
      <c r="G193" s="413"/>
      <c r="H193" s="413"/>
      <c r="I193" s="413"/>
      <c r="J193" s="413"/>
      <c r="K193" s="413"/>
      <c r="L193" s="25"/>
    </row>
    <row r="194" spans="1:12" ht="16.5" x14ac:dyDescent="0.25">
      <c r="A194" s="395" t="s">
        <v>258</v>
      </c>
      <c r="B194" s="396" t="s">
        <v>21</v>
      </c>
      <c r="C194" s="395" t="s">
        <v>51</v>
      </c>
      <c r="D194" s="395" t="s">
        <v>45</v>
      </c>
      <c r="E194" s="397" t="s">
        <v>22</v>
      </c>
      <c r="F194" s="397"/>
      <c r="G194" s="398" t="s">
        <v>38</v>
      </c>
      <c r="H194" s="396" t="s">
        <v>41</v>
      </c>
      <c r="I194" s="396" t="s">
        <v>91</v>
      </c>
      <c r="J194" s="396" t="s">
        <v>54</v>
      </c>
      <c r="K194" s="396" t="s">
        <v>39</v>
      </c>
      <c r="L194" s="25"/>
    </row>
    <row r="195" spans="1:12" ht="25.5" x14ac:dyDescent="0.25">
      <c r="A195" s="399" t="s">
        <v>23</v>
      </c>
      <c r="B195" s="400" t="s">
        <v>259</v>
      </c>
      <c r="C195" s="399" t="s">
        <v>72</v>
      </c>
      <c r="D195" s="399" t="s">
        <v>260</v>
      </c>
      <c r="E195" s="401" t="s">
        <v>281</v>
      </c>
      <c r="F195" s="401"/>
      <c r="G195" s="402" t="s">
        <v>190</v>
      </c>
      <c r="H195" s="403">
        <v>1</v>
      </c>
      <c r="I195" s="404"/>
      <c r="J195" s="404">
        <v>15704.17</v>
      </c>
      <c r="K195" s="404">
        <v>15704.17</v>
      </c>
      <c r="L195" s="25"/>
    </row>
    <row r="196" spans="1:12" ht="25.5" customHeight="1" x14ac:dyDescent="0.25">
      <c r="A196" s="405" t="s">
        <v>92</v>
      </c>
      <c r="B196" s="406" t="s">
        <v>394</v>
      </c>
      <c r="C196" s="405" t="s">
        <v>72</v>
      </c>
      <c r="D196" s="405" t="s">
        <v>395</v>
      </c>
      <c r="E196" s="407" t="s">
        <v>50</v>
      </c>
      <c r="F196" s="407"/>
      <c r="G196" s="408" t="s">
        <v>93</v>
      </c>
      <c r="H196" s="409">
        <v>0.5</v>
      </c>
      <c r="I196" s="409">
        <v>0</v>
      </c>
      <c r="J196" s="410">
        <v>21314.25</v>
      </c>
      <c r="K196" s="410">
        <v>10657.12</v>
      </c>
      <c r="L196" s="25"/>
    </row>
    <row r="197" spans="1:12" ht="25.5" x14ac:dyDescent="0.25">
      <c r="A197" s="405" t="s">
        <v>92</v>
      </c>
      <c r="B197" s="406" t="s">
        <v>392</v>
      </c>
      <c r="C197" s="405" t="s">
        <v>72</v>
      </c>
      <c r="D197" s="405" t="s">
        <v>393</v>
      </c>
      <c r="E197" s="407" t="s">
        <v>50</v>
      </c>
      <c r="F197" s="407"/>
      <c r="G197" s="408" t="s">
        <v>93</v>
      </c>
      <c r="H197" s="409">
        <v>0.25</v>
      </c>
      <c r="I197" s="409">
        <v>0</v>
      </c>
      <c r="J197" s="410">
        <v>20188.2</v>
      </c>
      <c r="K197" s="410">
        <v>5047.05</v>
      </c>
      <c r="L197" s="25"/>
    </row>
    <row r="198" spans="1:12" ht="26.25" thickBot="1" x14ac:dyDescent="0.3">
      <c r="A198" s="411"/>
      <c r="B198" s="411"/>
      <c r="C198" s="411"/>
      <c r="D198" s="411"/>
      <c r="E198" s="411" t="s">
        <v>94</v>
      </c>
      <c r="F198" s="412">
        <v>15704.17</v>
      </c>
      <c r="G198" s="411" t="s">
        <v>95</v>
      </c>
      <c r="H198" s="412">
        <v>0</v>
      </c>
      <c r="I198" s="411" t="s">
        <v>96</v>
      </c>
      <c r="J198" s="412">
        <v>15704.17</v>
      </c>
      <c r="L198" s="25"/>
    </row>
    <row r="199" spans="1:12" ht="17.25" thickTop="1" x14ac:dyDescent="0.25">
      <c r="A199" s="413"/>
      <c r="B199" s="413"/>
      <c r="C199" s="413"/>
      <c r="D199" s="413"/>
      <c r="E199" s="413"/>
      <c r="F199" s="413"/>
      <c r="G199" s="413"/>
      <c r="H199" s="413"/>
      <c r="I199" s="413"/>
      <c r="J199" s="413"/>
      <c r="K199" s="413"/>
      <c r="L199" s="25"/>
    </row>
    <row r="200" spans="1:12" ht="16.5" x14ac:dyDescent="0.25">
      <c r="A200" s="395" t="s">
        <v>261</v>
      </c>
      <c r="B200" s="396" t="s">
        <v>21</v>
      </c>
      <c r="C200" s="395" t="s">
        <v>51</v>
      </c>
      <c r="D200" s="395" t="s">
        <v>45</v>
      </c>
      <c r="E200" s="397" t="s">
        <v>22</v>
      </c>
      <c r="F200" s="397"/>
      <c r="G200" s="398" t="s">
        <v>38</v>
      </c>
      <c r="H200" s="396" t="s">
        <v>41</v>
      </c>
      <c r="I200" s="396" t="s">
        <v>91</v>
      </c>
      <c r="J200" s="396" t="s">
        <v>54</v>
      </c>
      <c r="K200" s="396" t="s">
        <v>39</v>
      </c>
      <c r="L200" s="25"/>
    </row>
    <row r="201" spans="1:12" ht="76.5" x14ac:dyDescent="0.25">
      <c r="A201" s="399" t="s">
        <v>23</v>
      </c>
      <c r="B201" s="400" t="s">
        <v>262</v>
      </c>
      <c r="C201" s="399" t="s">
        <v>72</v>
      </c>
      <c r="D201" s="399" t="s">
        <v>263</v>
      </c>
      <c r="E201" s="401" t="s">
        <v>281</v>
      </c>
      <c r="F201" s="401"/>
      <c r="G201" s="402" t="s">
        <v>190</v>
      </c>
      <c r="H201" s="403">
        <v>1</v>
      </c>
      <c r="I201" s="404"/>
      <c r="J201" s="404">
        <v>5184.4399999999996</v>
      </c>
      <c r="K201" s="404">
        <v>5184.4399999999996</v>
      </c>
      <c r="L201" s="25"/>
    </row>
    <row r="202" spans="1:12" ht="16.5" x14ac:dyDescent="0.25">
      <c r="A202" s="405" t="s">
        <v>92</v>
      </c>
      <c r="B202" s="406" t="s">
        <v>292</v>
      </c>
      <c r="C202" s="405" t="s">
        <v>72</v>
      </c>
      <c r="D202" s="405" t="s">
        <v>293</v>
      </c>
      <c r="E202" s="407" t="s">
        <v>50</v>
      </c>
      <c r="F202" s="407"/>
      <c r="G202" s="408" t="s">
        <v>93</v>
      </c>
      <c r="H202" s="409">
        <v>1</v>
      </c>
      <c r="I202" s="409">
        <v>0</v>
      </c>
      <c r="J202" s="410">
        <v>5184.4399999999996</v>
      </c>
      <c r="K202" s="410">
        <v>5184.4399999999996</v>
      </c>
      <c r="L202" s="25"/>
    </row>
    <row r="203" spans="1:12" ht="25.5" x14ac:dyDescent="0.25">
      <c r="A203" s="411"/>
      <c r="B203" s="411"/>
      <c r="C203" s="411"/>
      <c r="D203" s="411"/>
      <c r="E203" s="411" t="s">
        <v>94</v>
      </c>
      <c r="F203" s="412">
        <v>5184.4399999999996</v>
      </c>
      <c r="G203" s="411" t="s">
        <v>95</v>
      </c>
      <c r="H203" s="412">
        <v>0</v>
      </c>
      <c r="I203" s="411" t="s">
        <v>96</v>
      </c>
      <c r="J203" s="412">
        <v>5184.4399999999996</v>
      </c>
      <c r="L203" s="25"/>
    </row>
  </sheetData>
  <mergeCells count="139">
    <mergeCell ref="A1:K1"/>
    <mergeCell ref="E201:F201"/>
    <mergeCell ref="E202:F202"/>
    <mergeCell ref="E121:F121"/>
    <mergeCell ref="E129:F129"/>
    <mergeCell ref="E134:F134"/>
    <mergeCell ref="E140:F140"/>
    <mergeCell ref="E148:F148"/>
    <mergeCell ref="E154:F154"/>
    <mergeCell ref="E160:F160"/>
    <mergeCell ref="E167:F167"/>
    <mergeCell ref="E174:F174"/>
    <mergeCell ref="E180:F180"/>
    <mergeCell ref="E187:F187"/>
    <mergeCell ref="E194:F194"/>
    <mergeCell ref="E200:F200"/>
    <mergeCell ref="E188:F188"/>
    <mergeCell ref="E189:F189"/>
    <mergeCell ref="E190:F190"/>
    <mergeCell ref="E191:F191"/>
    <mergeCell ref="E195:F195"/>
    <mergeCell ref="E196:F196"/>
    <mergeCell ref="E197:F197"/>
    <mergeCell ref="E175:F175"/>
    <mergeCell ref="E176:F176"/>
    <mergeCell ref="E177:F177"/>
    <mergeCell ref="E181:F181"/>
    <mergeCell ref="E182:F182"/>
    <mergeCell ref="E183:F183"/>
    <mergeCell ref="E184:F184"/>
    <mergeCell ref="E161:F161"/>
    <mergeCell ref="E162:F162"/>
    <mergeCell ref="E163:F163"/>
    <mergeCell ref="E164:F164"/>
    <mergeCell ref="E168:F168"/>
    <mergeCell ref="E169:F169"/>
    <mergeCell ref="E170:F170"/>
    <mergeCell ref="E171:F171"/>
    <mergeCell ref="E149:F149"/>
    <mergeCell ref="E150:F150"/>
    <mergeCell ref="E151:F151"/>
    <mergeCell ref="E155:F155"/>
    <mergeCell ref="E156:F156"/>
    <mergeCell ref="E157:F157"/>
    <mergeCell ref="E135:F135"/>
    <mergeCell ref="E136:F136"/>
    <mergeCell ref="E137:F137"/>
    <mergeCell ref="E141:F141"/>
    <mergeCell ref="E142:F142"/>
    <mergeCell ref="E143:F143"/>
    <mergeCell ref="E144:F144"/>
    <mergeCell ref="E145:F145"/>
    <mergeCell ref="E122:F122"/>
    <mergeCell ref="E123:F123"/>
    <mergeCell ref="E124:F124"/>
    <mergeCell ref="E125:F125"/>
    <mergeCell ref="E126:F126"/>
    <mergeCell ref="E130:F130"/>
    <mergeCell ref="E131:F131"/>
    <mergeCell ref="E109:F109"/>
    <mergeCell ref="E110:F110"/>
    <mergeCell ref="E111:F111"/>
    <mergeCell ref="E112:F112"/>
    <mergeCell ref="E115:F115"/>
    <mergeCell ref="E116:F116"/>
    <mergeCell ref="E117:F117"/>
    <mergeCell ref="E118:F118"/>
    <mergeCell ref="E96:F96"/>
    <mergeCell ref="E97:F97"/>
    <mergeCell ref="E98:F98"/>
    <mergeCell ref="E99:F99"/>
    <mergeCell ref="E100:F100"/>
    <mergeCell ref="E101:F101"/>
    <mergeCell ref="E104:F104"/>
    <mergeCell ref="E105:F105"/>
    <mergeCell ref="E106:F106"/>
    <mergeCell ref="E83:F83"/>
    <mergeCell ref="E84:F84"/>
    <mergeCell ref="E87:F87"/>
    <mergeCell ref="E88:F88"/>
    <mergeCell ref="E89:F89"/>
    <mergeCell ref="E90:F90"/>
    <mergeCell ref="E93:F93"/>
    <mergeCell ref="E94:F94"/>
    <mergeCell ref="E95:F95"/>
    <mergeCell ref="E72:F72"/>
    <mergeCell ref="E73:F73"/>
    <mergeCell ref="E74:F74"/>
    <mergeCell ref="E75:F75"/>
    <mergeCell ref="E76:F76"/>
    <mergeCell ref="E77:F77"/>
    <mergeCell ref="E78:F78"/>
    <mergeCell ref="E81:F81"/>
    <mergeCell ref="E82:F82"/>
    <mergeCell ref="E59:F59"/>
    <mergeCell ref="E60:F60"/>
    <mergeCell ref="E61:F61"/>
    <mergeCell ref="E64:F64"/>
    <mergeCell ref="E65:F65"/>
    <mergeCell ref="E66:F66"/>
    <mergeCell ref="E67:F67"/>
    <mergeCell ref="E70:F70"/>
    <mergeCell ref="E71:F71"/>
    <mergeCell ref="E46:F46"/>
    <mergeCell ref="E47:F47"/>
    <mergeCell ref="E48:F48"/>
    <mergeCell ref="E49:F49"/>
    <mergeCell ref="E52:F52"/>
    <mergeCell ref="E53:F53"/>
    <mergeCell ref="E54:F54"/>
    <mergeCell ref="E55:F55"/>
    <mergeCell ref="E58:F58"/>
    <mergeCell ref="E31:F31"/>
    <mergeCell ref="E32:F32"/>
    <mergeCell ref="E35:F35"/>
    <mergeCell ref="E36:F36"/>
    <mergeCell ref="E37:F37"/>
    <mergeCell ref="E40:F40"/>
    <mergeCell ref="E41:F41"/>
    <mergeCell ref="E42:F42"/>
    <mergeCell ref="E43:F43"/>
    <mergeCell ref="E18:F18"/>
    <mergeCell ref="E21:F21"/>
    <mergeCell ref="E22:F22"/>
    <mergeCell ref="E23:F23"/>
    <mergeCell ref="E24:F24"/>
    <mergeCell ref="E25:F25"/>
    <mergeCell ref="E28:F28"/>
    <mergeCell ref="E29:F29"/>
    <mergeCell ref="E30:F30"/>
    <mergeCell ref="B3:I3"/>
    <mergeCell ref="A8:K8"/>
    <mergeCell ref="E9:F9"/>
    <mergeCell ref="E10:F10"/>
    <mergeCell ref="E11:F11"/>
    <mergeCell ref="E12:F12"/>
    <mergeCell ref="E15:F15"/>
    <mergeCell ref="E16:F16"/>
    <mergeCell ref="E17:F1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landscape" horizontalDpi="1200" verticalDpi="1200" r:id="rId1"/>
  <headerFooter>
    <oddHeader>&amp;L&amp;G</oddHeader>
    <oddFooter>&amp;L&amp;"Arial Narrow,Normal"&amp;10&amp;A
&amp;F&amp;R&amp;"Arial Narrow,Normal"&amp;10Página &amp;P de 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2FEB5-FF47-416A-B1FF-B467C43580FC}">
  <dimension ref="A1:CY37"/>
  <sheetViews>
    <sheetView showGridLines="0" view="pageBreakPreview" zoomScaleNormal="85" zoomScaleSheetLayoutView="100" workbookViewId="0">
      <selection activeCell="M20" sqref="M20"/>
    </sheetView>
  </sheetViews>
  <sheetFormatPr defaultRowHeight="12.75" x14ac:dyDescent="0.25"/>
  <cols>
    <col min="1" max="1" width="1.7109375" style="39" customWidth="1"/>
    <col min="2" max="2" width="9.85546875" style="39" customWidth="1"/>
    <col min="3" max="3" width="53.85546875" style="39" customWidth="1"/>
    <col min="4" max="4" width="16.140625" style="39" customWidth="1"/>
    <col min="5" max="100" width="3.7109375" style="39" customWidth="1"/>
    <col min="101" max="101" width="1.7109375" style="39" customWidth="1"/>
    <col min="102" max="16384" width="9.140625" style="39"/>
  </cols>
  <sheetData>
    <row r="1" spans="1:103" s="10" customFormat="1" ht="9.9499999999999993" customHeight="1" x14ac:dyDescent="0.25">
      <c r="A1" s="24"/>
      <c r="B1" s="226" t="s">
        <v>317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226"/>
      <c r="BT1" s="226"/>
      <c r="BU1" s="226"/>
      <c r="BV1" s="226"/>
      <c r="BW1" s="226"/>
      <c r="BX1" s="226"/>
      <c r="BY1" s="226"/>
      <c r="BZ1" s="226"/>
      <c r="CA1" s="226"/>
      <c r="CB1" s="226"/>
      <c r="CC1" s="226"/>
      <c r="CD1" s="226"/>
      <c r="CE1" s="226"/>
      <c r="CF1" s="226"/>
      <c r="CG1" s="226"/>
      <c r="CH1" s="226"/>
      <c r="CI1" s="226"/>
      <c r="CJ1" s="226"/>
      <c r="CK1" s="226"/>
      <c r="CL1" s="226"/>
      <c r="CM1" s="226"/>
      <c r="CN1" s="226"/>
      <c r="CO1" s="226"/>
      <c r="CP1" s="226"/>
      <c r="CQ1" s="226"/>
      <c r="CR1" s="226"/>
      <c r="CS1" s="226"/>
      <c r="CT1" s="226"/>
      <c r="CU1" s="226"/>
      <c r="CV1" s="226"/>
      <c r="CW1" s="24"/>
      <c r="CX1" s="24"/>
      <c r="CY1" s="24"/>
    </row>
    <row r="2" spans="1:103" s="10" customFormat="1" ht="9.9499999999999993" customHeight="1" x14ac:dyDescent="0.25">
      <c r="A2" s="24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6"/>
      <c r="AT2" s="226"/>
      <c r="AU2" s="226"/>
      <c r="AV2" s="226"/>
      <c r="AW2" s="226"/>
      <c r="AX2" s="226"/>
      <c r="AY2" s="226"/>
      <c r="AZ2" s="226"/>
      <c r="BA2" s="226"/>
      <c r="BB2" s="226"/>
      <c r="BC2" s="226"/>
      <c r="BD2" s="226"/>
      <c r="BE2" s="226"/>
      <c r="BF2" s="226"/>
      <c r="BG2" s="226"/>
      <c r="BH2" s="226"/>
      <c r="BI2" s="226"/>
      <c r="BJ2" s="226"/>
      <c r="BK2" s="226"/>
      <c r="BL2" s="226"/>
      <c r="BM2" s="226"/>
      <c r="BN2" s="226"/>
      <c r="BO2" s="226"/>
      <c r="BP2" s="226"/>
      <c r="BQ2" s="226"/>
      <c r="BR2" s="226"/>
      <c r="BS2" s="226"/>
      <c r="BT2" s="226"/>
      <c r="BU2" s="226"/>
      <c r="BV2" s="226"/>
      <c r="BW2" s="226"/>
      <c r="BX2" s="226"/>
      <c r="BY2" s="226"/>
      <c r="BZ2" s="226"/>
      <c r="CA2" s="226"/>
      <c r="CB2" s="226"/>
      <c r="CC2" s="226"/>
      <c r="CD2" s="226"/>
      <c r="CE2" s="226"/>
      <c r="CF2" s="226"/>
      <c r="CG2" s="226"/>
      <c r="CH2" s="226"/>
      <c r="CI2" s="226"/>
      <c r="CJ2" s="226"/>
      <c r="CK2" s="226"/>
      <c r="CL2" s="226"/>
      <c r="CM2" s="226"/>
      <c r="CN2" s="226"/>
      <c r="CO2" s="226"/>
      <c r="CP2" s="226"/>
      <c r="CQ2" s="226"/>
      <c r="CR2" s="226"/>
      <c r="CS2" s="226"/>
      <c r="CT2" s="226"/>
      <c r="CU2" s="226"/>
      <c r="CV2" s="226"/>
      <c r="CW2" s="24"/>
      <c r="CX2" s="24"/>
      <c r="CY2" s="24"/>
    </row>
    <row r="3" spans="1:103" s="10" customFormat="1" ht="9.9499999999999993" customHeight="1" x14ac:dyDescent="0.25">
      <c r="A3" s="24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6"/>
      <c r="AD3" s="226"/>
      <c r="AE3" s="226"/>
      <c r="AF3" s="226"/>
      <c r="AG3" s="226"/>
      <c r="AH3" s="226"/>
      <c r="AI3" s="226"/>
      <c r="AJ3" s="226"/>
      <c r="AK3" s="226"/>
      <c r="AL3" s="226"/>
      <c r="AM3" s="226"/>
      <c r="AN3" s="226"/>
      <c r="AO3" s="226"/>
      <c r="AP3" s="226"/>
      <c r="AQ3" s="226"/>
      <c r="AR3" s="226"/>
      <c r="AS3" s="226"/>
      <c r="AT3" s="226"/>
      <c r="AU3" s="226"/>
      <c r="AV3" s="226"/>
      <c r="AW3" s="226"/>
      <c r="AX3" s="226"/>
      <c r="AY3" s="226"/>
      <c r="AZ3" s="226"/>
      <c r="BA3" s="226"/>
      <c r="BB3" s="226"/>
      <c r="BC3" s="226"/>
      <c r="BD3" s="226"/>
      <c r="BE3" s="226"/>
      <c r="BF3" s="226"/>
      <c r="BG3" s="226"/>
      <c r="BH3" s="226"/>
      <c r="BI3" s="226"/>
      <c r="BJ3" s="226"/>
      <c r="BK3" s="226"/>
      <c r="BL3" s="226"/>
      <c r="BM3" s="226"/>
      <c r="BN3" s="226"/>
      <c r="BO3" s="226"/>
      <c r="BP3" s="226"/>
      <c r="BQ3" s="226"/>
      <c r="BR3" s="226"/>
      <c r="BS3" s="226"/>
      <c r="BT3" s="226"/>
      <c r="BU3" s="226"/>
      <c r="BV3" s="226"/>
      <c r="BW3" s="226"/>
      <c r="BX3" s="226"/>
      <c r="BY3" s="226"/>
      <c r="BZ3" s="226"/>
      <c r="CA3" s="226"/>
      <c r="CB3" s="226"/>
      <c r="CC3" s="226"/>
      <c r="CD3" s="226"/>
      <c r="CE3" s="226"/>
      <c r="CF3" s="226"/>
      <c r="CG3" s="226"/>
      <c r="CH3" s="226"/>
      <c r="CI3" s="226"/>
      <c r="CJ3" s="226"/>
      <c r="CK3" s="226"/>
      <c r="CL3" s="226"/>
      <c r="CM3" s="226"/>
      <c r="CN3" s="226"/>
      <c r="CO3" s="226"/>
      <c r="CP3" s="226"/>
      <c r="CQ3" s="226"/>
      <c r="CR3" s="226"/>
      <c r="CS3" s="226"/>
      <c r="CT3" s="226"/>
      <c r="CU3" s="226"/>
      <c r="CV3" s="226"/>
      <c r="CW3" s="24"/>
      <c r="CX3" s="24"/>
      <c r="CY3" s="24"/>
    </row>
    <row r="4" spans="1:103" s="10" customFormat="1" ht="9.9499999999999993" customHeight="1" x14ac:dyDescent="0.25">
      <c r="A4" s="24"/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6"/>
      <c r="V4" s="226"/>
      <c r="W4" s="226"/>
      <c r="X4" s="226"/>
      <c r="Y4" s="226"/>
      <c r="Z4" s="226"/>
      <c r="AA4" s="226"/>
      <c r="AB4" s="226"/>
      <c r="AC4" s="226"/>
      <c r="AD4" s="226"/>
      <c r="AE4" s="226"/>
      <c r="AF4" s="226"/>
      <c r="AG4" s="226"/>
      <c r="AH4" s="226"/>
      <c r="AI4" s="226"/>
      <c r="AJ4" s="226"/>
      <c r="AK4" s="226"/>
      <c r="AL4" s="226"/>
      <c r="AM4" s="226"/>
      <c r="AN4" s="226"/>
      <c r="AO4" s="226"/>
      <c r="AP4" s="226"/>
      <c r="AQ4" s="226"/>
      <c r="AR4" s="226"/>
      <c r="AS4" s="226"/>
      <c r="AT4" s="226"/>
      <c r="AU4" s="226"/>
      <c r="AV4" s="226"/>
      <c r="AW4" s="226"/>
      <c r="AX4" s="226"/>
      <c r="AY4" s="226"/>
      <c r="AZ4" s="226"/>
      <c r="BA4" s="226"/>
      <c r="BB4" s="226"/>
      <c r="BC4" s="226"/>
      <c r="BD4" s="226"/>
      <c r="BE4" s="226"/>
      <c r="BF4" s="226"/>
      <c r="BG4" s="226"/>
      <c r="BH4" s="226"/>
      <c r="BI4" s="226"/>
      <c r="BJ4" s="226"/>
      <c r="BK4" s="226"/>
      <c r="BL4" s="226"/>
      <c r="BM4" s="226"/>
      <c r="BN4" s="226"/>
      <c r="BO4" s="226"/>
      <c r="BP4" s="226"/>
      <c r="BQ4" s="226"/>
      <c r="BR4" s="226"/>
      <c r="BS4" s="226"/>
      <c r="BT4" s="226"/>
      <c r="BU4" s="226"/>
      <c r="BV4" s="226"/>
      <c r="BW4" s="226"/>
      <c r="BX4" s="226"/>
      <c r="BY4" s="226"/>
      <c r="BZ4" s="226"/>
      <c r="CA4" s="226"/>
      <c r="CB4" s="226"/>
      <c r="CC4" s="226"/>
      <c r="CD4" s="226"/>
      <c r="CE4" s="226"/>
      <c r="CF4" s="226"/>
      <c r="CG4" s="226"/>
      <c r="CH4" s="226"/>
      <c r="CI4" s="226"/>
      <c r="CJ4" s="226"/>
      <c r="CK4" s="226"/>
      <c r="CL4" s="226"/>
      <c r="CM4" s="226"/>
      <c r="CN4" s="226"/>
      <c r="CO4" s="226"/>
      <c r="CP4" s="226"/>
      <c r="CQ4" s="226"/>
      <c r="CR4" s="226"/>
      <c r="CS4" s="226"/>
      <c r="CT4" s="226"/>
      <c r="CU4" s="226"/>
      <c r="CV4" s="226"/>
      <c r="CW4" s="24"/>
      <c r="CX4" s="24"/>
      <c r="CY4" s="24"/>
    </row>
    <row r="5" spans="1:103" s="10" customFormat="1" ht="9.9499999999999993" customHeight="1" x14ac:dyDescent="0.25">
      <c r="A5" s="24"/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  <c r="AQ5" s="226"/>
      <c r="AR5" s="226"/>
      <c r="AS5" s="226"/>
      <c r="AT5" s="226"/>
      <c r="AU5" s="226"/>
      <c r="AV5" s="226"/>
      <c r="AW5" s="226"/>
      <c r="AX5" s="226"/>
      <c r="AY5" s="226"/>
      <c r="AZ5" s="226"/>
      <c r="BA5" s="226"/>
      <c r="BB5" s="226"/>
      <c r="BC5" s="226"/>
      <c r="BD5" s="226"/>
      <c r="BE5" s="226"/>
      <c r="BF5" s="226"/>
      <c r="BG5" s="226"/>
      <c r="BH5" s="226"/>
      <c r="BI5" s="226"/>
      <c r="BJ5" s="226"/>
      <c r="BK5" s="226"/>
      <c r="BL5" s="226"/>
      <c r="BM5" s="226"/>
      <c r="BN5" s="226"/>
      <c r="BO5" s="226"/>
      <c r="BP5" s="226"/>
      <c r="BQ5" s="226"/>
      <c r="BR5" s="226"/>
      <c r="BS5" s="226"/>
      <c r="BT5" s="226"/>
      <c r="BU5" s="226"/>
      <c r="BV5" s="226"/>
      <c r="BW5" s="226"/>
      <c r="BX5" s="226"/>
      <c r="BY5" s="226"/>
      <c r="BZ5" s="226"/>
      <c r="CA5" s="226"/>
      <c r="CB5" s="226"/>
      <c r="CC5" s="226"/>
      <c r="CD5" s="226"/>
      <c r="CE5" s="226"/>
      <c r="CF5" s="226"/>
      <c r="CG5" s="226"/>
      <c r="CH5" s="226"/>
      <c r="CI5" s="226"/>
      <c r="CJ5" s="226"/>
      <c r="CK5" s="226"/>
      <c r="CL5" s="226"/>
      <c r="CM5" s="226"/>
      <c r="CN5" s="226"/>
      <c r="CO5" s="226"/>
      <c r="CP5" s="226"/>
      <c r="CQ5" s="226"/>
      <c r="CR5" s="226"/>
      <c r="CS5" s="226"/>
      <c r="CT5" s="226"/>
      <c r="CU5" s="226"/>
      <c r="CV5" s="226"/>
      <c r="CW5" s="24"/>
      <c r="CX5" s="24"/>
      <c r="CY5" s="24"/>
    </row>
    <row r="6" spans="1:103" s="10" customFormat="1" ht="9.9499999999999993" customHeight="1" x14ac:dyDescent="0.25">
      <c r="A6" s="24"/>
      <c r="B6" s="226"/>
      <c r="C6" s="226"/>
      <c r="D6" s="226"/>
      <c r="E6" s="226"/>
      <c r="F6" s="226"/>
      <c r="G6" s="226"/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6"/>
      <c r="AB6" s="226"/>
      <c r="AC6" s="226"/>
      <c r="AD6" s="226"/>
      <c r="AE6" s="226"/>
      <c r="AF6" s="226"/>
      <c r="AG6" s="226"/>
      <c r="AH6" s="226"/>
      <c r="AI6" s="226"/>
      <c r="AJ6" s="226"/>
      <c r="AK6" s="226"/>
      <c r="AL6" s="226"/>
      <c r="AM6" s="226"/>
      <c r="AN6" s="226"/>
      <c r="AO6" s="226"/>
      <c r="AP6" s="226"/>
      <c r="AQ6" s="226"/>
      <c r="AR6" s="226"/>
      <c r="AS6" s="226"/>
      <c r="AT6" s="226"/>
      <c r="AU6" s="226"/>
      <c r="AV6" s="226"/>
      <c r="AW6" s="226"/>
      <c r="AX6" s="226"/>
      <c r="AY6" s="226"/>
      <c r="AZ6" s="226"/>
      <c r="BA6" s="226"/>
      <c r="BB6" s="226"/>
      <c r="BC6" s="226"/>
      <c r="BD6" s="226"/>
      <c r="BE6" s="226"/>
      <c r="BF6" s="226"/>
      <c r="BG6" s="226"/>
      <c r="BH6" s="226"/>
      <c r="BI6" s="226"/>
      <c r="BJ6" s="226"/>
      <c r="BK6" s="226"/>
      <c r="BL6" s="226"/>
      <c r="BM6" s="226"/>
      <c r="BN6" s="226"/>
      <c r="BO6" s="226"/>
      <c r="BP6" s="226"/>
      <c r="BQ6" s="226"/>
      <c r="BR6" s="226"/>
      <c r="BS6" s="226"/>
      <c r="BT6" s="226"/>
      <c r="BU6" s="226"/>
      <c r="BV6" s="226"/>
      <c r="BW6" s="226"/>
      <c r="BX6" s="226"/>
      <c r="BY6" s="226"/>
      <c r="BZ6" s="226"/>
      <c r="CA6" s="226"/>
      <c r="CB6" s="226"/>
      <c r="CC6" s="226"/>
      <c r="CD6" s="226"/>
      <c r="CE6" s="226"/>
      <c r="CF6" s="226"/>
      <c r="CG6" s="226"/>
      <c r="CH6" s="226"/>
      <c r="CI6" s="226"/>
      <c r="CJ6" s="226"/>
      <c r="CK6" s="226"/>
      <c r="CL6" s="226"/>
      <c r="CM6" s="226"/>
      <c r="CN6" s="226"/>
      <c r="CO6" s="226"/>
      <c r="CP6" s="226"/>
      <c r="CQ6" s="226"/>
      <c r="CR6" s="226"/>
      <c r="CS6" s="226"/>
      <c r="CT6" s="226"/>
      <c r="CU6" s="226"/>
      <c r="CV6" s="226"/>
      <c r="CW6" s="24"/>
      <c r="CX6" s="24"/>
      <c r="CY6" s="24"/>
    </row>
    <row r="7" spans="1:103" s="10" customFormat="1" x14ac:dyDescent="0.25">
      <c r="A7" s="24"/>
      <c r="B7" s="24"/>
      <c r="C7" s="24"/>
      <c r="D7" s="54"/>
      <c r="E7" s="55"/>
      <c r="F7" s="55"/>
      <c r="G7" s="55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</row>
    <row r="8" spans="1:103" s="5" customFormat="1" ht="23.25" customHeight="1" x14ac:dyDescent="0.25">
      <c r="B8" s="1" t="s">
        <v>16</v>
      </c>
      <c r="C8" s="2" t="str">
        <f>COMPOSIÇÕES!B3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Z8" s="87"/>
      <c r="BA8" s="87"/>
      <c r="BB8" s="87"/>
      <c r="BC8" s="87"/>
      <c r="BD8" s="87"/>
      <c r="BE8" s="87"/>
      <c r="BF8" s="87"/>
      <c r="BG8" s="87"/>
      <c r="BH8" s="87"/>
      <c r="BI8" s="87"/>
      <c r="BJ8" s="87"/>
      <c r="BL8" s="87"/>
      <c r="BM8" s="87"/>
      <c r="BN8" s="87"/>
      <c r="BO8" s="87"/>
      <c r="BP8" s="87"/>
      <c r="BQ8" s="87"/>
      <c r="BR8" s="87"/>
      <c r="BS8" s="87"/>
      <c r="BT8" s="87"/>
      <c r="BU8" s="87"/>
      <c r="BV8" s="87"/>
      <c r="BX8" s="87"/>
      <c r="BY8" s="87"/>
      <c r="BZ8" s="87"/>
      <c r="CA8" s="87"/>
      <c r="CB8" s="87"/>
      <c r="CC8" s="87"/>
      <c r="CD8" s="87"/>
      <c r="CE8" s="87"/>
      <c r="CF8" s="87"/>
      <c r="CG8" s="87"/>
      <c r="CH8" s="87"/>
      <c r="CI8" s="87"/>
      <c r="CJ8" s="87"/>
      <c r="CK8" s="87"/>
      <c r="CL8" s="87"/>
      <c r="CM8" s="87"/>
      <c r="CN8" s="87"/>
      <c r="CO8" s="87"/>
      <c r="CP8" s="87"/>
      <c r="CR8" s="87"/>
      <c r="CS8" s="14" t="s">
        <v>36</v>
      </c>
      <c r="CT8" s="111" t="str">
        <f>COMPOSIÇÕES!K3</f>
        <v>10/12/2024</v>
      </c>
    </row>
    <row r="9" spans="1:103" s="5" customFormat="1" ht="15" customHeight="1" x14ac:dyDescent="0.25">
      <c r="B9" s="1" t="s">
        <v>18</v>
      </c>
      <c r="C9" s="6" t="str">
        <f>COMPOSIÇÕES!B4</f>
        <v>Rua 05, n. 833, Quadra C5, Lote 23, Setor Oeste, Goiânia - GO</v>
      </c>
      <c r="D9" s="17"/>
      <c r="G9" s="16"/>
      <c r="P9" s="87"/>
      <c r="AB9" s="87"/>
      <c r="AN9" s="87"/>
      <c r="AZ9" s="87"/>
      <c r="BL9" s="87"/>
      <c r="BX9" s="87"/>
      <c r="CR9" s="87"/>
      <c r="CS9" s="20" t="s">
        <v>17</v>
      </c>
      <c r="CT9" s="111" t="str">
        <f>COMPOSIÇÕES!K4</f>
        <v>00</v>
      </c>
    </row>
    <row r="10" spans="1:103" s="5" customFormat="1" ht="15" customHeight="1" thickBot="1" x14ac:dyDescent="0.3">
      <c r="D10" s="17"/>
      <c r="G10" s="16"/>
      <c r="H10" s="14"/>
      <c r="I10" s="21"/>
      <c r="P10" s="87"/>
      <c r="Q10" s="21"/>
      <c r="U10" s="21"/>
      <c r="AB10" s="87"/>
      <c r="AC10" s="21"/>
      <c r="AG10" s="21"/>
      <c r="AN10" s="87"/>
      <c r="AO10" s="21"/>
      <c r="AS10" s="21"/>
      <c r="AZ10" s="87"/>
      <c r="BA10" s="21"/>
      <c r="BE10" s="21"/>
      <c r="BL10" s="87"/>
      <c r="BM10" s="21"/>
      <c r="BQ10" s="21"/>
      <c r="BX10" s="87"/>
      <c r="BY10" s="21"/>
      <c r="CC10" s="21"/>
      <c r="CG10" s="21"/>
      <c r="CK10" s="21"/>
      <c r="CR10" s="87"/>
    </row>
    <row r="11" spans="1:103" s="38" customFormat="1" ht="20.100000000000001" customHeight="1" thickBot="1" x14ac:dyDescent="0.3">
      <c r="B11" s="276" t="s">
        <v>19</v>
      </c>
      <c r="C11" s="279" t="s">
        <v>25</v>
      </c>
      <c r="D11" s="282" t="s">
        <v>26</v>
      </c>
      <c r="E11" s="285" t="s">
        <v>27</v>
      </c>
      <c r="F11" s="286"/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  <c r="AH11" s="286"/>
      <c r="AI11" s="286"/>
      <c r="AJ11" s="286"/>
      <c r="AK11" s="286"/>
      <c r="AL11" s="286"/>
      <c r="AM11" s="286"/>
      <c r="AN11" s="286"/>
      <c r="AO11" s="286"/>
      <c r="AP11" s="286"/>
      <c r="AQ11" s="286"/>
      <c r="AR11" s="286"/>
      <c r="AS11" s="286"/>
      <c r="AT11" s="286"/>
      <c r="AU11" s="286"/>
      <c r="AV11" s="286"/>
      <c r="AW11" s="286"/>
      <c r="AX11" s="286"/>
      <c r="AY11" s="286"/>
      <c r="AZ11" s="286"/>
      <c r="BA11" s="286"/>
      <c r="BB11" s="286"/>
      <c r="BC11" s="286"/>
      <c r="BD11" s="286"/>
      <c r="BE11" s="286"/>
      <c r="BF11" s="286"/>
      <c r="BG11" s="286"/>
      <c r="BH11" s="286"/>
      <c r="BI11" s="286"/>
      <c r="BJ11" s="286"/>
      <c r="BK11" s="286"/>
      <c r="BL11" s="286"/>
      <c r="BM11" s="286"/>
      <c r="BN11" s="286"/>
      <c r="BO11" s="286"/>
      <c r="BP11" s="286"/>
      <c r="BQ11" s="286"/>
      <c r="BR11" s="286"/>
      <c r="BS11" s="286"/>
      <c r="BT11" s="286"/>
      <c r="BU11" s="286"/>
      <c r="BV11" s="286"/>
      <c r="BW11" s="286"/>
      <c r="BX11" s="286"/>
      <c r="BY11" s="286"/>
      <c r="BZ11" s="286"/>
      <c r="CA11" s="286"/>
      <c r="CB11" s="286"/>
      <c r="CC11" s="286"/>
      <c r="CD11" s="286"/>
      <c r="CE11" s="286"/>
      <c r="CF11" s="286"/>
      <c r="CG11" s="286"/>
      <c r="CH11" s="286"/>
      <c r="CI11" s="286"/>
      <c r="CJ11" s="286"/>
      <c r="CK11" s="286"/>
      <c r="CL11" s="286"/>
      <c r="CM11" s="286"/>
      <c r="CN11" s="286"/>
      <c r="CO11" s="286"/>
      <c r="CP11" s="286"/>
      <c r="CQ11" s="286"/>
      <c r="CR11" s="286"/>
      <c r="CS11" s="286"/>
      <c r="CT11" s="286"/>
      <c r="CU11" s="286"/>
      <c r="CV11" s="287"/>
    </row>
    <row r="12" spans="1:103" s="38" customFormat="1" ht="18" customHeight="1" x14ac:dyDescent="0.25">
      <c r="B12" s="277"/>
      <c r="C12" s="280"/>
      <c r="D12" s="283"/>
      <c r="E12" s="297" t="s">
        <v>28</v>
      </c>
      <c r="F12" s="253"/>
      <c r="G12" s="253"/>
      <c r="H12" s="254"/>
      <c r="I12" s="252" t="s">
        <v>29</v>
      </c>
      <c r="J12" s="253"/>
      <c r="K12" s="253"/>
      <c r="L12" s="254"/>
      <c r="M12" s="252" t="s">
        <v>30</v>
      </c>
      <c r="N12" s="253"/>
      <c r="O12" s="253"/>
      <c r="P12" s="254"/>
      <c r="Q12" s="252" t="s">
        <v>31</v>
      </c>
      <c r="R12" s="253"/>
      <c r="S12" s="253"/>
      <c r="T12" s="254"/>
      <c r="U12" s="252" t="s">
        <v>296</v>
      </c>
      <c r="V12" s="253"/>
      <c r="W12" s="253"/>
      <c r="X12" s="254"/>
      <c r="Y12" s="252" t="s">
        <v>297</v>
      </c>
      <c r="Z12" s="253"/>
      <c r="AA12" s="253"/>
      <c r="AB12" s="254"/>
      <c r="AC12" s="252" t="s">
        <v>298</v>
      </c>
      <c r="AD12" s="253"/>
      <c r="AE12" s="253"/>
      <c r="AF12" s="254"/>
      <c r="AG12" s="252" t="s">
        <v>299</v>
      </c>
      <c r="AH12" s="253"/>
      <c r="AI12" s="253"/>
      <c r="AJ12" s="254"/>
      <c r="AK12" s="252" t="s">
        <v>300</v>
      </c>
      <c r="AL12" s="253"/>
      <c r="AM12" s="253"/>
      <c r="AN12" s="254"/>
      <c r="AO12" s="252" t="s">
        <v>301</v>
      </c>
      <c r="AP12" s="253"/>
      <c r="AQ12" s="253"/>
      <c r="AR12" s="254"/>
      <c r="AS12" s="252" t="s">
        <v>302</v>
      </c>
      <c r="AT12" s="253"/>
      <c r="AU12" s="253"/>
      <c r="AV12" s="254"/>
      <c r="AW12" s="252" t="s">
        <v>303</v>
      </c>
      <c r="AX12" s="253"/>
      <c r="AY12" s="253"/>
      <c r="AZ12" s="254"/>
      <c r="BA12" s="252" t="s">
        <v>304</v>
      </c>
      <c r="BB12" s="253"/>
      <c r="BC12" s="253"/>
      <c r="BD12" s="254"/>
      <c r="BE12" s="252" t="s">
        <v>305</v>
      </c>
      <c r="BF12" s="253"/>
      <c r="BG12" s="253"/>
      <c r="BH12" s="254"/>
      <c r="BI12" s="252" t="s">
        <v>306</v>
      </c>
      <c r="BJ12" s="253"/>
      <c r="BK12" s="253"/>
      <c r="BL12" s="254"/>
      <c r="BM12" s="252" t="s">
        <v>307</v>
      </c>
      <c r="BN12" s="253"/>
      <c r="BO12" s="253"/>
      <c r="BP12" s="254"/>
      <c r="BQ12" s="252" t="s">
        <v>308</v>
      </c>
      <c r="BR12" s="253"/>
      <c r="BS12" s="253"/>
      <c r="BT12" s="254"/>
      <c r="BU12" s="252" t="s">
        <v>309</v>
      </c>
      <c r="BV12" s="253"/>
      <c r="BW12" s="253"/>
      <c r="BX12" s="254"/>
      <c r="BY12" s="252" t="s">
        <v>310</v>
      </c>
      <c r="BZ12" s="253"/>
      <c r="CA12" s="253"/>
      <c r="CB12" s="254"/>
      <c r="CC12" s="252" t="s">
        <v>311</v>
      </c>
      <c r="CD12" s="253"/>
      <c r="CE12" s="253"/>
      <c r="CF12" s="254"/>
      <c r="CG12" s="252" t="s">
        <v>312</v>
      </c>
      <c r="CH12" s="253"/>
      <c r="CI12" s="253"/>
      <c r="CJ12" s="254"/>
      <c r="CK12" s="252" t="s">
        <v>313</v>
      </c>
      <c r="CL12" s="253"/>
      <c r="CM12" s="253"/>
      <c r="CN12" s="254"/>
      <c r="CO12" s="252" t="s">
        <v>314</v>
      </c>
      <c r="CP12" s="253"/>
      <c r="CQ12" s="253"/>
      <c r="CR12" s="254"/>
      <c r="CS12" s="252" t="s">
        <v>315</v>
      </c>
      <c r="CT12" s="253"/>
      <c r="CU12" s="253"/>
      <c r="CV12" s="299"/>
    </row>
    <row r="13" spans="1:103" s="38" customFormat="1" ht="18" customHeight="1" thickBot="1" x14ac:dyDescent="0.3">
      <c r="B13" s="278"/>
      <c r="C13" s="281"/>
      <c r="D13" s="284"/>
      <c r="E13" s="298"/>
      <c r="F13" s="256"/>
      <c r="G13" s="256"/>
      <c r="H13" s="257"/>
      <c r="I13" s="255"/>
      <c r="J13" s="256"/>
      <c r="K13" s="256"/>
      <c r="L13" s="257"/>
      <c r="M13" s="255"/>
      <c r="N13" s="256"/>
      <c r="O13" s="256"/>
      <c r="P13" s="257"/>
      <c r="Q13" s="255"/>
      <c r="R13" s="256"/>
      <c r="S13" s="256"/>
      <c r="T13" s="257"/>
      <c r="U13" s="255"/>
      <c r="V13" s="256"/>
      <c r="W13" s="256"/>
      <c r="X13" s="257"/>
      <c r="Y13" s="255"/>
      <c r="Z13" s="256"/>
      <c r="AA13" s="256"/>
      <c r="AB13" s="257"/>
      <c r="AC13" s="255"/>
      <c r="AD13" s="256"/>
      <c r="AE13" s="256"/>
      <c r="AF13" s="257"/>
      <c r="AG13" s="255"/>
      <c r="AH13" s="256"/>
      <c r="AI13" s="256"/>
      <c r="AJ13" s="257"/>
      <c r="AK13" s="255"/>
      <c r="AL13" s="256"/>
      <c r="AM13" s="256"/>
      <c r="AN13" s="257"/>
      <c r="AO13" s="255"/>
      <c r="AP13" s="256"/>
      <c r="AQ13" s="256"/>
      <c r="AR13" s="257"/>
      <c r="AS13" s="255"/>
      <c r="AT13" s="256"/>
      <c r="AU13" s="256"/>
      <c r="AV13" s="257"/>
      <c r="AW13" s="255"/>
      <c r="AX13" s="256"/>
      <c r="AY13" s="256"/>
      <c r="AZ13" s="257"/>
      <c r="BA13" s="255"/>
      <c r="BB13" s="256"/>
      <c r="BC13" s="256"/>
      <c r="BD13" s="257"/>
      <c r="BE13" s="255"/>
      <c r="BF13" s="256"/>
      <c r="BG13" s="256"/>
      <c r="BH13" s="257"/>
      <c r="BI13" s="255"/>
      <c r="BJ13" s="256"/>
      <c r="BK13" s="256"/>
      <c r="BL13" s="257"/>
      <c r="BM13" s="255"/>
      <c r="BN13" s="256"/>
      <c r="BO13" s="256"/>
      <c r="BP13" s="257"/>
      <c r="BQ13" s="255"/>
      <c r="BR13" s="256"/>
      <c r="BS13" s="256"/>
      <c r="BT13" s="257"/>
      <c r="BU13" s="255"/>
      <c r="BV13" s="256"/>
      <c r="BW13" s="256"/>
      <c r="BX13" s="257"/>
      <c r="BY13" s="255"/>
      <c r="BZ13" s="256"/>
      <c r="CA13" s="256"/>
      <c r="CB13" s="257"/>
      <c r="CC13" s="255"/>
      <c r="CD13" s="256"/>
      <c r="CE13" s="256"/>
      <c r="CF13" s="257"/>
      <c r="CG13" s="255"/>
      <c r="CH13" s="256"/>
      <c r="CI13" s="256"/>
      <c r="CJ13" s="257"/>
      <c r="CK13" s="255"/>
      <c r="CL13" s="256"/>
      <c r="CM13" s="256"/>
      <c r="CN13" s="257"/>
      <c r="CO13" s="255"/>
      <c r="CP13" s="256"/>
      <c r="CQ13" s="256"/>
      <c r="CR13" s="257"/>
      <c r="CS13" s="255"/>
      <c r="CT13" s="256"/>
      <c r="CU13" s="256"/>
      <c r="CV13" s="300"/>
    </row>
    <row r="14" spans="1:103" ht="18" customHeight="1" x14ac:dyDescent="0.25">
      <c r="B14" s="288" t="str">
        <f>'ORÇAMENTO RESUMO'!B9</f>
        <v xml:space="preserve"> 1 </v>
      </c>
      <c r="C14" s="290" t="str">
        <f>'ORÇAMENTO RESUMO'!E9</f>
        <v>PRODUTO 01 - ASSESSORAMENTO TÉCNICO À GESTÃO DE PLANEJAMENTO DE OBRAS PÚBLICAS</v>
      </c>
      <c r="D14" s="104">
        <f>'ORÇAMENTO RESUMO'!K9</f>
        <v>9380210.6400000006</v>
      </c>
      <c r="E14" s="292">
        <f t="shared" ref="E14" si="0">E16*$D14</f>
        <v>390842.11000000004</v>
      </c>
      <c r="F14" s="259"/>
      <c r="G14" s="259"/>
      <c r="H14" s="260"/>
      <c r="I14" s="258">
        <f t="shared" ref="I14" si="1">I16*$D14</f>
        <v>390842.11000000004</v>
      </c>
      <c r="J14" s="259"/>
      <c r="K14" s="259"/>
      <c r="L14" s="260"/>
      <c r="M14" s="258">
        <f t="shared" ref="M14" si="2">M16*$D14</f>
        <v>390842.11000000004</v>
      </c>
      <c r="N14" s="259"/>
      <c r="O14" s="259"/>
      <c r="P14" s="260"/>
      <c r="Q14" s="258">
        <f t="shared" ref="Q14" si="3">Q16*$D14</f>
        <v>390842.11000000004</v>
      </c>
      <c r="R14" s="259"/>
      <c r="S14" s="259"/>
      <c r="T14" s="260"/>
      <c r="U14" s="258">
        <f t="shared" ref="U14" si="4">U16*$D14</f>
        <v>390842.11000000004</v>
      </c>
      <c r="V14" s="259"/>
      <c r="W14" s="259"/>
      <c r="X14" s="260"/>
      <c r="Y14" s="258">
        <f t="shared" ref="Y14" si="5">Y16*$D14</f>
        <v>390842.11000000004</v>
      </c>
      <c r="Z14" s="259"/>
      <c r="AA14" s="259"/>
      <c r="AB14" s="260"/>
      <c r="AC14" s="258">
        <f t="shared" ref="AC14" si="6">AC16*$D14</f>
        <v>390842.11000000004</v>
      </c>
      <c r="AD14" s="259"/>
      <c r="AE14" s="259"/>
      <c r="AF14" s="260"/>
      <c r="AG14" s="258">
        <f t="shared" ref="AG14" si="7">AG16*$D14</f>
        <v>390842.11000000004</v>
      </c>
      <c r="AH14" s="259"/>
      <c r="AI14" s="259"/>
      <c r="AJ14" s="260"/>
      <c r="AK14" s="258">
        <f t="shared" ref="AK14" si="8">AK16*$D14</f>
        <v>390842.11000000004</v>
      </c>
      <c r="AL14" s="259"/>
      <c r="AM14" s="259"/>
      <c r="AN14" s="260"/>
      <c r="AO14" s="258">
        <f t="shared" ref="AO14" si="9">AO16*$D14</f>
        <v>390842.11000000004</v>
      </c>
      <c r="AP14" s="259"/>
      <c r="AQ14" s="259"/>
      <c r="AR14" s="260"/>
      <c r="AS14" s="258">
        <f t="shared" ref="AS14" si="10">AS16*$D14</f>
        <v>390842.11000000004</v>
      </c>
      <c r="AT14" s="259"/>
      <c r="AU14" s="259"/>
      <c r="AV14" s="260"/>
      <c r="AW14" s="258">
        <f t="shared" ref="AW14" si="11">AW16*$D14</f>
        <v>390842.11000000004</v>
      </c>
      <c r="AX14" s="259"/>
      <c r="AY14" s="259"/>
      <c r="AZ14" s="260"/>
      <c r="BA14" s="258">
        <f t="shared" ref="BA14" si="12">BA16*$D14</f>
        <v>390842.11000000004</v>
      </c>
      <c r="BB14" s="259"/>
      <c r="BC14" s="259"/>
      <c r="BD14" s="260"/>
      <c r="BE14" s="258">
        <f t="shared" ref="BE14" si="13">BE16*$D14</f>
        <v>390842.11000000004</v>
      </c>
      <c r="BF14" s="259"/>
      <c r="BG14" s="259"/>
      <c r="BH14" s="260"/>
      <c r="BI14" s="258">
        <f t="shared" ref="BI14" si="14">BI16*$D14</f>
        <v>390842.11000000004</v>
      </c>
      <c r="BJ14" s="259"/>
      <c r="BK14" s="259"/>
      <c r="BL14" s="260"/>
      <c r="BM14" s="258">
        <f t="shared" ref="BM14" si="15">BM16*$D14</f>
        <v>390842.11000000004</v>
      </c>
      <c r="BN14" s="259"/>
      <c r="BO14" s="259"/>
      <c r="BP14" s="260"/>
      <c r="BQ14" s="258">
        <f t="shared" ref="BQ14" si="16">BQ16*$D14</f>
        <v>390842.11000000004</v>
      </c>
      <c r="BR14" s="259"/>
      <c r="BS14" s="259"/>
      <c r="BT14" s="260"/>
      <c r="BU14" s="258">
        <f t="shared" ref="BU14" si="17">BU16*$D14</f>
        <v>390842.11000000004</v>
      </c>
      <c r="BV14" s="259"/>
      <c r="BW14" s="259"/>
      <c r="BX14" s="260"/>
      <c r="BY14" s="258">
        <f t="shared" ref="BY14" si="18">BY16*$D14</f>
        <v>390842.11000000004</v>
      </c>
      <c r="BZ14" s="259"/>
      <c r="CA14" s="259"/>
      <c r="CB14" s="260"/>
      <c r="CC14" s="258">
        <f t="shared" ref="CC14" si="19">CC16*$D14</f>
        <v>390842.11000000004</v>
      </c>
      <c r="CD14" s="259"/>
      <c r="CE14" s="259"/>
      <c r="CF14" s="260"/>
      <c r="CG14" s="258">
        <f t="shared" ref="CG14" si="20">CG16*$D14</f>
        <v>390842.11000000004</v>
      </c>
      <c r="CH14" s="259"/>
      <c r="CI14" s="259"/>
      <c r="CJ14" s="260"/>
      <c r="CK14" s="258">
        <f t="shared" ref="CK14" si="21">CK16*$D14</f>
        <v>390842.11000000004</v>
      </c>
      <c r="CL14" s="259"/>
      <c r="CM14" s="259"/>
      <c r="CN14" s="260"/>
      <c r="CO14" s="258">
        <f t="shared" ref="CO14" si="22">CO16*$D14</f>
        <v>390842.11000000004</v>
      </c>
      <c r="CP14" s="259"/>
      <c r="CQ14" s="259"/>
      <c r="CR14" s="260"/>
      <c r="CS14" s="258">
        <f t="shared" ref="CS14" si="23">CS16*$D14</f>
        <v>390842.11000000004</v>
      </c>
      <c r="CT14" s="259"/>
      <c r="CU14" s="259"/>
      <c r="CV14" s="275"/>
      <c r="CW14" s="38"/>
      <c r="CX14" s="40"/>
      <c r="CY14" s="40"/>
    </row>
    <row r="15" spans="1:103" ht="8.1" customHeight="1" x14ac:dyDescent="0.25">
      <c r="B15" s="288"/>
      <c r="C15" s="290"/>
      <c r="D15" s="104"/>
      <c r="E15" s="110"/>
      <c r="F15" s="41"/>
      <c r="G15" s="41"/>
      <c r="H15" s="42"/>
      <c r="I15" s="52"/>
      <c r="J15" s="41"/>
      <c r="K15" s="41"/>
      <c r="L15" s="42"/>
      <c r="M15" s="52"/>
      <c r="N15" s="41"/>
      <c r="O15" s="41"/>
      <c r="P15" s="42"/>
      <c r="Q15" s="52"/>
      <c r="R15" s="41"/>
      <c r="S15" s="41"/>
      <c r="T15" s="42"/>
      <c r="U15" s="52"/>
      <c r="V15" s="41"/>
      <c r="W15" s="41"/>
      <c r="X15" s="42"/>
      <c r="Y15" s="52"/>
      <c r="Z15" s="41"/>
      <c r="AA15" s="41"/>
      <c r="AB15" s="42"/>
      <c r="AC15" s="52"/>
      <c r="AD15" s="41"/>
      <c r="AE15" s="41"/>
      <c r="AF15" s="42"/>
      <c r="AG15" s="52"/>
      <c r="AH15" s="41"/>
      <c r="AI15" s="41"/>
      <c r="AJ15" s="42"/>
      <c r="AK15" s="52"/>
      <c r="AL15" s="41"/>
      <c r="AM15" s="41"/>
      <c r="AN15" s="42"/>
      <c r="AO15" s="52"/>
      <c r="AP15" s="41"/>
      <c r="AQ15" s="41"/>
      <c r="AR15" s="42"/>
      <c r="AS15" s="52"/>
      <c r="AT15" s="41"/>
      <c r="AU15" s="41"/>
      <c r="AV15" s="42"/>
      <c r="AW15" s="52"/>
      <c r="AX15" s="41"/>
      <c r="AY15" s="41"/>
      <c r="AZ15" s="42"/>
      <c r="BA15" s="52"/>
      <c r="BB15" s="41"/>
      <c r="BC15" s="41"/>
      <c r="BD15" s="42"/>
      <c r="BE15" s="52"/>
      <c r="BF15" s="41"/>
      <c r="BG15" s="41"/>
      <c r="BH15" s="42"/>
      <c r="BI15" s="52"/>
      <c r="BJ15" s="41"/>
      <c r="BK15" s="41"/>
      <c r="BL15" s="42"/>
      <c r="BM15" s="52"/>
      <c r="BN15" s="41"/>
      <c r="BO15" s="41"/>
      <c r="BP15" s="42"/>
      <c r="BQ15" s="52"/>
      <c r="BR15" s="41"/>
      <c r="BS15" s="41"/>
      <c r="BT15" s="42"/>
      <c r="BU15" s="52"/>
      <c r="BV15" s="41"/>
      <c r="BW15" s="41"/>
      <c r="BX15" s="42"/>
      <c r="BY15" s="52"/>
      <c r="BZ15" s="41"/>
      <c r="CA15" s="41"/>
      <c r="CB15" s="42"/>
      <c r="CC15" s="52"/>
      <c r="CD15" s="41"/>
      <c r="CE15" s="41"/>
      <c r="CF15" s="42"/>
      <c r="CG15" s="52"/>
      <c r="CH15" s="41"/>
      <c r="CI15" s="41"/>
      <c r="CJ15" s="42"/>
      <c r="CK15" s="52"/>
      <c r="CL15" s="41"/>
      <c r="CM15" s="41"/>
      <c r="CN15" s="42"/>
      <c r="CO15" s="52"/>
      <c r="CP15" s="41"/>
      <c r="CQ15" s="41"/>
      <c r="CR15" s="42"/>
      <c r="CS15" s="52"/>
      <c r="CT15" s="41"/>
      <c r="CU15" s="41"/>
      <c r="CV15" s="53"/>
    </row>
    <row r="16" spans="1:103" ht="18" customHeight="1" x14ac:dyDescent="0.25">
      <c r="B16" s="289"/>
      <c r="C16" s="291"/>
      <c r="D16" s="105">
        <f>D14/$D$32</f>
        <v>0.31087727496206796</v>
      </c>
      <c r="E16" s="293">
        <v>4.1666666666666671E-2</v>
      </c>
      <c r="F16" s="294"/>
      <c r="G16" s="294"/>
      <c r="H16" s="295"/>
      <c r="I16" s="261">
        <v>4.1666666666666671E-2</v>
      </c>
      <c r="J16" s="262"/>
      <c r="K16" s="262"/>
      <c r="L16" s="263"/>
      <c r="M16" s="261">
        <v>4.1666666666666671E-2</v>
      </c>
      <c r="N16" s="262"/>
      <c r="O16" s="262"/>
      <c r="P16" s="263"/>
      <c r="Q16" s="261">
        <v>4.1666666666666671E-2</v>
      </c>
      <c r="R16" s="262"/>
      <c r="S16" s="262"/>
      <c r="T16" s="263"/>
      <c r="U16" s="261">
        <v>4.1666666666666671E-2</v>
      </c>
      <c r="V16" s="262"/>
      <c r="W16" s="262"/>
      <c r="X16" s="263"/>
      <c r="Y16" s="261">
        <v>4.1666666666666671E-2</v>
      </c>
      <c r="Z16" s="262"/>
      <c r="AA16" s="262"/>
      <c r="AB16" s="263"/>
      <c r="AC16" s="261">
        <v>4.1666666666666671E-2</v>
      </c>
      <c r="AD16" s="262"/>
      <c r="AE16" s="262"/>
      <c r="AF16" s="263"/>
      <c r="AG16" s="261">
        <v>4.1666666666666671E-2</v>
      </c>
      <c r="AH16" s="262"/>
      <c r="AI16" s="262"/>
      <c r="AJ16" s="263"/>
      <c r="AK16" s="261">
        <v>4.1666666666666671E-2</v>
      </c>
      <c r="AL16" s="262"/>
      <c r="AM16" s="262"/>
      <c r="AN16" s="263"/>
      <c r="AO16" s="261">
        <v>4.1666666666666671E-2</v>
      </c>
      <c r="AP16" s="262"/>
      <c r="AQ16" s="262"/>
      <c r="AR16" s="263"/>
      <c r="AS16" s="261">
        <v>4.1666666666666671E-2</v>
      </c>
      <c r="AT16" s="262"/>
      <c r="AU16" s="262"/>
      <c r="AV16" s="263"/>
      <c r="AW16" s="261">
        <v>4.1666666666666671E-2</v>
      </c>
      <c r="AX16" s="262"/>
      <c r="AY16" s="262"/>
      <c r="AZ16" s="263"/>
      <c r="BA16" s="261">
        <v>4.1666666666666671E-2</v>
      </c>
      <c r="BB16" s="262"/>
      <c r="BC16" s="262"/>
      <c r="BD16" s="263"/>
      <c r="BE16" s="261">
        <v>4.1666666666666671E-2</v>
      </c>
      <c r="BF16" s="262"/>
      <c r="BG16" s="262"/>
      <c r="BH16" s="263"/>
      <c r="BI16" s="261">
        <v>4.1666666666666671E-2</v>
      </c>
      <c r="BJ16" s="262"/>
      <c r="BK16" s="262"/>
      <c r="BL16" s="263"/>
      <c r="BM16" s="261">
        <v>4.1666666666666671E-2</v>
      </c>
      <c r="BN16" s="262"/>
      <c r="BO16" s="262"/>
      <c r="BP16" s="263"/>
      <c r="BQ16" s="261">
        <v>4.1666666666666671E-2</v>
      </c>
      <c r="BR16" s="262"/>
      <c r="BS16" s="262"/>
      <c r="BT16" s="263"/>
      <c r="BU16" s="261">
        <v>4.1666666666666671E-2</v>
      </c>
      <c r="BV16" s="262"/>
      <c r="BW16" s="262"/>
      <c r="BX16" s="263"/>
      <c r="BY16" s="261">
        <v>4.1666666666666671E-2</v>
      </c>
      <c r="BZ16" s="262"/>
      <c r="CA16" s="262"/>
      <c r="CB16" s="263"/>
      <c r="CC16" s="261">
        <v>4.1666666666666671E-2</v>
      </c>
      <c r="CD16" s="262"/>
      <c r="CE16" s="262"/>
      <c r="CF16" s="263"/>
      <c r="CG16" s="261">
        <v>4.1666666666666671E-2</v>
      </c>
      <c r="CH16" s="262"/>
      <c r="CI16" s="262"/>
      <c r="CJ16" s="263"/>
      <c r="CK16" s="261">
        <v>4.1666666666666671E-2</v>
      </c>
      <c r="CL16" s="262"/>
      <c r="CM16" s="262"/>
      <c r="CN16" s="263"/>
      <c r="CO16" s="261">
        <v>4.1666666666666671E-2</v>
      </c>
      <c r="CP16" s="262"/>
      <c r="CQ16" s="262"/>
      <c r="CR16" s="263"/>
      <c r="CS16" s="261">
        <v>4.1666666666666671E-2</v>
      </c>
      <c r="CT16" s="262"/>
      <c r="CU16" s="262"/>
      <c r="CV16" s="296"/>
    </row>
    <row r="17" spans="2:103" ht="18" customHeight="1" x14ac:dyDescent="0.25">
      <c r="B17" s="288" t="str">
        <f>'ORÇAMENTO RESUMO'!B10</f>
        <v xml:space="preserve"> 2 </v>
      </c>
      <c r="C17" s="301" t="str">
        <f>'ORÇAMENTO RESUMO'!E10</f>
        <v>PRODUTO 02 - ASSESSORAMENTO TÉCNICO À GESTÃO DE EXECUÇÃO DE OBRAS PÚBLICAS</v>
      </c>
      <c r="D17" s="104">
        <f>'ORÇAMENTO RESUMO'!K10</f>
        <v>4566107.76</v>
      </c>
      <c r="E17" s="302">
        <f>E19*$D17</f>
        <v>190254.49000000002</v>
      </c>
      <c r="F17" s="265"/>
      <c r="G17" s="265"/>
      <c r="H17" s="266"/>
      <c r="I17" s="264">
        <f t="shared" ref="I17" si="24">I19*$D17</f>
        <v>190254.49000000002</v>
      </c>
      <c r="J17" s="265"/>
      <c r="K17" s="265"/>
      <c r="L17" s="266"/>
      <c r="M17" s="264">
        <f t="shared" ref="M17" si="25">M19*$D17</f>
        <v>190254.49000000002</v>
      </c>
      <c r="N17" s="265"/>
      <c r="O17" s="265"/>
      <c r="P17" s="266"/>
      <c r="Q17" s="264">
        <f t="shared" ref="Q17" si="26">Q19*$D17</f>
        <v>190254.49000000002</v>
      </c>
      <c r="R17" s="265"/>
      <c r="S17" s="265"/>
      <c r="T17" s="266"/>
      <c r="U17" s="264">
        <f t="shared" ref="U17" si="27">U19*$D17</f>
        <v>190254.49000000002</v>
      </c>
      <c r="V17" s="265"/>
      <c r="W17" s="265"/>
      <c r="X17" s="266"/>
      <c r="Y17" s="264">
        <f t="shared" ref="Y17" si="28">Y19*$D17</f>
        <v>190254.49000000002</v>
      </c>
      <c r="Z17" s="265"/>
      <c r="AA17" s="265"/>
      <c r="AB17" s="266"/>
      <c r="AC17" s="264">
        <f t="shared" ref="AC17" si="29">AC19*$D17</f>
        <v>190254.49000000002</v>
      </c>
      <c r="AD17" s="265"/>
      <c r="AE17" s="265"/>
      <c r="AF17" s="266"/>
      <c r="AG17" s="264">
        <f t="shared" ref="AG17" si="30">AG19*$D17</f>
        <v>190254.49000000002</v>
      </c>
      <c r="AH17" s="265"/>
      <c r="AI17" s="265"/>
      <c r="AJ17" s="266"/>
      <c r="AK17" s="264">
        <f t="shared" ref="AK17" si="31">AK19*$D17</f>
        <v>190254.49000000002</v>
      </c>
      <c r="AL17" s="265"/>
      <c r="AM17" s="265"/>
      <c r="AN17" s="266"/>
      <c r="AO17" s="264">
        <f t="shared" ref="AO17" si="32">AO19*$D17</f>
        <v>190254.49000000002</v>
      </c>
      <c r="AP17" s="265"/>
      <c r="AQ17" s="265"/>
      <c r="AR17" s="266"/>
      <c r="AS17" s="264">
        <f t="shared" ref="AS17" si="33">AS19*$D17</f>
        <v>190254.49000000002</v>
      </c>
      <c r="AT17" s="265"/>
      <c r="AU17" s="265"/>
      <c r="AV17" s="266"/>
      <c r="AW17" s="264">
        <f t="shared" ref="AW17" si="34">AW19*$D17</f>
        <v>190254.49000000002</v>
      </c>
      <c r="AX17" s="265"/>
      <c r="AY17" s="265"/>
      <c r="AZ17" s="266"/>
      <c r="BA17" s="264">
        <f t="shared" ref="BA17" si="35">BA19*$D17</f>
        <v>190254.49000000002</v>
      </c>
      <c r="BB17" s="265"/>
      <c r="BC17" s="265"/>
      <c r="BD17" s="266"/>
      <c r="BE17" s="264">
        <f t="shared" ref="BE17" si="36">BE19*$D17</f>
        <v>190254.49000000002</v>
      </c>
      <c r="BF17" s="265"/>
      <c r="BG17" s="265"/>
      <c r="BH17" s="266"/>
      <c r="BI17" s="264">
        <f t="shared" ref="BI17" si="37">BI19*$D17</f>
        <v>190254.49000000002</v>
      </c>
      <c r="BJ17" s="265"/>
      <c r="BK17" s="265"/>
      <c r="BL17" s="266"/>
      <c r="BM17" s="264">
        <f t="shared" ref="BM17" si="38">BM19*$D17</f>
        <v>190254.49000000002</v>
      </c>
      <c r="BN17" s="265"/>
      <c r="BO17" s="265"/>
      <c r="BP17" s="266"/>
      <c r="BQ17" s="264">
        <f t="shared" ref="BQ17" si="39">BQ19*$D17</f>
        <v>190254.49000000002</v>
      </c>
      <c r="BR17" s="265"/>
      <c r="BS17" s="265"/>
      <c r="BT17" s="266"/>
      <c r="BU17" s="264">
        <f t="shared" ref="BU17" si="40">BU19*$D17</f>
        <v>190254.49000000002</v>
      </c>
      <c r="BV17" s="265"/>
      <c r="BW17" s="265"/>
      <c r="BX17" s="266"/>
      <c r="BY17" s="264">
        <f t="shared" ref="BY17" si="41">BY19*$D17</f>
        <v>190254.49000000002</v>
      </c>
      <c r="BZ17" s="265"/>
      <c r="CA17" s="265"/>
      <c r="CB17" s="266"/>
      <c r="CC17" s="264">
        <f t="shared" ref="CC17" si="42">CC19*$D17</f>
        <v>190254.49000000002</v>
      </c>
      <c r="CD17" s="265"/>
      <c r="CE17" s="265"/>
      <c r="CF17" s="266"/>
      <c r="CG17" s="264">
        <f t="shared" ref="CG17" si="43">CG19*$D17</f>
        <v>190254.49000000002</v>
      </c>
      <c r="CH17" s="265"/>
      <c r="CI17" s="265"/>
      <c r="CJ17" s="266"/>
      <c r="CK17" s="264">
        <f t="shared" ref="CK17" si="44">CK19*$D17</f>
        <v>190254.49000000002</v>
      </c>
      <c r="CL17" s="265"/>
      <c r="CM17" s="265"/>
      <c r="CN17" s="266"/>
      <c r="CO17" s="264">
        <f t="shared" ref="CO17" si="45">CO19*$D17</f>
        <v>190254.49000000002</v>
      </c>
      <c r="CP17" s="265"/>
      <c r="CQ17" s="265"/>
      <c r="CR17" s="266"/>
      <c r="CS17" s="264">
        <f t="shared" ref="CS17" si="46">CS19*$D17</f>
        <v>190254.49000000002</v>
      </c>
      <c r="CT17" s="265"/>
      <c r="CU17" s="265"/>
      <c r="CV17" s="304"/>
      <c r="CX17" s="40"/>
      <c r="CY17" s="40"/>
    </row>
    <row r="18" spans="2:103" ht="8.1" customHeight="1" x14ac:dyDescent="0.25">
      <c r="B18" s="288"/>
      <c r="C18" s="290"/>
      <c r="D18" s="104"/>
      <c r="E18" s="110"/>
      <c r="F18" s="41"/>
      <c r="G18" s="41"/>
      <c r="H18" s="42"/>
      <c r="I18" s="52"/>
      <c r="J18" s="41"/>
      <c r="K18" s="41"/>
      <c r="L18" s="42"/>
      <c r="M18" s="52"/>
      <c r="N18" s="41"/>
      <c r="O18" s="41"/>
      <c r="P18" s="42"/>
      <c r="Q18" s="52"/>
      <c r="R18" s="41"/>
      <c r="S18" s="41"/>
      <c r="T18" s="42"/>
      <c r="U18" s="52"/>
      <c r="V18" s="41"/>
      <c r="W18" s="41"/>
      <c r="X18" s="42"/>
      <c r="Y18" s="52"/>
      <c r="Z18" s="41"/>
      <c r="AA18" s="41"/>
      <c r="AB18" s="42"/>
      <c r="AC18" s="52"/>
      <c r="AD18" s="41"/>
      <c r="AE18" s="41"/>
      <c r="AF18" s="42"/>
      <c r="AG18" s="52"/>
      <c r="AH18" s="41"/>
      <c r="AI18" s="41"/>
      <c r="AJ18" s="42"/>
      <c r="AK18" s="52"/>
      <c r="AL18" s="41"/>
      <c r="AM18" s="41"/>
      <c r="AN18" s="42"/>
      <c r="AO18" s="52"/>
      <c r="AP18" s="41"/>
      <c r="AQ18" s="41"/>
      <c r="AR18" s="42"/>
      <c r="AS18" s="52"/>
      <c r="AT18" s="41"/>
      <c r="AU18" s="41"/>
      <c r="AV18" s="42"/>
      <c r="AW18" s="52"/>
      <c r="AX18" s="41"/>
      <c r="AY18" s="41"/>
      <c r="AZ18" s="42"/>
      <c r="BA18" s="52"/>
      <c r="BB18" s="41"/>
      <c r="BC18" s="41"/>
      <c r="BD18" s="42"/>
      <c r="BE18" s="52"/>
      <c r="BF18" s="41"/>
      <c r="BG18" s="41"/>
      <c r="BH18" s="42"/>
      <c r="BI18" s="52"/>
      <c r="BJ18" s="41"/>
      <c r="BK18" s="41"/>
      <c r="BL18" s="42"/>
      <c r="BM18" s="52"/>
      <c r="BN18" s="41"/>
      <c r="BO18" s="41"/>
      <c r="BP18" s="42"/>
      <c r="BQ18" s="52"/>
      <c r="BR18" s="41"/>
      <c r="BS18" s="41"/>
      <c r="BT18" s="42"/>
      <c r="BU18" s="52"/>
      <c r="BV18" s="41"/>
      <c r="BW18" s="41"/>
      <c r="BX18" s="42"/>
      <c r="BY18" s="52"/>
      <c r="BZ18" s="41"/>
      <c r="CA18" s="41"/>
      <c r="CB18" s="42"/>
      <c r="CC18" s="52"/>
      <c r="CD18" s="41"/>
      <c r="CE18" s="41"/>
      <c r="CF18" s="42"/>
      <c r="CG18" s="52"/>
      <c r="CH18" s="41"/>
      <c r="CI18" s="41"/>
      <c r="CJ18" s="42"/>
      <c r="CK18" s="52"/>
      <c r="CL18" s="41"/>
      <c r="CM18" s="41"/>
      <c r="CN18" s="42"/>
      <c r="CO18" s="52"/>
      <c r="CP18" s="41"/>
      <c r="CQ18" s="41"/>
      <c r="CR18" s="42"/>
      <c r="CS18" s="52"/>
      <c r="CT18" s="41"/>
      <c r="CU18" s="41"/>
      <c r="CV18" s="53"/>
    </row>
    <row r="19" spans="2:103" ht="18" customHeight="1" x14ac:dyDescent="0.25">
      <c r="B19" s="289"/>
      <c r="C19" s="291"/>
      <c r="D19" s="105">
        <f>D17/$D$32</f>
        <v>0.15132913237137627</v>
      </c>
      <c r="E19" s="303">
        <f>E16</f>
        <v>4.1666666666666671E-2</v>
      </c>
      <c r="F19" s="262"/>
      <c r="G19" s="262"/>
      <c r="H19" s="263"/>
      <c r="I19" s="261">
        <f t="shared" ref="I19" si="47">I16</f>
        <v>4.1666666666666671E-2</v>
      </c>
      <c r="J19" s="262"/>
      <c r="K19" s="262"/>
      <c r="L19" s="263"/>
      <c r="M19" s="261">
        <f t="shared" ref="M19" si="48">M16</f>
        <v>4.1666666666666671E-2</v>
      </c>
      <c r="N19" s="262"/>
      <c r="O19" s="262"/>
      <c r="P19" s="263"/>
      <c r="Q19" s="261">
        <f t="shared" ref="Q19" si="49">Q16</f>
        <v>4.1666666666666671E-2</v>
      </c>
      <c r="R19" s="262"/>
      <c r="S19" s="262"/>
      <c r="T19" s="263"/>
      <c r="U19" s="261">
        <f t="shared" ref="U19" si="50">U16</f>
        <v>4.1666666666666671E-2</v>
      </c>
      <c r="V19" s="262"/>
      <c r="W19" s="262"/>
      <c r="X19" s="263"/>
      <c r="Y19" s="261">
        <f t="shared" ref="Y19" si="51">Y16</f>
        <v>4.1666666666666671E-2</v>
      </c>
      <c r="Z19" s="262"/>
      <c r="AA19" s="262"/>
      <c r="AB19" s="263"/>
      <c r="AC19" s="261">
        <f t="shared" ref="AC19" si="52">AC16</f>
        <v>4.1666666666666671E-2</v>
      </c>
      <c r="AD19" s="262"/>
      <c r="AE19" s="262"/>
      <c r="AF19" s="263"/>
      <c r="AG19" s="261">
        <f t="shared" ref="AG19" si="53">AG16</f>
        <v>4.1666666666666671E-2</v>
      </c>
      <c r="AH19" s="262"/>
      <c r="AI19" s="262"/>
      <c r="AJ19" s="263"/>
      <c r="AK19" s="261">
        <f t="shared" ref="AK19" si="54">AK16</f>
        <v>4.1666666666666671E-2</v>
      </c>
      <c r="AL19" s="262"/>
      <c r="AM19" s="262"/>
      <c r="AN19" s="263"/>
      <c r="AO19" s="261">
        <f t="shared" ref="AO19" si="55">AO16</f>
        <v>4.1666666666666671E-2</v>
      </c>
      <c r="AP19" s="262"/>
      <c r="AQ19" s="262"/>
      <c r="AR19" s="263"/>
      <c r="AS19" s="261">
        <f t="shared" ref="AS19" si="56">AS16</f>
        <v>4.1666666666666671E-2</v>
      </c>
      <c r="AT19" s="262"/>
      <c r="AU19" s="262"/>
      <c r="AV19" s="263"/>
      <c r="AW19" s="261">
        <f t="shared" ref="AW19" si="57">AW16</f>
        <v>4.1666666666666671E-2</v>
      </c>
      <c r="AX19" s="262"/>
      <c r="AY19" s="262"/>
      <c r="AZ19" s="263"/>
      <c r="BA19" s="261">
        <f t="shared" ref="BA19" si="58">BA16</f>
        <v>4.1666666666666671E-2</v>
      </c>
      <c r="BB19" s="262"/>
      <c r="BC19" s="262"/>
      <c r="BD19" s="263"/>
      <c r="BE19" s="261">
        <f t="shared" ref="BE19" si="59">BE16</f>
        <v>4.1666666666666671E-2</v>
      </c>
      <c r="BF19" s="262"/>
      <c r="BG19" s="262"/>
      <c r="BH19" s="263"/>
      <c r="BI19" s="261">
        <f t="shared" ref="BI19" si="60">BI16</f>
        <v>4.1666666666666671E-2</v>
      </c>
      <c r="BJ19" s="262"/>
      <c r="BK19" s="262"/>
      <c r="BL19" s="263"/>
      <c r="BM19" s="261">
        <f t="shared" ref="BM19" si="61">BM16</f>
        <v>4.1666666666666671E-2</v>
      </c>
      <c r="BN19" s="262"/>
      <c r="BO19" s="262"/>
      <c r="BP19" s="263"/>
      <c r="BQ19" s="261">
        <f t="shared" ref="BQ19" si="62">BQ16</f>
        <v>4.1666666666666671E-2</v>
      </c>
      <c r="BR19" s="262"/>
      <c r="BS19" s="262"/>
      <c r="BT19" s="263"/>
      <c r="BU19" s="261">
        <f t="shared" ref="BU19" si="63">BU16</f>
        <v>4.1666666666666671E-2</v>
      </c>
      <c r="BV19" s="262"/>
      <c r="BW19" s="262"/>
      <c r="BX19" s="263"/>
      <c r="BY19" s="261">
        <f t="shared" ref="BY19" si="64">BY16</f>
        <v>4.1666666666666671E-2</v>
      </c>
      <c r="BZ19" s="262"/>
      <c r="CA19" s="262"/>
      <c r="CB19" s="263"/>
      <c r="CC19" s="261">
        <f t="shared" ref="CC19" si="65">CC16</f>
        <v>4.1666666666666671E-2</v>
      </c>
      <c r="CD19" s="262"/>
      <c r="CE19" s="262"/>
      <c r="CF19" s="263"/>
      <c r="CG19" s="261">
        <f t="shared" ref="CG19" si="66">CG16</f>
        <v>4.1666666666666671E-2</v>
      </c>
      <c r="CH19" s="262"/>
      <c r="CI19" s="262"/>
      <c r="CJ19" s="263"/>
      <c r="CK19" s="261">
        <f t="shared" ref="CK19" si="67">CK16</f>
        <v>4.1666666666666671E-2</v>
      </c>
      <c r="CL19" s="262"/>
      <c r="CM19" s="262"/>
      <c r="CN19" s="263"/>
      <c r="CO19" s="261">
        <f t="shared" ref="CO19" si="68">CO16</f>
        <v>4.1666666666666671E-2</v>
      </c>
      <c r="CP19" s="262"/>
      <c r="CQ19" s="262"/>
      <c r="CR19" s="263"/>
      <c r="CS19" s="261">
        <f t="shared" ref="CS19" si="69">CS16</f>
        <v>4.1666666666666671E-2</v>
      </c>
      <c r="CT19" s="262"/>
      <c r="CU19" s="262"/>
      <c r="CV19" s="296"/>
    </row>
    <row r="20" spans="2:103" ht="18" customHeight="1" x14ac:dyDescent="0.25">
      <c r="B20" s="288" t="str">
        <f>'ORÇAMENTO RESUMO'!B11</f>
        <v xml:space="preserve"> 3 </v>
      </c>
      <c r="C20" s="301" t="str">
        <f>'ORÇAMENTO RESUMO'!E11</f>
        <v>PRODUTO 03 - ASSESSORAMENTO TÉCNICO À ELABORAÇÃO DE PROJETOS E ORÇAMENTOS DE OBRAS</v>
      </c>
      <c r="D20" s="104">
        <f>'ORÇAMENTO RESUMO'!K11</f>
        <v>5217278.6400000006</v>
      </c>
      <c r="E20" s="302">
        <f>E22*$D20</f>
        <v>217386.61000000004</v>
      </c>
      <c r="F20" s="265"/>
      <c r="G20" s="265"/>
      <c r="H20" s="266"/>
      <c r="I20" s="264">
        <f t="shared" ref="I20" si="70">I22*$D20</f>
        <v>217386.61000000004</v>
      </c>
      <c r="J20" s="265"/>
      <c r="K20" s="265"/>
      <c r="L20" s="266"/>
      <c r="M20" s="264">
        <f t="shared" ref="M20" si="71">M22*$D20</f>
        <v>217386.61000000004</v>
      </c>
      <c r="N20" s="265"/>
      <c r="O20" s="265"/>
      <c r="P20" s="266"/>
      <c r="Q20" s="264">
        <f t="shared" ref="Q20" si="72">Q22*$D20</f>
        <v>217386.61000000004</v>
      </c>
      <c r="R20" s="265"/>
      <c r="S20" s="265"/>
      <c r="T20" s="266"/>
      <c r="U20" s="264">
        <f t="shared" ref="U20" si="73">U22*$D20</f>
        <v>217386.61000000004</v>
      </c>
      <c r="V20" s="265"/>
      <c r="W20" s="265"/>
      <c r="X20" s="266"/>
      <c r="Y20" s="264">
        <f t="shared" ref="Y20" si="74">Y22*$D20</f>
        <v>217386.61000000004</v>
      </c>
      <c r="Z20" s="265"/>
      <c r="AA20" s="265"/>
      <c r="AB20" s="266"/>
      <c r="AC20" s="264">
        <f t="shared" ref="AC20" si="75">AC22*$D20</f>
        <v>217386.61000000004</v>
      </c>
      <c r="AD20" s="265"/>
      <c r="AE20" s="265"/>
      <c r="AF20" s="266"/>
      <c r="AG20" s="264">
        <f t="shared" ref="AG20" si="76">AG22*$D20</f>
        <v>217386.61000000004</v>
      </c>
      <c r="AH20" s="265"/>
      <c r="AI20" s="265"/>
      <c r="AJ20" s="266"/>
      <c r="AK20" s="264">
        <f t="shared" ref="AK20" si="77">AK22*$D20</f>
        <v>217386.61000000004</v>
      </c>
      <c r="AL20" s="265"/>
      <c r="AM20" s="265"/>
      <c r="AN20" s="266"/>
      <c r="AO20" s="264">
        <f t="shared" ref="AO20" si="78">AO22*$D20</f>
        <v>217386.61000000004</v>
      </c>
      <c r="AP20" s="265"/>
      <c r="AQ20" s="265"/>
      <c r="AR20" s="266"/>
      <c r="AS20" s="264">
        <f t="shared" ref="AS20" si="79">AS22*$D20</f>
        <v>217386.61000000004</v>
      </c>
      <c r="AT20" s="265"/>
      <c r="AU20" s="265"/>
      <c r="AV20" s="266"/>
      <c r="AW20" s="264">
        <f t="shared" ref="AW20" si="80">AW22*$D20</f>
        <v>217386.61000000004</v>
      </c>
      <c r="AX20" s="265"/>
      <c r="AY20" s="265"/>
      <c r="AZ20" s="266"/>
      <c r="BA20" s="264">
        <f t="shared" ref="BA20" si="81">BA22*$D20</f>
        <v>217386.61000000004</v>
      </c>
      <c r="BB20" s="265"/>
      <c r="BC20" s="265"/>
      <c r="BD20" s="266"/>
      <c r="BE20" s="264">
        <f t="shared" ref="BE20" si="82">BE22*$D20</f>
        <v>217386.61000000004</v>
      </c>
      <c r="BF20" s="265"/>
      <c r="BG20" s="265"/>
      <c r="BH20" s="266"/>
      <c r="BI20" s="264">
        <f t="shared" ref="BI20" si="83">BI22*$D20</f>
        <v>217386.61000000004</v>
      </c>
      <c r="BJ20" s="265"/>
      <c r="BK20" s="265"/>
      <c r="BL20" s="266"/>
      <c r="BM20" s="264">
        <f t="shared" ref="BM20" si="84">BM22*$D20</f>
        <v>217386.61000000004</v>
      </c>
      <c r="BN20" s="265"/>
      <c r="BO20" s="265"/>
      <c r="BP20" s="266"/>
      <c r="BQ20" s="264">
        <f t="shared" ref="BQ20" si="85">BQ22*$D20</f>
        <v>217386.61000000004</v>
      </c>
      <c r="BR20" s="265"/>
      <c r="BS20" s="265"/>
      <c r="BT20" s="266"/>
      <c r="BU20" s="264">
        <f t="shared" ref="BU20" si="86">BU22*$D20</f>
        <v>217386.61000000004</v>
      </c>
      <c r="BV20" s="265"/>
      <c r="BW20" s="265"/>
      <c r="BX20" s="266"/>
      <c r="BY20" s="264">
        <f t="shared" ref="BY20" si="87">BY22*$D20</f>
        <v>217386.61000000004</v>
      </c>
      <c r="BZ20" s="265"/>
      <c r="CA20" s="265"/>
      <c r="CB20" s="266"/>
      <c r="CC20" s="264">
        <f t="shared" ref="CC20" si="88">CC22*$D20</f>
        <v>217386.61000000004</v>
      </c>
      <c r="CD20" s="265"/>
      <c r="CE20" s="265"/>
      <c r="CF20" s="266"/>
      <c r="CG20" s="264">
        <f t="shared" ref="CG20" si="89">CG22*$D20</f>
        <v>217386.61000000004</v>
      </c>
      <c r="CH20" s="265"/>
      <c r="CI20" s="265"/>
      <c r="CJ20" s="266"/>
      <c r="CK20" s="264">
        <f t="shared" ref="CK20" si="90">CK22*$D20</f>
        <v>217386.61000000004</v>
      </c>
      <c r="CL20" s="265"/>
      <c r="CM20" s="265"/>
      <c r="CN20" s="266"/>
      <c r="CO20" s="264">
        <f t="shared" ref="CO20" si="91">CO22*$D20</f>
        <v>217386.61000000004</v>
      </c>
      <c r="CP20" s="265"/>
      <c r="CQ20" s="265"/>
      <c r="CR20" s="266"/>
      <c r="CS20" s="264">
        <f t="shared" ref="CS20" si="92">CS22*$D20</f>
        <v>217386.61000000004</v>
      </c>
      <c r="CT20" s="265"/>
      <c r="CU20" s="265"/>
      <c r="CV20" s="304"/>
      <c r="CX20" s="40"/>
      <c r="CY20" s="40"/>
    </row>
    <row r="21" spans="2:103" ht="8.1" customHeight="1" x14ac:dyDescent="0.25">
      <c r="B21" s="288"/>
      <c r="C21" s="290"/>
      <c r="D21" s="104"/>
      <c r="E21" s="110"/>
      <c r="F21" s="41"/>
      <c r="G21" s="41"/>
      <c r="H21" s="42"/>
      <c r="I21" s="52"/>
      <c r="J21" s="41"/>
      <c r="K21" s="41"/>
      <c r="L21" s="42"/>
      <c r="M21" s="52"/>
      <c r="N21" s="41"/>
      <c r="O21" s="41"/>
      <c r="P21" s="42"/>
      <c r="Q21" s="52"/>
      <c r="R21" s="41"/>
      <c r="S21" s="41"/>
      <c r="T21" s="42"/>
      <c r="U21" s="52"/>
      <c r="V21" s="41"/>
      <c r="W21" s="41"/>
      <c r="X21" s="42"/>
      <c r="Y21" s="52"/>
      <c r="Z21" s="41"/>
      <c r="AA21" s="41"/>
      <c r="AB21" s="42"/>
      <c r="AC21" s="52"/>
      <c r="AD21" s="41"/>
      <c r="AE21" s="41"/>
      <c r="AF21" s="42"/>
      <c r="AG21" s="52"/>
      <c r="AH21" s="41"/>
      <c r="AI21" s="41"/>
      <c r="AJ21" s="42"/>
      <c r="AK21" s="52"/>
      <c r="AL21" s="41"/>
      <c r="AM21" s="41"/>
      <c r="AN21" s="42"/>
      <c r="AO21" s="52"/>
      <c r="AP21" s="41"/>
      <c r="AQ21" s="41"/>
      <c r="AR21" s="42"/>
      <c r="AS21" s="52"/>
      <c r="AT21" s="41"/>
      <c r="AU21" s="41"/>
      <c r="AV21" s="42"/>
      <c r="AW21" s="52"/>
      <c r="AX21" s="41"/>
      <c r="AY21" s="41"/>
      <c r="AZ21" s="42"/>
      <c r="BA21" s="52"/>
      <c r="BB21" s="41"/>
      <c r="BC21" s="41"/>
      <c r="BD21" s="42"/>
      <c r="BE21" s="52"/>
      <c r="BF21" s="41"/>
      <c r="BG21" s="41"/>
      <c r="BH21" s="42"/>
      <c r="BI21" s="52"/>
      <c r="BJ21" s="41"/>
      <c r="BK21" s="41"/>
      <c r="BL21" s="42"/>
      <c r="BM21" s="52"/>
      <c r="BN21" s="41"/>
      <c r="BO21" s="41"/>
      <c r="BP21" s="42"/>
      <c r="BQ21" s="52"/>
      <c r="BR21" s="41"/>
      <c r="BS21" s="41"/>
      <c r="BT21" s="42"/>
      <c r="BU21" s="52"/>
      <c r="BV21" s="41"/>
      <c r="BW21" s="41"/>
      <c r="BX21" s="42"/>
      <c r="BY21" s="52"/>
      <c r="BZ21" s="41"/>
      <c r="CA21" s="41"/>
      <c r="CB21" s="42"/>
      <c r="CC21" s="52"/>
      <c r="CD21" s="41"/>
      <c r="CE21" s="41"/>
      <c r="CF21" s="42"/>
      <c r="CG21" s="52"/>
      <c r="CH21" s="41"/>
      <c r="CI21" s="41"/>
      <c r="CJ21" s="42"/>
      <c r="CK21" s="52"/>
      <c r="CL21" s="41"/>
      <c r="CM21" s="41"/>
      <c r="CN21" s="42"/>
      <c r="CO21" s="52"/>
      <c r="CP21" s="41"/>
      <c r="CQ21" s="41"/>
      <c r="CR21" s="42"/>
      <c r="CS21" s="52"/>
      <c r="CT21" s="41"/>
      <c r="CU21" s="41"/>
      <c r="CV21" s="53"/>
    </row>
    <row r="22" spans="2:103" ht="18" customHeight="1" x14ac:dyDescent="0.25">
      <c r="B22" s="289"/>
      <c r="C22" s="291"/>
      <c r="D22" s="105">
        <f>D20/$D$32</f>
        <v>0.17291012201843306</v>
      </c>
      <c r="E22" s="303">
        <f>E19</f>
        <v>4.1666666666666671E-2</v>
      </c>
      <c r="F22" s="262"/>
      <c r="G22" s="262"/>
      <c r="H22" s="263"/>
      <c r="I22" s="261">
        <f t="shared" ref="I22" si="93">I19</f>
        <v>4.1666666666666671E-2</v>
      </c>
      <c r="J22" s="262"/>
      <c r="K22" s="262"/>
      <c r="L22" s="263"/>
      <c r="M22" s="261">
        <f t="shared" ref="M22" si="94">M19</f>
        <v>4.1666666666666671E-2</v>
      </c>
      <c r="N22" s="262"/>
      <c r="O22" s="262"/>
      <c r="P22" s="263"/>
      <c r="Q22" s="261">
        <f t="shared" ref="Q22" si="95">Q19</f>
        <v>4.1666666666666671E-2</v>
      </c>
      <c r="R22" s="262"/>
      <c r="S22" s="262"/>
      <c r="T22" s="263"/>
      <c r="U22" s="261">
        <f t="shared" ref="U22" si="96">U19</f>
        <v>4.1666666666666671E-2</v>
      </c>
      <c r="V22" s="262"/>
      <c r="W22" s="262"/>
      <c r="X22" s="263"/>
      <c r="Y22" s="261">
        <f t="shared" ref="Y22" si="97">Y19</f>
        <v>4.1666666666666671E-2</v>
      </c>
      <c r="Z22" s="262"/>
      <c r="AA22" s="262"/>
      <c r="AB22" s="263"/>
      <c r="AC22" s="261">
        <f t="shared" ref="AC22" si="98">AC19</f>
        <v>4.1666666666666671E-2</v>
      </c>
      <c r="AD22" s="262"/>
      <c r="AE22" s="262"/>
      <c r="AF22" s="263"/>
      <c r="AG22" s="261">
        <f t="shared" ref="AG22" si="99">AG19</f>
        <v>4.1666666666666671E-2</v>
      </c>
      <c r="AH22" s="262"/>
      <c r="AI22" s="262"/>
      <c r="AJ22" s="263"/>
      <c r="AK22" s="261">
        <f t="shared" ref="AK22" si="100">AK19</f>
        <v>4.1666666666666671E-2</v>
      </c>
      <c r="AL22" s="262"/>
      <c r="AM22" s="262"/>
      <c r="AN22" s="263"/>
      <c r="AO22" s="261">
        <f t="shared" ref="AO22" si="101">AO19</f>
        <v>4.1666666666666671E-2</v>
      </c>
      <c r="AP22" s="262"/>
      <c r="AQ22" s="262"/>
      <c r="AR22" s="263"/>
      <c r="AS22" s="261">
        <f t="shared" ref="AS22" si="102">AS19</f>
        <v>4.1666666666666671E-2</v>
      </c>
      <c r="AT22" s="262"/>
      <c r="AU22" s="262"/>
      <c r="AV22" s="263"/>
      <c r="AW22" s="261">
        <f t="shared" ref="AW22" si="103">AW19</f>
        <v>4.1666666666666671E-2</v>
      </c>
      <c r="AX22" s="262"/>
      <c r="AY22" s="262"/>
      <c r="AZ22" s="263"/>
      <c r="BA22" s="261">
        <f t="shared" ref="BA22" si="104">BA19</f>
        <v>4.1666666666666671E-2</v>
      </c>
      <c r="BB22" s="262"/>
      <c r="BC22" s="262"/>
      <c r="BD22" s="263"/>
      <c r="BE22" s="261">
        <f t="shared" ref="BE22" si="105">BE19</f>
        <v>4.1666666666666671E-2</v>
      </c>
      <c r="BF22" s="262"/>
      <c r="BG22" s="262"/>
      <c r="BH22" s="263"/>
      <c r="BI22" s="261">
        <f t="shared" ref="BI22" si="106">BI19</f>
        <v>4.1666666666666671E-2</v>
      </c>
      <c r="BJ22" s="262"/>
      <c r="BK22" s="262"/>
      <c r="BL22" s="263"/>
      <c r="BM22" s="261">
        <f t="shared" ref="BM22" si="107">BM19</f>
        <v>4.1666666666666671E-2</v>
      </c>
      <c r="BN22" s="262"/>
      <c r="BO22" s="262"/>
      <c r="BP22" s="263"/>
      <c r="BQ22" s="261">
        <f t="shared" ref="BQ22" si="108">BQ19</f>
        <v>4.1666666666666671E-2</v>
      </c>
      <c r="BR22" s="262"/>
      <c r="BS22" s="262"/>
      <c r="BT22" s="263"/>
      <c r="BU22" s="261">
        <f t="shared" ref="BU22" si="109">BU19</f>
        <v>4.1666666666666671E-2</v>
      </c>
      <c r="BV22" s="262"/>
      <c r="BW22" s="262"/>
      <c r="BX22" s="263"/>
      <c r="BY22" s="261">
        <f t="shared" ref="BY22" si="110">BY19</f>
        <v>4.1666666666666671E-2</v>
      </c>
      <c r="BZ22" s="262"/>
      <c r="CA22" s="262"/>
      <c r="CB22" s="263"/>
      <c r="CC22" s="261">
        <f t="shared" ref="CC22" si="111">CC19</f>
        <v>4.1666666666666671E-2</v>
      </c>
      <c r="CD22" s="262"/>
      <c r="CE22" s="262"/>
      <c r="CF22" s="263"/>
      <c r="CG22" s="261">
        <f t="shared" ref="CG22" si="112">CG19</f>
        <v>4.1666666666666671E-2</v>
      </c>
      <c r="CH22" s="262"/>
      <c r="CI22" s="262"/>
      <c r="CJ22" s="263"/>
      <c r="CK22" s="261">
        <f t="shared" ref="CK22" si="113">CK19</f>
        <v>4.1666666666666671E-2</v>
      </c>
      <c r="CL22" s="262"/>
      <c r="CM22" s="262"/>
      <c r="CN22" s="263"/>
      <c r="CO22" s="261">
        <f t="shared" ref="CO22" si="114">CO19</f>
        <v>4.1666666666666671E-2</v>
      </c>
      <c r="CP22" s="262"/>
      <c r="CQ22" s="262"/>
      <c r="CR22" s="263"/>
      <c r="CS22" s="261">
        <f t="shared" ref="CS22" si="115">CS19</f>
        <v>4.1666666666666671E-2</v>
      </c>
      <c r="CT22" s="262"/>
      <c r="CU22" s="262"/>
      <c r="CV22" s="296"/>
    </row>
    <row r="23" spans="2:103" ht="18" customHeight="1" x14ac:dyDescent="0.25">
      <c r="B23" s="288" t="str">
        <f>'ORÇAMENTO RESUMO'!B12</f>
        <v xml:space="preserve"> 4 </v>
      </c>
      <c r="C23" s="301" t="str">
        <f>'ORÇAMENTO RESUMO'!E12</f>
        <v>PRODUTO 04 - ASSESSORAMENTO TÉCNICO À GESTÃO DE PLANEJAMENTO HABITACIONAL</v>
      </c>
      <c r="D23" s="104">
        <f>'ORÇAMENTO RESUMO'!K12</f>
        <v>4311963.12</v>
      </c>
      <c r="E23" s="302">
        <f>E25*$D23</f>
        <v>179665.13000000003</v>
      </c>
      <c r="F23" s="265"/>
      <c r="G23" s="265"/>
      <c r="H23" s="266"/>
      <c r="I23" s="264">
        <f>I25*$D23</f>
        <v>179665.13000000003</v>
      </c>
      <c r="J23" s="265"/>
      <c r="K23" s="265"/>
      <c r="L23" s="266"/>
      <c r="M23" s="264">
        <f>M25*$D23</f>
        <v>179665.13000000003</v>
      </c>
      <c r="N23" s="265"/>
      <c r="O23" s="265"/>
      <c r="P23" s="266"/>
      <c r="Q23" s="264">
        <f>Q25*$D23</f>
        <v>179665.13000000003</v>
      </c>
      <c r="R23" s="265"/>
      <c r="S23" s="265"/>
      <c r="T23" s="266"/>
      <c r="U23" s="264">
        <f>U25*$D23</f>
        <v>179665.13000000003</v>
      </c>
      <c r="V23" s="265"/>
      <c r="W23" s="265"/>
      <c r="X23" s="266"/>
      <c r="Y23" s="264">
        <f>Y25*$D23</f>
        <v>179665.13000000003</v>
      </c>
      <c r="Z23" s="265"/>
      <c r="AA23" s="265"/>
      <c r="AB23" s="266"/>
      <c r="AC23" s="264">
        <f>AC25*$D23</f>
        <v>179665.13000000003</v>
      </c>
      <c r="AD23" s="265"/>
      <c r="AE23" s="265"/>
      <c r="AF23" s="266"/>
      <c r="AG23" s="264">
        <f>AG25*$D23</f>
        <v>179665.13000000003</v>
      </c>
      <c r="AH23" s="265"/>
      <c r="AI23" s="265"/>
      <c r="AJ23" s="266"/>
      <c r="AK23" s="264">
        <f>AK25*$D23</f>
        <v>179665.13000000003</v>
      </c>
      <c r="AL23" s="265"/>
      <c r="AM23" s="265"/>
      <c r="AN23" s="266"/>
      <c r="AO23" s="264">
        <f>AO25*$D23</f>
        <v>179665.13000000003</v>
      </c>
      <c r="AP23" s="265"/>
      <c r="AQ23" s="265"/>
      <c r="AR23" s="266"/>
      <c r="AS23" s="264">
        <f>AS25*$D23</f>
        <v>179665.13000000003</v>
      </c>
      <c r="AT23" s="265"/>
      <c r="AU23" s="265"/>
      <c r="AV23" s="266"/>
      <c r="AW23" s="264">
        <f>AW25*$D23</f>
        <v>179665.13000000003</v>
      </c>
      <c r="AX23" s="265"/>
      <c r="AY23" s="265"/>
      <c r="AZ23" s="266"/>
      <c r="BA23" s="264">
        <f>BA25*$D23</f>
        <v>179665.13000000003</v>
      </c>
      <c r="BB23" s="265"/>
      <c r="BC23" s="265"/>
      <c r="BD23" s="266"/>
      <c r="BE23" s="264">
        <f>BE25*$D23</f>
        <v>179665.13000000003</v>
      </c>
      <c r="BF23" s="265"/>
      <c r="BG23" s="265"/>
      <c r="BH23" s="266"/>
      <c r="BI23" s="264">
        <f>BI25*$D23</f>
        <v>179665.13000000003</v>
      </c>
      <c r="BJ23" s="265"/>
      <c r="BK23" s="265"/>
      <c r="BL23" s="266"/>
      <c r="BM23" s="264">
        <f>BM25*$D23</f>
        <v>179665.13000000003</v>
      </c>
      <c r="BN23" s="265"/>
      <c r="BO23" s="265"/>
      <c r="BP23" s="266"/>
      <c r="BQ23" s="264">
        <f>BQ25*$D23</f>
        <v>179665.13000000003</v>
      </c>
      <c r="BR23" s="265"/>
      <c r="BS23" s="265"/>
      <c r="BT23" s="266"/>
      <c r="BU23" s="264">
        <f>BU25*$D23</f>
        <v>179665.13000000003</v>
      </c>
      <c r="BV23" s="265"/>
      <c r="BW23" s="265"/>
      <c r="BX23" s="266"/>
      <c r="BY23" s="264">
        <f>BY25*$D23</f>
        <v>179665.13000000003</v>
      </c>
      <c r="BZ23" s="265"/>
      <c r="CA23" s="265"/>
      <c r="CB23" s="266"/>
      <c r="CC23" s="264">
        <f>CC25*$D23</f>
        <v>179665.13000000003</v>
      </c>
      <c r="CD23" s="265"/>
      <c r="CE23" s="265"/>
      <c r="CF23" s="266"/>
      <c r="CG23" s="264">
        <f>CG25*$D23</f>
        <v>179665.13000000003</v>
      </c>
      <c r="CH23" s="265"/>
      <c r="CI23" s="265"/>
      <c r="CJ23" s="266"/>
      <c r="CK23" s="264">
        <f>CK25*$D23</f>
        <v>179665.13000000003</v>
      </c>
      <c r="CL23" s="265"/>
      <c r="CM23" s="265"/>
      <c r="CN23" s="266"/>
      <c r="CO23" s="264">
        <f>CO25*$D23</f>
        <v>179665.13000000003</v>
      </c>
      <c r="CP23" s="265"/>
      <c r="CQ23" s="265"/>
      <c r="CR23" s="266"/>
      <c r="CS23" s="264">
        <f>CS25*$D23</f>
        <v>179665.13000000003</v>
      </c>
      <c r="CT23" s="265"/>
      <c r="CU23" s="265"/>
      <c r="CV23" s="304"/>
      <c r="CX23" s="40"/>
      <c r="CY23" s="40"/>
    </row>
    <row r="24" spans="2:103" ht="8.1" customHeight="1" x14ac:dyDescent="0.25">
      <c r="B24" s="288"/>
      <c r="C24" s="290"/>
      <c r="D24" s="104"/>
      <c r="E24" s="110"/>
      <c r="F24" s="41"/>
      <c r="G24" s="41"/>
      <c r="H24" s="42"/>
      <c r="I24" s="52"/>
      <c r="J24" s="41"/>
      <c r="K24" s="41"/>
      <c r="L24" s="42"/>
      <c r="M24" s="52"/>
      <c r="N24" s="41"/>
      <c r="O24" s="41"/>
      <c r="P24" s="42"/>
      <c r="Q24" s="52"/>
      <c r="R24" s="41"/>
      <c r="S24" s="41"/>
      <c r="T24" s="42"/>
      <c r="U24" s="52"/>
      <c r="V24" s="41"/>
      <c r="W24" s="41"/>
      <c r="X24" s="42"/>
      <c r="Y24" s="52"/>
      <c r="Z24" s="41"/>
      <c r="AA24" s="41"/>
      <c r="AB24" s="42"/>
      <c r="AC24" s="52"/>
      <c r="AD24" s="41"/>
      <c r="AE24" s="41"/>
      <c r="AF24" s="42"/>
      <c r="AG24" s="52"/>
      <c r="AH24" s="41"/>
      <c r="AI24" s="41"/>
      <c r="AJ24" s="42"/>
      <c r="AK24" s="52"/>
      <c r="AL24" s="41"/>
      <c r="AM24" s="41"/>
      <c r="AN24" s="42"/>
      <c r="AO24" s="52"/>
      <c r="AP24" s="41"/>
      <c r="AQ24" s="41"/>
      <c r="AR24" s="42"/>
      <c r="AS24" s="52"/>
      <c r="AT24" s="41"/>
      <c r="AU24" s="41"/>
      <c r="AV24" s="42"/>
      <c r="AW24" s="52"/>
      <c r="AX24" s="41"/>
      <c r="AY24" s="41"/>
      <c r="AZ24" s="42"/>
      <c r="BA24" s="52"/>
      <c r="BB24" s="41"/>
      <c r="BC24" s="41"/>
      <c r="BD24" s="42"/>
      <c r="BE24" s="52"/>
      <c r="BF24" s="41"/>
      <c r="BG24" s="41"/>
      <c r="BH24" s="42"/>
      <c r="BI24" s="52"/>
      <c r="BJ24" s="41"/>
      <c r="BK24" s="41"/>
      <c r="BL24" s="42"/>
      <c r="BM24" s="52"/>
      <c r="BN24" s="41"/>
      <c r="BO24" s="41"/>
      <c r="BP24" s="42"/>
      <c r="BQ24" s="52"/>
      <c r="BR24" s="41"/>
      <c r="BS24" s="41"/>
      <c r="BT24" s="42"/>
      <c r="BU24" s="52"/>
      <c r="BV24" s="41"/>
      <c r="BW24" s="41"/>
      <c r="BX24" s="42"/>
      <c r="BY24" s="52"/>
      <c r="BZ24" s="41"/>
      <c r="CA24" s="41"/>
      <c r="CB24" s="42"/>
      <c r="CC24" s="52"/>
      <c r="CD24" s="41"/>
      <c r="CE24" s="41"/>
      <c r="CF24" s="42"/>
      <c r="CG24" s="52"/>
      <c r="CH24" s="41"/>
      <c r="CI24" s="41"/>
      <c r="CJ24" s="42"/>
      <c r="CK24" s="52"/>
      <c r="CL24" s="41"/>
      <c r="CM24" s="41"/>
      <c r="CN24" s="42"/>
      <c r="CO24" s="52"/>
      <c r="CP24" s="41"/>
      <c r="CQ24" s="41"/>
      <c r="CR24" s="42"/>
      <c r="CS24" s="52"/>
      <c r="CT24" s="41"/>
      <c r="CU24" s="41"/>
      <c r="CV24" s="53"/>
    </row>
    <row r="25" spans="2:103" ht="18" customHeight="1" x14ac:dyDescent="0.25">
      <c r="B25" s="289"/>
      <c r="C25" s="291"/>
      <c r="D25" s="105">
        <f>D23/$D$32</f>
        <v>0.14290631585246966</v>
      </c>
      <c r="E25" s="303">
        <f>E22</f>
        <v>4.1666666666666671E-2</v>
      </c>
      <c r="F25" s="262"/>
      <c r="G25" s="262"/>
      <c r="H25" s="263"/>
      <c r="I25" s="261">
        <f t="shared" ref="I25" si="116">I22</f>
        <v>4.1666666666666671E-2</v>
      </c>
      <c r="J25" s="262"/>
      <c r="K25" s="262"/>
      <c r="L25" s="263"/>
      <c r="M25" s="261">
        <f t="shared" ref="M25" si="117">M22</f>
        <v>4.1666666666666671E-2</v>
      </c>
      <c r="N25" s="262"/>
      <c r="O25" s="262"/>
      <c r="P25" s="263"/>
      <c r="Q25" s="261">
        <f t="shared" ref="Q25" si="118">Q22</f>
        <v>4.1666666666666671E-2</v>
      </c>
      <c r="R25" s="262"/>
      <c r="S25" s="262"/>
      <c r="T25" s="263"/>
      <c r="U25" s="261">
        <f t="shared" ref="U25" si="119">U22</f>
        <v>4.1666666666666671E-2</v>
      </c>
      <c r="V25" s="262"/>
      <c r="W25" s="262"/>
      <c r="X25" s="263"/>
      <c r="Y25" s="261">
        <f t="shared" ref="Y25" si="120">Y22</f>
        <v>4.1666666666666671E-2</v>
      </c>
      <c r="Z25" s="262"/>
      <c r="AA25" s="262"/>
      <c r="AB25" s="263"/>
      <c r="AC25" s="261">
        <f t="shared" ref="AC25" si="121">AC22</f>
        <v>4.1666666666666671E-2</v>
      </c>
      <c r="AD25" s="262"/>
      <c r="AE25" s="262"/>
      <c r="AF25" s="263"/>
      <c r="AG25" s="261">
        <f t="shared" ref="AG25" si="122">AG22</f>
        <v>4.1666666666666671E-2</v>
      </c>
      <c r="AH25" s="262"/>
      <c r="AI25" s="262"/>
      <c r="AJ25" s="263"/>
      <c r="AK25" s="261">
        <f t="shared" ref="AK25" si="123">AK22</f>
        <v>4.1666666666666671E-2</v>
      </c>
      <c r="AL25" s="262"/>
      <c r="AM25" s="262"/>
      <c r="AN25" s="263"/>
      <c r="AO25" s="261">
        <f t="shared" ref="AO25" si="124">AO22</f>
        <v>4.1666666666666671E-2</v>
      </c>
      <c r="AP25" s="262"/>
      <c r="AQ25" s="262"/>
      <c r="AR25" s="263"/>
      <c r="AS25" s="261">
        <f t="shared" ref="AS25" si="125">AS22</f>
        <v>4.1666666666666671E-2</v>
      </c>
      <c r="AT25" s="262"/>
      <c r="AU25" s="262"/>
      <c r="AV25" s="263"/>
      <c r="AW25" s="261">
        <f t="shared" ref="AW25" si="126">AW22</f>
        <v>4.1666666666666671E-2</v>
      </c>
      <c r="AX25" s="262"/>
      <c r="AY25" s="262"/>
      <c r="AZ25" s="263"/>
      <c r="BA25" s="261">
        <f t="shared" ref="BA25" si="127">BA22</f>
        <v>4.1666666666666671E-2</v>
      </c>
      <c r="BB25" s="262"/>
      <c r="BC25" s="262"/>
      <c r="BD25" s="263"/>
      <c r="BE25" s="261">
        <f t="shared" ref="BE25" si="128">BE22</f>
        <v>4.1666666666666671E-2</v>
      </c>
      <c r="BF25" s="262"/>
      <c r="BG25" s="262"/>
      <c r="BH25" s="263"/>
      <c r="BI25" s="261">
        <f t="shared" ref="BI25" si="129">BI22</f>
        <v>4.1666666666666671E-2</v>
      </c>
      <c r="BJ25" s="262"/>
      <c r="BK25" s="262"/>
      <c r="BL25" s="263"/>
      <c r="BM25" s="261">
        <f t="shared" ref="BM25" si="130">BM22</f>
        <v>4.1666666666666671E-2</v>
      </c>
      <c r="BN25" s="262"/>
      <c r="BO25" s="262"/>
      <c r="BP25" s="263"/>
      <c r="BQ25" s="261">
        <f t="shared" ref="BQ25" si="131">BQ22</f>
        <v>4.1666666666666671E-2</v>
      </c>
      <c r="BR25" s="262"/>
      <c r="BS25" s="262"/>
      <c r="BT25" s="263"/>
      <c r="BU25" s="261">
        <f t="shared" ref="BU25" si="132">BU22</f>
        <v>4.1666666666666671E-2</v>
      </c>
      <c r="BV25" s="262"/>
      <c r="BW25" s="262"/>
      <c r="BX25" s="263"/>
      <c r="BY25" s="261">
        <f t="shared" ref="BY25" si="133">BY22</f>
        <v>4.1666666666666671E-2</v>
      </c>
      <c r="BZ25" s="262"/>
      <c r="CA25" s="262"/>
      <c r="CB25" s="263"/>
      <c r="CC25" s="261">
        <f t="shared" ref="CC25" si="134">CC22</f>
        <v>4.1666666666666671E-2</v>
      </c>
      <c r="CD25" s="262"/>
      <c r="CE25" s="262"/>
      <c r="CF25" s="263"/>
      <c r="CG25" s="261">
        <f t="shared" ref="CG25" si="135">CG22</f>
        <v>4.1666666666666671E-2</v>
      </c>
      <c r="CH25" s="262"/>
      <c r="CI25" s="262"/>
      <c r="CJ25" s="263"/>
      <c r="CK25" s="261">
        <f t="shared" ref="CK25" si="136">CK22</f>
        <v>4.1666666666666671E-2</v>
      </c>
      <c r="CL25" s="262"/>
      <c r="CM25" s="262"/>
      <c r="CN25" s="263"/>
      <c r="CO25" s="261">
        <f t="shared" ref="CO25" si="137">CO22</f>
        <v>4.1666666666666671E-2</v>
      </c>
      <c r="CP25" s="262"/>
      <c r="CQ25" s="262"/>
      <c r="CR25" s="263"/>
      <c r="CS25" s="261">
        <f t="shared" ref="CS25" si="138">CS22</f>
        <v>4.1666666666666671E-2</v>
      </c>
      <c r="CT25" s="262"/>
      <c r="CU25" s="262"/>
      <c r="CV25" s="296"/>
    </row>
    <row r="26" spans="2:103" ht="18" customHeight="1" x14ac:dyDescent="0.25">
      <c r="B26" s="288" t="str">
        <f>'ORÇAMENTO RESUMO'!B13</f>
        <v xml:space="preserve"> 5 </v>
      </c>
      <c r="C26" s="301" t="str">
        <f>'ORÇAMENTO RESUMO'!E13</f>
        <v>PRODUTO 05 - ASSESSORAMENTO TÉCNICO À GESTÃO DE PLANEJAMENTO DE SANEAMENTO</v>
      </c>
      <c r="D26" s="104">
        <f>'ORÇAMENTO RESUMO'!K13</f>
        <v>3456187.1999999997</v>
      </c>
      <c r="E26" s="302">
        <f t="shared" ref="E26" si="139">E28*$D26</f>
        <v>144007.80000000002</v>
      </c>
      <c r="F26" s="265"/>
      <c r="G26" s="265"/>
      <c r="H26" s="266"/>
      <c r="I26" s="264">
        <f t="shared" ref="I26" si="140">I28*$D26</f>
        <v>144007.80000000002</v>
      </c>
      <c r="J26" s="265"/>
      <c r="K26" s="265"/>
      <c r="L26" s="266"/>
      <c r="M26" s="264">
        <f t="shared" ref="M26" si="141">M28*$D26</f>
        <v>144007.80000000002</v>
      </c>
      <c r="N26" s="265"/>
      <c r="O26" s="265"/>
      <c r="P26" s="266"/>
      <c r="Q26" s="264">
        <f t="shared" ref="Q26" si="142">Q28*$D26</f>
        <v>144007.80000000002</v>
      </c>
      <c r="R26" s="265"/>
      <c r="S26" s="265"/>
      <c r="T26" s="266"/>
      <c r="U26" s="264">
        <f t="shared" ref="U26" si="143">U28*$D26</f>
        <v>144007.80000000002</v>
      </c>
      <c r="V26" s="265"/>
      <c r="W26" s="265"/>
      <c r="X26" s="266"/>
      <c r="Y26" s="264">
        <f t="shared" ref="Y26" si="144">Y28*$D26</f>
        <v>144007.80000000002</v>
      </c>
      <c r="Z26" s="265"/>
      <c r="AA26" s="265"/>
      <c r="AB26" s="266"/>
      <c r="AC26" s="264">
        <f t="shared" ref="AC26" si="145">AC28*$D26</f>
        <v>144007.80000000002</v>
      </c>
      <c r="AD26" s="265"/>
      <c r="AE26" s="265"/>
      <c r="AF26" s="266"/>
      <c r="AG26" s="264">
        <f t="shared" ref="AG26" si="146">AG28*$D26</f>
        <v>144007.80000000002</v>
      </c>
      <c r="AH26" s="265"/>
      <c r="AI26" s="265"/>
      <c r="AJ26" s="266"/>
      <c r="AK26" s="264">
        <f t="shared" ref="AK26" si="147">AK28*$D26</f>
        <v>144007.80000000002</v>
      </c>
      <c r="AL26" s="265"/>
      <c r="AM26" s="265"/>
      <c r="AN26" s="266"/>
      <c r="AO26" s="264">
        <f t="shared" ref="AO26" si="148">AO28*$D26</f>
        <v>144007.80000000002</v>
      </c>
      <c r="AP26" s="265"/>
      <c r="AQ26" s="265"/>
      <c r="AR26" s="266"/>
      <c r="AS26" s="264">
        <f t="shared" ref="AS26" si="149">AS28*$D26</f>
        <v>144007.80000000002</v>
      </c>
      <c r="AT26" s="265"/>
      <c r="AU26" s="265"/>
      <c r="AV26" s="266"/>
      <c r="AW26" s="264">
        <f t="shared" ref="AW26" si="150">AW28*$D26</f>
        <v>144007.80000000002</v>
      </c>
      <c r="AX26" s="265"/>
      <c r="AY26" s="265"/>
      <c r="AZ26" s="266"/>
      <c r="BA26" s="264">
        <f t="shared" ref="BA26" si="151">BA28*$D26</f>
        <v>144007.80000000002</v>
      </c>
      <c r="BB26" s="265"/>
      <c r="BC26" s="265"/>
      <c r="BD26" s="266"/>
      <c r="BE26" s="264">
        <f t="shared" ref="BE26" si="152">BE28*$D26</f>
        <v>144007.80000000002</v>
      </c>
      <c r="BF26" s="265"/>
      <c r="BG26" s="265"/>
      <c r="BH26" s="266"/>
      <c r="BI26" s="264">
        <f t="shared" ref="BI26" si="153">BI28*$D26</f>
        <v>144007.80000000002</v>
      </c>
      <c r="BJ26" s="265"/>
      <c r="BK26" s="265"/>
      <c r="BL26" s="266"/>
      <c r="BM26" s="264">
        <f t="shared" ref="BM26" si="154">BM28*$D26</f>
        <v>144007.80000000002</v>
      </c>
      <c r="BN26" s="265"/>
      <c r="BO26" s="265"/>
      <c r="BP26" s="266"/>
      <c r="BQ26" s="264">
        <f t="shared" ref="BQ26" si="155">BQ28*$D26</f>
        <v>144007.80000000002</v>
      </c>
      <c r="BR26" s="265"/>
      <c r="BS26" s="265"/>
      <c r="BT26" s="266"/>
      <c r="BU26" s="264">
        <f t="shared" ref="BU26" si="156">BU28*$D26</f>
        <v>144007.80000000002</v>
      </c>
      <c r="BV26" s="265"/>
      <c r="BW26" s="265"/>
      <c r="BX26" s="266"/>
      <c r="BY26" s="264">
        <f t="shared" ref="BY26" si="157">BY28*$D26</f>
        <v>144007.80000000002</v>
      </c>
      <c r="BZ26" s="265"/>
      <c r="CA26" s="265"/>
      <c r="CB26" s="266"/>
      <c r="CC26" s="264">
        <f t="shared" ref="CC26" si="158">CC28*$D26</f>
        <v>144007.80000000002</v>
      </c>
      <c r="CD26" s="265"/>
      <c r="CE26" s="265"/>
      <c r="CF26" s="266"/>
      <c r="CG26" s="264">
        <f t="shared" ref="CG26" si="159">CG28*$D26</f>
        <v>144007.80000000002</v>
      </c>
      <c r="CH26" s="265"/>
      <c r="CI26" s="265"/>
      <c r="CJ26" s="266"/>
      <c r="CK26" s="264">
        <f t="shared" ref="CK26" si="160">CK28*$D26</f>
        <v>144007.80000000002</v>
      </c>
      <c r="CL26" s="265"/>
      <c r="CM26" s="265"/>
      <c r="CN26" s="266"/>
      <c r="CO26" s="264">
        <f t="shared" ref="CO26" si="161">CO28*$D26</f>
        <v>144007.80000000002</v>
      </c>
      <c r="CP26" s="265"/>
      <c r="CQ26" s="265"/>
      <c r="CR26" s="266"/>
      <c r="CS26" s="264">
        <f t="shared" ref="CS26" si="162">CS28*$D26</f>
        <v>144007.80000000002</v>
      </c>
      <c r="CT26" s="265"/>
      <c r="CU26" s="265"/>
      <c r="CV26" s="304"/>
      <c r="CX26" s="40"/>
      <c r="CY26" s="40"/>
    </row>
    <row r="27" spans="2:103" ht="8.1" customHeight="1" x14ac:dyDescent="0.25">
      <c r="B27" s="288"/>
      <c r="C27" s="290"/>
      <c r="D27" s="104"/>
      <c r="E27" s="110"/>
      <c r="F27" s="41"/>
      <c r="G27" s="41"/>
      <c r="H27" s="42"/>
      <c r="I27" s="52"/>
      <c r="J27" s="41"/>
      <c r="K27" s="41"/>
      <c r="L27" s="42"/>
      <c r="M27" s="52"/>
      <c r="N27" s="41"/>
      <c r="O27" s="41"/>
      <c r="P27" s="42"/>
      <c r="Q27" s="52"/>
      <c r="R27" s="41"/>
      <c r="S27" s="41"/>
      <c r="T27" s="42"/>
      <c r="U27" s="52"/>
      <c r="V27" s="41"/>
      <c r="W27" s="41"/>
      <c r="X27" s="42"/>
      <c r="Y27" s="52"/>
      <c r="Z27" s="41"/>
      <c r="AA27" s="41"/>
      <c r="AB27" s="42"/>
      <c r="AC27" s="52"/>
      <c r="AD27" s="41"/>
      <c r="AE27" s="41"/>
      <c r="AF27" s="42"/>
      <c r="AG27" s="52"/>
      <c r="AH27" s="41"/>
      <c r="AI27" s="41"/>
      <c r="AJ27" s="42"/>
      <c r="AK27" s="52"/>
      <c r="AL27" s="41"/>
      <c r="AM27" s="41"/>
      <c r="AN27" s="42"/>
      <c r="AO27" s="52"/>
      <c r="AP27" s="41"/>
      <c r="AQ27" s="41"/>
      <c r="AR27" s="42"/>
      <c r="AS27" s="52"/>
      <c r="AT27" s="41"/>
      <c r="AU27" s="41"/>
      <c r="AV27" s="42"/>
      <c r="AW27" s="52"/>
      <c r="AX27" s="41"/>
      <c r="AY27" s="41"/>
      <c r="AZ27" s="42"/>
      <c r="BA27" s="52"/>
      <c r="BB27" s="41"/>
      <c r="BC27" s="41"/>
      <c r="BD27" s="42"/>
      <c r="BE27" s="52"/>
      <c r="BF27" s="41"/>
      <c r="BG27" s="41"/>
      <c r="BH27" s="42"/>
      <c r="BI27" s="52"/>
      <c r="BJ27" s="41"/>
      <c r="BK27" s="41"/>
      <c r="BL27" s="42"/>
      <c r="BM27" s="52"/>
      <c r="BN27" s="41"/>
      <c r="BO27" s="41"/>
      <c r="BP27" s="42"/>
      <c r="BQ27" s="52"/>
      <c r="BR27" s="41"/>
      <c r="BS27" s="41"/>
      <c r="BT27" s="42"/>
      <c r="BU27" s="52"/>
      <c r="BV27" s="41"/>
      <c r="BW27" s="41"/>
      <c r="BX27" s="42"/>
      <c r="BY27" s="52"/>
      <c r="BZ27" s="41"/>
      <c r="CA27" s="41"/>
      <c r="CB27" s="42"/>
      <c r="CC27" s="52"/>
      <c r="CD27" s="41"/>
      <c r="CE27" s="41"/>
      <c r="CF27" s="42"/>
      <c r="CG27" s="52"/>
      <c r="CH27" s="41"/>
      <c r="CI27" s="41"/>
      <c r="CJ27" s="42"/>
      <c r="CK27" s="52"/>
      <c r="CL27" s="41"/>
      <c r="CM27" s="41"/>
      <c r="CN27" s="42"/>
      <c r="CO27" s="52"/>
      <c r="CP27" s="41"/>
      <c r="CQ27" s="41"/>
      <c r="CR27" s="42"/>
      <c r="CS27" s="52"/>
      <c r="CT27" s="41"/>
      <c r="CU27" s="41"/>
      <c r="CV27" s="53"/>
    </row>
    <row r="28" spans="2:103" ht="18" customHeight="1" x14ac:dyDescent="0.25">
      <c r="B28" s="289"/>
      <c r="C28" s="291"/>
      <c r="D28" s="105">
        <f>D26/$D$32</f>
        <v>0.11454434231071592</v>
      </c>
      <c r="E28" s="303">
        <f>E25</f>
        <v>4.1666666666666671E-2</v>
      </c>
      <c r="F28" s="262"/>
      <c r="G28" s="262"/>
      <c r="H28" s="263"/>
      <c r="I28" s="261">
        <f t="shared" ref="I28" si="163">I25</f>
        <v>4.1666666666666671E-2</v>
      </c>
      <c r="J28" s="262"/>
      <c r="K28" s="262"/>
      <c r="L28" s="263"/>
      <c r="M28" s="261">
        <f t="shared" ref="M28" si="164">M25</f>
        <v>4.1666666666666671E-2</v>
      </c>
      <c r="N28" s="262"/>
      <c r="O28" s="262"/>
      <c r="P28" s="263"/>
      <c r="Q28" s="261">
        <f t="shared" ref="Q28" si="165">Q25</f>
        <v>4.1666666666666671E-2</v>
      </c>
      <c r="R28" s="262"/>
      <c r="S28" s="262"/>
      <c r="T28" s="263"/>
      <c r="U28" s="261">
        <f t="shared" ref="U28" si="166">U25</f>
        <v>4.1666666666666671E-2</v>
      </c>
      <c r="V28" s="262"/>
      <c r="W28" s="262"/>
      <c r="X28" s="263"/>
      <c r="Y28" s="261">
        <f t="shared" ref="Y28" si="167">Y25</f>
        <v>4.1666666666666671E-2</v>
      </c>
      <c r="Z28" s="262"/>
      <c r="AA28" s="262"/>
      <c r="AB28" s="263"/>
      <c r="AC28" s="261">
        <f t="shared" ref="AC28" si="168">AC25</f>
        <v>4.1666666666666671E-2</v>
      </c>
      <c r="AD28" s="262"/>
      <c r="AE28" s="262"/>
      <c r="AF28" s="263"/>
      <c r="AG28" s="261">
        <f t="shared" ref="AG28" si="169">AG25</f>
        <v>4.1666666666666671E-2</v>
      </c>
      <c r="AH28" s="262"/>
      <c r="AI28" s="262"/>
      <c r="AJ28" s="263"/>
      <c r="AK28" s="261">
        <f t="shared" ref="AK28" si="170">AK25</f>
        <v>4.1666666666666671E-2</v>
      </c>
      <c r="AL28" s="262"/>
      <c r="AM28" s="262"/>
      <c r="AN28" s="263"/>
      <c r="AO28" s="261">
        <f t="shared" ref="AO28" si="171">AO25</f>
        <v>4.1666666666666671E-2</v>
      </c>
      <c r="AP28" s="262"/>
      <c r="AQ28" s="262"/>
      <c r="AR28" s="263"/>
      <c r="AS28" s="261">
        <f t="shared" ref="AS28" si="172">AS25</f>
        <v>4.1666666666666671E-2</v>
      </c>
      <c r="AT28" s="262"/>
      <c r="AU28" s="262"/>
      <c r="AV28" s="263"/>
      <c r="AW28" s="261">
        <f t="shared" ref="AW28" si="173">AW25</f>
        <v>4.1666666666666671E-2</v>
      </c>
      <c r="AX28" s="262"/>
      <c r="AY28" s="262"/>
      <c r="AZ28" s="263"/>
      <c r="BA28" s="261">
        <f t="shared" ref="BA28" si="174">BA25</f>
        <v>4.1666666666666671E-2</v>
      </c>
      <c r="BB28" s="262"/>
      <c r="BC28" s="262"/>
      <c r="BD28" s="263"/>
      <c r="BE28" s="261">
        <f t="shared" ref="BE28" si="175">BE25</f>
        <v>4.1666666666666671E-2</v>
      </c>
      <c r="BF28" s="262"/>
      <c r="BG28" s="262"/>
      <c r="BH28" s="263"/>
      <c r="BI28" s="261">
        <f t="shared" ref="BI28" si="176">BI25</f>
        <v>4.1666666666666671E-2</v>
      </c>
      <c r="BJ28" s="262"/>
      <c r="BK28" s="262"/>
      <c r="BL28" s="263"/>
      <c r="BM28" s="261">
        <f t="shared" ref="BM28" si="177">BM25</f>
        <v>4.1666666666666671E-2</v>
      </c>
      <c r="BN28" s="262"/>
      <c r="BO28" s="262"/>
      <c r="BP28" s="263"/>
      <c r="BQ28" s="261">
        <f t="shared" ref="BQ28" si="178">BQ25</f>
        <v>4.1666666666666671E-2</v>
      </c>
      <c r="BR28" s="262"/>
      <c r="BS28" s="262"/>
      <c r="BT28" s="263"/>
      <c r="BU28" s="261">
        <f t="shared" ref="BU28" si="179">BU25</f>
        <v>4.1666666666666671E-2</v>
      </c>
      <c r="BV28" s="262"/>
      <c r="BW28" s="262"/>
      <c r="BX28" s="263"/>
      <c r="BY28" s="261">
        <f t="shared" ref="BY28" si="180">BY25</f>
        <v>4.1666666666666671E-2</v>
      </c>
      <c r="BZ28" s="262"/>
      <c r="CA28" s="262"/>
      <c r="CB28" s="263"/>
      <c r="CC28" s="261">
        <f t="shared" ref="CC28" si="181">CC25</f>
        <v>4.1666666666666671E-2</v>
      </c>
      <c r="CD28" s="262"/>
      <c r="CE28" s="262"/>
      <c r="CF28" s="263"/>
      <c r="CG28" s="261">
        <f t="shared" ref="CG28" si="182">CG25</f>
        <v>4.1666666666666671E-2</v>
      </c>
      <c r="CH28" s="262"/>
      <c r="CI28" s="262"/>
      <c r="CJ28" s="263"/>
      <c r="CK28" s="261">
        <f t="shared" ref="CK28" si="183">CK25</f>
        <v>4.1666666666666671E-2</v>
      </c>
      <c r="CL28" s="262"/>
      <c r="CM28" s="262"/>
      <c r="CN28" s="263"/>
      <c r="CO28" s="261">
        <f t="shared" ref="CO28" si="184">CO25</f>
        <v>4.1666666666666671E-2</v>
      </c>
      <c r="CP28" s="262"/>
      <c r="CQ28" s="262"/>
      <c r="CR28" s="263"/>
      <c r="CS28" s="261">
        <f t="shared" ref="CS28" si="185">CS25</f>
        <v>4.1666666666666671E-2</v>
      </c>
      <c r="CT28" s="262"/>
      <c r="CU28" s="262"/>
      <c r="CV28" s="296"/>
    </row>
    <row r="29" spans="2:103" ht="18" customHeight="1" x14ac:dyDescent="0.25">
      <c r="B29" s="288" t="str">
        <f>'ORÇAMENTO RESUMO'!B14</f>
        <v xml:space="preserve"> 6 </v>
      </c>
      <c r="C29" s="301" t="str">
        <f>'ORÇAMENTO RESUMO'!E14</f>
        <v>PRODUTO 06 - ASSESSORAMENTO TÉCNICO À GESTÃO DE CONTROLE INTERNO</v>
      </c>
      <c r="D29" s="104">
        <f>'ORÇAMENTO RESUMO'!K14</f>
        <v>3241608.48</v>
      </c>
      <c r="E29" s="302">
        <f>E31*$D29</f>
        <v>135067.02000000002</v>
      </c>
      <c r="F29" s="265"/>
      <c r="G29" s="265"/>
      <c r="H29" s="266"/>
      <c r="I29" s="264">
        <f>I31*$D29</f>
        <v>135067.02000000002</v>
      </c>
      <c r="J29" s="265"/>
      <c r="K29" s="265"/>
      <c r="L29" s="266"/>
      <c r="M29" s="264">
        <f>M31*$D29</f>
        <v>135067.02000000002</v>
      </c>
      <c r="N29" s="265"/>
      <c r="O29" s="265"/>
      <c r="P29" s="266"/>
      <c r="Q29" s="264">
        <f>Q31*$D29</f>
        <v>135067.02000000002</v>
      </c>
      <c r="R29" s="265"/>
      <c r="S29" s="265"/>
      <c r="T29" s="266"/>
      <c r="U29" s="264">
        <f>U31*$D29</f>
        <v>135067.02000000002</v>
      </c>
      <c r="V29" s="265"/>
      <c r="W29" s="265"/>
      <c r="X29" s="266"/>
      <c r="Y29" s="264">
        <f>Y31*$D29</f>
        <v>135067.02000000002</v>
      </c>
      <c r="Z29" s="265"/>
      <c r="AA29" s="265"/>
      <c r="AB29" s="266"/>
      <c r="AC29" s="264">
        <f>AC31*$D29</f>
        <v>135067.02000000002</v>
      </c>
      <c r="AD29" s="265"/>
      <c r="AE29" s="265"/>
      <c r="AF29" s="266"/>
      <c r="AG29" s="264">
        <f>AG31*$D29</f>
        <v>135067.02000000002</v>
      </c>
      <c r="AH29" s="265"/>
      <c r="AI29" s="265"/>
      <c r="AJ29" s="266"/>
      <c r="AK29" s="264">
        <f>AK31*$D29</f>
        <v>135067.02000000002</v>
      </c>
      <c r="AL29" s="265"/>
      <c r="AM29" s="265"/>
      <c r="AN29" s="266"/>
      <c r="AO29" s="264">
        <f>AO31*$D29</f>
        <v>135067.02000000002</v>
      </c>
      <c r="AP29" s="265"/>
      <c r="AQ29" s="265"/>
      <c r="AR29" s="266"/>
      <c r="AS29" s="264">
        <f>AS31*$D29</f>
        <v>135067.02000000002</v>
      </c>
      <c r="AT29" s="265"/>
      <c r="AU29" s="265"/>
      <c r="AV29" s="266"/>
      <c r="AW29" s="264">
        <f>AW31*$D29</f>
        <v>135067.02000000002</v>
      </c>
      <c r="AX29" s="265"/>
      <c r="AY29" s="265"/>
      <c r="AZ29" s="266"/>
      <c r="BA29" s="264">
        <f>BA31*$D29</f>
        <v>135067.02000000002</v>
      </c>
      <c r="BB29" s="265"/>
      <c r="BC29" s="265"/>
      <c r="BD29" s="266"/>
      <c r="BE29" s="264">
        <f>BE31*$D29</f>
        <v>135067.02000000002</v>
      </c>
      <c r="BF29" s="265"/>
      <c r="BG29" s="265"/>
      <c r="BH29" s="266"/>
      <c r="BI29" s="264">
        <f>BI31*$D29</f>
        <v>135067.02000000002</v>
      </c>
      <c r="BJ29" s="265"/>
      <c r="BK29" s="265"/>
      <c r="BL29" s="266"/>
      <c r="BM29" s="264">
        <f>BM31*$D29</f>
        <v>135067.02000000002</v>
      </c>
      <c r="BN29" s="265"/>
      <c r="BO29" s="265"/>
      <c r="BP29" s="266"/>
      <c r="BQ29" s="264">
        <f>BQ31*$D29</f>
        <v>135067.02000000002</v>
      </c>
      <c r="BR29" s="265"/>
      <c r="BS29" s="265"/>
      <c r="BT29" s="266"/>
      <c r="BU29" s="264">
        <f>BU31*$D29</f>
        <v>135067.02000000002</v>
      </c>
      <c r="BV29" s="265"/>
      <c r="BW29" s="265"/>
      <c r="BX29" s="266"/>
      <c r="BY29" s="264">
        <f>BY31*$D29</f>
        <v>135067.02000000002</v>
      </c>
      <c r="BZ29" s="265"/>
      <c r="CA29" s="265"/>
      <c r="CB29" s="266"/>
      <c r="CC29" s="264">
        <f>CC31*$D29</f>
        <v>135067.02000000002</v>
      </c>
      <c r="CD29" s="265"/>
      <c r="CE29" s="265"/>
      <c r="CF29" s="266"/>
      <c r="CG29" s="264">
        <f>CG31*$D29</f>
        <v>135067.02000000002</v>
      </c>
      <c r="CH29" s="265"/>
      <c r="CI29" s="265"/>
      <c r="CJ29" s="266"/>
      <c r="CK29" s="264">
        <f>CK31*$D29</f>
        <v>135067.02000000002</v>
      </c>
      <c r="CL29" s="265"/>
      <c r="CM29" s="265"/>
      <c r="CN29" s="266"/>
      <c r="CO29" s="264">
        <f>CO31*$D29</f>
        <v>135067.02000000002</v>
      </c>
      <c r="CP29" s="265"/>
      <c r="CQ29" s="265"/>
      <c r="CR29" s="266"/>
      <c r="CS29" s="264">
        <f>CS31*$D29</f>
        <v>135067.02000000002</v>
      </c>
      <c r="CT29" s="265"/>
      <c r="CU29" s="265"/>
      <c r="CV29" s="304"/>
      <c r="CX29" s="40"/>
      <c r="CY29" s="40"/>
    </row>
    <row r="30" spans="2:103" ht="8.1" customHeight="1" x14ac:dyDescent="0.25">
      <c r="B30" s="288"/>
      <c r="C30" s="290"/>
      <c r="D30" s="104"/>
      <c r="E30" s="110"/>
      <c r="F30" s="41"/>
      <c r="G30" s="41"/>
      <c r="H30" s="42"/>
      <c r="I30" s="52"/>
      <c r="J30" s="41"/>
      <c r="K30" s="41"/>
      <c r="L30" s="42"/>
      <c r="M30" s="52"/>
      <c r="N30" s="41"/>
      <c r="O30" s="41"/>
      <c r="P30" s="42"/>
      <c r="Q30" s="52"/>
      <c r="R30" s="41"/>
      <c r="S30" s="41"/>
      <c r="T30" s="42"/>
      <c r="U30" s="52"/>
      <c r="V30" s="41"/>
      <c r="W30" s="41"/>
      <c r="X30" s="42"/>
      <c r="Y30" s="52"/>
      <c r="Z30" s="41"/>
      <c r="AA30" s="41"/>
      <c r="AB30" s="42"/>
      <c r="AC30" s="52"/>
      <c r="AD30" s="41"/>
      <c r="AE30" s="41"/>
      <c r="AF30" s="42"/>
      <c r="AG30" s="52"/>
      <c r="AH30" s="41"/>
      <c r="AI30" s="41"/>
      <c r="AJ30" s="42"/>
      <c r="AK30" s="52"/>
      <c r="AL30" s="41"/>
      <c r="AM30" s="41"/>
      <c r="AN30" s="42"/>
      <c r="AO30" s="52"/>
      <c r="AP30" s="41"/>
      <c r="AQ30" s="41"/>
      <c r="AR30" s="42"/>
      <c r="AS30" s="52"/>
      <c r="AT30" s="41"/>
      <c r="AU30" s="41"/>
      <c r="AV30" s="42"/>
      <c r="AW30" s="52"/>
      <c r="AX30" s="41"/>
      <c r="AY30" s="41"/>
      <c r="AZ30" s="42"/>
      <c r="BA30" s="52"/>
      <c r="BB30" s="41"/>
      <c r="BC30" s="41"/>
      <c r="BD30" s="42"/>
      <c r="BE30" s="52"/>
      <c r="BF30" s="41"/>
      <c r="BG30" s="41"/>
      <c r="BH30" s="42"/>
      <c r="BI30" s="52"/>
      <c r="BJ30" s="41"/>
      <c r="BK30" s="41"/>
      <c r="BL30" s="42"/>
      <c r="BM30" s="52"/>
      <c r="BN30" s="41"/>
      <c r="BO30" s="41"/>
      <c r="BP30" s="42"/>
      <c r="BQ30" s="52"/>
      <c r="BR30" s="41"/>
      <c r="BS30" s="41"/>
      <c r="BT30" s="42"/>
      <c r="BU30" s="52"/>
      <c r="BV30" s="41"/>
      <c r="BW30" s="41"/>
      <c r="BX30" s="42"/>
      <c r="BY30" s="52"/>
      <c r="BZ30" s="41"/>
      <c r="CA30" s="41"/>
      <c r="CB30" s="42"/>
      <c r="CC30" s="52"/>
      <c r="CD30" s="41"/>
      <c r="CE30" s="41"/>
      <c r="CF30" s="42"/>
      <c r="CG30" s="52"/>
      <c r="CH30" s="41"/>
      <c r="CI30" s="41"/>
      <c r="CJ30" s="42"/>
      <c r="CK30" s="52"/>
      <c r="CL30" s="41"/>
      <c r="CM30" s="41"/>
      <c r="CN30" s="42"/>
      <c r="CO30" s="52"/>
      <c r="CP30" s="41"/>
      <c r="CQ30" s="41"/>
      <c r="CR30" s="42"/>
      <c r="CS30" s="52"/>
      <c r="CT30" s="41"/>
      <c r="CU30" s="41"/>
      <c r="CV30" s="53"/>
    </row>
    <row r="31" spans="2:103" ht="18" customHeight="1" thickBot="1" x14ac:dyDescent="0.3">
      <c r="B31" s="289"/>
      <c r="C31" s="291"/>
      <c r="D31" s="105">
        <f>D29/$D$32</f>
        <v>0.10743281248493702</v>
      </c>
      <c r="E31" s="303">
        <f>E28</f>
        <v>4.1666666666666671E-2</v>
      </c>
      <c r="F31" s="262"/>
      <c r="G31" s="262"/>
      <c r="H31" s="263"/>
      <c r="I31" s="261">
        <f t="shared" ref="I31" si="186">I28</f>
        <v>4.1666666666666671E-2</v>
      </c>
      <c r="J31" s="262"/>
      <c r="K31" s="262"/>
      <c r="L31" s="263"/>
      <c r="M31" s="261">
        <f t="shared" ref="M31" si="187">M28</f>
        <v>4.1666666666666671E-2</v>
      </c>
      <c r="N31" s="262"/>
      <c r="O31" s="262"/>
      <c r="P31" s="263"/>
      <c r="Q31" s="261">
        <f t="shared" ref="Q31" si="188">Q28</f>
        <v>4.1666666666666671E-2</v>
      </c>
      <c r="R31" s="262"/>
      <c r="S31" s="262"/>
      <c r="T31" s="263"/>
      <c r="U31" s="261">
        <f t="shared" ref="U31" si="189">U28</f>
        <v>4.1666666666666671E-2</v>
      </c>
      <c r="V31" s="262"/>
      <c r="W31" s="262"/>
      <c r="X31" s="263"/>
      <c r="Y31" s="261">
        <f t="shared" ref="Y31" si="190">Y28</f>
        <v>4.1666666666666671E-2</v>
      </c>
      <c r="Z31" s="262"/>
      <c r="AA31" s="262"/>
      <c r="AB31" s="263"/>
      <c r="AC31" s="261">
        <f t="shared" ref="AC31" si="191">AC28</f>
        <v>4.1666666666666671E-2</v>
      </c>
      <c r="AD31" s="262"/>
      <c r="AE31" s="262"/>
      <c r="AF31" s="263"/>
      <c r="AG31" s="261">
        <f t="shared" ref="AG31" si="192">AG28</f>
        <v>4.1666666666666671E-2</v>
      </c>
      <c r="AH31" s="262"/>
      <c r="AI31" s="262"/>
      <c r="AJ31" s="263"/>
      <c r="AK31" s="261">
        <f t="shared" ref="AK31" si="193">AK28</f>
        <v>4.1666666666666671E-2</v>
      </c>
      <c r="AL31" s="262"/>
      <c r="AM31" s="262"/>
      <c r="AN31" s="263"/>
      <c r="AO31" s="261">
        <f t="shared" ref="AO31" si="194">AO28</f>
        <v>4.1666666666666671E-2</v>
      </c>
      <c r="AP31" s="262"/>
      <c r="AQ31" s="262"/>
      <c r="AR31" s="263"/>
      <c r="AS31" s="261">
        <f t="shared" ref="AS31" si="195">AS28</f>
        <v>4.1666666666666671E-2</v>
      </c>
      <c r="AT31" s="262"/>
      <c r="AU31" s="262"/>
      <c r="AV31" s="263"/>
      <c r="AW31" s="261">
        <f t="shared" ref="AW31" si="196">AW28</f>
        <v>4.1666666666666671E-2</v>
      </c>
      <c r="AX31" s="262"/>
      <c r="AY31" s="262"/>
      <c r="AZ31" s="263"/>
      <c r="BA31" s="261">
        <f t="shared" ref="BA31" si="197">BA28</f>
        <v>4.1666666666666671E-2</v>
      </c>
      <c r="BB31" s="262"/>
      <c r="BC31" s="262"/>
      <c r="BD31" s="263"/>
      <c r="BE31" s="261">
        <f t="shared" ref="BE31" si="198">BE28</f>
        <v>4.1666666666666671E-2</v>
      </c>
      <c r="BF31" s="262"/>
      <c r="BG31" s="262"/>
      <c r="BH31" s="263"/>
      <c r="BI31" s="261">
        <f t="shared" ref="BI31" si="199">BI28</f>
        <v>4.1666666666666671E-2</v>
      </c>
      <c r="BJ31" s="262"/>
      <c r="BK31" s="262"/>
      <c r="BL31" s="263"/>
      <c r="BM31" s="261">
        <f t="shared" ref="BM31" si="200">BM28</f>
        <v>4.1666666666666671E-2</v>
      </c>
      <c r="BN31" s="262"/>
      <c r="BO31" s="262"/>
      <c r="BP31" s="263"/>
      <c r="BQ31" s="261">
        <f t="shared" ref="BQ31" si="201">BQ28</f>
        <v>4.1666666666666671E-2</v>
      </c>
      <c r="BR31" s="262"/>
      <c r="BS31" s="262"/>
      <c r="BT31" s="263"/>
      <c r="BU31" s="261">
        <f t="shared" ref="BU31" si="202">BU28</f>
        <v>4.1666666666666671E-2</v>
      </c>
      <c r="BV31" s="262"/>
      <c r="BW31" s="262"/>
      <c r="BX31" s="263"/>
      <c r="BY31" s="261">
        <f t="shared" ref="BY31" si="203">BY28</f>
        <v>4.1666666666666671E-2</v>
      </c>
      <c r="BZ31" s="262"/>
      <c r="CA31" s="262"/>
      <c r="CB31" s="263"/>
      <c r="CC31" s="261">
        <f t="shared" ref="CC31" si="204">CC28</f>
        <v>4.1666666666666671E-2</v>
      </c>
      <c r="CD31" s="262"/>
      <c r="CE31" s="262"/>
      <c r="CF31" s="263"/>
      <c r="CG31" s="261">
        <f t="shared" ref="CG31" si="205">CG28</f>
        <v>4.1666666666666671E-2</v>
      </c>
      <c r="CH31" s="262"/>
      <c r="CI31" s="262"/>
      <c r="CJ31" s="263"/>
      <c r="CK31" s="261">
        <f t="shared" ref="CK31" si="206">CK28</f>
        <v>4.1666666666666671E-2</v>
      </c>
      <c r="CL31" s="262"/>
      <c r="CM31" s="262"/>
      <c r="CN31" s="263"/>
      <c r="CO31" s="261">
        <f t="shared" ref="CO31" si="207">CO28</f>
        <v>4.1666666666666671E-2</v>
      </c>
      <c r="CP31" s="262"/>
      <c r="CQ31" s="262"/>
      <c r="CR31" s="263"/>
      <c r="CS31" s="261">
        <f t="shared" ref="CS31" si="208">CS28</f>
        <v>4.1666666666666671E-2</v>
      </c>
      <c r="CT31" s="262"/>
      <c r="CU31" s="262"/>
      <c r="CV31" s="296"/>
    </row>
    <row r="32" spans="2:103" ht="21" customHeight="1" x14ac:dyDescent="0.25">
      <c r="B32" s="43"/>
      <c r="C32" s="44" t="s">
        <v>32</v>
      </c>
      <c r="D32" s="106">
        <f>SUM(D29,D26,D23,D20,D17,D14)</f>
        <v>30173355.840000004</v>
      </c>
      <c r="E32" s="308">
        <f>SUM(E29,E26,E23,E20,E17,E14)</f>
        <v>1257223.1600000001</v>
      </c>
      <c r="F32" s="268" t="e">
        <f>SUM(#REF!,#REF!,#REF!,#REF!,#REF!,#REF!,#REF!,#REF!,#REF!,#REF!,#REF!,#REF!,#REF!,#REF!,#REF!,#REF!,#REF!,F29,F26,F23,F20,F17,F14)</f>
        <v>#REF!</v>
      </c>
      <c r="G32" s="268" t="e">
        <f>SUM(#REF!,#REF!,#REF!,#REF!,#REF!,#REF!,#REF!,#REF!,#REF!,#REF!,#REF!,#REF!,#REF!,#REF!,#REF!,#REF!,#REF!,G29,G26,G23,G20,G17,G14)</f>
        <v>#REF!</v>
      </c>
      <c r="H32" s="269" t="e">
        <f>SUM(#REF!,#REF!,#REF!,#REF!,#REF!,#REF!,#REF!,#REF!,#REF!,#REF!,#REF!,#REF!,#REF!,#REF!,#REF!,#REF!,#REF!,H29,H26,H23,H20,H17,H14)</f>
        <v>#REF!</v>
      </c>
      <c r="I32" s="267">
        <f t="shared" ref="I32" si="209">SUM(I29,I26,I23,I20,I17,I14)</f>
        <v>1257223.1600000001</v>
      </c>
      <c r="J32" s="268" t="e">
        <f>SUM(#REF!,#REF!,#REF!,#REF!,#REF!,#REF!,#REF!,#REF!,#REF!,#REF!,#REF!,#REF!,#REF!,#REF!,#REF!,#REF!,#REF!,J29,J26,J23,J20,J17,J14)</f>
        <v>#REF!</v>
      </c>
      <c r="K32" s="268" t="e">
        <f>SUM(#REF!,#REF!,#REF!,#REF!,#REF!,#REF!,#REF!,#REF!,#REF!,#REF!,#REF!,#REF!,#REF!,#REF!,#REF!,#REF!,#REF!,K29,K26,K23,K20,K17,K14)</f>
        <v>#REF!</v>
      </c>
      <c r="L32" s="269" t="e">
        <f>SUM(#REF!,#REF!,#REF!,#REF!,#REF!,#REF!,#REF!,#REF!,#REF!,#REF!,#REF!,#REF!,#REF!,#REF!,#REF!,#REF!,#REF!,L29,L26,L23,L20,L17,L14)</f>
        <v>#REF!</v>
      </c>
      <c r="M32" s="267">
        <f t="shared" ref="M32" si="210">SUM(M29,M26,M23,M20,M17,M14)</f>
        <v>1257223.1600000001</v>
      </c>
      <c r="N32" s="268" t="e">
        <f>SUM(#REF!,#REF!,#REF!,#REF!,#REF!,#REF!,#REF!,#REF!,#REF!,#REF!,#REF!,#REF!,#REF!,#REF!,#REF!,#REF!,#REF!,N29,N26,N23,N20,N17,N14)</f>
        <v>#REF!</v>
      </c>
      <c r="O32" s="268" t="e">
        <f>SUM(#REF!,#REF!,#REF!,#REF!,#REF!,#REF!,#REF!,#REF!,#REF!,#REF!,#REF!,#REF!,#REF!,#REF!,#REF!,#REF!,#REF!,O29,O26,O23,O20,O17,O14)</f>
        <v>#REF!</v>
      </c>
      <c r="P32" s="269" t="e">
        <f>SUM(#REF!,#REF!,#REF!,#REF!,#REF!,#REF!,#REF!,#REF!,#REF!,#REF!,#REF!,#REF!,#REF!,#REF!,#REF!,#REF!,#REF!,P29,P26,P23,P20,P17,P14)</f>
        <v>#REF!</v>
      </c>
      <c r="Q32" s="267">
        <f t="shared" ref="Q32" si="211">SUM(Q29,Q26,Q23,Q20,Q17,Q14)</f>
        <v>1257223.1600000001</v>
      </c>
      <c r="R32" s="268" t="e">
        <f>SUM(#REF!,#REF!,#REF!,#REF!,#REF!,#REF!,#REF!,#REF!,#REF!,#REF!,#REF!,#REF!,#REF!,#REF!,#REF!,#REF!,#REF!,R29,R26,R23,R20,R17,R14)</f>
        <v>#REF!</v>
      </c>
      <c r="S32" s="268" t="e">
        <f>SUM(#REF!,#REF!,#REF!,#REF!,#REF!,#REF!,#REF!,#REF!,#REF!,#REF!,#REF!,#REF!,#REF!,#REF!,#REF!,#REF!,#REF!,S29,S26,S23,S20,S17,S14)</f>
        <v>#REF!</v>
      </c>
      <c r="T32" s="269" t="e">
        <f>SUM(#REF!,#REF!,#REF!,#REF!,#REF!,#REF!,#REF!,#REF!,#REF!,#REF!,#REF!,#REF!,#REF!,#REF!,#REF!,#REF!,#REF!,T29,T26,T23,T20,T17,T14)</f>
        <v>#REF!</v>
      </c>
      <c r="U32" s="267">
        <f t="shared" ref="U32" si="212">SUM(U29,U26,U23,U20,U17,U14)</f>
        <v>1257223.1600000001</v>
      </c>
      <c r="V32" s="268" t="e">
        <f>SUM(#REF!,#REF!,#REF!,#REF!,#REF!,#REF!,#REF!,#REF!,#REF!,#REF!,#REF!,#REF!,#REF!,#REF!,#REF!,#REF!,#REF!,V29,V26,V23,V20,V17,V14)</f>
        <v>#REF!</v>
      </c>
      <c r="W32" s="268" t="e">
        <f>SUM(#REF!,#REF!,#REF!,#REF!,#REF!,#REF!,#REF!,#REF!,#REF!,#REF!,#REF!,#REF!,#REF!,#REF!,#REF!,#REF!,#REF!,W29,W26,W23,W20,W17,W14)</f>
        <v>#REF!</v>
      </c>
      <c r="X32" s="269" t="e">
        <f>SUM(#REF!,#REF!,#REF!,#REF!,#REF!,#REF!,#REF!,#REF!,#REF!,#REF!,#REF!,#REF!,#REF!,#REF!,#REF!,#REF!,#REF!,X29,X26,X23,X20,X17,X14)</f>
        <v>#REF!</v>
      </c>
      <c r="Y32" s="267">
        <f t="shared" ref="Y32" si="213">SUM(Y29,Y26,Y23,Y20,Y17,Y14)</f>
        <v>1257223.1600000001</v>
      </c>
      <c r="Z32" s="268" t="e">
        <f>SUM(#REF!,#REF!,#REF!,#REF!,#REF!,#REF!,#REF!,#REF!,#REF!,#REF!,#REF!,#REF!,#REF!,#REF!,#REF!,#REF!,#REF!,Z29,Z26,Z23,Z20,Z17,Z14)</f>
        <v>#REF!</v>
      </c>
      <c r="AA32" s="268" t="e">
        <f>SUM(#REF!,#REF!,#REF!,#REF!,#REF!,#REF!,#REF!,#REF!,#REF!,#REF!,#REF!,#REF!,#REF!,#REF!,#REF!,#REF!,#REF!,AA29,AA26,AA23,AA20,AA17,AA14)</f>
        <v>#REF!</v>
      </c>
      <c r="AB32" s="269" t="e">
        <f>SUM(#REF!,#REF!,#REF!,#REF!,#REF!,#REF!,#REF!,#REF!,#REF!,#REF!,#REF!,#REF!,#REF!,#REF!,#REF!,#REF!,#REF!,AB29,AB26,AB23,AB20,AB17,AB14)</f>
        <v>#REF!</v>
      </c>
      <c r="AC32" s="267">
        <f t="shared" ref="AC32" si="214">SUM(AC29,AC26,AC23,AC20,AC17,AC14)</f>
        <v>1257223.1600000001</v>
      </c>
      <c r="AD32" s="268" t="e">
        <f>SUM(#REF!,#REF!,#REF!,#REF!,#REF!,#REF!,#REF!,#REF!,#REF!,#REF!,#REF!,#REF!,#REF!,#REF!,#REF!,#REF!,#REF!,AD29,AD26,AD23,AD20,AD17,AD14)</f>
        <v>#REF!</v>
      </c>
      <c r="AE32" s="268" t="e">
        <f>SUM(#REF!,#REF!,#REF!,#REF!,#REF!,#REF!,#REF!,#REF!,#REF!,#REF!,#REF!,#REF!,#REF!,#REF!,#REF!,#REF!,#REF!,AE29,AE26,AE23,AE20,AE17,AE14)</f>
        <v>#REF!</v>
      </c>
      <c r="AF32" s="269" t="e">
        <f>SUM(#REF!,#REF!,#REF!,#REF!,#REF!,#REF!,#REF!,#REF!,#REF!,#REF!,#REF!,#REF!,#REF!,#REF!,#REF!,#REF!,#REF!,AF29,AF26,AF23,AF20,AF17,AF14)</f>
        <v>#REF!</v>
      </c>
      <c r="AG32" s="267">
        <f t="shared" ref="AG32" si="215">SUM(AG29,AG26,AG23,AG20,AG17,AG14)</f>
        <v>1257223.1600000001</v>
      </c>
      <c r="AH32" s="268" t="e">
        <f>SUM(#REF!,#REF!,#REF!,#REF!,#REF!,#REF!,#REF!,#REF!,#REF!,#REF!,#REF!,#REF!,#REF!,#REF!,#REF!,#REF!,#REF!,AH29,AH26,AH23,AH20,AH17,AH14)</f>
        <v>#REF!</v>
      </c>
      <c r="AI32" s="268" t="e">
        <f>SUM(#REF!,#REF!,#REF!,#REF!,#REF!,#REF!,#REF!,#REF!,#REF!,#REF!,#REF!,#REF!,#REF!,#REF!,#REF!,#REF!,#REF!,AI29,AI26,AI23,AI20,AI17,AI14)</f>
        <v>#REF!</v>
      </c>
      <c r="AJ32" s="269" t="e">
        <f>SUM(#REF!,#REF!,#REF!,#REF!,#REF!,#REF!,#REF!,#REF!,#REF!,#REF!,#REF!,#REF!,#REF!,#REF!,#REF!,#REF!,#REF!,AJ29,AJ26,AJ23,AJ20,AJ17,AJ14)</f>
        <v>#REF!</v>
      </c>
      <c r="AK32" s="267">
        <f t="shared" ref="AK32" si="216">SUM(AK29,AK26,AK23,AK20,AK17,AK14)</f>
        <v>1257223.1600000001</v>
      </c>
      <c r="AL32" s="268" t="e">
        <f>SUM(#REF!,#REF!,#REF!,#REF!,#REF!,#REF!,#REF!,#REF!,#REF!,#REF!,#REF!,#REF!,#REF!,#REF!,#REF!,#REF!,#REF!,AL29,AL26,AL23,AL20,AL17,AL14)</f>
        <v>#REF!</v>
      </c>
      <c r="AM32" s="268" t="e">
        <f>SUM(#REF!,#REF!,#REF!,#REF!,#REF!,#REF!,#REF!,#REF!,#REF!,#REF!,#REF!,#REF!,#REF!,#REF!,#REF!,#REF!,#REF!,AM29,AM26,AM23,AM20,AM17,AM14)</f>
        <v>#REF!</v>
      </c>
      <c r="AN32" s="269" t="e">
        <f>SUM(#REF!,#REF!,#REF!,#REF!,#REF!,#REF!,#REF!,#REF!,#REF!,#REF!,#REF!,#REF!,#REF!,#REF!,#REF!,#REF!,#REF!,AN29,AN26,AN23,AN20,AN17,AN14)</f>
        <v>#REF!</v>
      </c>
      <c r="AO32" s="267">
        <f t="shared" ref="AO32" si="217">SUM(AO29,AO26,AO23,AO20,AO17,AO14)</f>
        <v>1257223.1600000001</v>
      </c>
      <c r="AP32" s="268" t="e">
        <f>SUM(#REF!,#REF!,#REF!,#REF!,#REF!,#REF!,#REF!,#REF!,#REF!,#REF!,#REF!,#REF!,#REF!,#REF!,#REF!,#REF!,#REF!,AP29,AP26,AP23,AP20,AP17,AP14)</f>
        <v>#REF!</v>
      </c>
      <c r="AQ32" s="268" t="e">
        <f>SUM(#REF!,#REF!,#REF!,#REF!,#REF!,#REF!,#REF!,#REF!,#REF!,#REF!,#REF!,#REF!,#REF!,#REF!,#REF!,#REF!,#REF!,AQ29,AQ26,AQ23,AQ20,AQ17,AQ14)</f>
        <v>#REF!</v>
      </c>
      <c r="AR32" s="269" t="e">
        <f>SUM(#REF!,#REF!,#REF!,#REF!,#REF!,#REF!,#REF!,#REF!,#REF!,#REF!,#REF!,#REF!,#REF!,#REF!,#REF!,#REF!,#REF!,AR29,AR26,AR23,AR20,AR17,AR14)</f>
        <v>#REF!</v>
      </c>
      <c r="AS32" s="267">
        <f t="shared" ref="AS32" si="218">SUM(AS29,AS26,AS23,AS20,AS17,AS14)</f>
        <v>1257223.1600000001</v>
      </c>
      <c r="AT32" s="268" t="e">
        <f>SUM(#REF!,#REF!,#REF!,#REF!,#REF!,#REF!,#REF!,#REF!,#REF!,#REF!,#REF!,#REF!,#REF!,#REF!,#REF!,#REF!,#REF!,AT29,AT26,AT23,AT20,AT17,AT14)</f>
        <v>#REF!</v>
      </c>
      <c r="AU32" s="268" t="e">
        <f>SUM(#REF!,#REF!,#REF!,#REF!,#REF!,#REF!,#REF!,#REF!,#REF!,#REF!,#REF!,#REF!,#REF!,#REF!,#REF!,#REF!,#REF!,AU29,AU26,AU23,AU20,AU17,AU14)</f>
        <v>#REF!</v>
      </c>
      <c r="AV32" s="269" t="e">
        <f>SUM(#REF!,#REF!,#REF!,#REF!,#REF!,#REF!,#REF!,#REF!,#REF!,#REF!,#REF!,#REF!,#REF!,#REF!,#REF!,#REF!,#REF!,AV29,AV26,AV23,AV20,AV17,AV14)</f>
        <v>#REF!</v>
      </c>
      <c r="AW32" s="267">
        <f t="shared" ref="AW32" si="219">SUM(AW29,AW26,AW23,AW20,AW17,AW14)</f>
        <v>1257223.1600000001</v>
      </c>
      <c r="AX32" s="268" t="e">
        <f>SUM(#REF!,#REF!,#REF!,#REF!,#REF!,#REF!,#REF!,#REF!,#REF!,#REF!,#REF!,#REF!,#REF!,#REF!,#REF!,#REF!,#REF!,AX29,AX26,AX23,AX20,AX17,AX14)</f>
        <v>#REF!</v>
      </c>
      <c r="AY32" s="268" t="e">
        <f>SUM(#REF!,#REF!,#REF!,#REF!,#REF!,#REF!,#REF!,#REF!,#REF!,#REF!,#REF!,#REF!,#REF!,#REF!,#REF!,#REF!,#REF!,AY29,AY26,AY23,AY20,AY17,AY14)</f>
        <v>#REF!</v>
      </c>
      <c r="AZ32" s="269" t="e">
        <f>SUM(#REF!,#REF!,#REF!,#REF!,#REF!,#REF!,#REF!,#REF!,#REF!,#REF!,#REF!,#REF!,#REF!,#REF!,#REF!,#REF!,#REF!,AZ29,AZ26,AZ23,AZ20,AZ17,AZ14)</f>
        <v>#REF!</v>
      </c>
      <c r="BA32" s="267">
        <f t="shared" ref="BA32" si="220">SUM(BA29,BA26,BA23,BA20,BA17,BA14)</f>
        <v>1257223.1600000001</v>
      </c>
      <c r="BB32" s="268" t="e">
        <f>SUM(#REF!,#REF!,#REF!,#REF!,#REF!,#REF!,#REF!,#REF!,#REF!,#REF!,#REF!,#REF!,#REF!,#REF!,#REF!,#REF!,#REF!,BB29,BB26,BB23,BB20,BB17,BB14)</f>
        <v>#REF!</v>
      </c>
      <c r="BC32" s="268" t="e">
        <f>SUM(#REF!,#REF!,#REF!,#REF!,#REF!,#REF!,#REF!,#REF!,#REF!,#REF!,#REF!,#REF!,#REF!,#REF!,#REF!,#REF!,#REF!,BC29,BC26,BC23,BC20,BC17,BC14)</f>
        <v>#REF!</v>
      </c>
      <c r="BD32" s="269" t="e">
        <f>SUM(#REF!,#REF!,#REF!,#REF!,#REF!,#REF!,#REF!,#REF!,#REF!,#REF!,#REF!,#REF!,#REF!,#REF!,#REF!,#REF!,#REF!,BD29,BD26,BD23,BD20,BD17,BD14)</f>
        <v>#REF!</v>
      </c>
      <c r="BE32" s="267">
        <f t="shared" ref="BE32" si="221">SUM(BE29,BE26,BE23,BE20,BE17,BE14)</f>
        <v>1257223.1600000001</v>
      </c>
      <c r="BF32" s="268" t="e">
        <f>SUM(#REF!,#REF!,#REF!,#REF!,#REF!,#REF!,#REF!,#REF!,#REF!,#REF!,#REF!,#REF!,#REF!,#REF!,#REF!,#REF!,#REF!,BF29,BF26,BF23,BF20,BF17,BF14)</f>
        <v>#REF!</v>
      </c>
      <c r="BG32" s="268" t="e">
        <f>SUM(#REF!,#REF!,#REF!,#REF!,#REF!,#REF!,#REF!,#REF!,#REF!,#REF!,#REF!,#REF!,#REF!,#REF!,#REF!,#REF!,#REF!,BG29,BG26,BG23,BG20,BG17,BG14)</f>
        <v>#REF!</v>
      </c>
      <c r="BH32" s="269" t="e">
        <f>SUM(#REF!,#REF!,#REF!,#REF!,#REF!,#REF!,#REF!,#REF!,#REF!,#REF!,#REF!,#REF!,#REF!,#REF!,#REF!,#REF!,#REF!,BH29,BH26,BH23,BH20,BH17,BH14)</f>
        <v>#REF!</v>
      </c>
      <c r="BI32" s="267">
        <f t="shared" ref="BI32" si="222">SUM(BI29,BI26,BI23,BI20,BI17,BI14)</f>
        <v>1257223.1600000001</v>
      </c>
      <c r="BJ32" s="268" t="e">
        <f>SUM(#REF!,#REF!,#REF!,#REF!,#REF!,#REF!,#REF!,#REF!,#REF!,#REF!,#REF!,#REF!,#REF!,#REF!,#REF!,#REF!,#REF!,BJ29,BJ26,BJ23,BJ20,BJ17,BJ14)</f>
        <v>#REF!</v>
      </c>
      <c r="BK32" s="268" t="e">
        <f>SUM(#REF!,#REF!,#REF!,#REF!,#REF!,#REF!,#REF!,#REF!,#REF!,#REF!,#REF!,#REF!,#REF!,#REF!,#REF!,#REF!,#REF!,BK29,BK26,BK23,BK20,BK17,BK14)</f>
        <v>#REF!</v>
      </c>
      <c r="BL32" s="269" t="e">
        <f>SUM(#REF!,#REF!,#REF!,#REF!,#REF!,#REF!,#REF!,#REF!,#REF!,#REF!,#REF!,#REF!,#REF!,#REF!,#REF!,#REF!,#REF!,BL29,BL26,BL23,BL20,BL17,BL14)</f>
        <v>#REF!</v>
      </c>
      <c r="BM32" s="267">
        <f t="shared" ref="BM32" si="223">SUM(BM29,BM26,BM23,BM20,BM17,BM14)</f>
        <v>1257223.1600000001</v>
      </c>
      <c r="BN32" s="268" t="e">
        <f>SUM(#REF!,#REF!,#REF!,#REF!,#REF!,#REF!,#REF!,#REF!,#REF!,#REF!,#REF!,#REF!,#REF!,#REF!,#REF!,#REF!,#REF!,BN29,BN26,BN23,BN20,BN17,BN14)</f>
        <v>#REF!</v>
      </c>
      <c r="BO32" s="268" t="e">
        <f>SUM(#REF!,#REF!,#REF!,#REF!,#REF!,#REF!,#REF!,#REF!,#REF!,#REF!,#REF!,#REF!,#REF!,#REF!,#REF!,#REF!,#REF!,BO29,BO26,BO23,BO20,BO17,BO14)</f>
        <v>#REF!</v>
      </c>
      <c r="BP32" s="269" t="e">
        <f>SUM(#REF!,#REF!,#REF!,#REF!,#REF!,#REF!,#REF!,#REF!,#REF!,#REF!,#REF!,#REF!,#REF!,#REF!,#REF!,#REF!,#REF!,BP29,BP26,BP23,BP20,BP17,BP14)</f>
        <v>#REF!</v>
      </c>
      <c r="BQ32" s="267">
        <f t="shared" ref="BQ32" si="224">SUM(BQ29,BQ26,BQ23,BQ20,BQ17,BQ14)</f>
        <v>1257223.1600000001</v>
      </c>
      <c r="BR32" s="268" t="e">
        <f>SUM(#REF!,#REF!,#REF!,#REF!,#REF!,#REF!,#REF!,#REF!,#REF!,#REF!,#REF!,#REF!,#REF!,#REF!,#REF!,#REF!,#REF!,BR29,BR26,BR23,BR20,BR17,BR14)</f>
        <v>#REF!</v>
      </c>
      <c r="BS32" s="268" t="e">
        <f>SUM(#REF!,#REF!,#REF!,#REF!,#REF!,#REF!,#REF!,#REF!,#REF!,#REF!,#REF!,#REF!,#REF!,#REF!,#REF!,#REF!,#REF!,BS29,BS26,BS23,BS20,BS17,BS14)</f>
        <v>#REF!</v>
      </c>
      <c r="BT32" s="269" t="e">
        <f>SUM(#REF!,#REF!,#REF!,#REF!,#REF!,#REF!,#REF!,#REF!,#REF!,#REF!,#REF!,#REF!,#REF!,#REF!,#REF!,#REF!,#REF!,BT29,BT26,BT23,BT20,BT17,BT14)</f>
        <v>#REF!</v>
      </c>
      <c r="BU32" s="267">
        <f t="shared" ref="BU32" si="225">SUM(BU29,BU26,BU23,BU20,BU17,BU14)</f>
        <v>1257223.1600000001</v>
      </c>
      <c r="BV32" s="268" t="e">
        <f>SUM(#REF!,#REF!,#REF!,#REF!,#REF!,#REF!,#REF!,#REF!,#REF!,#REF!,#REF!,#REF!,#REF!,#REF!,#REF!,#REF!,#REF!,BV29,BV26,BV23,BV20,BV17,BV14)</f>
        <v>#REF!</v>
      </c>
      <c r="BW32" s="268" t="e">
        <f>SUM(#REF!,#REF!,#REF!,#REF!,#REF!,#REF!,#REF!,#REF!,#REF!,#REF!,#REF!,#REF!,#REF!,#REF!,#REF!,#REF!,#REF!,BW29,BW26,BW23,BW20,BW17,BW14)</f>
        <v>#REF!</v>
      </c>
      <c r="BX32" s="269" t="e">
        <f>SUM(#REF!,#REF!,#REF!,#REF!,#REF!,#REF!,#REF!,#REF!,#REF!,#REF!,#REF!,#REF!,#REF!,#REF!,#REF!,#REF!,#REF!,BX29,BX26,BX23,BX20,BX17,BX14)</f>
        <v>#REF!</v>
      </c>
      <c r="BY32" s="267">
        <f t="shared" ref="BY32" si="226">SUM(BY29,BY26,BY23,BY20,BY17,BY14)</f>
        <v>1257223.1600000001</v>
      </c>
      <c r="BZ32" s="268" t="e">
        <f>SUM(#REF!,#REF!,#REF!,#REF!,#REF!,#REF!,#REF!,#REF!,#REF!,#REF!,#REF!,#REF!,#REF!,#REF!,#REF!,#REF!,#REF!,BZ29,BZ26,BZ23,BZ20,BZ17,BZ14)</f>
        <v>#REF!</v>
      </c>
      <c r="CA32" s="268" t="e">
        <f>SUM(#REF!,#REF!,#REF!,#REF!,#REF!,#REF!,#REF!,#REF!,#REF!,#REF!,#REF!,#REF!,#REF!,#REF!,#REF!,#REF!,#REF!,CA29,CA26,CA23,CA20,CA17,CA14)</f>
        <v>#REF!</v>
      </c>
      <c r="CB32" s="269" t="e">
        <f>SUM(#REF!,#REF!,#REF!,#REF!,#REF!,#REF!,#REF!,#REF!,#REF!,#REF!,#REF!,#REF!,#REF!,#REF!,#REF!,#REF!,#REF!,CB29,CB26,CB23,CB20,CB17,CB14)</f>
        <v>#REF!</v>
      </c>
      <c r="CC32" s="267">
        <f t="shared" ref="CC32" si="227">SUM(CC29,CC26,CC23,CC20,CC17,CC14)</f>
        <v>1257223.1600000001</v>
      </c>
      <c r="CD32" s="268" t="e">
        <f>SUM(#REF!,#REF!,#REF!,#REF!,#REF!,#REF!,#REF!,#REF!,#REF!,#REF!,#REF!,#REF!,#REF!,#REF!,#REF!,#REF!,#REF!,CD29,CD26,CD23,CD20,CD17,CD14)</f>
        <v>#REF!</v>
      </c>
      <c r="CE32" s="268" t="e">
        <f>SUM(#REF!,#REF!,#REF!,#REF!,#REF!,#REF!,#REF!,#REF!,#REF!,#REF!,#REF!,#REF!,#REF!,#REF!,#REF!,#REF!,#REF!,CE29,CE26,CE23,CE20,CE17,CE14)</f>
        <v>#REF!</v>
      </c>
      <c r="CF32" s="269" t="e">
        <f>SUM(#REF!,#REF!,#REF!,#REF!,#REF!,#REF!,#REF!,#REF!,#REF!,#REF!,#REF!,#REF!,#REF!,#REF!,#REF!,#REF!,#REF!,CF29,CF26,CF23,CF20,CF17,CF14)</f>
        <v>#REF!</v>
      </c>
      <c r="CG32" s="267">
        <f t="shared" ref="CG32" si="228">SUM(CG29,CG26,CG23,CG20,CG17,CG14)</f>
        <v>1257223.1600000001</v>
      </c>
      <c r="CH32" s="268" t="e">
        <f>SUM(#REF!,#REF!,#REF!,#REF!,#REF!,#REF!,#REF!,#REF!,#REF!,#REF!,#REF!,#REF!,#REF!,#REF!,#REF!,#REF!,#REF!,CH29,CH26,CH23,CH20,CH17,CH14)</f>
        <v>#REF!</v>
      </c>
      <c r="CI32" s="268" t="e">
        <f>SUM(#REF!,#REF!,#REF!,#REF!,#REF!,#REF!,#REF!,#REF!,#REF!,#REF!,#REF!,#REF!,#REF!,#REF!,#REF!,#REF!,#REF!,CI29,CI26,CI23,CI20,CI17,CI14)</f>
        <v>#REF!</v>
      </c>
      <c r="CJ32" s="269" t="e">
        <f>SUM(#REF!,#REF!,#REF!,#REF!,#REF!,#REF!,#REF!,#REF!,#REF!,#REF!,#REF!,#REF!,#REF!,#REF!,#REF!,#REF!,#REF!,CJ29,CJ26,CJ23,CJ20,CJ17,CJ14)</f>
        <v>#REF!</v>
      </c>
      <c r="CK32" s="267">
        <f t="shared" ref="CK32" si="229">SUM(CK29,CK26,CK23,CK20,CK17,CK14)</f>
        <v>1257223.1600000001</v>
      </c>
      <c r="CL32" s="268" t="e">
        <f>SUM(#REF!,#REF!,#REF!,#REF!,#REF!,#REF!,#REF!,#REF!,#REF!,#REF!,#REF!,#REF!,#REF!,#REF!,#REF!,#REF!,#REF!,CL29,CL26,CL23,CL20,CL17,CL14)</f>
        <v>#REF!</v>
      </c>
      <c r="CM32" s="268" t="e">
        <f>SUM(#REF!,#REF!,#REF!,#REF!,#REF!,#REF!,#REF!,#REF!,#REF!,#REF!,#REF!,#REF!,#REF!,#REF!,#REF!,#REF!,#REF!,CM29,CM26,CM23,CM20,CM17,CM14)</f>
        <v>#REF!</v>
      </c>
      <c r="CN32" s="269" t="e">
        <f>SUM(#REF!,#REF!,#REF!,#REF!,#REF!,#REF!,#REF!,#REF!,#REF!,#REF!,#REF!,#REF!,#REF!,#REF!,#REF!,#REF!,#REF!,CN29,CN26,CN23,CN20,CN17,CN14)</f>
        <v>#REF!</v>
      </c>
      <c r="CO32" s="267">
        <f t="shared" ref="CO32" si="230">SUM(CO29,CO26,CO23,CO20,CO17,CO14)</f>
        <v>1257223.1600000001</v>
      </c>
      <c r="CP32" s="268" t="e">
        <f>SUM(#REF!,#REF!,#REF!,#REF!,#REF!,#REF!,#REF!,#REF!,#REF!,#REF!,#REF!,#REF!,#REF!,#REF!,#REF!,#REF!,#REF!,CP29,CP26,CP23,CP20,CP17,CP14)</f>
        <v>#REF!</v>
      </c>
      <c r="CQ32" s="268" t="e">
        <f>SUM(#REF!,#REF!,#REF!,#REF!,#REF!,#REF!,#REF!,#REF!,#REF!,#REF!,#REF!,#REF!,#REF!,#REF!,#REF!,#REF!,#REF!,CQ29,CQ26,CQ23,CQ20,CQ17,CQ14)</f>
        <v>#REF!</v>
      </c>
      <c r="CR32" s="269" t="e">
        <f>SUM(#REF!,#REF!,#REF!,#REF!,#REF!,#REF!,#REF!,#REF!,#REF!,#REF!,#REF!,#REF!,#REF!,#REF!,#REF!,#REF!,#REF!,CR29,CR26,CR23,CR20,CR17,CR14)</f>
        <v>#REF!</v>
      </c>
      <c r="CS32" s="267">
        <f t="shared" ref="CS32" si="231">SUM(CS29,CS26,CS23,CS20,CS17,CS14)</f>
        <v>1257223.1600000001</v>
      </c>
      <c r="CT32" s="268" t="e">
        <f>SUM(#REF!,#REF!,#REF!,#REF!,#REF!,#REF!,#REF!,#REF!,#REF!,#REF!,#REF!,#REF!,#REF!,#REF!,#REF!,#REF!,#REF!,CT29,CT26,CT23,CT20,CT17,CT14)</f>
        <v>#REF!</v>
      </c>
      <c r="CU32" s="268" t="e">
        <f>SUM(#REF!,#REF!,#REF!,#REF!,#REF!,#REF!,#REF!,#REF!,#REF!,#REF!,#REF!,#REF!,#REF!,#REF!,#REF!,#REF!,#REF!,CU29,CU26,CU23,CU20,CU17,CU14)</f>
        <v>#REF!</v>
      </c>
      <c r="CV32" s="272" t="e">
        <f>SUM(#REF!,#REF!,#REF!,#REF!,#REF!,#REF!,#REF!,#REF!,#REF!,#REF!,#REF!,#REF!,#REF!,#REF!,#REF!,#REF!,#REF!,CV29,CV26,CV23,CV20,CV17,CV14)</f>
        <v>#REF!</v>
      </c>
    </row>
    <row r="33" spans="2:100" ht="21" customHeight="1" thickBot="1" x14ac:dyDescent="0.3">
      <c r="B33" s="45"/>
      <c r="C33" s="46" t="s">
        <v>33</v>
      </c>
      <c r="D33" s="107">
        <f>SUM(D31,D28,D25,D22,D19,D16)</f>
        <v>0.99999999999999989</v>
      </c>
      <c r="E33" s="309">
        <f>E32/$D$32</f>
        <v>4.1666666666666664E-2</v>
      </c>
      <c r="F33" s="244"/>
      <c r="G33" s="244"/>
      <c r="H33" s="245"/>
      <c r="I33" s="243">
        <f t="shared" ref="I33" si="232">I32/$D$32</f>
        <v>4.1666666666666664E-2</v>
      </c>
      <c r="J33" s="244"/>
      <c r="K33" s="244"/>
      <c r="L33" s="245"/>
      <c r="M33" s="243">
        <f t="shared" ref="M33" si="233">M32/$D$32</f>
        <v>4.1666666666666664E-2</v>
      </c>
      <c r="N33" s="244"/>
      <c r="O33" s="244"/>
      <c r="P33" s="245"/>
      <c r="Q33" s="243">
        <f t="shared" ref="Q33" si="234">Q32/$D$32</f>
        <v>4.1666666666666664E-2</v>
      </c>
      <c r="R33" s="244"/>
      <c r="S33" s="244"/>
      <c r="T33" s="245"/>
      <c r="U33" s="243">
        <f t="shared" ref="U33" si="235">U32/$D$32</f>
        <v>4.1666666666666664E-2</v>
      </c>
      <c r="V33" s="244"/>
      <c r="W33" s="244"/>
      <c r="X33" s="245"/>
      <c r="Y33" s="243">
        <f t="shared" ref="Y33" si="236">Y32/$D$32</f>
        <v>4.1666666666666664E-2</v>
      </c>
      <c r="Z33" s="244"/>
      <c r="AA33" s="244"/>
      <c r="AB33" s="245"/>
      <c r="AC33" s="243">
        <f t="shared" ref="AC33" si="237">AC32/$D$32</f>
        <v>4.1666666666666664E-2</v>
      </c>
      <c r="AD33" s="244"/>
      <c r="AE33" s="244"/>
      <c r="AF33" s="245"/>
      <c r="AG33" s="243">
        <f t="shared" ref="AG33" si="238">AG32/$D$32</f>
        <v>4.1666666666666664E-2</v>
      </c>
      <c r="AH33" s="244"/>
      <c r="AI33" s="244"/>
      <c r="AJ33" s="245"/>
      <c r="AK33" s="243">
        <f t="shared" ref="AK33" si="239">AK32/$D$32</f>
        <v>4.1666666666666664E-2</v>
      </c>
      <c r="AL33" s="244"/>
      <c r="AM33" s="244"/>
      <c r="AN33" s="245"/>
      <c r="AO33" s="243">
        <f t="shared" ref="AO33" si="240">AO32/$D$32</f>
        <v>4.1666666666666664E-2</v>
      </c>
      <c r="AP33" s="244"/>
      <c r="AQ33" s="244"/>
      <c r="AR33" s="245"/>
      <c r="AS33" s="243">
        <f t="shared" ref="AS33" si="241">AS32/$D$32</f>
        <v>4.1666666666666664E-2</v>
      </c>
      <c r="AT33" s="244"/>
      <c r="AU33" s="244"/>
      <c r="AV33" s="245"/>
      <c r="AW33" s="243">
        <f t="shared" ref="AW33" si="242">AW32/$D$32</f>
        <v>4.1666666666666664E-2</v>
      </c>
      <c r="AX33" s="244"/>
      <c r="AY33" s="244"/>
      <c r="AZ33" s="245"/>
      <c r="BA33" s="243">
        <f t="shared" ref="BA33" si="243">BA32/$D$32</f>
        <v>4.1666666666666664E-2</v>
      </c>
      <c r="BB33" s="244"/>
      <c r="BC33" s="244"/>
      <c r="BD33" s="245"/>
      <c r="BE33" s="243">
        <f t="shared" ref="BE33" si="244">BE32/$D$32</f>
        <v>4.1666666666666664E-2</v>
      </c>
      <c r="BF33" s="244"/>
      <c r="BG33" s="244"/>
      <c r="BH33" s="245"/>
      <c r="BI33" s="243">
        <f t="shared" ref="BI33" si="245">BI32/$D$32</f>
        <v>4.1666666666666664E-2</v>
      </c>
      <c r="BJ33" s="244"/>
      <c r="BK33" s="244"/>
      <c r="BL33" s="245"/>
      <c r="BM33" s="243">
        <f t="shared" ref="BM33" si="246">BM32/$D$32</f>
        <v>4.1666666666666664E-2</v>
      </c>
      <c r="BN33" s="244"/>
      <c r="BO33" s="244"/>
      <c r="BP33" s="245"/>
      <c r="BQ33" s="243">
        <f t="shared" ref="BQ33" si="247">BQ32/$D$32</f>
        <v>4.1666666666666664E-2</v>
      </c>
      <c r="BR33" s="244"/>
      <c r="BS33" s="244"/>
      <c r="BT33" s="245"/>
      <c r="BU33" s="243">
        <f t="shared" ref="BU33" si="248">BU32/$D$32</f>
        <v>4.1666666666666664E-2</v>
      </c>
      <c r="BV33" s="244"/>
      <c r="BW33" s="244"/>
      <c r="BX33" s="245"/>
      <c r="BY33" s="243">
        <f t="shared" ref="BY33" si="249">BY32/$D$32</f>
        <v>4.1666666666666664E-2</v>
      </c>
      <c r="BZ33" s="244"/>
      <c r="CA33" s="244"/>
      <c r="CB33" s="245"/>
      <c r="CC33" s="243">
        <f t="shared" ref="CC33" si="250">CC32/$D$32</f>
        <v>4.1666666666666664E-2</v>
      </c>
      <c r="CD33" s="244"/>
      <c r="CE33" s="244"/>
      <c r="CF33" s="245"/>
      <c r="CG33" s="243">
        <f t="shared" ref="CG33" si="251">CG32/$D$32</f>
        <v>4.1666666666666664E-2</v>
      </c>
      <c r="CH33" s="244"/>
      <c r="CI33" s="244"/>
      <c r="CJ33" s="245"/>
      <c r="CK33" s="243">
        <f t="shared" ref="CK33" si="252">CK32/$D$32</f>
        <v>4.1666666666666664E-2</v>
      </c>
      <c r="CL33" s="244"/>
      <c r="CM33" s="244"/>
      <c r="CN33" s="245"/>
      <c r="CO33" s="243">
        <f t="shared" ref="CO33" si="253">CO32/$D$32</f>
        <v>4.1666666666666664E-2</v>
      </c>
      <c r="CP33" s="244"/>
      <c r="CQ33" s="244"/>
      <c r="CR33" s="245"/>
      <c r="CS33" s="243">
        <f t="shared" ref="CS33" si="254">CS32/$D$32</f>
        <v>4.1666666666666664E-2</v>
      </c>
      <c r="CT33" s="244"/>
      <c r="CU33" s="244"/>
      <c r="CV33" s="273"/>
    </row>
    <row r="34" spans="2:100" s="38" customFormat="1" ht="21" customHeight="1" x14ac:dyDescent="0.25">
      <c r="B34" s="47"/>
      <c r="C34" s="48" t="s">
        <v>34</v>
      </c>
      <c r="D34" s="108"/>
      <c r="E34" s="305">
        <f>+E32</f>
        <v>1257223.1600000001</v>
      </c>
      <c r="F34" s="306"/>
      <c r="G34" s="306"/>
      <c r="H34" s="307"/>
      <c r="I34" s="246">
        <f>+I32+E34</f>
        <v>2514446.3200000003</v>
      </c>
      <c r="J34" s="247"/>
      <c r="K34" s="247"/>
      <c r="L34" s="248"/>
      <c r="M34" s="246">
        <f t="shared" ref="M34" si="255">+M32+I34</f>
        <v>3771669.4800000004</v>
      </c>
      <c r="N34" s="247"/>
      <c r="O34" s="247"/>
      <c r="P34" s="248"/>
      <c r="Q34" s="246">
        <f t="shared" ref="Q34" si="256">+Q32+M34</f>
        <v>5028892.6400000006</v>
      </c>
      <c r="R34" s="247"/>
      <c r="S34" s="247"/>
      <c r="T34" s="248"/>
      <c r="U34" s="246">
        <f t="shared" ref="U34" si="257">+U32+Q34</f>
        <v>6286115.8000000007</v>
      </c>
      <c r="V34" s="247"/>
      <c r="W34" s="247"/>
      <c r="X34" s="248"/>
      <c r="Y34" s="246">
        <f t="shared" ref="Y34" si="258">+Y32+U34</f>
        <v>7543338.9600000009</v>
      </c>
      <c r="Z34" s="247"/>
      <c r="AA34" s="247"/>
      <c r="AB34" s="248"/>
      <c r="AC34" s="246">
        <f t="shared" ref="AC34" si="259">+AC32+Y34</f>
        <v>8800562.120000001</v>
      </c>
      <c r="AD34" s="247"/>
      <c r="AE34" s="247"/>
      <c r="AF34" s="248"/>
      <c r="AG34" s="246">
        <f t="shared" ref="AG34" si="260">+AG32+AC34</f>
        <v>10057785.280000001</v>
      </c>
      <c r="AH34" s="247"/>
      <c r="AI34" s="247"/>
      <c r="AJ34" s="248"/>
      <c r="AK34" s="246">
        <f t="shared" ref="AK34" si="261">+AK32+AG34</f>
        <v>11315008.440000001</v>
      </c>
      <c r="AL34" s="247"/>
      <c r="AM34" s="247"/>
      <c r="AN34" s="248"/>
      <c r="AO34" s="246">
        <f t="shared" ref="AO34" si="262">+AO32+AK34</f>
        <v>12572231.600000001</v>
      </c>
      <c r="AP34" s="247"/>
      <c r="AQ34" s="247"/>
      <c r="AR34" s="248"/>
      <c r="AS34" s="246">
        <f t="shared" ref="AS34" si="263">+AS32+AO34</f>
        <v>13829454.760000002</v>
      </c>
      <c r="AT34" s="247"/>
      <c r="AU34" s="247"/>
      <c r="AV34" s="248"/>
      <c r="AW34" s="246">
        <f t="shared" ref="AW34" si="264">+AW32+AS34</f>
        <v>15086677.920000002</v>
      </c>
      <c r="AX34" s="247"/>
      <c r="AY34" s="247"/>
      <c r="AZ34" s="248"/>
      <c r="BA34" s="246">
        <f t="shared" ref="BA34" si="265">+BA32+AW34</f>
        <v>16343901.080000002</v>
      </c>
      <c r="BB34" s="247"/>
      <c r="BC34" s="247"/>
      <c r="BD34" s="248"/>
      <c r="BE34" s="246">
        <f t="shared" ref="BE34" si="266">+BE32+BA34</f>
        <v>17601124.240000002</v>
      </c>
      <c r="BF34" s="247"/>
      <c r="BG34" s="247"/>
      <c r="BH34" s="248"/>
      <c r="BI34" s="246">
        <f t="shared" ref="BI34" si="267">+BI32+BE34</f>
        <v>18858347.400000002</v>
      </c>
      <c r="BJ34" s="247"/>
      <c r="BK34" s="247"/>
      <c r="BL34" s="248"/>
      <c r="BM34" s="246">
        <f t="shared" ref="BM34" si="268">+BM32+BI34</f>
        <v>20115570.560000002</v>
      </c>
      <c r="BN34" s="247"/>
      <c r="BO34" s="247"/>
      <c r="BP34" s="248"/>
      <c r="BQ34" s="246">
        <f t="shared" ref="BQ34" si="269">+BQ32+BM34</f>
        <v>21372793.720000003</v>
      </c>
      <c r="BR34" s="247"/>
      <c r="BS34" s="247"/>
      <c r="BT34" s="248"/>
      <c r="BU34" s="246">
        <f t="shared" ref="BU34" si="270">+BU32+BQ34</f>
        <v>22630016.880000003</v>
      </c>
      <c r="BV34" s="247"/>
      <c r="BW34" s="247"/>
      <c r="BX34" s="248"/>
      <c r="BY34" s="246">
        <f t="shared" ref="BY34" si="271">+BY32+BU34</f>
        <v>23887240.040000003</v>
      </c>
      <c r="BZ34" s="247"/>
      <c r="CA34" s="247"/>
      <c r="CB34" s="248"/>
      <c r="CC34" s="246">
        <f t="shared" ref="CC34" si="272">+CC32+BY34</f>
        <v>25144463.200000003</v>
      </c>
      <c r="CD34" s="247"/>
      <c r="CE34" s="247"/>
      <c r="CF34" s="248"/>
      <c r="CG34" s="246">
        <f t="shared" ref="CG34" si="273">+CG32+CC34</f>
        <v>26401686.360000003</v>
      </c>
      <c r="CH34" s="247"/>
      <c r="CI34" s="247"/>
      <c r="CJ34" s="248"/>
      <c r="CK34" s="246">
        <f t="shared" ref="CK34" si="274">+CK32+CG34</f>
        <v>27658909.520000003</v>
      </c>
      <c r="CL34" s="247"/>
      <c r="CM34" s="247"/>
      <c r="CN34" s="248"/>
      <c r="CO34" s="246">
        <f t="shared" ref="CO34" si="275">+CO32+CK34</f>
        <v>28916132.680000003</v>
      </c>
      <c r="CP34" s="247"/>
      <c r="CQ34" s="247"/>
      <c r="CR34" s="248"/>
      <c r="CS34" s="246">
        <f t="shared" ref="CS34" si="276">+CS32+CO34</f>
        <v>30173355.840000004</v>
      </c>
      <c r="CT34" s="247"/>
      <c r="CU34" s="247"/>
      <c r="CV34" s="274"/>
    </row>
    <row r="35" spans="2:100" s="38" customFormat="1" ht="21" customHeight="1" thickBot="1" x14ac:dyDescent="0.3">
      <c r="B35" s="49"/>
      <c r="C35" s="50" t="s">
        <v>35</v>
      </c>
      <c r="D35" s="109"/>
      <c r="E35" s="270">
        <f>E33</f>
        <v>4.1666666666666664E-2</v>
      </c>
      <c r="F35" s="250"/>
      <c r="G35" s="250"/>
      <c r="H35" s="251"/>
      <c r="I35" s="249">
        <f>+I33+E35</f>
        <v>8.3333333333333329E-2</v>
      </c>
      <c r="J35" s="250"/>
      <c r="K35" s="250"/>
      <c r="L35" s="251"/>
      <c r="M35" s="249">
        <f t="shared" ref="M34:M35" si="277">+M33+I35</f>
        <v>0.125</v>
      </c>
      <c r="N35" s="250"/>
      <c r="O35" s="250"/>
      <c r="P35" s="251"/>
      <c r="Q35" s="249">
        <f t="shared" ref="Q35" si="278">+Q33+M35</f>
        <v>0.16666666666666666</v>
      </c>
      <c r="R35" s="250"/>
      <c r="S35" s="250"/>
      <c r="T35" s="251"/>
      <c r="U35" s="249">
        <f t="shared" ref="U35" si="279">+U33+Q35</f>
        <v>0.20833333333333331</v>
      </c>
      <c r="V35" s="250"/>
      <c r="W35" s="250"/>
      <c r="X35" s="251"/>
      <c r="Y35" s="249">
        <f t="shared" ref="Y34:Y35" si="280">+Y33+U35</f>
        <v>0.24999999999999997</v>
      </c>
      <c r="Z35" s="250"/>
      <c r="AA35" s="250"/>
      <c r="AB35" s="251"/>
      <c r="AC35" s="249">
        <f t="shared" ref="AC35" si="281">+AC33+Y35</f>
        <v>0.29166666666666663</v>
      </c>
      <c r="AD35" s="250"/>
      <c r="AE35" s="250"/>
      <c r="AF35" s="251"/>
      <c r="AG35" s="249">
        <f t="shared" ref="AG35" si="282">+AG33+AC35</f>
        <v>0.33333333333333331</v>
      </c>
      <c r="AH35" s="250"/>
      <c r="AI35" s="250"/>
      <c r="AJ35" s="251"/>
      <c r="AK35" s="249">
        <f t="shared" ref="AK34:AK35" si="283">+AK33+AG35</f>
        <v>0.375</v>
      </c>
      <c r="AL35" s="250"/>
      <c r="AM35" s="250"/>
      <c r="AN35" s="251"/>
      <c r="AO35" s="249">
        <f t="shared" ref="AO35" si="284">+AO33+AK35</f>
        <v>0.41666666666666669</v>
      </c>
      <c r="AP35" s="250"/>
      <c r="AQ35" s="250"/>
      <c r="AR35" s="251"/>
      <c r="AS35" s="249">
        <f t="shared" ref="AS35" si="285">+AS33+AO35</f>
        <v>0.45833333333333337</v>
      </c>
      <c r="AT35" s="250"/>
      <c r="AU35" s="250"/>
      <c r="AV35" s="251"/>
      <c r="AW35" s="249">
        <f t="shared" ref="AW34:AW35" si="286">+AW33+AS35</f>
        <v>0.5</v>
      </c>
      <c r="AX35" s="250"/>
      <c r="AY35" s="250"/>
      <c r="AZ35" s="251"/>
      <c r="BA35" s="249">
        <f t="shared" ref="BA35" si="287">+BA33+AW35</f>
        <v>0.54166666666666663</v>
      </c>
      <c r="BB35" s="250"/>
      <c r="BC35" s="250"/>
      <c r="BD35" s="251"/>
      <c r="BE35" s="249">
        <f t="shared" ref="BE35" si="288">+BE33+BA35</f>
        <v>0.58333333333333326</v>
      </c>
      <c r="BF35" s="250"/>
      <c r="BG35" s="250"/>
      <c r="BH35" s="251"/>
      <c r="BI35" s="249">
        <f t="shared" ref="BI34:BI35" si="289">+BI33+BE35</f>
        <v>0.62499999999999989</v>
      </c>
      <c r="BJ35" s="250"/>
      <c r="BK35" s="250"/>
      <c r="BL35" s="251"/>
      <c r="BM35" s="249">
        <f t="shared" ref="BM35" si="290">+BM33+BI35</f>
        <v>0.66666666666666652</v>
      </c>
      <c r="BN35" s="250"/>
      <c r="BO35" s="250"/>
      <c r="BP35" s="251"/>
      <c r="BQ35" s="249">
        <f t="shared" ref="BQ35" si="291">+BQ33+BM35</f>
        <v>0.70833333333333315</v>
      </c>
      <c r="BR35" s="250"/>
      <c r="BS35" s="250"/>
      <c r="BT35" s="251"/>
      <c r="BU35" s="249">
        <f t="shared" ref="BU34:BU35" si="292">+BU33+BQ35</f>
        <v>0.74999999999999978</v>
      </c>
      <c r="BV35" s="250"/>
      <c r="BW35" s="250"/>
      <c r="BX35" s="251"/>
      <c r="BY35" s="249">
        <f t="shared" ref="BY35" si="293">+BY33+BU35</f>
        <v>0.79166666666666641</v>
      </c>
      <c r="BZ35" s="250"/>
      <c r="CA35" s="250"/>
      <c r="CB35" s="251"/>
      <c r="CC35" s="249">
        <f t="shared" ref="CC35" si="294">+CC33+BY35</f>
        <v>0.83333333333333304</v>
      </c>
      <c r="CD35" s="250"/>
      <c r="CE35" s="250"/>
      <c r="CF35" s="251"/>
      <c r="CG35" s="249">
        <f t="shared" ref="CG35" si="295">+CG33+CC35</f>
        <v>0.87499999999999967</v>
      </c>
      <c r="CH35" s="250"/>
      <c r="CI35" s="250"/>
      <c r="CJ35" s="251"/>
      <c r="CK35" s="249">
        <f t="shared" ref="CK35" si="296">+CK33+CG35</f>
        <v>0.9166666666666663</v>
      </c>
      <c r="CL35" s="250"/>
      <c r="CM35" s="250"/>
      <c r="CN35" s="251"/>
      <c r="CO35" s="249">
        <f t="shared" ref="CO35" si="297">+CO33+CK35</f>
        <v>0.95833333333333293</v>
      </c>
      <c r="CP35" s="250"/>
      <c r="CQ35" s="250"/>
      <c r="CR35" s="251"/>
      <c r="CS35" s="249">
        <f t="shared" ref="CS35" si="298">+CS33+CO35</f>
        <v>0.99999999999999956</v>
      </c>
      <c r="CT35" s="250"/>
      <c r="CU35" s="250"/>
      <c r="CV35" s="271"/>
    </row>
    <row r="37" spans="2:100" x14ac:dyDescent="0.25">
      <c r="D37" s="51"/>
    </row>
  </sheetData>
  <mergeCells count="425">
    <mergeCell ref="I31:L31"/>
    <mergeCell ref="I29:L29"/>
    <mergeCell ref="B29:B31"/>
    <mergeCell ref="C29:C31"/>
    <mergeCell ref="E29:H29"/>
    <mergeCell ref="E31:H31"/>
    <mergeCell ref="M29:P29"/>
    <mergeCell ref="CS29:CV29"/>
    <mergeCell ref="M31:P31"/>
    <mergeCell ref="CS31:CV31"/>
    <mergeCell ref="B23:B25"/>
    <mergeCell ref="C23:C25"/>
    <mergeCell ref="E23:H23"/>
    <mergeCell ref="E25:H25"/>
    <mergeCell ref="M23:P23"/>
    <mergeCell ref="CS23:CV23"/>
    <mergeCell ref="M25:P25"/>
    <mergeCell ref="CS25:CV25"/>
    <mergeCell ref="B26:B28"/>
    <mergeCell ref="C26:C28"/>
    <mergeCell ref="E26:H26"/>
    <mergeCell ref="E28:H28"/>
    <mergeCell ref="M26:P26"/>
    <mergeCell ref="CS26:CV26"/>
    <mergeCell ref="M28:P28"/>
    <mergeCell ref="CS28:CV28"/>
    <mergeCell ref="I23:L23"/>
    <mergeCell ref="I25:L25"/>
    <mergeCell ref="I26:L26"/>
    <mergeCell ref="I28:L28"/>
    <mergeCell ref="Q23:T23"/>
    <mergeCell ref="CO23:CR23"/>
    <mergeCell ref="Q25:T25"/>
    <mergeCell ref="CO25:CR25"/>
    <mergeCell ref="B20:B22"/>
    <mergeCell ref="C20:C22"/>
    <mergeCell ref="E20:H20"/>
    <mergeCell ref="E22:H22"/>
    <mergeCell ref="M20:P20"/>
    <mergeCell ref="CS20:CV20"/>
    <mergeCell ref="M22:P22"/>
    <mergeCell ref="CS22:CV22"/>
    <mergeCell ref="I22:L22"/>
    <mergeCell ref="I20:L20"/>
    <mergeCell ref="BQ20:BT20"/>
    <mergeCell ref="BU20:BX20"/>
    <mergeCell ref="CG20:CJ20"/>
    <mergeCell ref="BQ22:BT22"/>
    <mergeCell ref="BU22:BX22"/>
    <mergeCell ref="CG22:CJ22"/>
    <mergeCell ref="AG20:AJ20"/>
    <mergeCell ref="AK20:AN20"/>
    <mergeCell ref="AO20:AR20"/>
    <mergeCell ref="AS20:AV20"/>
    <mergeCell ref="AW20:AZ20"/>
    <mergeCell ref="BA20:BD20"/>
    <mergeCell ref="AG22:AJ22"/>
    <mergeCell ref="AK22:AN22"/>
    <mergeCell ref="B17:B19"/>
    <mergeCell ref="C17:C19"/>
    <mergeCell ref="E17:H17"/>
    <mergeCell ref="E19:H19"/>
    <mergeCell ref="M17:P17"/>
    <mergeCell ref="CS17:CV17"/>
    <mergeCell ref="M19:P19"/>
    <mergeCell ref="CS19:CV19"/>
    <mergeCell ref="I17:L17"/>
    <mergeCell ref="I19:L19"/>
    <mergeCell ref="AG19:AJ19"/>
    <mergeCell ref="AK19:AN19"/>
    <mergeCell ref="AO19:AR19"/>
    <mergeCell ref="AS19:AV19"/>
    <mergeCell ref="AW19:AZ19"/>
    <mergeCell ref="BA19:BD19"/>
    <mergeCell ref="B1:CV6"/>
    <mergeCell ref="M14:P14"/>
    <mergeCell ref="CS14:CV14"/>
    <mergeCell ref="B11:B13"/>
    <mergeCell ref="C11:C13"/>
    <mergeCell ref="D11:D13"/>
    <mergeCell ref="E11:CV11"/>
    <mergeCell ref="B14:B16"/>
    <mergeCell ref="C14:C16"/>
    <mergeCell ref="E14:H14"/>
    <mergeCell ref="E16:H16"/>
    <mergeCell ref="M16:P16"/>
    <mergeCell ref="CS16:CV16"/>
    <mergeCell ref="I14:L14"/>
    <mergeCell ref="I16:L16"/>
    <mergeCell ref="E12:H13"/>
    <mergeCell ref="I12:L13"/>
    <mergeCell ref="M12:P13"/>
    <mergeCell ref="CS12:CV13"/>
    <mergeCell ref="Q12:T13"/>
    <mergeCell ref="CO12:CR13"/>
    <mergeCell ref="Q14:T14"/>
    <mergeCell ref="CO14:CR14"/>
    <mergeCell ref="I35:L35"/>
    <mergeCell ref="I32:L32"/>
    <mergeCell ref="I33:L33"/>
    <mergeCell ref="E35:H35"/>
    <mergeCell ref="M35:P35"/>
    <mergeCell ref="CS35:CV35"/>
    <mergeCell ref="M32:P32"/>
    <mergeCell ref="CS32:CV32"/>
    <mergeCell ref="M33:P33"/>
    <mergeCell ref="CS33:CV33"/>
    <mergeCell ref="M34:P34"/>
    <mergeCell ref="CS34:CV34"/>
    <mergeCell ref="Q32:T32"/>
    <mergeCell ref="CO32:CR32"/>
    <mergeCell ref="Q33:T33"/>
    <mergeCell ref="CO33:CR33"/>
    <mergeCell ref="Q34:T34"/>
    <mergeCell ref="CO34:CR34"/>
    <mergeCell ref="Q35:T35"/>
    <mergeCell ref="CO35:CR35"/>
    <mergeCell ref="E34:H34"/>
    <mergeCell ref="I34:L34"/>
    <mergeCell ref="E32:H32"/>
    <mergeCell ref="E33:H33"/>
    <mergeCell ref="Q16:T16"/>
    <mergeCell ref="CO16:CR16"/>
    <mergeCell ref="Q17:T17"/>
    <mergeCell ref="CO17:CR17"/>
    <mergeCell ref="Q19:T19"/>
    <mergeCell ref="CO19:CR19"/>
    <mergeCell ref="Q20:T20"/>
    <mergeCell ref="CO20:CR20"/>
    <mergeCell ref="Q22:T22"/>
    <mergeCell ref="CO22:CR22"/>
    <mergeCell ref="U17:X17"/>
    <mergeCell ref="Y17:AB17"/>
    <mergeCell ref="AC17:AF17"/>
    <mergeCell ref="U19:X19"/>
    <mergeCell ref="Y19:AB19"/>
    <mergeCell ref="AC19:AF19"/>
    <mergeCell ref="U20:X20"/>
    <mergeCell ref="Y20:AB20"/>
    <mergeCell ref="AC20:AF20"/>
    <mergeCell ref="U22:X22"/>
    <mergeCell ref="Y22:AB22"/>
    <mergeCell ref="AC22:AF22"/>
    <mergeCell ref="BQ16:BT16"/>
    <mergeCell ref="BU16:BX16"/>
    <mergeCell ref="Q26:T26"/>
    <mergeCell ref="CO26:CR26"/>
    <mergeCell ref="Q28:T28"/>
    <mergeCell ref="CO28:CR28"/>
    <mergeCell ref="Q29:T29"/>
    <mergeCell ref="CO29:CR29"/>
    <mergeCell ref="Q31:T31"/>
    <mergeCell ref="CO31:CR31"/>
    <mergeCell ref="U28:X28"/>
    <mergeCell ref="Y28:AB28"/>
    <mergeCell ref="AC28:AF28"/>
    <mergeCell ref="U29:X29"/>
    <mergeCell ref="Y29:AB29"/>
    <mergeCell ref="AC29:AF29"/>
    <mergeCell ref="U31:X31"/>
    <mergeCell ref="Y31:AB31"/>
    <mergeCell ref="AC31:AF31"/>
    <mergeCell ref="BQ26:BT26"/>
    <mergeCell ref="BU26:BX26"/>
    <mergeCell ref="U12:X13"/>
    <mergeCell ref="Y12:AB13"/>
    <mergeCell ref="AC12:AF13"/>
    <mergeCell ref="U14:X14"/>
    <mergeCell ref="Y14:AB14"/>
    <mergeCell ref="AC14:AF14"/>
    <mergeCell ref="U16:X16"/>
    <mergeCell ref="Y16:AB16"/>
    <mergeCell ref="AC16:AF16"/>
    <mergeCell ref="U32:X32"/>
    <mergeCell ref="Y32:AB32"/>
    <mergeCell ref="AC32:AF32"/>
    <mergeCell ref="U33:X33"/>
    <mergeCell ref="Y33:AB33"/>
    <mergeCell ref="AC33:AF33"/>
    <mergeCell ref="U23:X23"/>
    <mergeCell ref="Y23:AB23"/>
    <mergeCell ref="AC23:AF23"/>
    <mergeCell ref="U25:X25"/>
    <mergeCell ref="Y25:AB25"/>
    <mergeCell ref="AC25:AF25"/>
    <mergeCell ref="U26:X26"/>
    <mergeCell ref="Y26:AB26"/>
    <mergeCell ref="AC26:AF26"/>
    <mergeCell ref="U34:X34"/>
    <mergeCell ref="Y34:AB34"/>
    <mergeCell ref="AC34:AF34"/>
    <mergeCell ref="U35:X35"/>
    <mergeCell ref="Y35:AB35"/>
    <mergeCell ref="AC35:AF35"/>
    <mergeCell ref="BE12:BH13"/>
    <mergeCell ref="BI12:BL13"/>
    <mergeCell ref="BM12:BP13"/>
    <mergeCell ref="BE16:BH16"/>
    <mergeCell ref="BI16:BL16"/>
    <mergeCell ref="BM16:BP16"/>
    <mergeCell ref="BE20:BH20"/>
    <mergeCell ref="BI20:BL20"/>
    <mergeCell ref="BM20:BP20"/>
    <mergeCell ref="BE22:BH22"/>
    <mergeCell ref="BI22:BL22"/>
    <mergeCell ref="BM22:BP22"/>
    <mergeCell ref="BE23:BH23"/>
    <mergeCell ref="BI23:BL23"/>
    <mergeCell ref="BM23:BP23"/>
    <mergeCell ref="BE26:BH26"/>
    <mergeCell ref="BI26:BL26"/>
    <mergeCell ref="BM26:BP26"/>
    <mergeCell ref="BQ12:BT13"/>
    <mergeCell ref="BU12:BX13"/>
    <mergeCell ref="CG12:CJ13"/>
    <mergeCell ref="BE14:BH14"/>
    <mergeCell ref="BI14:BL14"/>
    <mergeCell ref="BM14:BP14"/>
    <mergeCell ref="BQ14:BT14"/>
    <mergeCell ref="BU14:BX14"/>
    <mergeCell ref="CG14:CJ14"/>
    <mergeCell ref="CG16:CJ16"/>
    <mergeCell ref="BE17:BH17"/>
    <mergeCell ref="BI17:BL17"/>
    <mergeCell ref="BM17:BP17"/>
    <mergeCell ref="BQ17:BT17"/>
    <mergeCell ref="BU17:BX17"/>
    <mergeCell ref="CG17:CJ17"/>
    <mergeCell ref="BE19:BH19"/>
    <mergeCell ref="BI19:BL19"/>
    <mergeCell ref="BM19:BP19"/>
    <mergeCell ref="BQ19:BT19"/>
    <mergeCell ref="BU19:BX19"/>
    <mergeCell ref="CG19:CJ19"/>
    <mergeCell ref="BQ23:BT23"/>
    <mergeCell ref="BU23:BX23"/>
    <mergeCell ref="CG23:CJ23"/>
    <mergeCell ref="BE25:BH25"/>
    <mergeCell ref="BI25:BL25"/>
    <mergeCell ref="BM25:BP25"/>
    <mergeCell ref="BQ25:BT25"/>
    <mergeCell ref="BU25:BX25"/>
    <mergeCell ref="CG25:CJ25"/>
    <mergeCell ref="BE31:BH31"/>
    <mergeCell ref="BI31:BL31"/>
    <mergeCell ref="BM31:BP31"/>
    <mergeCell ref="BQ31:BT31"/>
    <mergeCell ref="BU31:BX31"/>
    <mergeCell ref="CG31:CJ31"/>
    <mergeCell ref="BY31:CB31"/>
    <mergeCell ref="CC31:CF31"/>
    <mergeCell ref="CG26:CJ26"/>
    <mergeCell ref="BE28:BH28"/>
    <mergeCell ref="BI28:BL28"/>
    <mergeCell ref="BM28:BP28"/>
    <mergeCell ref="BQ28:BT28"/>
    <mergeCell ref="BU28:BX28"/>
    <mergeCell ref="CG28:CJ28"/>
    <mergeCell ref="BE29:BH29"/>
    <mergeCell ref="BI29:BL29"/>
    <mergeCell ref="BM29:BP29"/>
    <mergeCell ref="BQ29:BT29"/>
    <mergeCell ref="BU29:BX29"/>
    <mergeCell ref="CG29:CJ29"/>
    <mergeCell ref="CC28:CF28"/>
    <mergeCell ref="BY29:CB29"/>
    <mergeCell ref="CC29:CF29"/>
    <mergeCell ref="BE32:BH32"/>
    <mergeCell ref="BI32:BL32"/>
    <mergeCell ref="BM32:BP32"/>
    <mergeCell ref="BQ32:BT32"/>
    <mergeCell ref="BU32:BX32"/>
    <mergeCell ref="CG32:CJ32"/>
    <mergeCell ref="BE33:BH33"/>
    <mergeCell ref="BI33:BL33"/>
    <mergeCell ref="BM33:BP33"/>
    <mergeCell ref="BQ33:BT33"/>
    <mergeCell ref="BU33:BX33"/>
    <mergeCell ref="CG33:CJ33"/>
    <mergeCell ref="BY32:CB32"/>
    <mergeCell ref="BY33:CB33"/>
    <mergeCell ref="BE34:BH34"/>
    <mergeCell ref="BI34:BL34"/>
    <mergeCell ref="BM34:BP34"/>
    <mergeCell ref="BQ34:BT34"/>
    <mergeCell ref="BU34:BX34"/>
    <mergeCell ref="CG34:CJ34"/>
    <mergeCell ref="BE35:BH35"/>
    <mergeCell ref="BI35:BL35"/>
    <mergeCell ref="BM35:BP35"/>
    <mergeCell ref="BQ35:BT35"/>
    <mergeCell ref="BU35:BX35"/>
    <mergeCell ref="CG35:CJ35"/>
    <mergeCell ref="BY34:CB34"/>
    <mergeCell ref="BY35:CB35"/>
    <mergeCell ref="AG12:AJ13"/>
    <mergeCell ref="AK12:AN13"/>
    <mergeCell ref="AO12:AR13"/>
    <mergeCell ref="AS12:AV13"/>
    <mergeCell ref="AW12:AZ13"/>
    <mergeCell ref="BA12:BD13"/>
    <mergeCell ref="AG14:AJ14"/>
    <mergeCell ref="AK14:AN14"/>
    <mergeCell ref="AO14:AR14"/>
    <mergeCell ref="AS14:AV14"/>
    <mergeCell ref="AW14:AZ14"/>
    <mergeCell ref="BA14:BD14"/>
    <mergeCell ref="AG16:AJ16"/>
    <mergeCell ref="AK16:AN16"/>
    <mergeCell ref="AO16:AR16"/>
    <mergeCell ref="AS16:AV16"/>
    <mergeCell ref="AW16:AZ16"/>
    <mergeCell ref="BA16:BD16"/>
    <mergeCell ref="AG17:AJ17"/>
    <mergeCell ref="AK17:AN17"/>
    <mergeCell ref="AO17:AR17"/>
    <mergeCell ref="AS17:AV17"/>
    <mergeCell ref="AW17:AZ17"/>
    <mergeCell ref="BA17:BD17"/>
    <mergeCell ref="AO22:AR22"/>
    <mergeCell ref="AS22:AV22"/>
    <mergeCell ref="AW22:AZ22"/>
    <mergeCell ref="BA22:BD22"/>
    <mergeCell ref="AG23:AJ23"/>
    <mergeCell ref="AK23:AN23"/>
    <mergeCell ref="AO23:AR23"/>
    <mergeCell ref="AS23:AV23"/>
    <mergeCell ref="AW23:AZ23"/>
    <mergeCell ref="BA23:BD23"/>
    <mergeCell ref="AG25:AJ25"/>
    <mergeCell ref="AK25:AN25"/>
    <mergeCell ref="AO25:AR25"/>
    <mergeCell ref="AS25:AV25"/>
    <mergeCell ref="AW25:AZ25"/>
    <mergeCell ref="BA25:BD25"/>
    <mergeCell ref="AG26:AJ26"/>
    <mergeCell ref="AK26:AN26"/>
    <mergeCell ref="AO26:AR26"/>
    <mergeCell ref="AS26:AV26"/>
    <mergeCell ref="AW26:AZ26"/>
    <mergeCell ref="BA26:BD26"/>
    <mergeCell ref="AG28:AJ28"/>
    <mergeCell ref="AK28:AN28"/>
    <mergeCell ref="AO28:AR28"/>
    <mergeCell ref="AS28:AV28"/>
    <mergeCell ref="AW28:AZ28"/>
    <mergeCell ref="BA28:BD28"/>
    <mergeCell ref="AG29:AJ29"/>
    <mergeCell ref="AK29:AN29"/>
    <mergeCell ref="AO29:AR29"/>
    <mergeCell ref="AS29:AV29"/>
    <mergeCell ref="AW29:AZ29"/>
    <mergeCell ref="BA29:BD29"/>
    <mergeCell ref="AG32:AJ32"/>
    <mergeCell ref="AK32:AN32"/>
    <mergeCell ref="AO32:AR32"/>
    <mergeCell ref="AS32:AV32"/>
    <mergeCell ref="AW32:AZ32"/>
    <mergeCell ref="BA32:BD32"/>
    <mergeCell ref="AG31:AJ31"/>
    <mergeCell ref="AK31:AN31"/>
    <mergeCell ref="AO31:AR31"/>
    <mergeCell ref="AS31:AV31"/>
    <mergeCell ref="AW31:AZ31"/>
    <mergeCell ref="BA31:BD31"/>
    <mergeCell ref="AG33:AJ33"/>
    <mergeCell ref="AK33:AN33"/>
    <mergeCell ref="AO33:AR33"/>
    <mergeCell ref="AS33:AV33"/>
    <mergeCell ref="AW33:AZ33"/>
    <mergeCell ref="BA33:BD33"/>
    <mergeCell ref="AG34:AJ34"/>
    <mergeCell ref="AK34:AN34"/>
    <mergeCell ref="AO34:AR34"/>
    <mergeCell ref="AS34:AV34"/>
    <mergeCell ref="AW34:AZ34"/>
    <mergeCell ref="BA34:BD34"/>
    <mergeCell ref="CK32:CN32"/>
    <mergeCell ref="CC33:CF33"/>
    <mergeCell ref="AG35:AJ35"/>
    <mergeCell ref="AK35:AN35"/>
    <mergeCell ref="AO35:AR35"/>
    <mergeCell ref="AS35:AV35"/>
    <mergeCell ref="AW35:AZ35"/>
    <mergeCell ref="BA35:BD35"/>
    <mergeCell ref="CK12:CN13"/>
    <mergeCell ref="CK14:CN14"/>
    <mergeCell ref="CK16:CN16"/>
    <mergeCell ref="CK17:CN17"/>
    <mergeCell ref="CK19:CN19"/>
    <mergeCell ref="CK20:CN20"/>
    <mergeCell ref="CK22:CN22"/>
    <mergeCell ref="CK23:CN23"/>
    <mergeCell ref="CK25:CN25"/>
    <mergeCell ref="CK26:CN26"/>
    <mergeCell ref="CK28:CN28"/>
    <mergeCell ref="CK29:CN29"/>
    <mergeCell ref="CK31:CN31"/>
    <mergeCell ref="CC32:CF32"/>
    <mergeCell ref="CC34:CF34"/>
    <mergeCell ref="CC35:CF35"/>
    <mergeCell ref="CK33:CN33"/>
    <mergeCell ref="CK34:CN34"/>
    <mergeCell ref="CK35:CN35"/>
    <mergeCell ref="BY12:CB13"/>
    <mergeCell ref="CC12:CF13"/>
    <mergeCell ref="BY14:CB14"/>
    <mergeCell ref="CC14:CF14"/>
    <mergeCell ref="BY16:CB16"/>
    <mergeCell ref="CC16:CF16"/>
    <mergeCell ref="BY17:CB17"/>
    <mergeCell ref="CC17:CF17"/>
    <mergeCell ref="BY19:CB19"/>
    <mergeCell ref="CC19:CF19"/>
    <mergeCell ref="BY20:CB20"/>
    <mergeCell ref="CC20:CF20"/>
    <mergeCell ref="BY22:CB22"/>
    <mergeCell ref="CC22:CF22"/>
    <mergeCell ref="BY23:CB23"/>
    <mergeCell ref="CC23:CF23"/>
    <mergeCell ref="BY25:CB25"/>
    <mergeCell ref="CC25:CF25"/>
    <mergeCell ref="BY26:CB26"/>
    <mergeCell ref="CC26:CF26"/>
    <mergeCell ref="BY28:CB28"/>
  </mergeCells>
  <phoneticPr fontId="43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Header>&amp;L&amp;G</oddHeader>
    <oddFooter>&amp;L&amp;"Arial Narrow,Normal"&amp;10&amp;A
&amp;F&amp;R&amp;"Arial Narrow,Normal"&amp;10Página &amp;P de &amp;N</oddFooter>
  </headerFooter>
  <colBreaks count="1" manualBreakCount="1">
    <brk id="101" max="1048575" man="1"/>
  </col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0FECF-3AD4-42E7-BBF8-666F000EC9D3}">
  <dimension ref="A1:K42"/>
  <sheetViews>
    <sheetView showGridLines="0" view="pageBreakPreview" topLeftCell="A26" zoomScaleNormal="85" zoomScaleSheetLayoutView="100" workbookViewId="0">
      <selection activeCell="M20" sqref="M20"/>
    </sheetView>
  </sheetViews>
  <sheetFormatPr defaultRowHeight="15" x14ac:dyDescent="0.25"/>
  <cols>
    <col min="1" max="1" width="1.7109375" style="57" customWidth="1"/>
    <col min="2" max="3" width="17.140625" style="58" bestFit="1" customWidth="1"/>
    <col min="4" max="4" width="71.140625" style="113" customWidth="1"/>
    <col min="5" max="5" width="7.5703125" style="57" customWidth="1"/>
    <col min="6" max="6" width="13.42578125" style="57" bestFit="1" customWidth="1"/>
    <col min="7" max="7" width="11.42578125" style="57" bestFit="1" customWidth="1"/>
    <col min="8" max="8" width="11.28515625" style="57" customWidth="1"/>
    <col min="9" max="9" width="10" style="57" bestFit="1" customWidth="1"/>
    <col min="10" max="10" width="16" style="57" bestFit="1" customWidth="1"/>
    <col min="11" max="11" width="1.7109375" style="57" customWidth="1"/>
    <col min="12" max="12" width="17.140625" style="57" bestFit="1" customWidth="1"/>
    <col min="13" max="16384" width="9.140625" style="57"/>
  </cols>
  <sheetData>
    <row r="1" spans="1:11" s="82" customFormat="1" ht="50.1" customHeight="1" x14ac:dyDescent="0.25">
      <c r="B1" s="226" t="s">
        <v>318</v>
      </c>
      <c r="C1" s="226"/>
      <c r="D1" s="226"/>
      <c r="E1" s="226"/>
      <c r="F1" s="226"/>
      <c r="G1" s="226"/>
      <c r="H1" s="226"/>
      <c r="I1" s="226"/>
      <c r="J1" s="226"/>
      <c r="K1" s="59"/>
    </row>
    <row r="2" spans="1:11" s="82" customFormat="1" ht="9.9499999999999993" customHeight="1" x14ac:dyDescent="0.25">
      <c r="C2" s="59"/>
      <c r="D2" s="59"/>
      <c r="E2" s="59"/>
      <c r="F2" s="25"/>
      <c r="G2" s="59"/>
      <c r="H2" s="59"/>
      <c r="I2" s="59"/>
      <c r="J2" s="59"/>
      <c r="K2" s="59"/>
    </row>
    <row r="3" spans="1:11" s="83" customFormat="1" ht="24.95" customHeight="1" x14ac:dyDescent="0.25">
      <c r="B3" s="84" t="s">
        <v>16</v>
      </c>
      <c r="C3" s="242" t="str">
        <f>'ORÇAMENTO SINTÉTICO'!C3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D3" s="242"/>
      <c r="E3" s="242"/>
      <c r="F3" s="242"/>
      <c r="G3" s="242"/>
      <c r="H3" s="242"/>
      <c r="I3" s="87" t="s">
        <v>36</v>
      </c>
      <c r="J3" s="88" t="str">
        <f>COMPOSIÇÕES!K3</f>
        <v>10/12/2024</v>
      </c>
      <c r="K3" s="86"/>
    </row>
    <row r="4" spans="1:11" s="83" customFormat="1" ht="15" customHeight="1" x14ac:dyDescent="0.25">
      <c r="B4" s="84" t="s">
        <v>18</v>
      </c>
      <c r="C4" s="86" t="str">
        <f>'ORÇAMENTO SINTÉTICO'!C4</f>
        <v>Rua 05, n. 833, Quadra C5, Lote 23, Setor Oeste, Goiânia - GO</v>
      </c>
      <c r="I4" s="87" t="s">
        <v>17</v>
      </c>
      <c r="J4" s="88" t="str">
        <f>COMPOSIÇÕES!K4</f>
        <v>00</v>
      </c>
    </row>
    <row r="5" spans="1:11" s="83" customFormat="1" ht="15" customHeight="1" x14ac:dyDescent="0.25">
      <c r="B5" s="83" t="s">
        <v>90</v>
      </c>
      <c r="C5" s="86" t="str">
        <f>'ORÇAMENTO SINTÉTICO'!C5</f>
        <v>SINAPI - 10/2024 (GO) / SETOP - 07/2024 (MG) / SEINFRA - 028 (CE) / EMBASA - 05/2024 (BA)</v>
      </c>
      <c r="D5" s="86"/>
      <c r="G5" s="87" t="s">
        <v>176</v>
      </c>
      <c r="H5" s="88" t="str">
        <f>COMPOSIÇÕES!I5</f>
        <v>24 MESES</v>
      </c>
      <c r="I5" s="87" t="s">
        <v>89</v>
      </c>
      <c r="J5" s="89">
        <f>COMPOSIÇÕES!K5</f>
        <v>0.44579999999999997</v>
      </c>
    </row>
    <row r="6" spans="1:11" s="83" customFormat="1" ht="12" customHeight="1" x14ac:dyDescent="0.25">
      <c r="C6" s="86"/>
      <c r="D6" s="86"/>
      <c r="I6" s="87"/>
      <c r="J6" s="89"/>
    </row>
    <row r="7" spans="1:11" s="90" customFormat="1" ht="6.95" customHeight="1" x14ac:dyDescent="0.25">
      <c r="D7" s="37"/>
      <c r="J7" s="91"/>
      <c r="K7" s="92"/>
    </row>
    <row r="8" spans="1:11" s="58" customFormat="1" ht="33" x14ac:dyDescent="0.25">
      <c r="A8" s="118" t="s">
        <v>105</v>
      </c>
      <c r="B8" s="121" t="s">
        <v>51</v>
      </c>
      <c r="C8" s="121" t="s">
        <v>21</v>
      </c>
      <c r="D8" s="121" t="s">
        <v>45</v>
      </c>
      <c r="E8" s="121" t="s">
        <v>38</v>
      </c>
      <c r="F8" s="121" t="s">
        <v>41</v>
      </c>
      <c r="G8" s="121" t="s">
        <v>106</v>
      </c>
      <c r="H8" s="121" t="s">
        <v>39</v>
      </c>
      <c r="I8" s="121" t="s">
        <v>56</v>
      </c>
      <c r="J8" s="121" t="s">
        <v>107</v>
      </c>
    </row>
    <row r="9" spans="1:11" x14ac:dyDescent="0.25">
      <c r="A9" s="119" t="s">
        <v>105</v>
      </c>
      <c r="B9" s="99" t="s">
        <v>72</v>
      </c>
      <c r="C9" s="99" t="s">
        <v>193</v>
      </c>
      <c r="D9" s="115" t="s">
        <v>194</v>
      </c>
      <c r="E9" s="99" t="s">
        <v>190</v>
      </c>
      <c r="F9" s="142">
        <v>24</v>
      </c>
      <c r="G9" s="142">
        <v>90452.45</v>
      </c>
      <c r="H9" s="142">
        <f>+TRUNC(F9*G9,2)</f>
        <v>2170858.7999999998</v>
      </c>
      <c r="I9" s="143">
        <f>+H9/$G$40</f>
        <v>0.10401982793067985</v>
      </c>
      <c r="J9" s="144">
        <f>+I9</f>
        <v>0.10401982793067985</v>
      </c>
    </row>
    <row r="10" spans="1:11" ht="25.5" x14ac:dyDescent="0.25">
      <c r="A10" s="119" t="s">
        <v>105</v>
      </c>
      <c r="B10" s="99" t="s">
        <v>72</v>
      </c>
      <c r="C10" s="99" t="s">
        <v>195</v>
      </c>
      <c r="D10" s="115" t="s">
        <v>196</v>
      </c>
      <c r="E10" s="99" t="s">
        <v>190</v>
      </c>
      <c r="F10" s="142">
        <v>24</v>
      </c>
      <c r="G10" s="142">
        <v>69171.490000000005</v>
      </c>
      <c r="H10" s="142">
        <f t="shared" ref="H10:H38" si="0">+TRUNC(F10*G10,2)</f>
        <v>1660115.76</v>
      </c>
      <c r="I10" s="143">
        <f t="shared" ref="I10:I38" si="1">+H10/$G$40</f>
        <v>7.954683911280172E-2</v>
      </c>
      <c r="J10" s="144">
        <f>+J9+I10</f>
        <v>0.18356666704348157</v>
      </c>
    </row>
    <row r="11" spans="1:11" ht="25.5" x14ac:dyDescent="0.25">
      <c r="A11" s="119" t="s">
        <v>105</v>
      </c>
      <c r="B11" s="99" t="s">
        <v>72</v>
      </c>
      <c r="C11" s="99" t="s">
        <v>209</v>
      </c>
      <c r="D11" s="115" t="s">
        <v>210</v>
      </c>
      <c r="E11" s="99" t="s">
        <v>190</v>
      </c>
      <c r="F11" s="142">
        <v>24</v>
      </c>
      <c r="G11" s="142">
        <v>63180.09</v>
      </c>
      <c r="H11" s="142">
        <f t="shared" si="0"/>
        <v>1516322.16</v>
      </c>
      <c r="I11" s="143">
        <f t="shared" si="1"/>
        <v>7.2656761540951811E-2</v>
      </c>
      <c r="J11" s="144">
        <f t="shared" ref="J11:J38" si="2">+J10+I11</f>
        <v>0.25622342858443337</v>
      </c>
    </row>
    <row r="12" spans="1:11" x14ac:dyDescent="0.25">
      <c r="A12" s="119" t="s">
        <v>105</v>
      </c>
      <c r="B12" s="99" t="s">
        <v>72</v>
      </c>
      <c r="C12" s="99" t="s">
        <v>216</v>
      </c>
      <c r="D12" s="115" t="s">
        <v>217</v>
      </c>
      <c r="E12" s="99" t="s">
        <v>190</v>
      </c>
      <c r="F12" s="142">
        <v>24</v>
      </c>
      <c r="G12" s="142">
        <v>58448.27</v>
      </c>
      <c r="H12" s="142">
        <f t="shared" si="0"/>
        <v>1402758.48</v>
      </c>
      <c r="I12" s="143">
        <f t="shared" si="1"/>
        <v>6.7215194151688737E-2</v>
      </c>
      <c r="J12" s="144">
        <f t="shared" si="2"/>
        <v>0.32343862273612212</v>
      </c>
    </row>
    <row r="13" spans="1:11" x14ac:dyDescent="0.25">
      <c r="A13" s="119" t="s">
        <v>105</v>
      </c>
      <c r="B13" s="99" t="s">
        <v>72</v>
      </c>
      <c r="C13" s="99" t="s">
        <v>222</v>
      </c>
      <c r="D13" s="115" t="s">
        <v>223</v>
      </c>
      <c r="E13" s="99" t="s">
        <v>190</v>
      </c>
      <c r="F13" s="142">
        <v>24</v>
      </c>
      <c r="G13" s="142">
        <v>55420.04</v>
      </c>
      <c r="H13" s="142">
        <f t="shared" si="0"/>
        <v>1330080.96</v>
      </c>
      <c r="I13" s="143">
        <f t="shared" si="1"/>
        <v>6.3732746041830754E-2</v>
      </c>
      <c r="J13" s="144">
        <f t="shared" si="2"/>
        <v>0.38717136877795288</v>
      </c>
    </row>
    <row r="14" spans="1:11" x14ac:dyDescent="0.25">
      <c r="A14" s="119" t="s">
        <v>105</v>
      </c>
      <c r="B14" s="99" t="s">
        <v>72</v>
      </c>
      <c r="C14" s="99" t="s">
        <v>237</v>
      </c>
      <c r="D14" s="115" t="s">
        <v>238</v>
      </c>
      <c r="E14" s="99" t="s">
        <v>190</v>
      </c>
      <c r="F14" s="142">
        <v>24</v>
      </c>
      <c r="G14" s="142">
        <v>48978.43</v>
      </c>
      <c r="H14" s="142">
        <f t="shared" si="0"/>
        <v>1175482.32</v>
      </c>
      <c r="I14" s="143">
        <f t="shared" si="1"/>
        <v>5.6324929406719758E-2</v>
      </c>
      <c r="J14" s="144">
        <f t="shared" si="2"/>
        <v>0.44349629818467262</v>
      </c>
    </row>
    <row r="15" spans="1:11" ht="25.5" x14ac:dyDescent="0.25">
      <c r="A15" s="119" t="s">
        <v>105</v>
      </c>
      <c r="B15" s="99" t="s">
        <v>72</v>
      </c>
      <c r="C15" s="99" t="s">
        <v>231</v>
      </c>
      <c r="D15" s="115" t="s">
        <v>232</v>
      </c>
      <c r="E15" s="99" t="s">
        <v>190</v>
      </c>
      <c r="F15" s="142">
        <v>24</v>
      </c>
      <c r="G15" s="142">
        <v>43649.86</v>
      </c>
      <c r="H15" s="142">
        <f t="shared" si="0"/>
        <v>1047596.64</v>
      </c>
      <c r="I15" s="143">
        <f t="shared" si="1"/>
        <v>5.0197102747335923E-2</v>
      </c>
      <c r="J15" s="144">
        <f t="shared" si="2"/>
        <v>0.49369340093200853</v>
      </c>
    </row>
    <row r="16" spans="1:11" ht="25.5" x14ac:dyDescent="0.25">
      <c r="A16" s="119" t="s">
        <v>105</v>
      </c>
      <c r="B16" s="99" t="s">
        <v>72</v>
      </c>
      <c r="C16" s="99" t="s">
        <v>201</v>
      </c>
      <c r="D16" s="115" t="s">
        <v>202</v>
      </c>
      <c r="E16" s="99" t="s">
        <v>190</v>
      </c>
      <c r="F16" s="142">
        <v>24</v>
      </c>
      <c r="G16" s="142">
        <v>41502.449999999997</v>
      </c>
      <c r="H16" s="142">
        <f t="shared" si="0"/>
        <v>996058.8</v>
      </c>
      <c r="I16" s="143">
        <f t="shared" si="1"/>
        <v>4.7727592870084164E-2</v>
      </c>
      <c r="J16" s="144">
        <f t="shared" si="2"/>
        <v>0.54142099380209274</v>
      </c>
    </row>
    <row r="17" spans="1:10" x14ac:dyDescent="0.25">
      <c r="A17" s="119" t="s">
        <v>105</v>
      </c>
      <c r="B17" s="99" t="s">
        <v>72</v>
      </c>
      <c r="C17" s="99" t="s">
        <v>211</v>
      </c>
      <c r="D17" s="115" t="s">
        <v>212</v>
      </c>
      <c r="E17" s="99" t="s">
        <v>190</v>
      </c>
      <c r="F17" s="142">
        <v>24</v>
      </c>
      <c r="G17" s="142">
        <v>40560.339999999997</v>
      </c>
      <c r="H17" s="142">
        <f t="shared" si="0"/>
        <v>973448.16</v>
      </c>
      <c r="I17" s="143">
        <f t="shared" si="1"/>
        <v>4.6644171469206984E-2</v>
      </c>
      <c r="J17" s="144">
        <f t="shared" si="2"/>
        <v>0.58806516527129971</v>
      </c>
    </row>
    <row r="18" spans="1:10" ht="25.5" x14ac:dyDescent="0.25">
      <c r="A18" s="119" t="s">
        <v>105</v>
      </c>
      <c r="B18" s="99" t="s">
        <v>72</v>
      </c>
      <c r="C18" s="99" t="s">
        <v>246</v>
      </c>
      <c r="D18" s="115" t="s">
        <v>247</v>
      </c>
      <c r="E18" s="99" t="s">
        <v>190</v>
      </c>
      <c r="F18" s="142">
        <v>24</v>
      </c>
      <c r="G18" s="142">
        <v>37580.620000000003</v>
      </c>
      <c r="H18" s="142">
        <f t="shared" si="0"/>
        <v>901934.88</v>
      </c>
      <c r="I18" s="143">
        <f t="shared" si="1"/>
        <v>4.321750959679109E-2</v>
      </c>
      <c r="J18" s="144">
        <f t="shared" si="2"/>
        <v>0.63128267486809075</v>
      </c>
    </row>
    <row r="19" spans="1:10" ht="38.25" x14ac:dyDescent="0.25">
      <c r="A19" s="119" t="s">
        <v>105</v>
      </c>
      <c r="B19" s="99" t="s">
        <v>72</v>
      </c>
      <c r="C19" s="99" t="s">
        <v>244</v>
      </c>
      <c r="D19" s="115" t="s">
        <v>245</v>
      </c>
      <c r="E19" s="99" t="s">
        <v>190</v>
      </c>
      <c r="F19" s="142">
        <v>24</v>
      </c>
      <c r="G19" s="142">
        <v>30229.62</v>
      </c>
      <c r="H19" s="142">
        <f t="shared" si="0"/>
        <v>725510.88</v>
      </c>
      <c r="I19" s="143">
        <f t="shared" si="1"/>
        <v>3.4763899383707553E-2</v>
      </c>
      <c r="J19" s="144">
        <f t="shared" si="2"/>
        <v>0.66604657425179825</v>
      </c>
    </row>
    <row r="20" spans="1:10" ht="25.5" x14ac:dyDescent="0.25">
      <c r="A20" s="119" t="s">
        <v>105</v>
      </c>
      <c r="B20" s="99" t="s">
        <v>72</v>
      </c>
      <c r="C20" s="99" t="s">
        <v>256</v>
      </c>
      <c r="D20" s="115" t="s">
        <v>257</v>
      </c>
      <c r="E20" s="99" t="s">
        <v>190</v>
      </c>
      <c r="F20" s="142">
        <v>24</v>
      </c>
      <c r="G20" s="142">
        <v>28413.759999999998</v>
      </c>
      <c r="H20" s="142">
        <f t="shared" si="0"/>
        <v>681930.23999999999</v>
      </c>
      <c r="I20" s="143">
        <f t="shared" si="1"/>
        <v>3.2675670211958149E-2</v>
      </c>
      <c r="J20" s="144">
        <f t="shared" si="2"/>
        <v>0.69872224446375641</v>
      </c>
    </row>
    <row r="21" spans="1:10" x14ac:dyDescent="0.25">
      <c r="A21" s="119" t="s">
        <v>105</v>
      </c>
      <c r="B21" s="99" t="s">
        <v>72</v>
      </c>
      <c r="C21" s="99" t="s">
        <v>213</v>
      </c>
      <c r="D21" s="115" t="s">
        <v>214</v>
      </c>
      <c r="E21" s="99" t="s">
        <v>190</v>
      </c>
      <c r="F21" s="142">
        <v>24</v>
      </c>
      <c r="G21" s="142">
        <v>27850.74</v>
      </c>
      <c r="H21" s="142">
        <f t="shared" si="0"/>
        <v>668417.76</v>
      </c>
      <c r="I21" s="143">
        <f t="shared" si="1"/>
        <v>3.2028200259275483E-2</v>
      </c>
      <c r="J21" s="144">
        <f t="shared" si="2"/>
        <v>0.73075044472303186</v>
      </c>
    </row>
    <row r="22" spans="1:10" x14ac:dyDescent="0.25">
      <c r="A22" s="119" t="s">
        <v>105</v>
      </c>
      <c r="B22" s="99" t="s">
        <v>72</v>
      </c>
      <c r="C22" s="99" t="s">
        <v>253</v>
      </c>
      <c r="D22" s="115" t="s">
        <v>254</v>
      </c>
      <c r="E22" s="99" t="s">
        <v>190</v>
      </c>
      <c r="F22" s="142">
        <v>24</v>
      </c>
      <c r="G22" s="142">
        <v>27106.01</v>
      </c>
      <c r="H22" s="142">
        <f t="shared" si="0"/>
        <v>650544.24</v>
      </c>
      <c r="I22" s="143">
        <f t="shared" si="1"/>
        <v>3.117176479008902E-2</v>
      </c>
      <c r="J22" s="144">
        <f t="shared" si="2"/>
        <v>0.76192220951312084</v>
      </c>
    </row>
    <row r="23" spans="1:10" ht="25.5" x14ac:dyDescent="0.25">
      <c r="A23" s="119" t="s">
        <v>105</v>
      </c>
      <c r="B23" s="99" t="s">
        <v>72</v>
      </c>
      <c r="C23" s="99" t="s">
        <v>240</v>
      </c>
      <c r="D23" s="115" t="s">
        <v>241</v>
      </c>
      <c r="E23" s="99" t="s">
        <v>190</v>
      </c>
      <c r="F23" s="142">
        <v>24</v>
      </c>
      <c r="G23" s="142">
        <v>19572.5</v>
      </c>
      <c r="H23" s="142">
        <f t="shared" si="0"/>
        <v>469740</v>
      </c>
      <c r="I23" s="143">
        <f t="shared" si="1"/>
        <v>2.2508269064831648E-2</v>
      </c>
      <c r="J23" s="144">
        <f t="shared" si="2"/>
        <v>0.78443047857795245</v>
      </c>
    </row>
    <row r="24" spans="1:10" ht="25.5" x14ac:dyDescent="0.25">
      <c r="A24" s="119" t="s">
        <v>105</v>
      </c>
      <c r="B24" s="99" t="s">
        <v>72</v>
      </c>
      <c r="C24" s="99" t="s">
        <v>198</v>
      </c>
      <c r="D24" s="115" t="s">
        <v>199</v>
      </c>
      <c r="E24" s="99" t="s">
        <v>190</v>
      </c>
      <c r="F24" s="142">
        <v>24</v>
      </c>
      <c r="G24" s="142">
        <v>18964.5</v>
      </c>
      <c r="H24" s="142">
        <f t="shared" si="0"/>
        <v>455148</v>
      </c>
      <c r="I24" s="143">
        <f t="shared" si="1"/>
        <v>2.1809072355600961E-2</v>
      </c>
      <c r="J24" s="144">
        <f t="shared" si="2"/>
        <v>0.80623955093355337</v>
      </c>
    </row>
    <row r="25" spans="1:10" ht="25.5" x14ac:dyDescent="0.25">
      <c r="A25" s="119" t="s">
        <v>105</v>
      </c>
      <c r="B25" s="99" t="s">
        <v>72</v>
      </c>
      <c r="C25" s="99" t="s">
        <v>204</v>
      </c>
      <c r="D25" s="115" t="s">
        <v>205</v>
      </c>
      <c r="E25" s="99" t="s">
        <v>190</v>
      </c>
      <c r="F25" s="142">
        <v>24</v>
      </c>
      <c r="G25" s="142">
        <v>17340.650000000001</v>
      </c>
      <c r="H25" s="142">
        <f t="shared" si="0"/>
        <v>416175.6</v>
      </c>
      <c r="I25" s="143">
        <f t="shared" si="1"/>
        <v>1.9941653644607121E-2</v>
      </c>
      <c r="J25" s="144">
        <f t="shared" si="2"/>
        <v>0.82618120457816047</v>
      </c>
    </row>
    <row r="26" spans="1:10" ht="25.5" x14ac:dyDescent="0.25">
      <c r="A26" s="119" t="s">
        <v>105</v>
      </c>
      <c r="B26" s="99" t="s">
        <v>72</v>
      </c>
      <c r="C26" s="99" t="s">
        <v>250</v>
      </c>
      <c r="D26" s="115" t="s">
        <v>251</v>
      </c>
      <c r="E26" s="99" t="s">
        <v>190</v>
      </c>
      <c r="F26" s="142">
        <v>24</v>
      </c>
      <c r="G26" s="142">
        <v>17011.91</v>
      </c>
      <c r="H26" s="142">
        <f t="shared" si="0"/>
        <v>408285.84</v>
      </c>
      <c r="I26" s="143">
        <f t="shared" si="1"/>
        <v>1.9563604423895781E-2</v>
      </c>
      <c r="J26" s="144">
        <f t="shared" si="2"/>
        <v>0.84574480900205629</v>
      </c>
    </row>
    <row r="27" spans="1:10" x14ac:dyDescent="0.25">
      <c r="A27" s="119" t="s">
        <v>105</v>
      </c>
      <c r="B27" s="99" t="s">
        <v>72</v>
      </c>
      <c r="C27" s="99" t="s">
        <v>188</v>
      </c>
      <c r="D27" s="115" t="s">
        <v>189</v>
      </c>
      <c r="E27" s="99" t="s">
        <v>190</v>
      </c>
      <c r="F27" s="142">
        <v>24</v>
      </c>
      <c r="G27" s="142">
        <v>16448.89</v>
      </c>
      <c r="H27" s="142">
        <f t="shared" si="0"/>
        <v>394773.36</v>
      </c>
      <c r="I27" s="143">
        <f t="shared" si="1"/>
        <v>1.8916134471213111E-2</v>
      </c>
      <c r="J27" s="144">
        <f t="shared" si="2"/>
        <v>0.86466094347326938</v>
      </c>
    </row>
    <row r="28" spans="1:10" x14ac:dyDescent="0.25">
      <c r="A28" s="119" t="s">
        <v>105</v>
      </c>
      <c r="B28" s="99" t="s">
        <v>72</v>
      </c>
      <c r="C28" s="99" t="s">
        <v>191</v>
      </c>
      <c r="D28" s="115" t="s">
        <v>192</v>
      </c>
      <c r="E28" s="99" t="s">
        <v>190</v>
      </c>
      <c r="F28" s="142">
        <v>24</v>
      </c>
      <c r="G28" s="142">
        <v>16448.89</v>
      </c>
      <c r="H28" s="142">
        <f t="shared" si="0"/>
        <v>394773.36</v>
      </c>
      <c r="I28" s="143">
        <f t="shared" si="1"/>
        <v>1.8916134471213111E-2</v>
      </c>
      <c r="J28" s="144">
        <f t="shared" si="2"/>
        <v>0.88357707794448248</v>
      </c>
    </row>
    <row r="29" spans="1:10" ht="38.25" x14ac:dyDescent="0.25">
      <c r="A29" s="119" t="s">
        <v>105</v>
      </c>
      <c r="B29" s="99" t="s">
        <v>72</v>
      </c>
      <c r="C29" s="99" t="s">
        <v>229</v>
      </c>
      <c r="D29" s="115" t="s">
        <v>230</v>
      </c>
      <c r="E29" s="99" t="s">
        <v>190</v>
      </c>
      <c r="F29" s="142">
        <v>24</v>
      </c>
      <c r="G29" s="142">
        <v>16216</v>
      </c>
      <c r="H29" s="142">
        <f t="shared" si="0"/>
        <v>389184</v>
      </c>
      <c r="I29" s="143">
        <f t="shared" si="1"/>
        <v>1.8648312231718485E-2</v>
      </c>
      <c r="J29" s="144">
        <f t="shared" si="2"/>
        <v>0.90222539017620096</v>
      </c>
    </row>
    <row r="30" spans="1:10" ht="25.5" x14ac:dyDescent="0.25">
      <c r="A30" s="119" t="s">
        <v>105</v>
      </c>
      <c r="B30" s="99" t="s">
        <v>72</v>
      </c>
      <c r="C30" s="99" t="s">
        <v>259</v>
      </c>
      <c r="D30" s="115" t="s">
        <v>260</v>
      </c>
      <c r="E30" s="99" t="s">
        <v>190</v>
      </c>
      <c r="F30" s="142">
        <v>24</v>
      </c>
      <c r="G30" s="142">
        <v>15704.17</v>
      </c>
      <c r="H30" s="142">
        <f t="shared" si="0"/>
        <v>376900.08</v>
      </c>
      <c r="I30" s="143">
        <f t="shared" si="1"/>
        <v>1.8059710501972526E-2</v>
      </c>
      <c r="J30" s="144">
        <f t="shared" si="2"/>
        <v>0.92028510067817348</v>
      </c>
    </row>
    <row r="31" spans="1:10" ht="38.25" x14ac:dyDescent="0.25">
      <c r="A31" s="119" t="s">
        <v>105</v>
      </c>
      <c r="B31" s="99" t="s">
        <v>72</v>
      </c>
      <c r="C31" s="99" t="s">
        <v>226</v>
      </c>
      <c r="D31" s="115" t="s">
        <v>227</v>
      </c>
      <c r="E31" s="99" t="s">
        <v>190</v>
      </c>
      <c r="F31" s="142">
        <v>24</v>
      </c>
      <c r="G31" s="142">
        <v>14841.01</v>
      </c>
      <c r="H31" s="142">
        <f t="shared" si="0"/>
        <v>356184.24</v>
      </c>
      <c r="I31" s="143">
        <f t="shared" si="1"/>
        <v>1.7067081173782458E-2</v>
      </c>
      <c r="J31" s="144">
        <f t="shared" si="2"/>
        <v>0.9373521818519559</v>
      </c>
    </row>
    <row r="32" spans="1:10" ht="25.5" x14ac:dyDescent="0.25">
      <c r="A32" s="119" t="s">
        <v>105</v>
      </c>
      <c r="B32" s="99" t="s">
        <v>72</v>
      </c>
      <c r="C32" s="99" t="s">
        <v>242</v>
      </c>
      <c r="D32" s="115" t="s">
        <v>243</v>
      </c>
      <c r="E32" s="99" t="s">
        <v>190</v>
      </c>
      <c r="F32" s="142">
        <v>24</v>
      </c>
      <c r="G32" s="142">
        <v>12221.5</v>
      </c>
      <c r="H32" s="142">
        <f t="shared" si="0"/>
        <v>293316</v>
      </c>
      <c r="I32" s="143">
        <f t="shared" si="1"/>
        <v>1.4054658851748116E-2</v>
      </c>
      <c r="J32" s="144">
        <f t="shared" si="2"/>
        <v>0.95140684070370407</v>
      </c>
    </row>
    <row r="33" spans="1:10" ht="25.5" x14ac:dyDescent="0.25">
      <c r="A33" s="119" t="s">
        <v>105</v>
      </c>
      <c r="B33" s="99" t="s">
        <v>72</v>
      </c>
      <c r="C33" s="99" t="s">
        <v>218</v>
      </c>
      <c r="D33" s="115" t="s">
        <v>219</v>
      </c>
      <c r="E33" s="99" t="s">
        <v>190</v>
      </c>
      <c r="F33" s="142">
        <v>24</v>
      </c>
      <c r="G33" s="142">
        <v>10375.61</v>
      </c>
      <c r="H33" s="142">
        <f t="shared" si="0"/>
        <v>249014.64</v>
      </c>
      <c r="I33" s="143">
        <f t="shared" si="1"/>
        <v>1.1931895342534572E-2</v>
      </c>
      <c r="J33" s="144">
        <f t="shared" si="2"/>
        <v>0.96333873604623865</v>
      </c>
    </row>
    <row r="34" spans="1:10" ht="25.5" x14ac:dyDescent="0.25">
      <c r="A34" s="119" t="s">
        <v>105</v>
      </c>
      <c r="B34" s="99" t="s">
        <v>72</v>
      </c>
      <c r="C34" s="99" t="s">
        <v>235</v>
      </c>
      <c r="D34" s="115" t="s">
        <v>236</v>
      </c>
      <c r="E34" s="99" t="s">
        <v>190</v>
      </c>
      <c r="F34" s="142">
        <v>24</v>
      </c>
      <c r="G34" s="142">
        <v>10375.61</v>
      </c>
      <c r="H34" s="142">
        <f t="shared" si="0"/>
        <v>249014.64</v>
      </c>
      <c r="I34" s="143">
        <f t="shared" si="1"/>
        <v>1.1931895342534572E-2</v>
      </c>
      <c r="J34" s="144">
        <f t="shared" si="2"/>
        <v>0.97527063138877323</v>
      </c>
    </row>
    <row r="35" spans="1:10" ht="25.5" x14ac:dyDescent="0.25">
      <c r="A35" s="119" t="s">
        <v>105</v>
      </c>
      <c r="B35" s="99" t="s">
        <v>72</v>
      </c>
      <c r="C35" s="99" t="s">
        <v>220</v>
      </c>
      <c r="D35" s="115" t="s">
        <v>221</v>
      </c>
      <c r="E35" s="99" t="s">
        <v>190</v>
      </c>
      <c r="F35" s="142">
        <v>24</v>
      </c>
      <c r="G35" s="142">
        <v>6225.36</v>
      </c>
      <c r="H35" s="142">
        <f t="shared" si="0"/>
        <v>149408.64000000001</v>
      </c>
      <c r="I35" s="143">
        <f t="shared" si="1"/>
        <v>7.1591303055532187E-3</v>
      </c>
      <c r="J35" s="144">
        <f t="shared" si="2"/>
        <v>0.9824297616943265</v>
      </c>
    </row>
    <row r="36" spans="1:10" ht="51" x14ac:dyDescent="0.25">
      <c r="A36" s="119" t="s">
        <v>105</v>
      </c>
      <c r="B36" s="99" t="s">
        <v>72</v>
      </c>
      <c r="C36" s="99" t="s">
        <v>262</v>
      </c>
      <c r="D36" s="115" t="s">
        <v>263</v>
      </c>
      <c r="E36" s="99" t="s">
        <v>190</v>
      </c>
      <c r="F36" s="142">
        <v>24</v>
      </c>
      <c r="G36" s="142">
        <v>5184.4399999999996</v>
      </c>
      <c r="H36" s="142">
        <f t="shared" si="0"/>
        <v>124426.56</v>
      </c>
      <c r="I36" s="143">
        <f t="shared" si="1"/>
        <v>5.9620779394801782E-3</v>
      </c>
      <c r="J36" s="144">
        <f t="shared" si="2"/>
        <v>0.98839183963380672</v>
      </c>
    </row>
    <row r="37" spans="1:10" x14ac:dyDescent="0.25">
      <c r="A37" s="119" t="s">
        <v>105</v>
      </c>
      <c r="B37" s="99" t="s">
        <v>72</v>
      </c>
      <c r="C37" s="99" t="s">
        <v>224</v>
      </c>
      <c r="D37" s="115" t="s">
        <v>225</v>
      </c>
      <c r="E37" s="99" t="s">
        <v>190</v>
      </c>
      <c r="F37" s="142">
        <v>24</v>
      </c>
      <c r="G37" s="142">
        <v>5047.05</v>
      </c>
      <c r="H37" s="142">
        <f t="shared" si="0"/>
        <v>121129.2</v>
      </c>
      <c r="I37" s="143">
        <f t="shared" si="1"/>
        <v>5.8040801830966191E-3</v>
      </c>
      <c r="J37" s="144">
        <f t="shared" si="2"/>
        <v>0.99419591981690336</v>
      </c>
    </row>
    <row r="38" spans="1:10" ht="25.5" x14ac:dyDescent="0.25">
      <c r="A38" s="119" t="s">
        <v>105</v>
      </c>
      <c r="B38" s="99" t="s">
        <v>72</v>
      </c>
      <c r="C38" s="99" t="s">
        <v>233</v>
      </c>
      <c r="D38" s="115" t="s">
        <v>234</v>
      </c>
      <c r="E38" s="99" t="s">
        <v>190</v>
      </c>
      <c r="F38" s="142">
        <v>24</v>
      </c>
      <c r="G38" s="142">
        <v>5047.05</v>
      </c>
      <c r="H38" s="142">
        <f t="shared" si="0"/>
        <v>121129.2</v>
      </c>
      <c r="I38" s="143">
        <f t="shared" si="1"/>
        <v>5.8040801830966191E-3</v>
      </c>
      <c r="J38" s="144">
        <f t="shared" si="2"/>
        <v>1</v>
      </c>
    </row>
    <row r="39" spans="1:10" ht="16.5" x14ac:dyDescent="0.25">
      <c r="A39" s="79"/>
      <c r="B39" s="79"/>
      <c r="C39" s="79"/>
      <c r="D39" s="120"/>
      <c r="E39" s="79"/>
      <c r="F39" s="79"/>
      <c r="G39" s="79"/>
      <c r="H39" s="79"/>
      <c r="I39" s="79"/>
      <c r="J39" s="25"/>
    </row>
    <row r="40" spans="1:10" ht="16.5" x14ac:dyDescent="0.25">
      <c r="A40" s="238"/>
      <c r="B40" s="238"/>
      <c r="C40" s="238"/>
      <c r="D40" s="120"/>
      <c r="E40" s="310" t="s">
        <v>86</v>
      </c>
      <c r="F40" s="238"/>
      <c r="G40" s="311">
        <f>SUM(H9:H38)</f>
        <v>20869663.439999998</v>
      </c>
      <c r="H40" s="238"/>
      <c r="I40" s="238"/>
      <c r="J40" s="25"/>
    </row>
    <row r="41" spans="1:10" ht="16.5" x14ac:dyDescent="0.25">
      <c r="A41" s="238"/>
      <c r="B41" s="238"/>
      <c r="C41" s="238"/>
      <c r="D41" s="120"/>
      <c r="E41" s="310" t="s">
        <v>87</v>
      </c>
      <c r="F41" s="238"/>
      <c r="G41" s="311">
        <f>+'ORÇAMENTO RESUMO'!K17</f>
        <v>9303692.4000000134</v>
      </c>
      <c r="H41" s="238"/>
      <c r="I41" s="238"/>
      <c r="J41" s="25"/>
    </row>
    <row r="42" spans="1:10" ht="16.5" x14ac:dyDescent="0.25">
      <c r="A42" s="238"/>
      <c r="B42" s="238"/>
      <c r="C42" s="238"/>
      <c r="D42" s="120"/>
      <c r="E42" s="310" t="s">
        <v>88</v>
      </c>
      <c r="F42" s="238"/>
      <c r="G42" s="311">
        <f>SUM(G40:I41)</f>
        <v>30173355.840000011</v>
      </c>
      <c r="H42" s="238"/>
      <c r="I42" s="238"/>
      <c r="J42" s="25"/>
    </row>
  </sheetData>
  <mergeCells count="11">
    <mergeCell ref="A42:C42"/>
    <mergeCell ref="E42:F42"/>
    <mergeCell ref="G42:I42"/>
    <mergeCell ref="A40:C40"/>
    <mergeCell ref="E40:F40"/>
    <mergeCell ref="G40:I40"/>
    <mergeCell ref="B1:J1"/>
    <mergeCell ref="A41:C41"/>
    <mergeCell ref="E41:F41"/>
    <mergeCell ref="G41:I41"/>
    <mergeCell ref="C3:H3"/>
  </mergeCells>
  <printOptions horizontalCentered="1"/>
  <pageMargins left="0.51181102362204722" right="0.51181102362204722" top="0.98425196850393704" bottom="0.78740157480314965" header="0.31496062992125984" footer="0.31496062992125984"/>
  <pageSetup paperSize="9" scale="76" orientation="landscape" r:id="rId1"/>
  <headerFooter>
    <oddHeader>&amp;L&amp;G</oddHeader>
    <oddFooter>&amp;L&amp;"Arial Narrow,Normal"&amp;10&amp;A
&amp;F&amp;R&amp;"Arial Narrow,Normal"&amp;10Página &amp;P de &amp;N</oddFooter>
  </headerFooter>
  <colBreaks count="1" manualBreakCount="1">
    <brk id="21" max="1048575" man="1"/>
  </col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325E2-FB74-48D0-8101-4A94DE119053}">
  <dimension ref="B1:Y31"/>
  <sheetViews>
    <sheetView showGridLines="0" showZeros="0" view="pageBreakPreview" zoomScaleNormal="100" zoomScaleSheetLayoutView="100" workbookViewId="0">
      <selection activeCell="M20" sqref="M20"/>
    </sheetView>
  </sheetViews>
  <sheetFormatPr defaultColWidth="9.140625" defaultRowHeight="13.5" x14ac:dyDescent="0.25"/>
  <cols>
    <col min="1" max="1" width="1.7109375" style="33" customWidth="1"/>
    <col min="2" max="2" width="9.140625" style="33" customWidth="1"/>
    <col min="3" max="3" width="11" style="33" customWidth="1"/>
    <col min="4" max="4" width="9.7109375" style="33" bestFit="1" customWidth="1"/>
    <col min="5" max="14" width="10.7109375" style="33" customWidth="1"/>
    <col min="15" max="15" width="10.7109375" style="35" customWidth="1"/>
    <col min="16" max="16" width="1.7109375" style="33" customWidth="1"/>
    <col min="17" max="17" width="9.140625" style="33" customWidth="1"/>
    <col min="18" max="16384" width="9.140625" style="33"/>
  </cols>
  <sheetData>
    <row r="1" spans="2:21" s="24" customFormat="1" ht="20.100000000000001" customHeight="1" x14ac:dyDescent="0.25">
      <c r="B1" s="226" t="s">
        <v>321</v>
      </c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</row>
    <row r="2" spans="2:21" s="24" customFormat="1" ht="20.100000000000001" customHeight="1" x14ac:dyDescent="0.25"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</row>
    <row r="3" spans="2:21" s="24" customFormat="1" ht="15" customHeight="1" x14ac:dyDescent="0.25"/>
    <row r="4" spans="2:21" s="5" customFormat="1" ht="36" customHeight="1" x14ac:dyDescent="0.25">
      <c r="B4" s="1" t="s">
        <v>16</v>
      </c>
      <c r="C4" s="331" t="str">
        <f>'CURVA ABC DE SERVIÇOS'!C3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" t="s">
        <v>36</v>
      </c>
      <c r="O4" s="4" t="str">
        <f>'CURVA ABC DE SERVIÇOS'!J3</f>
        <v>10/12/2024</v>
      </c>
      <c r="R4" s="11"/>
      <c r="S4" s="11"/>
      <c r="T4" s="12"/>
      <c r="U4" s="12"/>
    </row>
    <row r="5" spans="2:21" s="5" customFormat="1" ht="20.100000000000001" customHeight="1" x14ac:dyDescent="0.25">
      <c r="B5" s="1" t="s">
        <v>18</v>
      </c>
      <c r="C5" s="2" t="str">
        <f>'CURVA ABC DE SERVIÇOS'!C4</f>
        <v>Rua 05, n. 833, Quadra C5, Lote 23, Setor Oeste, Goiânia - GO</v>
      </c>
      <c r="N5" s="3" t="s">
        <v>17</v>
      </c>
      <c r="O5" s="4" t="str">
        <f>'CURVA ABC DE SERVIÇOS'!J4</f>
        <v>00</v>
      </c>
    </row>
    <row r="6" spans="2:21" s="5" customFormat="1" ht="15" customHeight="1" thickBot="1" x14ac:dyDescent="0.3"/>
    <row r="7" spans="2:21" s="67" customFormat="1" ht="24" customHeight="1" x14ac:dyDescent="0.25">
      <c r="B7" s="23"/>
      <c r="F7" s="334" t="s">
        <v>45</v>
      </c>
      <c r="G7" s="335"/>
      <c r="H7" s="335"/>
      <c r="I7" s="335"/>
      <c r="J7" s="336"/>
      <c r="K7" s="332" t="s">
        <v>271</v>
      </c>
    </row>
    <row r="8" spans="2:21" s="67" customFormat="1" ht="20.100000000000001" customHeight="1" thickBot="1" x14ac:dyDescent="0.3">
      <c r="B8" s="23"/>
      <c r="F8" s="337"/>
      <c r="G8" s="338"/>
      <c r="H8" s="338"/>
      <c r="I8" s="338"/>
      <c r="J8" s="339"/>
      <c r="K8" s="333"/>
    </row>
    <row r="9" spans="2:21" s="67" customFormat="1" ht="18" customHeight="1" x14ac:dyDescent="0.25">
      <c r="B9" s="68"/>
      <c r="F9" s="315" t="s">
        <v>273</v>
      </c>
      <c r="G9" s="316"/>
      <c r="H9" s="316"/>
      <c r="I9" s="316"/>
      <c r="J9" s="317"/>
      <c r="K9" s="145"/>
    </row>
    <row r="10" spans="2:21" s="67" customFormat="1" ht="18" customHeight="1" x14ac:dyDescent="0.25">
      <c r="B10" s="68"/>
      <c r="F10" s="340" t="s">
        <v>267</v>
      </c>
      <c r="G10" s="341"/>
      <c r="H10" s="341"/>
      <c r="I10" s="341"/>
      <c r="J10" s="342"/>
      <c r="K10" s="147">
        <v>0.1</v>
      </c>
    </row>
    <row r="11" spans="2:21" s="67" customFormat="1" ht="18" customHeight="1" x14ac:dyDescent="0.25">
      <c r="B11" s="68"/>
      <c r="F11" s="324" t="s">
        <v>268</v>
      </c>
      <c r="G11" s="325"/>
      <c r="H11" s="325"/>
      <c r="I11" s="325"/>
      <c r="J11" s="326"/>
      <c r="K11" s="145">
        <v>1.11E-2</v>
      </c>
    </row>
    <row r="12" spans="2:21" s="67" customFormat="1" ht="18" customHeight="1" x14ac:dyDescent="0.25">
      <c r="B12" s="68"/>
      <c r="F12" s="324" t="s">
        <v>269</v>
      </c>
      <c r="G12" s="325"/>
      <c r="H12" s="325"/>
      <c r="I12" s="325"/>
      <c r="J12" s="326"/>
      <c r="K12" s="145">
        <v>7.1999999999999998E-3</v>
      </c>
    </row>
    <row r="13" spans="2:21" s="67" customFormat="1" ht="18" customHeight="1" x14ac:dyDescent="0.25">
      <c r="B13" s="68"/>
      <c r="F13" s="324" t="s">
        <v>270</v>
      </c>
      <c r="G13" s="325"/>
      <c r="H13" s="325"/>
      <c r="I13" s="325"/>
      <c r="J13" s="326"/>
      <c r="K13" s="145">
        <v>1.4E-3</v>
      </c>
    </row>
    <row r="14" spans="2:21" s="67" customFormat="1" ht="18" customHeight="1" x14ac:dyDescent="0.25">
      <c r="B14" s="68"/>
      <c r="F14" s="327" t="s">
        <v>272</v>
      </c>
      <c r="G14" s="328"/>
      <c r="H14" s="328"/>
      <c r="I14" s="328"/>
      <c r="J14" s="329"/>
      <c r="K14" s="148">
        <f>SUM(K10:K13)</f>
        <v>0.1197</v>
      </c>
    </row>
    <row r="15" spans="2:21" s="67" customFormat="1" ht="18" customHeight="1" x14ac:dyDescent="0.25">
      <c r="B15" s="68"/>
      <c r="F15" s="318"/>
      <c r="G15" s="319"/>
      <c r="H15" s="319"/>
      <c r="I15" s="319"/>
      <c r="J15" s="320"/>
      <c r="K15" s="145"/>
    </row>
    <row r="16" spans="2:21" s="67" customFormat="1" ht="18" customHeight="1" x14ac:dyDescent="0.25">
      <c r="B16" s="68"/>
      <c r="F16" s="321" t="s">
        <v>274</v>
      </c>
      <c r="G16" s="322"/>
      <c r="H16" s="322"/>
      <c r="I16" s="322"/>
      <c r="J16" s="323"/>
      <c r="K16" s="145"/>
    </row>
    <row r="17" spans="2:25" s="67" customFormat="1" ht="18" customHeight="1" x14ac:dyDescent="0.25">
      <c r="B17" s="68"/>
      <c r="F17" s="324" t="s">
        <v>275</v>
      </c>
      <c r="G17" s="325"/>
      <c r="H17" s="325"/>
      <c r="I17" s="325"/>
      <c r="J17" s="326"/>
      <c r="K17" s="145">
        <v>0.12</v>
      </c>
    </row>
    <row r="18" spans="2:25" s="67" customFormat="1" ht="18" customHeight="1" x14ac:dyDescent="0.25">
      <c r="B18" s="68"/>
      <c r="F18" s="327" t="s">
        <v>272</v>
      </c>
      <c r="G18" s="328"/>
      <c r="H18" s="328"/>
      <c r="I18" s="328"/>
      <c r="J18" s="329"/>
      <c r="K18" s="148">
        <f>SUM(K17)</f>
        <v>0.12</v>
      </c>
    </row>
    <row r="19" spans="2:25" s="67" customFormat="1" ht="18" customHeight="1" x14ac:dyDescent="0.25">
      <c r="B19" s="68"/>
      <c r="F19" s="318"/>
      <c r="G19" s="319"/>
      <c r="H19" s="319"/>
      <c r="I19" s="319"/>
      <c r="J19" s="320"/>
      <c r="K19" s="145"/>
    </row>
    <row r="20" spans="2:25" s="67" customFormat="1" ht="18" customHeight="1" x14ac:dyDescent="0.25">
      <c r="B20" s="68"/>
      <c r="F20" s="321" t="s">
        <v>276</v>
      </c>
      <c r="G20" s="322"/>
      <c r="H20" s="322"/>
      <c r="I20" s="322"/>
      <c r="J20" s="323"/>
      <c r="K20" s="145"/>
    </row>
    <row r="21" spans="2:25" s="67" customFormat="1" ht="18" customHeight="1" x14ac:dyDescent="0.25">
      <c r="B21" s="68"/>
      <c r="F21" s="324" t="s">
        <v>277</v>
      </c>
      <c r="G21" s="325"/>
      <c r="H21" s="325"/>
      <c r="I21" s="325"/>
      <c r="J21" s="326"/>
      <c r="K21" s="145">
        <v>2.3900000000000001E-2</v>
      </c>
    </row>
    <row r="22" spans="2:25" s="67" customFormat="1" ht="18" customHeight="1" x14ac:dyDescent="0.25">
      <c r="B22" s="68"/>
      <c r="F22" s="324" t="s">
        <v>207</v>
      </c>
      <c r="G22" s="325"/>
      <c r="H22" s="325"/>
      <c r="I22" s="325"/>
      <c r="J22" s="326"/>
      <c r="K22" s="145">
        <v>0.1099</v>
      </c>
    </row>
    <row r="23" spans="2:25" s="67" customFormat="1" ht="18" customHeight="1" x14ac:dyDescent="0.25">
      <c r="B23" s="68"/>
      <c r="F23" s="324" t="s">
        <v>278</v>
      </c>
      <c r="G23" s="325"/>
      <c r="H23" s="325"/>
      <c r="I23" s="325"/>
      <c r="J23" s="326"/>
      <c r="K23" s="145">
        <v>7.2300000000000003E-2</v>
      </c>
    </row>
    <row r="24" spans="2:25" s="67" customFormat="1" ht="18" customHeight="1" thickBot="1" x14ac:dyDescent="0.3">
      <c r="B24" s="68"/>
      <c r="F24" s="327" t="s">
        <v>272</v>
      </c>
      <c r="G24" s="328"/>
      <c r="H24" s="328"/>
      <c r="I24" s="328"/>
      <c r="J24" s="329"/>
      <c r="K24" s="148">
        <f>SUM(K21:K23)</f>
        <v>0.20610000000000001</v>
      </c>
    </row>
    <row r="25" spans="2:25" s="67" customFormat="1" ht="20.100000000000001" customHeight="1" thickBot="1" x14ac:dyDescent="0.3">
      <c r="B25" s="68"/>
      <c r="F25" s="312" t="s">
        <v>8</v>
      </c>
      <c r="G25" s="313"/>
      <c r="H25" s="313"/>
      <c r="I25" s="313"/>
      <c r="J25" s="314"/>
      <c r="K25" s="146">
        <f>+K14+K18+K24</f>
        <v>0.44579999999999997</v>
      </c>
    </row>
    <row r="26" spans="2:25" s="67" customFormat="1" ht="15" customHeight="1" x14ac:dyDescent="0.25">
      <c r="B26" s="23"/>
      <c r="C26" s="7"/>
      <c r="D26" s="69"/>
      <c r="E26" s="70"/>
      <c r="F26" s="70"/>
      <c r="G26" s="70"/>
      <c r="H26" s="71"/>
      <c r="I26" s="73"/>
      <c r="J26" s="73"/>
      <c r="K26" s="73"/>
    </row>
    <row r="27" spans="2:25" s="67" customFormat="1" ht="20.100000000000001" customHeight="1" x14ac:dyDescent="0.25">
      <c r="B27" s="74" t="s">
        <v>279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</row>
    <row r="28" spans="2:25" s="67" customFormat="1" ht="24.95" customHeight="1" x14ac:dyDescent="0.25">
      <c r="B28" s="330" t="s">
        <v>280</v>
      </c>
      <c r="C28" s="330"/>
      <c r="D28" s="330"/>
      <c r="E28" s="330"/>
      <c r="F28" s="330"/>
      <c r="G28" s="330"/>
      <c r="H28" s="330"/>
      <c r="I28" s="330"/>
      <c r="J28" s="330"/>
      <c r="K28" s="330"/>
      <c r="L28" s="330"/>
      <c r="M28" s="330"/>
      <c r="N28" s="330"/>
      <c r="O28" s="330"/>
      <c r="P28" s="75"/>
      <c r="Q28" s="75"/>
      <c r="R28" s="75"/>
      <c r="S28" s="75"/>
      <c r="T28" s="75"/>
      <c r="U28" s="75"/>
      <c r="V28" s="75"/>
      <c r="W28" s="75"/>
      <c r="X28" s="75"/>
      <c r="Y28" s="75"/>
    </row>
    <row r="29" spans="2:25" s="67" customFormat="1" ht="20.100000000000001" customHeight="1" x14ac:dyDescent="0.25">
      <c r="B29" s="74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</row>
    <row r="30" spans="2:25" s="67" customFormat="1" ht="20.100000000000001" customHeight="1" x14ac:dyDescent="0.25">
      <c r="B30" s="74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</row>
    <row r="31" spans="2:25" s="67" customFormat="1" ht="20.100000000000001" customHeight="1" x14ac:dyDescent="0.25">
      <c r="B31" s="74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</row>
  </sheetData>
  <mergeCells count="22">
    <mergeCell ref="B1:P2"/>
    <mergeCell ref="C4:M4"/>
    <mergeCell ref="K7:K8"/>
    <mergeCell ref="F7:J8"/>
    <mergeCell ref="F10:J10"/>
    <mergeCell ref="B28:O28"/>
    <mergeCell ref="F14:J14"/>
    <mergeCell ref="F15:J15"/>
    <mergeCell ref="F16:J16"/>
    <mergeCell ref="F17:J17"/>
    <mergeCell ref="F18:J18"/>
    <mergeCell ref="F25:J25"/>
    <mergeCell ref="F9:J9"/>
    <mergeCell ref="F19:J19"/>
    <mergeCell ref="F20:J20"/>
    <mergeCell ref="F23:J23"/>
    <mergeCell ref="F24:J24"/>
    <mergeCell ref="F22:J22"/>
    <mergeCell ref="F21:J21"/>
    <mergeCell ref="F11:J11"/>
    <mergeCell ref="F12:J12"/>
    <mergeCell ref="F13:J13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83" orientation="landscape" r:id="rId1"/>
  <headerFooter>
    <oddHeader>&amp;L&amp;G</oddHeader>
    <oddFooter>&amp;L&amp;"Arial Narrow,Normal"&amp;10&amp;A
&amp;F&amp;R&amp;"Arial Narrow,Normal"&amp;10&amp;P de &amp;N</oddFooter>
  </headerFooter>
  <colBreaks count="1" manualBreakCount="1">
    <brk id="17" max="1048575" man="1"/>
  </colBreaks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7C182-4B42-4ADD-9F41-711A359D8635}">
  <dimension ref="B1:K95"/>
  <sheetViews>
    <sheetView showGridLines="0" view="pageBreakPreview" zoomScaleNormal="85" zoomScaleSheetLayoutView="100" workbookViewId="0">
      <selection activeCell="G5" sqref="G5"/>
    </sheetView>
  </sheetViews>
  <sheetFormatPr defaultRowHeight="12.75" x14ac:dyDescent="0.25"/>
  <cols>
    <col min="1" max="1" width="1.7109375" style="15" customWidth="1"/>
    <col min="2" max="2" width="9" style="15" customWidth="1"/>
    <col min="3" max="3" width="91.7109375" style="15" customWidth="1"/>
    <col min="4" max="4" width="11.7109375" style="15" customWidth="1"/>
    <col min="5" max="5" width="14.28515625" style="15" customWidth="1"/>
    <col min="6" max="6" width="11.85546875" style="138" customWidth="1"/>
    <col min="7" max="7" width="11.7109375" style="138" customWidth="1"/>
    <col min="8" max="8" width="1.7109375" style="15" customWidth="1"/>
    <col min="9" max="16384" width="9.140625" style="15"/>
  </cols>
  <sheetData>
    <row r="1" spans="2:11" s="82" customFormat="1" ht="29.25" customHeight="1" x14ac:dyDescent="0.25">
      <c r="B1" s="226" t="s">
        <v>168</v>
      </c>
      <c r="C1" s="226"/>
      <c r="D1" s="226"/>
      <c r="E1" s="226"/>
      <c r="F1" s="226"/>
      <c r="G1" s="226"/>
      <c r="H1" s="93"/>
      <c r="I1" s="93"/>
      <c r="J1" s="93"/>
      <c r="K1" s="59"/>
    </row>
    <row r="2" spans="2:11" s="82" customFormat="1" ht="9.9499999999999993" customHeight="1" x14ac:dyDescent="0.25">
      <c r="C2" s="59"/>
      <c r="D2" s="59"/>
      <c r="E2" s="59"/>
      <c r="F2" s="25"/>
      <c r="G2" s="59"/>
      <c r="H2" s="59"/>
      <c r="I2" s="59"/>
      <c r="J2" s="59"/>
      <c r="K2" s="59"/>
    </row>
    <row r="3" spans="2:11" s="83" customFormat="1" ht="24.95" customHeight="1" x14ac:dyDescent="0.25">
      <c r="B3" s="84" t="s">
        <v>16</v>
      </c>
      <c r="C3" s="242" t="str">
        <f>'BDI NORMAL'!C4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D3" s="242"/>
      <c r="E3" s="242"/>
      <c r="F3" s="87" t="s">
        <v>36</v>
      </c>
      <c r="G3" s="88" t="str">
        <f>'BDI NORMAL'!O4</f>
        <v>10/12/2024</v>
      </c>
      <c r="H3" s="86"/>
      <c r="K3" s="86"/>
    </row>
    <row r="4" spans="2:11" s="83" customFormat="1" ht="15" customHeight="1" x14ac:dyDescent="0.25">
      <c r="B4" s="84" t="s">
        <v>18</v>
      </c>
      <c r="C4" s="86" t="str">
        <f>'BDI NORMAL'!C5</f>
        <v>Rua 05, n. 833, Quadra C5, Lote 23, Setor Oeste, Goiânia - GO</v>
      </c>
      <c r="F4" s="87" t="s">
        <v>17</v>
      </c>
      <c r="G4" s="88" t="str">
        <f>'BDI NORMAL'!O5</f>
        <v>00</v>
      </c>
    </row>
    <row r="5" spans="2:11" s="83" customFormat="1" ht="15" customHeight="1" x14ac:dyDescent="0.25">
      <c r="B5" s="84" t="s">
        <v>90</v>
      </c>
      <c r="C5" s="85" t="str">
        <f>'ORÇAMENTO SINTÉTICO'!C5</f>
        <v>SINAPI - 10/2024 (GO) / SETOP - 07/2024 (MG) / SEINFRA - 028 (CE) / EMBASA - 05/2024 (BA)</v>
      </c>
      <c r="D5" s="87"/>
      <c r="E5" s="88"/>
      <c r="F5" s="87"/>
      <c r="G5" s="89"/>
    </row>
    <row r="6" spans="2:11" s="90" customFormat="1" ht="6.95" customHeight="1" thickBot="1" x14ac:dyDescent="0.3">
      <c r="D6" s="37"/>
      <c r="J6" s="91"/>
      <c r="K6" s="92"/>
    </row>
    <row r="7" spans="2:11" ht="14.25" customHeight="1" x14ac:dyDescent="0.25">
      <c r="B7" s="343" t="s">
        <v>24</v>
      </c>
      <c r="C7" s="345" t="s">
        <v>108</v>
      </c>
      <c r="D7" s="347" t="s">
        <v>109</v>
      </c>
      <c r="E7" s="347"/>
      <c r="F7" s="348" t="s">
        <v>110</v>
      </c>
      <c r="G7" s="349"/>
    </row>
    <row r="8" spans="2:11" ht="24.95" customHeight="1" thickBot="1" x14ac:dyDescent="0.3">
      <c r="B8" s="344"/>
      <c r="C8" s="346"/>
      <c r="D8" s="123" t="s">
        <v>111</v>
      </c>
      <c r="E8" s="123" t="s">
        <v>112</v>
      </c>
      <c r="F8" s="123" t="s">
        <v>111</v>
      </c>
      <c r="G8" s="124" t="s">
        <v>112</v>
      </c>
    </row>
    <row r="9" spans="2:11" x14ac:dyDescent="0.25">
      <c r="B9" s="350" t="s">
        <v>113</v>
      </c>
      <c r="C9" s="351"/>
      <c r="D9" s="351"/>
      <c r="E9" s="351"/>
      <c r="F9" s="351"/>
      <c r="G9" s="352"/>
    </row>
    <row r="10" spans="2:11" x14ac:dyDescent="0.25">
      <c r="B10" s="125" t="s">
        <v>114</v>
      </c>
      <c r="C10" s="126" t="s">
        <v>115</v>
      </c>
      <c r="D10" s="127">
        <v>0</v>
      </c>
      <c r="E10" s="127">
        <v>0</v>
      </c>
      <c r="F10" s="127">
        <v>0.2</v>
      </c>
      <c r="G10" s="128">
        <v>0.2</v>
      </c>
    </row>
    <row r="11" spans="2:11" x14ac:dyDescent="0.25">
      <c r="B11" s="125" t="s">
        <v>116</v>
      </c>
      <c r="C11" s="126" t="s">
        <v>117</v>
      </c>
      <c r="D11" s="127">
        <v>1.4999999999999999E-2</v>
      </c>
      <c r="E11" s="127">
        <v>1.4999999999999999E-2</v>
      </c>
      <c r="F11" s="127">
        <v>1.4999999999999999E-2</v>
      </c>
      <c r="G11" s="128">
        <v>1.4999999999999999E-2</v>
      </c>
    </row>
    <row r="12" spans="2:11" x14ac:dyDescent="0.25">
      <c r="B12" s="125" t="s">
        <v>118</v>
      </c>
      <c r="C12" s="126" t="s">
        <v>119</v>
      </c>
      <c r="D12" s="127">
        <v>0.01</v>
      </c>
      <c r="E12" s="127">
        <v>0.01</v>
      </c>
      <c r="F12" s="127">
        <v>0.01</v>
      </c>
      <c r="G12" s="128">
        <v>0.01</v>
      </c>
    </row>
    <row r="13" spans="2:11" x14ac:dyDescent="0.25">
      <c r="B13" s="125" t="s">
        <v>120</v>
      </c>
      <c r="C13" s="126" t="s">
        <v>121</v>
      </c>
      <c r="D13" s="127">
        <v>2E-3</v>
      </c>
      <c r="E13" s="127">
        <v>2E-3</v>
      </c>
      <c r="F13" s="127">
        <v>2E-3</v>
      </c>
      <c r="G13" s="128">
        <v>2E-3</v>
      </c>
    </row>
    <row r="14" spans="2:11" x14ac:dyDescent="0.25">
      <c r="B14" s="125" t="s">
        <v>122</v>
      </c>
      <c r="C14" s="126" t="s">
        <v>123</v>
      </c>
      <c r="D14" s="127">
        <v>6.0000000000000001E-3</v>
      </c>
      <c r="E14" s="127">
        <v>6.0000000000000001E-3</v>
      </c>
      <c r="F14" s="127">
        <v>6.0000000000000001E-3</v>
      </c>
      <c r="G14" s="128">
        <v>6.0000000000000001E-3</v>
      </c>
    </row>
    <row r="15" spans="2:11" x14ac:dyDescent="0.25">
      <c r="B15" s="125" t="s">
        <v>124</v>
      </c>
      <c r="C15" s="126" t="s">
        <v>125</v>
      </c>
      <c r="D15" s="127">
        <v>2.5000000000000001E-2</v>
      </c>
      <c r="E15" s="127">
        <v>2.5000000000000001E-2</v>
      </c>
      <c r="F15" s="127">
        <v>2.5000000000000001E-2</v>
      </c>
      <c r="G15" s="128">
        <v>2.5000000000000001E-2</v>
      </c>
    </row>
    <row r="16" spans="2:11" x14ac:dyDescent="0.25">
      <c r="B16" s="125" t="s">
        <v>126</v>
      </c>
      <c r="C16" s="126" t="s">
        <v>127</v>
      </c>
      <c r="D16" s="127">
        <v>0.03</v>
      </c>
      <c r="E16" s="127">
        <v>0.03</v>
      </c>
      <c r="F16" s="127">
        <v>0.03</v>
      </c>
      <c r="G16" s="128">
        <v>0.03</v>
      </c>
    </row>
    <row r="17" spans="2:7" x14ac:dyDescent="0.25">
      <c r="B17" s="125" t="s">
        <v>128</v>
      </c>
      <c r="C17" s="126" t="s">
        <v>129</v>
      </c>
      <c r="D17" s="127">
        <v>0.08</v>
      </c>
      <c r="E17" s="127">
        <v>0.08</v>
      </c>
      <c r="F17" s="127">
        <v>0.08</v>
      </c>
      <c r="G17" s="128">
        <v>0.08</v>
      </c>
    </row>
    <row r="18" spans="2:7" x14ac:dyDescent="0.25">
      <c r="B18" s="125" t="s">
        <v>130</v>
      </c>
      <c r="C18" s="126" t="s">
        <v>131</v>
      </c>
      <c r="D18" s="127">
        <v>0.01</v>
      </c>
      <c r="E18" s="127">
        <v>0.01</v>
      </c>
      <c r="F18" s="127">
        <v>0.01</v>
      </c>
      <c r="G18" s="128">
        <v>0.01</v>
      </c>
    </row>
    <row r="19" spans="2:7" x14ac:dyDescent="0.25">
      <c r="B19" s="129" t="s">
        <v>46</v>
      </c>
      <c r="C19" s="130" t="s">
        <v>39</v>
      </c>
      <c r="D19" s="131">
        <f>SUM(D10:D18)</f>
        <v>0.17799999999999999</v>
      </c>
      <c r="E19" s="131">
        <f t="shared" ref="E19:G19" si="0">SUM(E10:E18)</f>
        <v>0.17799999999999999</v>
      </c>
      <c r="F19" s="131">
        <f t="shared" si="0"/>
        <v>0.37800000000000006</v>
      </c>
      <c r="G19" s="132">
        <f t="shared" si="0"/>
        <v>0.37800000000000006</v>
      </c>
    </row>
    <row r="20" spans="2:7" x14ac:dyDescent="0.25">
      <c r="B20" s="353" t="s">
        <v>132</v>
      </c>
      <c r="C20" s="354"/>
      <c r="D20" s="354"/>
      <c r="E20" s="354"/>
      <c r="F20" s="354"/>
      <c r="G20" s="355"/>
    </row>
    <row r="21" spans="2:7" x14ac:dyDescent="0.25">
      <c r="B21" s="125" t="s">
        <v>48</v>
      </c>
      <c r="C21" s="126" t="s">
        <v>133</v>
      </c>
      <c r="D21" s="127">
        <v>0.17810000000000001</v>
      </c>
      <c r="E21" s="133" t="s">
        <v>134</v>
      </c>
      <c r="F21" s="127">
        <v>0.17810000000000001</v>
      </c>
      <c r="G21" s="134" t="s">
        <v>134</v>
      </c>
    </row>
    <row r="22" spans="2:7" x14ac:dyDescent="0.25">
      <c r="B22" s="125" t="s">
        <v>42</v>
      </c>
      <c r="C22" s="126" t="s">
        <v>135</v>
      </c>
      <c r="D22" s="127">
        <v>3.6999999999999998E-2</v>
      </c>
      <c r="E22" s="133" t="s">
        <v>134</v>
      </c>
      <c r="F22" s="127">
        <v>3.6999999999999998E-2</v>
      </c>
      <c r="G22" s="134" t="s">
        <v>134</v>
      </c>
    </row>
    <row r="23" spans="2:7" x14ac:dyDescent="0.25">
      <c r="B23" s="125" t="s">
        <v>43</v>
      </c>
      <c r="C23" s="126" t="s">
        <v>136</v>
      </c>
      <c r="D23" s="127">
        <v>8.6E-3</v>
      </c>
      <c r="E23" s="127">
        <v>6.4000000000000003E-3</v>
      </c>
      <c r="F23" s="127">
        <v>8.6E-3</v>
      </c>
      <c r="G23" s="128">
        <v>6.4000000000000003E-3</v>
      </c>
    </row>
    <row r="24" spans="2:7" x14ac:dyDescent="0.25">
      <c r="B24" s="125" t="s">
        <v>44</v>
      </c>
      <c r="C24" s="126" t="s">
        <v>137</v>
      </c>
      <c r="D24" s="127">
        <v>0.1118</v>
      </c>
      <c r="E24" s="127">
        <v>8.3299999999999999E-2</v>
      </c>
      <c r="F24" s="127">
        <v>0.1118</v>
      </c>
      <c r="G24" s="128">
        <v>8.3299999999999999E-2</v>
      </c>
    </row>
    <row r="25" spans="2:7" x14ac:dyDescent="0.25">
      <c r="B25" s="125" t="s">
        <v>138</v>
      </c>
      <c r="C25" s="126" t="s">
        <v>139</v>
      </c>
      <c r="D25" s="127">
        <v>5.9999999999999995E-4</v>
      </c>
      <c r="E25" s="127">
        <v>4.0000000000000002E-4</v>
      </c>
      <c r="F25" s="127">
        <v>5.9999999999999995E-4</v>
      </c>
      <c r="G25" s="128">
        <v>4.0000000000000002E-4</v>
      </c>
    </row>
    <row r="26" spans="2:7" x14ac:dyDescent="0.25">
      <c r="B26" s="125" t="s">
        <v>140</v>
      </c>
      <c r="C26" s="126" t="s">
        <v>141</v>
      </c>
      <c r="D26" s="127">
        <v>7.4999999999999997E-3</v>
      </c>
      <c r="E26" s="127">
        <v>5.5999999999999999E-3</v>
      </c>
      <c r="F26" s="127">
        <v>7.4999999999999997E-3</v>
      </c>
      <c r="G26" s="128">
        <v>5.5999999999999999E-3</v>
      </c>
    </row>
    <row r="27" spans="2:7" x14ac:dyDescent="0.25">
      <c r="B27" s="125" t="s">
        <v>142</v>
      </c>
      <c r="C27" s="126" t="s">
        <v>143</v>
      </c>
      <c r="D27" s="127">
        <v>1.3599999999999999E-2</v>
      </c>
      <c r="E27" s="133" t="s">
        <v>134</v>
      </c>
      <c r="F27" s="127">
        <v>1.3599999999999999E-2</v>
      </c>
      <c r="G27" s="134" t="s">
        <v>134</v>
      </c>
    </row>
    <row r="28" spans="2:7" x14ac:dyDescent="0.25">
      <c r="B28" s="125" t="s">
        <v>144</v>
      </c>
      <c r="C28" s="126" t="s">
        <v>145</v>
      </c>
      <c r="D28" s="127">
        <v>1E-3</v>
      </c>
      <c r="E28" s="127">
        <v>8.0000000000000004E-4</v>
      </c>
      <c r="F28" s="127">
        <v>1E-3</v>
      </c>
      <c r="G28" s="128">
        <v>8.0000000000000004E-4</v>
      </c>
    </row>
    <row r="29" spans="2:7" x14ac:dyDescent="0.25">
      <c r="B29" s="125" t="s">
        <v>146</v>
      </c>
      <c r="C29" s="126" t="s">
        <v>147</v>
      </c>
      <c r="D29" s="127">
        <v>0</v>
      </c>
      <c r="E29" s="127">
        <v>0</v>
      </c>
      <c r="F29" s="127">
        <v>0</v>
      </c>
      <c r="G29" s="128">
        <v>0</v>
      </c>
    </row>
    <row r="30" spans="2:7" x14ac:dyDescent="0.25">
      <c r="B30" s="125" t="s">
        <v>148</v>
      </c>
      <c r="C30" s="126" t="s">
        <v>149</v>
      </c>
      <c r="D30" s="127">
        <v>4.0000000000000002E-4</v>
      </c>
      <c r="E30" s="127">
        <v>2.9999999999999997E-4</v>
      </c>
      <c r="F30" s="127">
        <v>4.0000000000000002E-4</v>
      </c>
      <c r="G30" s="128">
        <v>2.9999999999999997E-4</v>
      </c>
    </row>
    <row r="31" spans="2:7" x14ac:dyDescent="0.25">
      <c r="B31" s="129" t="s">
        <v>47</v>
      </c>
      <c r="C31" s="130" t="s">
        <v>39</v>
      </c>
      <c r="D31" s="131">
        <f>SUM(D21:D30)</f>
        <v>0.35860000000000003</v>
      </c>
      <c r="E31" s="131">
        <f t="shared" ref="E31:G31" si="1">SUM(E21:E30)</f>
        <v>9.6799999999999983E-2</v>
      </c>
      <c r="F31" s="131">
        <f t="shared" si="1"/>
        <v>0.35860000000000003</v>
      </c>
      <c r="G31" s="132">
        <f t="shared" si="1"/>
        <v>9.6799999999999983E-2</v>
      </c>
    </row>
    <row r="32" spans="2:7" x14ac:dyDescent="0.25">
      <c r="B32" s="353" t="s">
        <v>150</v>
      </c>
      <c r="C32" s="354"/>
      <c r="D32" s="354"/>
      <c r="E32" s="354"/>
      <c r="F32" s="354"/>
      <c r="G32" s="355"/>
    </row>
    <row r="33" spans="2:7" x14ac:dyDescent="0.25">
      <c r="B33" s="125" t="s">
        <v>151</v>
      </c>
      <c r="C33" s="126" t="s">
        <v>152</v>
      </c>
      <c r="D33" s="127">
        <v>5.91E-2</v>
      </c>
      <c r="E33" s="127">
        <v>4.3999999999999997E-2</v>
      </c>
      <c r="F33" s="127">
        <v>5.91E-2</v>
      </c>
      <c r="G33" s="128">
        <v>4.3999999999999997E-2</v>
      </c>
    </row>
    <row r="34" spans="2:7" x14ac:dyDescent="0.25">
      <c r="B34" s="125" t="s">
        <v>153</v>
      </c>
      <c r="C34" s="126" t="s">
        <v>154</v>
      </c>
      <c r="D34" s="127">
        <v>1.4E-3</v>
      </c>
      <c r="E34" s="127">
        <v>1E-3</v>
      </c>
      <c r="F34" s="127">
        <v>1.4E-3</v>
      </c>
      <c r="G34" s="128">
        <v>1E-3</v>
      </c>
    </row>
    <row r="35" spans="2:7" x14ac:dyDescent="0.25">
      <c r="B35" s="125" t="s">
        <v>155</v>
      </c>
      <c r="C35" s="126" t="s">
        <v>156</v>
      </c>
      <c r="D35" s="127">
        <v>0.1202</v>
      </c>
      <c r="E35" s="127">
        <v>8.9599999999999999E-2</v>
      </c>
      <c r="F35" s="127">
        <v>0.1202</v>
      </c>
      <c r="G35" s="128">
        <v>8.9599999999999999E-2</v>
      </c>
    </row>
    <row r="36" spans="2:7" x14ac:dyDescent="0.25">
      <c r="B36" s="125" t="s">
        <v>157</v>
      </c>
      <c r="C36" s="126" t="s">
        <v>158</v>
      </c>
      <c r="D36" s="127">
        <v>2.52E-2</v>
      </c>
      <c r="E36" s="127">
        <v>1.8800000000000001E-2</v>
      </c>
      <c r="F36" s="127">
        <v>2.52E-2</v>
      </c>
      <c r="G36" s="128">
        <v>1.8800000000000001E-2</v>
      </c>
    </row>
    <row r="37" spans="2:7" x14ac:dyDescent="0.25">
      <c r="B37" s="125" t="s">
        <v>159</v>
      </c>
      <c r="C37" s="126" t="s">
        <v>160</v>
      </c>
      <c r="D37" s="127">
        <v>5.0000000000000001E-3</v>
      </c>
      <c r="E37" s="127">
        <v>3.7000000000000002E-3</v>
      </c>
      <c r="F37" s="127">
        <v>5.0000000000000001E-3</v>
      </c>
      <c r="G37" s="128">
        <v>3.7000000000000002E-3</v>
      </c>
    </row>
    <row r="38" spans="2:7" x14ac:dyDescent="0.25">
      <c r="B38" s="129" t="s">
        <v>98</v>
      </c>
      <c r="C38" s="130" t="s">
        <v>39</v>
      </c>
      <c r="D38" s="131">
        <f>SUM(D33:D37)</f>
        <v>0.2109</v>
      </c>
      <c r="E38" s="131">
        <f t="shared" ref="E38:G38" si="2">SUM(E33:E37)</f>
        <v>0.15710000000000002</v>
      </c>
      <c r="F38" s="131">
        <f t="shared" si="2"/>
        <v>0.2109</v>
      </c>
      <c r="G38" s="132">
        <f t="shared" si="2"/>
        <v>0.15710000000000002</v>
      </c>
    </row>
    <row r="39" spans="2:7" x14ac:dyDescent="0.25">
      <c r="B39" s="353" t="s">
        <v>161</v>
      </c>
      <c r="C39" s="354"/>
      <c r="D39" s="354"/>
      <c r="E39" s="354"/>
      <c r="F39" s="354"/>
      <c r="G39" s="355"/>
    </row>
    <row r="40" spans="2:7" x14ac:dyDescent="0.25">
      <c r="B40" s="125" t="s">
        <v>162</v>
      </c>
      <c r="C40" s="126" t="s">
        <v>163</v>
      </c>
      <c r="D40" s="127">
        <v>6.3799999999999996E-2</v>
      </c>
      <c r="E40" s="127">
        <v>1.72E-2</v>
      </c>
      <c r="F40" s="127">
        <v>0.1356</v>
      </c>
      <c r="G40" s="128">
        <v>3.6600000000000001E-2</v>
      </c>
    </row>
    <row r="41" spans="2:7" ht="25.5" x14ac:dyDescent="0.25">
      <c r="B41" s="125" t="s">
        <v>164</v>
      </c>
      <c r="C41" s="135" t="s">
        <v>165</v>
      </c>
      <c r="D41" s="127">
        <v>5.0000000000000001E-3</v>
      </c>
      <c r="E41" s="127">
        <v>3.7000000000000002E-3</v>
      </c>
      <c r="F41" s="127">
        <v>5.3E-3</v>
      </c>
      <c r="G41" s="128">
        <v>3.8999999999999998E-3</v>
      </c>
    </row>
    <row r="42" spans="2:7" x14ac:dyDescent="0.25">
      <c r="B42" s="129" t="s">
        <v>97</v>
      </c>
      <c r="C42" s="130" t="s">
        <v>39</v>
      </c>
      <c r="D42" s="131">
        <f>SUM(D40:D41)</f>
        <v>6.88E-2</v>
      </c>
      <c r="E42" s="131">
        <f t="shared" ref="E42:G42" si="3">SUM(E40:E41)</f>
        <v>2.0900000000000002E-2</v>
      </c>
      <c r="F42" s="131">
        <f t="shared" si="3"/>
        <v>0.1409</v>
      </c>
      <c r="G42" s="132">
        <f t="shared" si="3"/>
        <v>4.0500000000000001E-2</v>
      </c>
    </row>
    <row r="43" spans="2:7" ht="13.5" thickBot="1" x14ac:dyDescent="0.3">
      <c r="B43" s="344" t="s">
        <v>166</v>
      </c>
      <c r="C43" s="356"/>
      <c r="D43" s="136">
        <f>SUM(D42,D38,D31,D19)</f>
        <v>0.81630000000000003</v>
      </c>
      <c r="E43" s="136">
        <f>SUM(E42,E38,E31,E19)</f>
        <v>0.45279999999999998</v>
      </c>
      <c r="F43" s="136">
        <f>SUM(F42,F38,F31,F19)</f>
        <v>1.0884</v>
      </c>
      <c r="G43" s="137">
        <f>SUM(G42,G38,G31,G19)</f>
        <v>0.67240000000000011</v>
      </c>
    </row>
    <row r="44" spans="2:7" ht="24.95" customHeight="1" x14ac:dyDescent="0.25">
      <c r="B44" s="15" t="s">
        <v>167</v>
      </c>
    </row>
    <row r="45" spans="2:7" ht="24.95" customHeight="1" x14ac:dyDescent="0.25"/>
    <row r="46" spans="2:7" ht="24.95" customHeight="1" x14ac:dyDescent="0.25"/>
    <row r="47" spans="2:7" ht="24.95" customHeight="1" x14ac:dyDescent="0.25"/>
    <row r="48" spans="2:7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7" ht="24.95" customHeight="1" x14ac:dyDescent="0.25"/>
    <row r="68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</sheetData>
  <mergeCells count="11">
    <mergeCell ref="B9:G9"/>
    <mergeCell ref="B20:G20"/>
    <mergeCell ref="B32:G32"/>
    <mergeCell ref="B39:G39"/>
    <mergeCell ref="B43:C43"/>
    <mergeCell ref="B1:G1"/>
    <mergeCell ref="B7:B8"/>
    <mergeCell ref="C7:C8"/>
    <mergeCell ref="D7:E7"/>
    <mergeCell ref="F7:G7"/>
    <mergeCell ref="C3:E3"/>
  </mergeCells>
  <printOptions horizontalCentered="1"/>
  <pageMargins left="0.51181102362204722" right="0.51181102362204722" top="0.98425196850393704" bottom="0.78740157480314965" header="0.31496062992125984" footer="0.31496062992125984"/>
  <pageSetup paperSize="9" scale="77" orientation="landscape" r:id="rId1"/>
  <headerFooter>
    <oddHeader>&amp;L&amp;G</oddHeader>
    <oddFooter>&amp;L&amp;"Arial Narrow,Normal"&amp;10&amp;A
&amp;F&amp;R&amp;"Arial Narrow,Normal"&amp;10Página &amp;P de &amp;N</oddFooter>
  </headerFooter>
  <colBreaks count="1" manualBreakCount="1">
    <brk id="21" max="1048575" man="1"/>
  </colBreak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ABCCE-482C-42C5-B43E-D8A4D09FE771}">
  <dimension ref="B1:U27"/>
  <sheetViews>
    <sheetView showGridLines="0" showZeros="0" view="pageBreakPreview" zoomScaleNormal="100" zoomScaleSheetLayoutView="100" workbookViewId="0">
      <selection activeCell="M20" sqref="M20"/>
    </sheetView>
  </sheetViews>
  <sheetFormatPr defaultColWidth="9.140625" defaultRowHeight="13.5" x14ac:dyDescent="0.25"/>
  <cols>
    <col min="1" max="1" width="1.7109375" style="33" customWidth="1"/>
    <col min="2" max="2" width="9.140625" style="33" customWidth="1"/>
    <col min="3" max="3" width="11" style="33" customWidth="1"/>
    <col min="4" max="4" width="9.7109375" style="33" bestFit="1" customWidth="1"/>
    <col min="5" max="14" width="10.7109375" style="33" customWidth="1"/>
    <col min="15" max="15" width="10.7109375" style="35" customWidth="1"/>
    <col min="16" max="16" width="1.7109375" style="33" customWidth="1"/>
    <col min="17" max="17" width="9.140625" style="33" customWidth="1"/>
    <col min="18" max="16384" width="9.140625" style="33"/>
  </cols>
  <sheetData>
    <row r="1" spans="2:21" s="24" customFormat="1" ht="20.100000000000001" customHeight="1" x14ac:dyDescent="0.25"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</row>
    <row r="2" spans="2:21" s="24" customFormat="1" ht="20.100000000000001" customHeight="1" x14ac:dyDescent="0.25"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</row>
    <row r="3" spans="2:21" s="24" customFormat="1" ht="20.100000000000001" customHeight="1" x14ac:dyDescent="0.25"/>
    <row r="4" spans="2:21" s="5" customFormat="1" ht="20.100000000000001" customHeight="1" x14ac:dyDescent="0.25">
      <c r="B4" s="1"/>
      <c r="C4" s="2"/>
      <c r="E4" s="2"/>
      <c r="F4" s="2"/>
      <c r="G4" s="2"/>
      <c r="H4" s="2"/>
      <c r="I4" s="2"/>
      <c r="J4" s="2"/>
      <c r="K4" s="2"/>
      <c r="L4" s="2"/>
      <c r="N4" s="3"/>
      <c r="O4" s="4"/>
      <c r="R4" s="11"/>
      <c r="S4" s="11"/>
      <c r="T4" s="12"/>
      <c r="U4" s="12"/>
    </row>
    <row r="5" spans="2:21" s="5" customFormat="1" ht="20.100000000000001" customHeight="1" x14ac:dyDescent="0.25">
      <c r="B5" s="1"/>
      <c r="C5" s="2"/>
      <c r="N5" s="3"/>
      <c r="O5" s="4"/>
    </row>
    <row r="6" spans="2:21" s="5" customFormat="1" ht="20.100000000000001" customHeight="1" x14ac:dyDescent="0.25"/>
    <row r="7" spans="2:21" s="5" customFormat="1" ht="20.100000000000001" customHeight="1" x14ac:dyDescent="0.25">
      <c r="B7" s="1"/>
      <c r="C7" s="13"/>
      <c r="N7" s="3"/>
      <c r="O7" s="22"/>
    </row>
    <row r="8" spans="2:21" s="23" customFormat="1" ht="20.100000000000001" customHeight="1" x14ac:dyDescent="0.25">
      <c r="B8" s="18"/>
      <c r="C8" s="19"/>
      <c r="D8" s="8"/>
      <c r="E8" s="8"/>
      <c r="F8" s="8"/>
      <c r="G8" s="9"/>
      <c r="H8" s="9"/>
      <c r="I8" s="9"/>
      <c r="J8" s="9"/>
      <c r="K8" s="8"/>
      <c r="M8" s="9"/>
      <c r="N8" s="9"/>
    </row>
    <row r="9" spans="2:21" ht="20.100000000000001" customHeight="1" x14ac:dyDescent="0.25">
      <c r="B9" s="61"/>
      <c r="C9" s="217" t="s">
        <v>40</v>
      </c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34"/>
    </row>
    <row r="10" spans="2:21" ht="20.100000000000001" customHeight="1" x14ac:dyDescent="0.25">
      <c r="B10" s="61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34"/>
    </row>
    <row r="11" spans="2:21" ht="20.100000000000001" customHeight="1" x14ac:dyDescent="0.25">
      <c r="B11" s="61"/>
      <c r="C11" s="61"/>
      <c r="D11" s="64"/>
      <c r="E11" s="63"/>
      <c r="F11" s="61"/>
      <c r="G11" s="61"/>
      <c r="H11" s="61"/>
      <c r="I11" s="61"/>
      <c r="J11" s="61"/>
      <c r="K11" s="61"/>
      <c r="L11" s="64"/>
      <c r="M11" s="63"/>
      <c r="N11" s="61"/>
      <c r="O11" s="34"/>
    </row>
    <row r="12" spans="2:21" ht="20.100000000000001" customHeight="1" x14ac:dyDescent="0.25">
      <c r="B12" s="61"/>
      <c r="C12" s="61"/>
      <c r="D12" s="64"/>
      <c r="E12" s="63"/>
      <c r="F12" s="61"/>
      <c r="G12" s="61"/>
      <c r="H12" s="61"/>
      <c r="I12" s="61"/>
      <c r="J12" s="61"/>
      <c r="K12" s="61"/>
      <c r="L12" s="64"/>
      <c r="M12" s="63"/>
      <c r="N12" s="61"/>
      <c r="O12" s="34"/>
    </row>
    <row r="13" spans="2:21" ht="20.100000000000001" customHeight="1" x14ac:dyDescent="0.25">
      <c r="B13" s="61"/>
      <c r="C13" s="61"/>
      <c r="D13" s="64"/>
      <c r="E13" s="63"/>
      <c r="F13" s="61"/>
      <c r="G13" s="61"/>
      <c r="H13" s="61"/>
      <c r="I13" s="61"/>
      <c r="J13" s="61"/>
      <c r="K13" s="61"/>
      <c r="L13" s="64"/>
      <c r="M13" s="63"/>
      <c r="N13" s="61"/>
      <c r="O13" s="34"/>
    </row>
    <row r="14" spans="2:21" ht="20.100000000000001" customHeight="1" x14ac:dyDescent="0.25">
      <c r="B14" s="61"/>
      <c r="C14" s="61"/>
      <c r="D14" s="64"/>
      <c r="E14" s="63"/>
      <c r="F14" s="61"/>
      <c r="G14" s="61"/>
      <c r="H14" s="61"/>
      <c r="I14" s="61"/>
      <c r="J14" s="61"/>
      <c r="K14" s="61"/>
      <c r="L14" s="64"/>
      <c r="M14" s="63"/>
      <c r="N14" s="61"/>
      <c r="O14" s="34"/>
    </row>
    <row r="15" spans="2:21" ht="20.100000000000001" customHeight="1" x14ac:dyDescent="0.25">
      <c r="B15" s="61"/>
      <c r="C15" s="60"/>
      <c r="D15" s="65"/>
      <c r="E15" s="66"/>
      <c r="F15" s="60"/>
      <c r="G15" s="61"/>
      <c r="H15" s="61"/>
      <c r="I15" s="61"/>
      <c r="J15" s="61"/>
      <c r="K15" s="60"/>
      <c r="L15" s="65"/>
      <c r="M15" s="66"/>
      <c r="N15" s="60"/>
      <c r="O15" s="34"/>
    </row>
    <row r="16" spans="2:21" s="23" customFormat="1" ht="20.100000000000001" customHeight="1" x14ac:dyDescent="0.25">
      <c r="B16" s="18"/>
      <c r="C16" s="19"/>
      <c r="D16" s="8"/>
      <c r="E16" s="8"/>
      <c r="F16" s="8"/>
      <c r="G16" s="9"/>
      <c r="H16" s="9"/>
      <c r="I16" s="9"/>
      <c r="J16" s="9"/>
      <c r="K16" s="8"/>
      <c r="M16" s="9"/>
      <c r="N16" s="9"/>
    </row>
    <row r="17" spans="2:15" ht="20.100000000000001" customHeight="1" x14ac:dyDescent="0.25">
      <c r="B17" s="61"/>
      <c r="C17" s="62"/>
      <c r="D17" s="61"/>
      <c r="E17" s="61"/>
      <c r="F17" s="61"/>
      <c r="G17" s="61"/>
      <c r="H17" s="61"/>
      <c r="I17" s="61"/>
      <c r="J17" s="61"/>
      <c r="K17" s="56"/>
      <c r="L17" s="61"/>
      <c r="M17" s="61"/>
      <c r="N17" s="61"/>
      <c r="O17" s="34"/>
    </row>
    <row r="18" spans="2:15" ht="20.100000000000001" customHeight="1" x14ac:dyDescent="0.25">
      <c r="B18" s="61"/>
      <c r="C18" s="61"/>
      <c r="D18" s="64"/>
      <c r="E18" s="63"/>
      <c r="F18" s="61"/>
      <c r="G18" s="61"/>
      <c r="H18" s="61"/>
      <c r="I18" s="61"/>
      <c r="J18" s="61"/>
      <c r="K18" s="61"/>
      <c r="L18" s="64"/>
      <c r="M18" s="63"/>
      <c r="N18" s="61"/>
      <c r="O18" s="34"/>
    </row>
    <row r="19" spans="2:15" ht="20.100000000000001" customHeight="1" x14ac:dyDescent="0.25">
      <c r="B19" s="61"/>
      <c r="C19" s="61"/>
      <c r="D19" s="64"/>
      <c r="E19" s="63"/>
      <c r="F19" s="61"/>
      <c r="G19" s="61"/>
      <c r="H19" s="61"/>
      <c r="I19" s="61"/>
      <c r="J19" s="61"/>
      <c r="K19" s="61"/>
      <c r="L19" s="64"/>
      <c r="M19" s="63"/>
      <c r="N19" s="61"/>
      <c r="O19" s="34"/>
    </row>
    <row r="20" spans="2:15" ht="20.100000000000001" customHeight="1" x14ac:dyDescent="0.25">
      <c r="B20" s="61"/>
      <c r="C20" s="61"/>
      <c r="D20" s="64"/>
      <c r="E20" s="63"/>
      <c r="F20" s="61"/>
      <c r="G20" s="61"/>
      <c r="H20" s="61"/>
      <c r="I20" s="61"/>
      <c r="J20" s="61"/>
      <c r="K20" s="61"/>
      <c r="L20" s="64"/>
      <c r="M20" s="63"/>
      <c r="N20" s="61"/>
      <c r="O20" s="34"/>
    </row>
    <row r="21" spans="2:15" ht="20.100000000000001" customHeight="1" x14ac:dyDescent="0.25">
      <c r="B21" s="61"/>
      <c r="C21" s="61"/>
      <c r="D21" s="64"/>
      <c r="E21" s="63"/>
      <c r="F21" s="61"/>
      <c r="G21" s="61"/>
      <c r="H21" s="61"/>
      <c r="I21" s="61"/>
      <c r="J21" s="61"/>
      <c r="K21" s="61"/>
      <c r="L21" s="64"/>
      <c r="M21" s="63"/>
      <c r="N21" s="61"/>
      <c r="O21" s="34"/>
    </row>
    <row r="22" spans="2:15" ht="20.100000000000001" customHeight="1" x14ac:dyDescent="0.25">
      <c r="B22" s="61"/>
      <c r="C22" s="61"/>
      <c r="D22" s="64"/>
      <c r="E22" s="63"/>
      <c r="F22" s="61"/>
      <c r="G22" s="61"/>
      <c r="H22" s="61"/>
      <c r="I22" s="61"/>
      <c r="J22" s="61"/>
      <c r="K22" s="61"/>
      <c r="L22" s="64"/>
      <c r="M22" s="63"/>
      <c r="N22" s="61"/>
      <c r="O22" s="34"/>
    </row>
    <row r="23" spans="2:15" ht="20.100000000000001" customHeight="1" x14ac:dyDescent="0.25">
      <c r="B23" s="61"/>
      <c r="C23" s="60"/>
      <c r="D23" s="65"/>
      <c r="E23" s="66"/>
      <c r="F23" s="60"/>
      <c r="G23" s="61"/>
      <c r="H23" s="61"/>
      <c r="I23" s="61"/>
      <c r="J23" s="61"/>
      <c r="K23" s="60"/>
      <c r="L23" s="65"/>
      <c r="M23" s="66"/>
      <c r="N23" s="60"/>
      <c r="O23" s="34"/>
    </row>
    <row r="24" spans="2:15" s="23" customFormat="1" ht="20.100000000000001" customHeight="1" x14ac:dyDescent="0.25">
      <c r="B24" s="18"/>
      <c r="C24" s="19"/>
      <c r="D24" s="8"/>
      <c r="E24" s="8"/>
      <c r="F24" s="8"/>
      <c r="G24" s="9"/>
      <c r="H24" s="9"/>
      <c r="I24" s="9"/>
      <c r="J24" s="9"/>
      <c r="K24" s="8"/>
      <c r="M24" s="9"/>
      <c r="N24" s="9"/>
    </row>
    <row r="25" spans="2:15" ht="20.100000000000001" customHeight="1" x14ac:dyDescent="0.25">
      <c r="B25" s="61"/>
      <c r="C25" s="62"/>
      <c r="D25" s="61"/>
      <c r="E25" s="61"/>
      <c r="F25" s="61"/>
      <c r="G25" s="61"/>
      <c r="H25" s="61"/>
      <c r="I25" s="61"/>
      <c r="J25" s="61"/>
      <c r="K25" s="56"/>
      <c r="L25" s="61"/>
      <c r="M25" s="61"/>
      <c r="N25" s="61"/>
      <c r="O25" s="34"/>
    </row>
    <row r="26" spans="2:15" ht="20.100000000000001" customHeight="1" x14ac:dyDescent="0.25">
      <c r="B26" s="61"/>
      <c r="C26" s="61"/>
      <c r="D26" s="64"/>
      <c r="E26" s="63"/>
      <c r="F26" s="61"/>
      <c r="G26" s="61"/>
      <c r="H26" s="61"/>
      <c r="I26" s="61"/>
      <c r="J26" s="61"/>
      <c r="K26" s="61"/>
      <c r="L26" s="64"/>
      <c r="M26" s="63"/>
      <c r="N26" s="61"/>
      <c r="O26" s="34"/>
    </row>
    <row r="27" spans="2:15" ht="20.100000000000001" customHeight="1" x14ac:dyDescent="0.25">
      <c r="B27" s="61"/>
      <c r="C27" s="60"/>
      <c r="D27" s="65"/>
      <c r="E27" s="66"/>
      <c r="F27" s="60"/>
      <c r="G27" s="61"/>
      <c r="H27" s="61"/>
      <c r="I27" s="61"/>
      <c r="J27" s="61"/>
      <c r="K27" s="60"/>
      <c r="L27" s="65"/>
      <c r="M27" s="66"/>
      <c r="N27" s="60"/>
      <c r="O27" s="34"/>
    </row>
  </sheetData>
  <mergeCells count="2">
    <mergeCell ref="B1:P2"/>
    <mergeCell ref="C9:N10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89" orientation="landscape" r:id="rId1"/>
  <headerFooter>
    <oddHeader>&amp;L&amp;G</oddHeader>
    <oddFooter>&amp;L&amp;"Arial Narrow,Normal"&amp;10&amp;A
&amp;F&amp;R&amp;"Arial Narrow,Normal"&amp;10&amp;P de &amp;N</oddFooter>
  </headerFooter>
  <colBreaks count="1" manualBreakCount="1">
    <brk id="17" max="1048575" man="1"/>
  </col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F2B17-3534-409C-A858-C1EE91784AA7}">
  <dimension ref="B1:AB126"/>
  <sheetViews>
    <sheetView showGridLines="0" showZeros="0" view="pageBreakPreview" topLeftCell="A98" zoomScaleNormal="100" zoomScaleSheetLayoutView="100" workbookViewId="0">
      <selection activeCell="M20" sqref="M20"/>
    </sheetView>
  </sheetViews>
  <sheetFormatPr defaultColWidth="9.140625" defaultRowHeight="13.5" x14ac:dyDescent="0.25"/>
  <cols>
    <col min="1" max="1" width="1.7109375" style="33" customWidth="1"/>
    <col min="2" max="2" width="9.140625" style="33" customWidth="1"/>
    <col min="3" max="3" width="59.7109375" style="33" customWidth="1"/>
    <col min="4" max="4" width="24" style="33" bestFit="1" customWidth="1"/>
    <col min="5" max="14" width="5.7109375" style="33" customWidth="1"/>
    <col min="15" max="15" width="5.7109375" style="35" customWidth="1"/>
    <col min="16" max="28" width="5.7109375" style="33" customWidth="1"/>
    <col min="29" max="29" width="1.7109375" style="33" customWidth="1"/>
    <col min="30" max="16384" width="9.140625" style="33"/>
  </cols>
  <sheetData>
    <row r="1" spans="2:28" s="24" customFormat="1" ht="20.100000000000001" customHeight="1" x14ac:dyDescent="0.25">
      <c r="B1" s="226" t="s">
        <v>382</v>
      </c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</row>
    <row r="2" spans="2:28" s="24" customFormat="1" ht="20.100000000000001" customHeight="1" x14ac:dyDescent="0.25"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</row>
    <row r="3" spans="2:28" s="24" customFormat="1" ht="15" customHeight="1" x14ac:dyDescent="0.25"/>
    <row r="4" spans="2:28" s="5" customFormat="1" ht="36" customHeight="1" x14ac:dyDescent="0.25">
      <c r="B4" s="1" t="s">
        <v>16</v>
      </c>
      <c r="C4" s="331" t="str">
        <f>'CURVA ABC DE SERVIÇOS'!C3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D4" s="331"/>
      <c r="E4" s="331"/>
      <c r="F4" s="331"/>
      <c r="G4" s="331"/>
      <c r="H4" s="331"/>
      <c r="I4" s="331"/>
      <c r="J4" s="331"/>
      <c r="K4" s="331"/>
      <c r="L4" s="331"/>
      <c r="M4" s="331"/>
      <c r="R4" s="11"/>
      <c r="S4" s="11"/>
      <c r="T4" s="12"/>
      <c r="U4" s="12"/>
      <c r="Z4" s="3" t="s">
        <v>36</v>
      </c>
      <c r="AA4" s="4" t="str">
        <f>'CURVA ABC DE SERVIÇOS'!J3</f>
        <v>10/12/2024</v>
      </c>
    </row>
    <row r="5" spans="2:28" s="5" customFormat="1" ht="20.100000000000001" customHeight="1" x14ac:dyDescent="0.25">
      <c r="B5" s="1" t="s">
        <v>18</v>
      </c>
      <c r="C5" s="2" t="str">
        <f>'CURVA ABC DE SERVIÇOS'!C4</f>
        <v>Rua 05, n. 833, Quadra C5, Lote 23, Setor Oeste, Goiânia - GO</v>
      </c>
      <c r="Z5" s="3" t="s">
        <v>17</v>
      </c>
      <c r="AA5" s="4" t="str">
        <f>'CURVA ABC DE SERVIÇOS'!J4</f>
        <v>00</v>
      </c>
    </row>
    <row r="6" spans="2:28" s="5" customFormat="1" ht="15" customHeight="1" thickBot="1" x14ac:dyDescent="0.3"/>
    <row r="7" spans="2:28" s="67" customFormat="1" ht="20.100000000000001" customHeight="1" x14ac:dyDescent="0.25">
      <c r="B7" s="357" t="s">
        <v>323</v>
      </c>
      <c r="C7" s="359" t="s">
        <v>324</v>
      </c>
      <c r="D7" s="359" t="s">
        <v>325</v>
      </c>
      <c r="E7" s="374" t="s">
        <v>322</v>
      </c>
      <c r="F7" s="374"/>
      <c r="G7" s="374"/>
      <c r="H7" s="374"/>
      <c r="I7" s="374"/>
      <c r="J7" s="374"/>
      <c r="K7" s="374"/>
      <c r="L7" s="374"/>
      <c r="M7" s="374"/>
      <c r="N7" s="374"/>
      <c r="O7" s="374"/>
      <c r="P7" s="374"/>
      <c r="Q7" s="374"/>
      <c r="R7" s="374"/>
      <c r="S7" s="374"/>
      <c r="T7" s="374"/>
      <c r="U7" s="374"/>
      <c r="V7" s="374"/>
      <c r="W7" s="374"/>
      <c r="X7" s="374"/>
      <c r="Y7" s="374"/>
      <c r="Z7" s="374"/>
      <c r="AA7" s="374"/>
      <c r="AB7" s="375"/>
    </row>
    <row r="8" spans="2:28" s="67" customFormat="1" ht="20.100000000000001" customHeight="1" thickBot="1" x14ac:dyDescent="0.3">
      <c r="B8" s="358"/>
      <c r="C8" s="360"/>
      <c r="D8" s="360"/>
      <c r="E8" s="176">
        <v>1</v>
      </c>
      <c r="F8" s="176">
        <v>2</v>
      </c>
      <c r="G8" s="176">
        <v>3</v>
      </c>
      <c r="H8" s="176">
        <v>4</v>
      </c>
      <c r="I8" s="176">
        <v>5</v>
      </c>
      <c r="J8" s="176">
        <v>6</v>
      </c>
      <c r="K8" s="176">
        <v>7</v>
      </c>
      <c r="L8" s="176">
        <v>8</v>
      </c>
      <c r="M8" s="176">
        <v>9</v>
      </c>
      <c r="N8" s="176">
        <v>10</v>
      </c>
      <c r="O8" s="176">
        <v>11</v>
      </c>
      <c r="P8" s="176">
        <v>12</v>
      </c>
      <c r="Q8" s="176">
        <v>13</v>
      </c>
      <c r="R8" s="176">
        <v>14</v>
      </c>
      <c r="S8" s="176">
        <v>15</v>
      </c>
      <c r="T8" s="176">
        <v>16</v>
      </c>
      <c r="U8" s="176">
        <v>17</v>
      </c>
      <c r="V8" s="176">
        <v>18</v>
      </c>
      <c r="W8" s="176">
        <v>19</v>
      </c>
      <c r="X8" s="176">
        <v>20</v>
      </c>
      <c r="Y8" s="176">
        <v>21</v>
      </c>
      <c r="Z8" s="176">
        <v>22</v>
      </c>
      <c r="AA8" s="176">
        <v>23</v>
      </c>
      <c r="AB8" s="177">
        <v>24</v>
      </c>
    </row>
    <row r="9" spans="2:28" s="67" customFormat="1" ht="15" customHeight="1" x14ac:dyDescent="0.25">
      <c r="B9" s="376" t="s">
        <v>326</v>
      </c>
      <c r="C9" s="364" t="s">
        <v>327</v>
      </c>
      <c r="D9" s="165" t="s">
        <v>328</v>
      </c>
      <c r="E9" s="166">
        <v>0.25</v>
      </c>
      <c r="F9" s="166">
        <v>0.25</v>
      </c>
      <c r="G9" s="166">
        <v>0.25</v>
      </c>
      <c r="H9" s="166">
        <v>0.25</v>
      </c>
      <c r="I9" s="166">
        <v>0.25</v>
      </c>
      <c r="J9" s="166">
        <v>0.25</v>
      </c>
      <c r="K9" s="166">
        <v>0.25</v>
      </c>
      <c r="L9" s="166">
        <v>0.25</v>
      </c>
      <c r="M9" s="166">
        <v>0.25</v>
      </c>
      <c r="N9" s="166">
        <v>0.25</v>
      </c>
      <c r="O9" s="166">
        <v>0.25</v>
      </c>
      <c r="P9" s="166">
        <v>0.25</v>
      </c>
      <c r="Q9" s="166">
        <v>0.25</v>
      </c>
      <c r="R9" s="166">
        <v>0.25</v>
      </c>
      <c r="S9" s="166">
        <v>0.25</v>
      </c>
      <c r="T9" s="166">
        <v>0.25</v>
      </c>
      <c r="U9" s="166">
        <v>0.25</v>
      </c>
      <c r="V9" s="166">
        <v>0.25</v>
      </c>
      <c r="W9" s="166">
        <v>0.25</v>
      </c>
      <c r="X9" s="166">
        <v>0.25</v>
      </c>
      <c r="Y9" s="166">
        <v>0.25</v>
      </c>
      <c r="Z9" s="166">
        <v>0.25</v>
      </c>
      <c r="AA9" s="166">
        <v>0.25</v>
      </c>
      <c r="AB9" s="167">
        <v>0.25</v>
      </c>
    </row>
    <row r="10" spans="2:28" s="67" customFormat="1" ht="15" customHeight="1" x14ac:dyDescent="0.25">
      <c r="B10" s="377"/>
      <c r="C10" s="365"/>
      <c r="D10" s="162" t="s">
        <v>329</v>
      </c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4"/>
      <c r="Y10" s="164"/>
      <c r="Z10" s="164"/>
      <c r="AA10" s="164"/>
      <c r="AB10" s="168"/>
    </row>
    <row r="11" spans="2:28" s="67" customFormat="1" ht="15" customHeight="1" x14ac:dyDescent="0.25">
      <c r="B11" s="377"/>
      <c r="C11" s="365"/>
      <c r="D11" s="162" t="s">
        <v>330</v>
      </c>
      <c r="E11" s="163">
        <v>0.5</v>
      </c>
      <c r="F11" s="163">
        <v>0.5</v>
      </c>
      <c r="G11" s="163">
        <v>0.5</v>
      </c>
      <c r="H11" s="163">
        <v>0.5</v>
      </c>
      <c r="I11" s="163">
        <v>0.5</v>
      </c>
      <c r="J11" s="163">
        <v>0.5</v>
      </c>
      <c r="K11" s="163">
        <v>0.5</v>
      </c>
      <c r="L11" s="163">
        <v>0.5</v>
      </c>
      <c r="M11" s="163">
        <v>0.5</v>
      </c>
      <c r="N11" s="163">
        <v>0.5</v>
      </c>
      <c r="O11" s="163">
        <v>0.5</v>
      </c>
      <c r="P11" s="163">
        <v>0.5</v>
      </c>
      <c r="Q11" s="163">
        <v>0.5</v>
      </c>
      <c r="R11" s="163">
        <v>0.5</v>
      </c>
      <c r="S11" s="163">
        <v>0.5</v>
      </c>
      <c r="T11" s="163">
        <v>0.5</v>
      </c>
      <c r="U11" s="163">
        <v>0.5</v>
      </c>
      <c r="V11" s="163">
        <v>0.5</v>
      </c>
      <c r="W11" s="163">
        <v>0.5</v>
      </c>
      <c r="X11" s="163">
        <v>0.5</v>
      </c>
      <c r="Y11" s="163">
        <v>0.5</v>
      </c>
      <c r="Z11" s="163">
        <v>0.5</v>
      </c>
      <c r="AA11" s="163">
        <v>0.5</v>
      </c>
      <c r="AB11" s="169">
        <v>0.5</v>
      </c>
    </row>
    <row r="12" spans="2:28" s="67" customFormat="1" ht="15" customHeight="1" x14ac:dyDescent="0.25">
      <c r="B12" s="377"/>
      <c r="C12" s="366" t="s">
        <v>331</v>
      </c>
      <c r="D12" s="152" t="s">
        <v>328</v>
      </c>
      <c r="E12" s="158">
        <v>0.25</v>
      </c>
      <c r="F12" s="158">
        <v>0.25</v>
      </c>
      <c r="G12" s="158">
        <v>0.25</v>
      </c>
      <c r="H12" s="158">
        <v>0.25</v>
      </c>
      <c r="I12" s="158">
        <v>0.25</v>
      </c>
      <c r="J12" s="158">
        <v>0.25</v>
      </c>
      <c r="K12" s="158">
        <v>0.25</v>
      </c>
      <c r="L12" s="158">
        <v>0.25</v>
      </c>
      <c r="M12" s="158">
        <v>0.25</v>
      </c>
      <c r="N12" s="158">
        <v>0.25</v>
      </c>
      <c r="O12" s="158">
        <v>0.25</v>
      </c>
      <c r="P12" s="158">
        <v>0.25</v>
      </c>
      <c r="Q12" s="158">
        <v>0.25</v>
      </c>
      <c r="R12" s="158">
        <v>0.25</v>
      </c>
      <c r="S12" s="158">
        <v>0.25</v>
      </c>
      <c r="T12" s="158">
        <v>0.25</v>
      </c>
      <c r="U12" s="158">
        <v>0.25</v>
      </c>
      <c r="V12" s="158">
        <v>0.25</v>
      </c>
      <c r="W12" s="158">
        <v>0.25</v>
      </c>
      <c r="X12" s="158">
        <v>0.25</v>
      </c>
      <c r="Y12" s="158">
        <v>0.25</v>
      </c>
      <c r="Z12" s="158">
        <v>0.25</v>
      </c>
      <c r="AA12" s="158">
        <v>0.25</v>
      </c>
      <c r="AB12" s="170">
        <v>0.25</v>
      </c>
    </row>
    <row r="13" spans="2:28" s="67" customFormat="1" ht="15" customHeight="1" x14ac:dyDescent="0.25">
      <c r="B13" s="377"/>
      <c r="C13" s="366"/>
      <c r="D13" s="152" t="s">
        <v>329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71"/>
    </row>
    <row r="14" spans="2:28" s="67" customFormat="1" ht="15" customHeight="1" x14ac:dyDescent="0.25">
      <c r="B14" s="377"/>
      <c r="C14" s="366"/>
      <c r="D14" s="152" t="s">
        <v>330</v>
      </c>
      <c r="E14" s="158">
        <v>0.5</v>
      </c>
      <c r="F14" s="158">
        <v>0.5</v>
      </c>
      <c r="G14" s="158">
        <v>0.5</v>
      </c>
      <c r="H14" s="158">
        <v>0.5</v>
      </c>
      <c r="I14" s="158">
        <v>0.5</v>
      </c>
      <c r="J14" s="158">
        <v>0.5</v>
      </c>
      <c r="K14" s="158">
        <v>0.5</v>
      </c>
      <c r="L14" s="158">
        <v>0.5</v>
      </c>
      <c r="M14" s="158">
        <v>0.5</v>
      </c>
      <c r="N14" s="158">
        <v>0.5</v>
      </c>
      <c r="O14" s="158">
        <v>0.5</v>
      </c>
      <c r="P14" s="158">
        <v>0.5</v>
      </c>
      <c r="Q14" s="158">
        <v>0.5</v>
      </c>
      <c r="R14" s="158">
        <v>0.5</v>
      </c>
      <c r="S14" s="158">
        <v>0.5</v>
      </c>
      <c r="T14" s="158">
        <v>0.5</v>
      </c>
      <c r="U14" s="158">
        <v>0.5</v>
      </c>
      <c r="V14" s="158">
        <v>0.5</v>
      </c>
      <c r="W14" s="158">
        <v>0.5</v>
      </c>
      <c r="X14" s="158">
        <v>0.5</v>
      </c>
      <c r="Y14" s="158">
        <v>0.5</v>
      </c>
      <c r="Z14" s="158">
        <v>0.5</v>
      </c>
      <c r="AA14" s="158">
        <v>0.5</v>
      </c>
      <c r="AB14" s="170">
        <v>0.5</v>
      </c>
    </row>
    <row r="15" spans="2:28" s="67" customFormat="1" ht="15" customHeight="1" x14ac:dyDescent="0.25">
      <c r="B15" s="377"/>
      <c r="C15" s="365" t="s">
        <v>332</v>
      </c>
      <c r="D15" s="162" t="s">
        <v>328</v>
      </c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64"/>
      <c r="X15" s="164"/>
      <c r="Y15" s="164"/>
      <c r="Z15" s="164"/>
      <c r="AA15" s="164"/>
      <c r="AB15" s="168"/>
    </row>
    <row r="16" spans="2:28" s="67" customFormat="1" ht="15" customHeight="1" x14ac:dyDescent="0.25">
      <c r="B16" s="377"/>
      <c r="C16" s="365"/>
      <c r="D16" s="162" t="s">
        <v>329</v>
      </c>
      <c r="E16" s="163">
        <v>3</v>
      </c>
      <c r="F16" s="163">
        <v>3</v>
      </c>
      <c r="G16" s="163">
        <v>3</v>
      </c>
      <c r="H16" s="163">
        <v>3</v>
      </c>
      <c r="I16" s="163">
        <v>3</v>
      </c>
      <c r="J16" s="163">
        <v>3</v>
      </c>
      <c r="K16" s="163">
        <v>3</v>
      </c>
      <c r="L16" s="163">
        <v>3</v>
      </c>
      <c r="M16" s="163">
        <v>3</v>
      </c>
      <c r="N16" s="163">
        <v>3</v>
      </c>
      <c r="O16" s="163">
        <v>3</v>
      </c>
      <c r="P16" s="163">
        <v>3</v>
      </c>
      <c r="Q16" s="163">
        <v>3</v>
      </c>
      <c r="R16" s="163">
        <v>3</v>
      </c>
      <c r="S16" s="163">
        <v>3</v>
      </c>
      <c r="T16" s="163">
        <v>3</v>
      </c>
      <c r="U16" s="163">
        <v>3</v>
      </c>
      <c r="V16" s="163">
        <v>3</v>
      </c>
      <c r="W16" s="163">
        <v>3</v>
      </c>
      <c r="X16" s="163">
        <v>3</v>
      </c>
      <c r="Y16" s="163">
        <v>3</v>
      </c>
      <c r="Z16" s="163">
        <v>3</v>
      </c>
      <c r="AA16" s="163">
        <v>3</v>
      </c>
      <c r="AB16" s="169">
        <v>3</v>
      </c>
    </row>
    <row r="17" spans="2:28" s="67" customFormat="1" ht="15" customHeight="1" x14ac:dyDescent="0.25">
      <c r="B17" s="377"/>
      <c r="C17" s="365"/>
      <c r="D17" s="162" t="s">
        <v>330</v>
      </c>
      <c r="E17" s="163">
        <v>1</v>
      </c>
      <c r="F17" s="163">
        <v>1</v>
      </c>
      <c r="G17" s="163">
        <v>1</v>
      </c>
      <c r="H17" s="163">
        <v>1</v>
      </c>
      <c r="I17" s="163">
        <v>1</v>
      </c>
      <c r="J17" s="163">
        <v>1</v>
      </c>
      <c r="K17" s="163">
        <v>1</v>
      </c>
      <c r="L17" s="163">
        <v>1</v>
      </c>
      <c r="M17" s="163">
        <v>1</v>
      </c>
      <c r="N17" s="163">
        <v>1</v>
      </c>
      <c r="O17" s="163">
        <v>1</v>
      </c>
      <c r="P17" s="163">
        <v>1</v>
      </c>
      <c r="Q17" s="163">
        <v>1</v>
      </c>
      <c r="R17" s="163">
        <v>1</v>
      </c>
      <c r="S17" s="163">
        <v>1</v>
      </c>
      <c r="T17" s="163">
        <v>1</v>
      </c>
      <c r="U17" s="163">
        <v>1</v>
      </c>
      <c r="V17" s="163">
        <v>1</v>
      </c>
      <c r="W17" s="163">
        <v>1</v>
      </c>
      <c r="X17" s="163">
        <v>1</v>
      </c>
      <c r="Y17" s="163">
        <v>1</v>
      </c>
      <c r="Z17" s="163">
        <v>1</v>
      </c>
      <c r="AA17" s="163">
        <v>1</v>
      </c>
      <c r="AB17" s="169">
        <v>1</v>
      </c>
    </row>
    <row r="18" spans="2:28" s="67" customFormat="1" ht="15" customHeight="1" x14ac:dyDescent="0.25">
      <c r="B18" s="377"/>
      <c r="C18" s="365"/>
      <c r="D18" s="162" t="s">
        <v>333</v>
      </c>
      <c r="E18" s="163">
        <v>0.25</v>
      </c>
      <c r="F18" s="163">
        <v>0.25</v>
      </c>
      <c r="G18" s="163">
        <v>0.25</v>
      </c>
      <c r="H18" s="163">
        <v>0.25</v>
      </c>
      <c r="I18" s="163">
        <v>0.25</v>
      </c>
      <c r="J18" s="163">
        <v>0.25</v>
      </c>
      <c r="K18" s="163">
        <v>0.25</v>
      </c>
      <c r="L18" s="163">
        <v>0.25</v>
      </c>
      <c r="M18" s="163">
        <v>0.25</v>
      </c>
      <c r="N18" s="163">
        <v>0.25</v>
      </c>
      <c r="O18" s="163">
        <v>0.25</v>
      </c>
      <c r="P18" s="163">
        <v>0.25</v>
      </c>
      <c r="Q18" s="163">
        <v>0.25</v>
      </c>
      <c r="R18" s="163">
        <v>0.25</v>
      </c>
      <c r="S18" s="163">
        <v>0.25</v>
      </c>
      <c r="T18" s="163">
        <v>0.25</v>
      </c>
      <c r="U18" s="163">
        <v>0.25</v>
      </c>
      <c r="V18" s="163">
        <v>0.25</v>
      </c>
      <c r="W18" s="163">
        <v>0.25</v>
      </c>
      <c r="X18" s="163">
        <v>0.25</v>
      </c>
      <c r="Y18" s="163">
        <v>0.25</v>
      </c>
      <c r="Z18" s="163">
        <v>0.25</v>
      </c>
      <c r="AA18" s="163">
        <v>0.25</v>
      </c>
      <c r="AB18" s="169">
        <v>0.25</v>
      </c>
    </row>
    <row r="19" spans="2:28" s="67" customFormat="1" ht="15" customHeight="1" x14ac:dyDescent="0.25">
      <c r="B19" s="377"/>
      <c r="C19" s="366" t="s">
        <v>334</v>
      </c>
      <c r="D19" s="152" t="s">
        <v>328</v>
      </c>
      <c r="E19" s="158">
        <v>0.25</v>
      </c>
      <c r="F19" s="158">
        <v>0.25</v>
      </c>
      <c r="G19" s="158">
        <v>0.25</v>
      </c>
      <c r="H19" s="158">
        <v>0.25</v>
      </c>
      <c r="I19" s="158">
        <v>0.25</v>
      </c>
      <c r="J19" s="158">
        <v>0.25</v>
      </c>
      <c r="K19" s="158">
        <v>0.25</v>
      </c>
      <c r="L19" s="158">
        <v>0.25</v>
      </c>
      <c r="M19" s="158">
        <v>0.25</v>
      </c>
      <c r="N19" s="158">
        <v>0.25</v>
      </c>
      <c r="O19" s="158">
        <v>0.25</v>
      </c>
      <c r="P19" s="158">
        <v>0.25</v>
      </c>
      <c r="Q19" s="158">
        <v>0.25</v>
      </c>
      <c r="R19" s="158">
        <v>0.25</v>
      </c>
      <c r="S19" s="158">
        <v>0.25</v>
      </c>
      <c r="T19" s="158">
        <v>0.25</v>
      </c>
      <c r="U19" s="158">
        <v>0.25</v>
      </c>
      <c r="V19" s="158">
        <v>0.25</v>
      </c>
      <c r="W19" s="158">
        <v>0.25</v>
      </c>
      <c r="X19" s="158">
        <v>0.25</v>
      </c>
      <c r="Y19" s="158">
        <v>0.25</v>
      </c>
      <c r="Z19" s="158">
        <v>0.25</v>
      </c>
      <c r="AA19" s="158">
        <v>0.25</v>
      </c>
      <c r="AB19" s="170">
        <v>0.25</v>
      </c>
    </row>
    <row r="20" spans="2:28" s="67" customFormat="1" ht="15" customHeight="1" x14ac:dyDescent="0.25">
      <c r="B20" s="377"/>
      <c r="C20" s="366"/>
      <c r="D20" s="152" t="s">
        <v>329</v>
      </c>
      <c r="E20" s="158">
        <v>2</v>
      </c>
      <c r="F20" s="158">
        <v>2</v>
      </c>
      <c r="G20" s="158">
        <v>2</v>
      </c>
      <c r="H20" s="158">
        <v>2</v>
      </c>
      <c r="I20" s="158">
        <v>2</v>
      </c>
      <c r="J20" s="158">
        <v>2</v>
      </c>
      <c r="K20" s="158">
        <v>2</v>
      </c>
      <c r="L20" s="158">
        <v>2</v>
      </c>
      <c r="M20" s="158">
        <v>2</v>
      </c>
      <c r="N20" s="158">
        <v>2</v>
      </c>
      <c r="O20" s="158">
        <v>2</v>
      </c>
      <c r="P20" s="158">
        <v>2</v>
      </c>
      <c r="Q20" s="158">
        <v>2</v>
      </c>
      <c r="R20" s="158">
        <v>2</v>
      </c>
      <c r="S20" s="158">
        <v>2</v>
      </c>
      <c r="T20" s="158">
        <v>2</v>
      </c>
      <c r="U20" s="158">
        <v>2</v>
      </c>
      <c r="V20" s="158">
        <v>2</v>
      </c>
      <c r="W20" s="158">
        <v>2</v>
      </c>
      <c r="X20" s="158">
        <v>2</v>
      </c>
      <c r="Y20" s="158">
        <v>2</v>
      </c>
      <c r="Z20" s="158">
        <v>2</v>
      </c>
      <c r="AA20" s="158">
        <v>2</v>
      </c>
      <c r="AB20" s="170">
        <v>2</v>
      </c>
    </row>
    <row r="21" spans="2:28" s="67" customFormat="1" ht="15" customHeight="1" x14ac:dyDescent="0.25">
      <c r="B21" s="377"/>
      <c r="C21" s="366"/>
      <c r="D21" s="152" t="s">
        <v>330</v>
      </c>
      <c r="E21" s="158">
        <v>1</v>
      </c>
      <c r="F21" s="158">
        <v>1</v>
      </c>
      <c r="G21" s="158">
        <v>1</v>
      </c>
      <c r="H21" s="158">
        <v>1</v>
      </c>
      <c r="I21" s="158">
        <v>1</v>
      </c>
      <c r="J21" s="158">
        <v>1</v>
      </c>
      <c r="K21" s="158">
        <v>1</v>
      </c>
      <c r="L21" s="158">
        <v>1</v>
      </c>
      <c r="M21" s="158">
        <v>1</v>
      </c>
      <c r="N21" s="158">
        <v>1</v>
      </c>
      <c r="O21" s="158">
        <v>1</v>
      </c>
      <c r="P21" s="158">
        <v>1</v>
      </c>
      <c r="Q21" s="158">
        <v>1</v>
      </c>
      <c r="R21" s="158">
        <v>1</v>
      </c>
      <c r="S21" s="158">
        <v>1</v>
      </c>
      <c r="T21" s="158">
        <v>1</v>
      </c>
      <c r="U21" s="158">
        <v>1</v>
      </c>
      <c r="V21" s="158">
        <v>1</v>
      </c>
      <c r="W21" s="158">
        <v>1</v>
      </c>
      <c r="X21" s="158">
        <v>1</v>
      </c>
      <c r="Y21" s="158">
        <v>1</v>
      </c>
      <c r="Z21" s="158">
        <v>1</v>
      </c>
      <c r="AA21" s="158">
        <v>1</v>
      </c>
      <c r="AB21" s="170">
        <v>1</v>
      </c>
    </row>
    <row r="22" spans="2:28" s="67" customFormat="1" ht="15" customHeight="1" x14ac:dyDescent="0.25">
      <c r="B22" s="377"/>
      <c r="C22" s="365" t="s">
        <v>335</v>
      </c>
      <c r="D22" s="162" t="s">
        <v>336</v>
      </c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64"/>
      <c r="X22" s="164"/>
      <c r="Y22" s="164"/>
      <c r="Z22" s="164"/>
      <c r="AA22" s="164"/>
      <c r="AB22" s="168"/>
    </row>
    <row r="23" spans="2:28" s="67" customFormat="1" ht="15" customHeight="1" x14ac:dyDescent="0.25">
      <c r="B23" s="377"/>
      <c r="C23" s="365"/>
      <c r="D23" s="162" t="s">
        <v>333</v>
      </c>
      <c r="E23" s="163">
        <v>0.75</v>
      </c>
      <c r="F23" s="163">
        <v>0.75</v>
      </c>
      <c r="G23" s="163">
        <v>0.75</v>
      </c>
      <c r="H23" s="163">
        <v>0.75</v>
      </c>
      <c r="I23" s="163">
        <v>0.75</v>
      </c>
      <c r="J23" s="163">
        <v>0.75</v>
      </c>
      <c r="K23" s="163">
        <v>0.75</v>
      </c>
      <c r="L23" s="163">
        <v>0.75</v>
      </c>
      <c r="M23" s="163">
        <v>0.75</v>
      </c>
      <c r="N23" s="163">
        <v>0.75</v>
      </c>
      <c r="O23" s="163">
        <v>0.75</v>
      </c>
      <c r="P23" s="163">
        <v>0.75</v>
      </c>
      <c r="Q23" s="163">
        <v>0.75</v>
      </c>
      <c r="R23" s="163">
        <v>0.75</v>
      </c>
      <c r="S23" s="163">
        <v>0.75</v>
      </c>
      <c r="T23" s="163">
        <v>0.75</v>
      </c>
      <c r="U23" s="163">
        <v>0.75</v>
      </c>
      <c r="V23" s="163">
        <v>0.75</v>
      </c>
      <c r="W23" s="163">
        <v>0.75</v>
      </c>
      <c r="X23" s="163">
        <v>0.75</v>
      </c>
      <c r="Y23" s="163">
        <v>0.75</v>
      </c>
      <c r="Z23" s="163">
        <v>0.75</v>
      </c>
      <c r="AA23" s="163">
        <v>0.75</v>
      </c>
      <c r="AB23" s="169">
        <v>0.75</v>
      </c>
    </row>
    <row r="24" spans="2:28" s="67" customFormat="1" ht="15" customHeight="1" x14ac:dyDescent="0.25">
      <c r="B24" s="377"/>
      <c r="C24" s="365"/>
      <c r="D24" s="162" t="s">
        <v>337</v>
      </c>
      <c r="E24" s="164"/>
      <c r="F24" s="164"/>
      <c r="G24" s="164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8"/>
    </row>
    <row r="25" spans="2:28" s="67" customFormat="1" ht="15" customHeight="1" x14ac:dyDescent="0.25">
      <c r="B25" s="377"/>
      <c r="C25" s="366" t="s">
        <v>338</v>
      </c>
      <c r="D25" s="152" t="s">
        <v>328</v>
      </c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71"/>
    </row>
    <row r="26" spans="2:28" s="67" customFormat="1" ht="15" customHeight="1" x14ac:dyDescent="0.25">
      <c r="B26" s="377"/>
      <c r="C26" s="366"/>
      <c r="D26" s="152" t="s">
        <v>329</v>
      </c>
      <c r="E26" s="158">
        <v>1</v>
      </c>
      <c r="F26" s="158">
        <v>1</v>
      </c>
      <c r="G26" s="158">
        <v>1</v>
      </c>
      <c r="H26" s="158">
        <v>1</v>
      </c>
      <c r="I26" s="158">
        <v>1</v>
      </c>
      <c r="J26" s="158">
        <v>1</v>
      </c>
      <c r="K26" s="158">
        <v>1</v>
      </c>
      <c r="L26" s="158">
        <v>1</v>
      </c>
      <c r="M26" s="158">
        <v>1</v>
      </c>
      <c r="N26" s="158">
        <v>1</v>
      </c>
      <c r="O26" s="158">
        <v>1</v>
      </c>
      <c r="P26" s="158">
        <v>1</v>
      </c>
      <c r="Q26" s="158">
        <v>1</v>
      </c>
      <c r="R26" s="158">
        <v>1</v>
      </c>
      <c r="S26" s="158">
        <v>1</v>
      </c>
      <c r="T26" s="158">
        <v>1</v>
      </c>
      <c r="U26" s="158">
        <v>1</v>
      </c>
      <c r="V26" s="158">
        <v>1</v>
      </c>
      <c r="W26" s="158">
        <v>1</v>
      </c>
      <c r="X26" s="158">
        <v>1</v>
      </c>
      <c r="Y26" s="158">
        <v>1</v>
      </c>
      <c r="Z26" s="158">
        <v>1</v>
      </c>
      <c r="AA26" s="158">
        <v>1</v>
      </c>
      <c r="AB26" s="170">
        <v>1</v>
      </c>
    </row>
    <row r="27" spans="2:28" s="67" customFormat="1" ht="15" customHeight="1" x14ac:dyDescent="0.25">
      <c r="B27" s="377"/>
      <c r="C27" s="366"/>
      <c r="D27" s="152" t="s">
        <v>330</v>
      </c>
      <c r="E27" s="158">
        <v>1</v>
      </c>
      <c r="F27" s="158">
        <v>1</v>
      </c>
      <c r="G27" s="158">
        <v>1</v>
      </c>
      <c r="H27" s="158">
        <v>1</v>
      </c>
      <c r="I27" s="158">
        <v>1</v>
      </c>
      <c r="J27" s="158">
        <v>1</v>
      </c>
      <c r="K27" s="158">
        <v>1</v>
      </c>
      <c r="L27" s="158">
        <v>1</v>
      </c>
      <c r="M27" s="158">
        <v>1</v>
      </c>
      <c r="N27" s="158">
        <v>1</v>
      </c>
      <c r="O27" s="158">
        <v>1</v>
      </c>
      <c r="P27" s="158">
        <v>1</v>
      </c>
      <c r="Q27" s="158">
        <v>1</v>
      </c>
      <c r="R27" s="158">
        <v>1</v>
      </c>
      <c r="S27" s="158">
        <v>1</v>
      </c>
      <c r="T27" s="158">
        <v>1</v>
      </c>
      <c r="U27" s="158">
        <v>1</v>
      </c>
      <c r="V27" s="158">
        <v>1</v>
      </c>
      <c r="W27" s="158">
        <v>1</v>
      </c>
      <c r="X27" s="158">
        <v>1</v>
      </c>
      <c r="Y27" s="158">
        <v>1</v>
      </c>
      <c r="Z27" s="158">
        <v>1</v>
      </c>
      <c r="AA27" s="158">
        <v>1</v>
      </c>
      <c r="AB27" s="170">
        <v>1</v>
      </c>
    </row>
    <row r="28" spans="2:28" s="67" customFormat="1" ht="15" customHeight="1" x14ac:dyDescent="0.25">
      <c r="B28" s="377"/>
      <c r="C28" s="365" t="s">
        <v>339</v>
      </c>
      <c r="D28" s="162" t="s">
        <v>328</v>
      </c>
      <c r="E28" s="163">
        <v>0.25</v>
      </c>
      <c r="F28" s="163">
        <v>0.25</v>
      </c>
      <c r="G28" s="163">
        <v>0.25</v>
      </c>
      <c r="H28" s="163">
        <v>0.25</v>
      </c>
      <c r="I28" s="163">
        <v>0.25</v>
      </c>
      <c r="J28" s="163">
        <v>0.25</v>
      </c>
      <c r="K28" s="163">
        <v>0.25</v>
      </c>
      <c r="L28" s="163">
        <v>0.25</v>
      </c>
      <c r="M28" s="163">
        <v>0.25</v>
      </c>
      <c r="N28" s="163">
        <v>0.25</v>
      </c>
      <c r="O28" s="163">
        <v>0.25</v>
      </c>
      <c r="P28" s="163">
        <v>0.25</v>
      </c>
      <c r="Q28" s="163">
        <v>0.25</v>
      </c>
      <c r="R28" s="163">
        <v>0.25</v>
      </c>
      <c r="S28" s="163">
        <v>0.25</v>
      </c>
      <c r="T28" s="163">
        <v>0.25</v>
      </c>
      <c r="U28" s="163">
        <v>0.25</v>
      </c>
      <c r="V28" s="163">
        <v>0.25</v>
      </c>
      <c r="W28" s="163">
        <v>0.25</v>
      </c>
      <c r="X28" s="163">
        <v>0.25</v>
      </c>
      <c r="Y28" s="163">
        <v>0.25</v>
      </c>
      <c r="Z28" s="163">
        <v>0.25</v>
      </c>
      <c r="AA28" s="163">
        <v>0.25</v>
      </c>
      <c r="AB28" s="169">
        <v>0.25</v>
      </c>
    </row>
    <row r="29" spans="2:28" s="67" customFormat="1" ht="15" customHeight="1" x14ac:dyDescent="0.25">
      <c r="B29" s="377"/>
      <c r="C29" s="365"/>
      <c r="D29" s="162" t="s">
        <v>329</v>
      </c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4"/>
      <c r="T29" s="164"/>
      <c r="U29" s="164"/>
      <c r="V29" s="164"/>
      <c r="W29" s="164"/>
      <c r="X29" s="164"/>
      <c r="Y29" s="164"/>
      <c r="Z29" s="164"/>
      <c r="AA29" s="164"/>
      <c r="AB29" s="168"/>
    </row>
    <row r="30" spans="2:28" s="67" customFormat="1" ht="15" customHeight="1" thickBot="1" x14ac:dyDescent="0.3">
      <c r="B30" s="378"/>
      <c r="C30" s="373"/>
      <c r="D30" s="173" t="s">
        <v>388</v>
      </c>
      <c r="E30" s="174">
        <v>1</v>
      </c>
      <c r="F30" s="174">
        <v>1</v>
      </c>
      <c r="G30" s="174">
        <v>1</v>
      </c>
      <c r="H30" s="174">
        <v>1</v>
      </c>
      <c r="I30" s="174">
        <v>1</v>
      </c>
      <c r="J30" s="174">
        <v>1</v>
      </c>
      <c r="K30" s="174">
        <v>1</v>
      </c>
      <c r="L30" s="174">
        <v>1</v>
      </c>
      <c r="M30" s="174">
        <v>1</v>
      </c>
      <c r="N30" s="174">
        <v>1</v>
      </c>
      <c r="O30" s="174">
        <v>1</v>
      </c>
      <c r="P30" s="174">
        <v>1</v>
      </c>
      <c r="Q30" s="174">
        <v>1</v>
      </c>
      <c r="R30" s="174">
        <v>1</v>
      </c>
      <c r="S30" s="174">
        <v>1</v>
      </c>
      <c r="T30" s="174">
        <v>1</v>
      </c>
      <c r="U30" s="174">
        <v>1</v>
      </c>
      <c r="V30" s="174">
        <v>1</v>
      </c>
      <c r="W30" s="174">
        <v>1</v>
      </c>
      <c r="X30" s="174">
        <v>1</v>
      </c>
      <c r="Y30" s="174">
        <v>1</v>
      </c>
      <c r="Z30" s="174">
        <v>1</v>
      </c>
      <c r="AA30" s="174">
        <v>1</v>
      </c>
      <c r="AB30" s="175">
        <v>1</v>
      </c>
    </row>
    <row r="31" spans="2:28" s="67" customFormat="1" ht="15" customHeight="1" thickBot="1" x14ac:dyDescent="0.3">
      <c r="B31" s="153"/>
      <c r="C31" s="154"/>
      <c r="D31" s="151"/>
      <c r="E31" s="160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61"/>
      <c r="Z31" s="161"/>
      <c r="AA31" s="161"/>
      <c r="AB31" s="161"/>
    </row>
    <row r="32" spans="2:28" s="67" customFormat="1" ht="15" customHeight="1" x14ac:dyDescent="0.25">
      <c r="B32" s="361" t="s">
        <v>340</v>
      </c>
      <c r="C32" s="364" t="s">
        <v>341</v>
      </c>
      <c r="D32" s="165" t="s">
        <v>328</v>
      </c>
      <c r="E32" s="166">
        <v>0.5</v>
      </c>
      <c r="F32" s="166">
        <v>0.5</v>
      </c>
      <c r="G32" s="166">
        <v>0.5</v>
      </c>
      <c r="H32" s="166">
        <v>0.5</v>
      </c>
      <c r="I32" s="166">
        <v>0.5</v>
      </c>
      <c r="J32" s="166">
        <v>0.5</v>
      </c>
      <c r="K32" s="166">
        <v>0.5</v>
      </c>
      <c r="L32" s="166">
        <v>0.5</v>
      </c>
      <c r="M32" s="166">
        <v>0.5</v>
      </c>
      <c r="N32" s="166">
        <v>0.5</v>
      </c>
      <c r="O32" s="166">
        <v>0.5</v>
      </c>
      <c r="P32" s="166">
        <v>0.5</v>
      </c>
      <c r="Q32" s="166">
        <v>0.5</v>
      </c>
      <c r="R32" s="166">
        <v>0.5</v>
      </c>
      <c r="S32" s="166">
        <v>0.5</v>
      </c>
      <c r="T32" s="166">
        <v>0.5</v>
      </c>
      <c r="U32" s="166">
        <v>0.5</v>
      </c>
      <c r="V32" s="166">
        <v>0.5</v>
      </c>
      <c r="W32" s="166">
        <v>0.5</v>
      </c>
      <c r="X32" s="166">
        <v>0.5</v>
      </c>
      <c r="Y32" s="166">
        <v>0.5</v>
      </c>
      <c r="Z32" s="166">
        <v>0.5</v>
      </c>
      <c r="AA32" s="166">
        <v>0.5</v>
      </c>
      <c r="AB32" s="167">
        <v>0.5</v>
      </c>
    </row>
    <row r="33" spans="2:28" s="67" customFormat="1" ht="15" customHeight="1" x14ac:dyDescent="0.25">
      <c r="B33" s="362"/>
      <c r="C33" s="365"/>
      <c r="D33" s="162" t="s">
        <v>329</v>
      </c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8"/>
    </row>
    <row r="34" spans="2:28" s="67" customFormat="1" ht="15" customHeight="1" x14ac:dyDescent="0.25">
      <c r="B34" s="362"/>
      <c r="C34" s="365"/>
      <c r="D34" s="162" t="s">
        <v>330</v>
      </c>
      <c r="E34" s="163">
        <v>2.5</v>
      </c>
      <c r="F34" s="163">
        <v>2.5</v>
      </c>
      <c r="G34" s="163">
        <v>2.5</v>
      </c>
      <c r="H34" s="163">
        <v>2.5</v>
      </c>
      <c r="I34" s="163">
        <v>2.5</v>
      </c>
      <c r="J34" s="163">
        <v>2.5</v>
      </c>
      <c r="K34" s="163">
        <v>2.5</v>
      </c>
      <c r="L34" s="163">
        <v>2.5</v>
      </c>
      <c r="M34" s="163">
        <v>2.5</v>
      </c>
      <c r="N34" s="163">
        <v>2.5</v>
      </c>
      <c r="O34" s="163">
        <v>2.5</v>
      </c>
      <c r="P34" s="163">
        <v>2.5</v>
      </c>
      <c r="Q34" s="163">
        <v>2.5</v>
      </c>
      <c r="R34" s="163">
        <v>2.5</v>
      </c>
      <c r="S34" s="163">
        <v>2.5</v>
      </c>
      <c r="T34" s="163">
        <v>2.5</v>
      </c>
      <c r="U34" s="163">
        <v>2.5</v>
      </c>
      <c r="V34" s="163">
        <v>2.5</v>
      </c>
      <c r="W34" s="163">
        <v>2.5</v>
      </c>
      <c r="X34" s="163">
        <v>2.5</v>
      </c>
      <c r="Y34" s="163">
        <v>2.5</v>
      </c>
      <c r="Z34" s="163">
        <v>2.5</v>
      </c>
      <c r="AA34" s="163">
        <v>2.5</v>
      </c>
      <c r="AB34" s="169">
        <v>2.5</v>
      </c>
    </row>
    <row r="35" spans="2:28" s="67" customFormat="1" ht="15" customHeight="1" x14ac:dyDescent="0.25">
      <c r="B35" s="362"/>
      <c r="C35" s="366" t="s">
        <v>342</v>
      </c>
      <c r="D35" s="152" t="s">
        <v>328</v>
      </c>
      <c r="E35" s="158">
        <v>1</v>
      </c>
      <c r="F35" s="158">
        <v>1</v>
      </c>
      <c r="G35" s="158">
        <v>1</v>
      </c>
      <c r="H35" s="158">
        <v>1</v>
      </c>
      <c r="I35" s="158">
        <v>1</v>
      </c>
      <c r="J35" s="158">
        <v>1</v>
      </c>
      <c r="K35" s="158">
        <v>1</v>
      </c>
      <c r="L35" s="158">
        <v>1</v>
      </c>
      <c r="M35" s="158">
        <v>1</v>
      </c>
      <c r="N35" s="158">
        <v>1</v>
      </c>
      <c r="O35" s="158">
        <v>1</v>
      </c>
      <c r="P35" s="158">
        <v>1</v>
      </c>
      <c r="Q35" s="158">
        <v>1</v>
      </c>
      <c r="R35" s="158">
        <v>1</v>
      </c>
      <c r="S35" s="158">
        <v>1</v>
      </c>
      <c r="T35" s="158">
        <v>1</v>
      </c>
      <c r="U35" s="158">
        <v>1</v>
      </c>
      <c r="V35" s="158">
        <v>1</v>
      </c>
      <c r="W35" s="158">
        <v>1</v>
      </c>
      <c r="X35" s="158">
        <v>1</v>
      </c>
      <c r="Y35" s="158">
        <v>1</v>
      </c>
      <c r="Z35" s="158">
        <v>1</v>
      </c>
      <c r="AA35" s="158">
        <v>1</v>
      </c>
      <c r="AB35" s="170">
        <v>1</v>
      </c>
    </row>
    <row r="36" spans="2:28" s="67" customFormat="1" ht="15" customHeight="1" x14ac:dyDescent="0.25">
      <c r="B36" s="362"/>
      <c r="C36" s="366"/>
      <c r="D36" s="152" t="s">
        <v>329</v>
      </c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71"/>
    </row>
    <row r="37" spans="2:28" s="67" customFormat="1" ht="15" customHeight="1" x14ac:dyDescent="0.25">
      <c r="B37" s="362"/>
      <c r="C37" s="366"/>
      <c r="D37" s="152" t="s">
        <v>330</v>
      </c>
      <c r="E37" s="158">
        <v>0.75</v>
      </c>
      <c r="F37" s="158">
        <v>0.75</v>
      </c>
      <c r="G37" s="158">
        <v>0.75</v>
      </c>
      <c r="H37" s="158">
        <v>0.75</v>
      </c>
      <c r="I37" s="158">
        <v>0.75</v>
      </c>
      <c r="J37" s="158">
        <v>0.75</v>
      </c>
      <c r="K37" s="158">
        <v>0.75</v>
      </c>
      <c r="L37" s="158">
        <v>0.75</v>
      </c>
      <c r="M37" s="158">
        <v>0.75</v>
      </c>
      <c r="N37" s="158">
        <v>0.75</v>
      </c>
      <c r="O37" s="158">
        <v>0.75</v>
      </c>
      <c r="P37" s="158">
        <v>0.75</v>
      </c>
      <c r="Q37" s="158">
        <v>0.75</v>
      </c>
      <c r="R37" s="158">
        <v>0.75</v>
      </c>
      <c r="S37" s="158">
        <v>0.75</v>
      </c>
      <c r="T37" s="158">
        <v>0.75</v>
      </c>
      <c r="U37" s="158">
        <v>0.75</v>
      </c>
      <c r="V37" s="158">
        <v>0.75</v>
      </c>
      <c r="W37" s="158">
        <v>0.75</v>
      </c>
      <c r="X37" s="158">
        <v>0.75</v>
      </c>
      <c r="Y37" s="158">
        <v>0.75</v>
      </c>
      <c r="Z37" s="158">
        <v>0.75</v>
      </c>
      <c r="AA37" s="158">
        <v>0.75</v>
      </c>
      <c r="AB37" s="170">
        <v>0.75</v>
      </c>
    </row>
    <row r="38" spans="2:28" s="67" customFormat="1" ht="15" customHeight="1" x14ac:dyDescent="0.25">
      <c r="B38" s="362"/>
      <c r="C38" s="365" t="s">
        <v>343</v>
      </c>
      <c r="D38" s="162" t="s">
        <v>328</v>
      </c>
      <c r="E38" s="163">
        <v>0.5</v>
      </c>
      <c r="F38" s="163">
        <v>0.5</v>
      </c>
      <c r="G38" s="163">
        <v>0.5</v>
      </c>
      <c r="H38" s="163">
        <v>0.5</v>
      </c>
      <c r="I38" s="163">
        <v>0.5</v>
      </c>
      <c r="J38" s="163">
        <v>0.5</v>
      </c>
      <c r="K38" s="163">
        <v>0.5</v>
      </c>
      <c r="L38" s="163">
        <v>0.5</v>
      </c>
      <c r="M38" s="163">
        <v>0.5</v>
      </c>
      <c r="N38" s="163">
        <v>0.5</v>
      </c>
      <c r="O38" s="163">
        <v>0.5</v>
      </c>
      <c r="P38" s="163">
        <v>0.5</v>
      </c>
      <c r="Q38" s="163">
        <v>0.5</v>
      </c>
      <c r="R38" s="163">
        <v>0.5</v>
      </c>
      <c r="S38" s="163">
        <v>0.5</v>
      </c>
      <c r="T38" s="163">
        <v>0.5</v>
      </c>
      <c r="U38" s="163">
        <v>0.5</v>
      </c>
      <c r="V38" s="163">
        <v>0.5</v>
      </c>
      <c r="W38" s="163">
        <v>0.5</v>
      </c>
      <c r="X38" s="163">
        <v>0.5</v>
      </c>
      <c r="Y38" s="163">
        <v>0.5</v>
      </c>
      <c r="Z38" s="163">
        <v>0.5</v>
      </c>
      <c r="AA38" s="163">
        <v>0.5</v>
      </c>
      <c r="AB38" s="169">
        <v>0.5</v>
      </c>
    </row>
    <row r="39" spans="2:28" s="67" customFormat="1" ht="15" customHeight="1" x14ac:dyDescent="0.25">
      <c r="B39" s="362"/>
      <c r="C39" s="365"/>
      <c r="D39" s="162" t="s">
        <v>329</v>
      </c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8"/>
    </row>
    <row r="40" spans="2:28" s="67" customFormat="1" ht="15" customHeight="1" thickBot="1" x14ac:dyDescent="0.3">
      <c r="B40" s="363"/>
      <c r="C40" s="373"/>
      <c r="D40" s="173" t="s">
        <v>330</v>
      </c>
      <c r="E40" s="174">
        <v>0.75</v>
      </c>
      <c r="F40" s="174">
        <v>0.75</v>
      </c>
      <c r="G40" s="174">
        <v>0.75</v>
      </c>
      <c r="H40" s="174">
        <v>0.75</v>
      </c>
      <c r="I40" s="174">
        <v>0.75</v>
      </c>
      <c r="J40" s="174">
        <v>0.75</v>
      </c>
      <c r="K40" s="174">
        <v>0.75</v>
      </c>
      <c r="L40" s="174">
        <v>0.75</v>
      </c>
      <c r="M40" s="174">
        <v>0.75</v>
      </c>
      <c r="N40" s="174">
        <v>0.75</v>
      </c>
      <c r="O40" s="174">
        <v>0.75</v>
      </c>
      <c r="P40" s="174">
        <v>0.75</v>
      </c>
      <c r="Q40" s="174">
        <v>0.75</v>
      </c>
      <c r="R40" s="174">
        <v>0.75</v>
      </c>
      <c r="S40" s="174">
        <v>0.75</v>
      </c>
      <c r="T40" s="174">
        <v>0.75</v>
      </c>
      <c r="U40" s="174">
        <v>0.75</v>
      </c>
      <c r="V40" s="174">
        <v>0.75</v>
      </c>
      <c r="W40" s="174">
        <v>0.75</v>
      </c>
      <c r="X40" s="174">
        <v>0.75</v>
      </c>
      <c r="Y40" s="174">
        <v>0.75</v>
      </c>
      <c r="Z40" s="174">
        <v>0.75</v>
      </c>
      <c r="AA40" s="174">
        <v>0.75</v>
      </c>
      <c r="AB40" s="175">
        <v>0.75</v>
      </c>
    </row>
    <row r="41" spans="2:28" s="67" customFormat="1" ht="15" customHeight="1" thickBot="1" x14ac:dyDescent="0.3">
      <c r="B41" s="155"/>
      <c r="C41" s="156"/>
      <c r="D41" s="15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  <c r="P41" s="161"/>
      <c r="Q41" s="161"/>
      <c r="R41" s="161"/>
      <c r="S41" s="161"/>
      <c r="T41" s="161"/>
      <c r="U41" s="161"/>
      <c r="V41" s="161"/>
      <c r="W41" s="161"/>
      <c r="X41" s="161"/>
      <c r="Y41" s="161"/>
      <c r="Z41" s="161"/>
      <c r="AA41" s="161"/>
      <c r="AB41" s="161"/>
    </row>
    <row r="42" spans="2:28" ht="15" customHeight="1" x14ac:dyDescent="0.25">
      <c r="B42" s="361" t="s">
        <v>344</v>
      </c>
      <c r="C42" s="364" t="s">
        <v>345</v>
      </c>
      <c r="D42" s="165" t="s">
        <v>346</v>
      </c>
      <c r="E42" s="181"/>
      <c r="F42" s="181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</row>
    <row r="43" spans="2:28" ht="15" customHeight="1" x14ac:dyDescent="0.25">
      <c r="B43" s="362"/>
      <c r="C43" s="365"/>
      <c r="D43" s="162" t="s">
        <v>347</v>
      </c>
      <c r="E43" s="163">
        <v>0.5</v>
      </c>
      <c r="F43" s="163">
        <v>0.5</v>
      </c>
      <c r="G43" s="163">
        <v>0.5</v>
      </c>
      <c r="H43" s="163">
        <v>0.5</v>
      </c>
      <c r="I43" s="163">
        <v>0.5</v>
      </c>
      <c r="J43" s="163">
        <v>0.5</v>
      </c>
      <c r="K43" s="163">
        <v>0.5</v>
      </c>
      <c r="L43" s="163">
        <v>0.5</v>
      </c>
      <c r="M43" s="163">
        <v>0.5</v>
      </c>
      <c r="N43" s="163">
        <v>0.5</v>
      </c>
      <c r="O43" s="163">
        <v>0.5</v>
      </c>
      <c r="P43" s="163">
        <v>0.5</v>
      </c>
      <c r="Q43" s="163">
        <v>0.5</v>
      </c>
      <c r="R43" s="163">
        <v>0.5</v>
      </c>
      <c r="S43" s="163">
        <v>0.5</v>
      </c>
      <c r="T43" s="163">
        <v>0.5</v>
      </c>
      <c r="U43" s="163">
        <v>0.5</v>
      </c>
      <c r="V43" s="163">
        <v>0.5</v>
      </c>
      <c r="W43" s="163">
        <v>0.5</v>
      </c>
      <c r="X43" s="163">
        <v>0.5</v>
      </c>
      <c r="Y43" s="163">
        <v>0.5</v>
      </c>
      <c r="Z43" s="163">
        <v>0.5</v>
      </c>
      <c r="AA43" s="163">
        <v>0.5</v>
      </c>
      <c r="AB43" s="169">
        <v>0.5</v>
      </c>
    </row>
    <row r="44" spans="2:28" ht="15" customHeight="1" x14ac:dyDescent="0.25">
      <c r="B44" s="362"/>
      <c r="C44" s="365"/>
      <c r="D44" s="162" t="s">
        <v>348</v>
      </c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8"/>
    </row>
    <row r="45" spans="2:28" ht="15" customHeight="1" x14ac:dyDescent="0.25">
      <c r="B45" s="362"/>
      <c r="C45" s="365"/>
      <c r="D45" s="162" t="s">
        <v>349</v>
      </c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8"/>
    </row>
    <row r="46" spans="2:28" ht="15" customHeight="1" x14ac:dyDescent="0.25">
      <c r="B46" s="362"/>
      <c r="C46" s="365"/>
      <c r="D46" s="162" t="s">
        <v>350</v>
      </c>
      <c r="E46" s="163">
        <v>0.5</v>
      </c>
      <c r="F46" s="163">
        <v>0.5</v>
      </c>
      <c r="G46" s="163">
        <v>0.5</v>
      </c>
      <c r="H46" s="163">
        <v>0.5</v>
      </c>
      <c r="I46" s="163">
        <v>0.5</v>
      </c>
      <c r="J46" s="163">
        <v>0.5</v>
      </c>
      <c r="K46" s="163">
        <v>0.5</v>
      </c>
      <c r="L46" s="163">
        <v>0.5</v>
      </c>
      <c r="M46" s="163">
        <v>0.5</v>
      </c>
      <c r="N46" s="163">
        <v>0.5</v>
      </c>
      <c r="O46" s="163">
        <v>0.5</v>
      </c>
      <c r="P46" s="163">
        <v>0.5</v>
      </c>
      <c r="Q46" s="163">
        <v>0.5</v>
      </c>
      <c r="R46" s="163">
        <v>0.5</v>
      </c>
      <c r="S46" s="163">
        <v>0.5</v>
      </c>
      <c r="T46" s="163">
        <v>0.5</v>
      </c>
      <c r="U46" s="163">
        <v>0.5</v>
      </c>
      <c r="V46" s="163">
        <v>0.5</v>
      </c>
      <c r="W46" s="163">
        <v>0.5</v>
      </c>
      <c r="X46" s="163">
        <v>0.5</v>
      </c>
      <c r="Y46" s="163">
        <v>0.5</v>
      </c>
      <c r="Z46" s="163">
        <v>0.5</v>
      </c>
      <c r="AA46" s="163">
        <v>0.5</v>
      </c>
      <c r="AB46" s="169">
        <v>0.5</v>
      </c>
    </row>
    <row r="47" spans="2:28" ht="15" customHeight="1" x14ac:dyDescent="0.25">
      <c r="B47" s="362"/>
      <c r="C47" s="365"/>
      <c r="D47" s="162" t="s">
        <v>351</v>
      </c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8"/>
    </row>
    <row r="48" spans="2:28" ht="15" customHeight="1" x14ac:dyDescent="0.25">
      <c r="B48" s="362"/>
      <c r="C48" s="365"/>
      <c r="D48" s="162" t="s">
        <v>352</v>
      </c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8"/>
    </row>
    <row r="49" spans="2:28" ht="15" customHeight="1" x14ac:dyDescent="0.25">
      <c r="B49" s="362"/>
      <c r="C49" s="365"/>
      <c r="D49" s="162" t="s">
        <v>353</v>
      </c>
      <c r="E49" s="163">
        <v>0.5</v>
      </c>
      <c r="F49" s="163">
        <v>0.5</v>
      </c>
      <c r="G49" s="163">
        <v>0.5</v>
      </c>
      <c r="H49" s="163">
        <v>0.5</v>
      </c>
      <c r="I49" s="163">
        <v>0.5</v>
      </c>
      <c r="J49" s="163">
        <v>0.5</v>
      </c>
      <c r="K49" s="163">
        <v>0.5</v>
      </c>
      <c r="L49" s="163">
        <v>0.5</v>
      </c>
      <c r="M49" s="163">
        <v>0.5</v>
      </c>
      <c r="N49" s="163">
        <v>0.5</v>
      </c>
      <c r="O49" s="163">
        <v>0.5</v>
      </c>
      <c r="P49" s="163">
        <v>0.5</v>
      </c>
      <c r="Q49" s="163">
        <v>0.5</v>
      </c>
      <c r="R49" s="163">
        <v>0.5</v>
      </c>
      <c r="S49" s="163">
        <v>0.5</v>
      </c>
      <c r="T49" s="163">
        <v>0.5</v>
      </c>
      <c r="U49" s="163">
        <v>0.5</v>
      </c>
      <c r="V49" s="163">
        <v>0.5</v>
      </c>
      <c r="W49" s="163">
        <v>0.5</v>
      </c>
      <c r="X49" s="163">
        <v>0.5</v>
      </c>
      <c r="Y49" s="163">
        <v>0.5</v>
      </c>
      <c r="Z49" s="163">
        <v>0.5</v>
      </c>
      <c r="AA49" s="163">
        <v>0.5</v>
      </c>
      <c r="AB49" s="169">
        <v>0.5</v>
      </c>
    </row>
    <row r="50" spans="2:28" ht="15" customHeight="1" x14ac:dyDescent="0.25">
      <c r="B50" s="362"/>
      <c r="C50" s="365"/>
      <c r="D50" s="162" t="s">
        <v>354</v>
      </c>
      <c r="E50" s="163">
        <v>0.5</v>
      </c>
      <c r="F50" s="163">
        <v>0.5</v>
      </c>
      <c r="G50" s="163">
        <v>0.5</v>
      </c>
      <c r="H50" s="163">
        <v>0.5</v>
      </c>
      <c r="I50" s="163">
        <v>0.5</v>
      </c>
      <c r="J50" s="163">
        <v>0.5</v>
      </c>
      <c r="K50" s="163">
        <v>0.5</v>
      </c>
      <c r="L50" s="163">
        <v>0.5</v>
      </c>
      <c r="M50" s="163">
        <v>0.5</v>
      </c>
      <c r="N50" s="163">
        <v>0.5</v>
      </c>
      <c r="O50" s="163">
        <v>0.5</v>
      </c>
      <c r="P50" s="163">
        <v>0.5</v>
      </c>
      <c r="Q50" s="163">
        <v>0.5</v>
      </c>
      <c r="R50" s="163">
        <v>0.5</v>
      </c>
      <c r="S50" s="163">
        <v>0.5</v>
      </c>
      <c r="T50" s="163">
        <v>0.5</v>
      </c>
      <c r="U50" s="163">
        <v>0.5</v>
      </c>
      <c r="V50" s="163">
        <v>0.5</v>
      </c>
      <c r="W50" s="163">
        <v>0.5</v>
      </c>
      <c r="X50" s="163">
        <v>0.5</v>
      </c>
      <c r="Y50" s="163">
        <v>0.5</v>
      </c>
      <c r="Z50" s="163">
        <v>0.5</v>
      </c>
      <c r="AA50" s="163">
        <v>0.5</v>
      </c>
      <c r="AB50" s="169">
        <v>0.5</v>
      </c>
    </row>
    <row r="51" spans="2:28" ht="15" customHeight="1" x14ac:dyDescent="0.25">
      <c r="B51" s="362"/>
      <c r="C51" s="365"/>
      <c r="D51" s="162" t="s">
        <v>328</v>
      </c>
      <c r="E51" s="163">
        <v>0.25</v>
      </c>
      <c r="F51" s="163">
        <v>0.25</v>
      </c>
      <c r="G51" s="163">
        <v>0.25</v>
      </c>
      <c r="H51" s="163">
        <v>0.25</v>
      </c>
      <c r="I51" s="163">
        <v>0.25</v>
      </c>
      <c r="J51" s="163">
        <v>0.25</v>
      </c>
      <c r="K51" s="163">
        <v>0.25</v>
      </c>
      <c r="L51" s="163">
        <v>0.25</v>
      </c>
      <c r="M51" s="163">
        <v>0.25</v>
      </c>
      <c r="N51" s="163">
        <v>0.25</v>
      </c>
      <c r="O51" s="163">
        <v>0.25</v>
      </c>
      <c r="P51" s="163">
        <v>0.25</v>
      </c>
      <c r="Q51" s="163">
        <v>0.25</v>
      </c>
      <c r="R51" s="163">
        <v>0.25</v>
      </c>
      <c r="S51" s="163">
        <v>0.25</v>
      </c>
      <c r="T51" s="163">
        <v>0.25</v>
      </c>
      <c r="U51" s="163">
        <v>0.25</v>
      </c>
      <c r="V51" s="163">
        <v>0.25</v>
      </c>
      <c r="W51" s="163">
        <v>0.25</v>
      </c>
      <c r="X51" s="163">
        <v>0.25</v>
      </c>
      <c r="Y51" s="163">
        <v>0.25</v>
      </c>
      <c r="Z51" s="163">
        <v>0.25</v>
      </c>
      <c r="AA51" s="163">
        <v>0.25</v>
      </c>
      <c r="AB51" s="169">
        <v>0.25</v>
      </c>
    </row>
    <row r="52" spans="2:28" ht="15" customHeight="1" x14ac:dyDescent="0.25">
      <c r="B52" s="362"/>
      <c r="C52" s="365"/>
      <c r="D52" s="162" t="s">
        <v>329</v>
      </c>
      <c r="E52" s="163">
        <v>0.25</v>
      </c>
      <c r="F52" s="163">
        <v>0.25</v>
      </c>
      <c r="G52" s="163">
        <v>0.25</v>
      </c>
      <c r="H52" s="163">
        <v>0.25</v>
      </c>
      <c r="I52" s="163">
        <v>0.25</v>
      </c>
      <c r="J52" s="163">
        <v>0.25</v>
      </c>
      <c r="K52" s="163">
        <v>0.25</v>
      </c>
      <c r="L52" s="163">
        <v>0.25</v>
      </c>
      <c r="M52" s="163">
        <v>0.25</v>
      </c>
      <c r="N52" s="163">
        <v>0.25</v>
      </c>
      <c r="O52" s="163">
        <v>0.25</v>
      </c>
      <c r="P52" s="163">
        <v>0.25</v>
      </c>
      <c r="Q52" s="163">
        <v>0.25</v>
      </c>
      <c r="R52" s="163">
        <v>0.25</v>
      </c>
      <c r="S52" s="163">
        <v>0.25</v>
      </c>
      <c r="T52" s="163">
        <v>0.25</v>
      </c>
      <c r="U52" s="163">
        <v>0.25</v>
      </c>
      <c r="V52" s="163">
        <v>0.25</v>
      </c>
      <c r="W52" s="163">
        <v>0.25</v>
      </c>
      <c r="X52" s="163">
        <v>0.25</v>
      </c>
      <c r="Y52" s="163">
        <v>0.25</v>
      </c>
      <c r="Z52" s="163">
        <v>0.25</v>
      </c>
      <c r="AA52" s="163">
        <v>0.25</v>
      </c>
      <c r="AB52" s="169">
        <v>0.25</v>
      </c>
    </row>
    <row r="53" spans="2:28" ht="15" customHeight="1" x14ac:dyDescent="0.25">
      <c r="B53" s="362"/>
      <c r="C53" s="365"/>
      <c r="D53" s="162" t="s">
        <v>330</v>
      </c>
      <c r="E53" s="163">
        <v>0.25</v>
      </c>
      <c r="F53" s="163">
        <v>0.25</v>
      </c>
      <c r="G53" s="163">
        <v>0.25</v>
      </c>
      <c r="H53" s="163">
        <v>0.25</v>
      </c>
      <c r="I53" s="163">
        <v>0.25</v>
      </c>
      <c r="J53" s="163">
        <v>0.25</v>
      </c>
      <c r="K53" s="163">
        <v>0.25</v>
      </c>
      <c r="L53" s="163">
        <v>0.25</v>
      </c>
      <c r="M53" s="163">
        <v>0.25</v>
      </c>
      <c r="N53" s="163">
        <v>0.25</v>
      </c>
      <c r="O53" s="163">
        <v>0.25</v>
      </c>
      <c r="P53" s="163">
        <v>0.25</v>
      </c>
      <c r="Q53" s="163">
        <v>0.25</v>
      </c>
      <c r="R53" s="163">
        <v>0.25</v>
      </c>
      <c r="S53" s="163">
        <v>0.25</v>
      </c>
      <c r="T53" s="163">
        <v>0.25</v>
      </c>
      <c r="U53" s="163">
        <v>0.25</v>
      </c>
      <c r="V53" s="163">
        <v>0.25</v>
      </c>
      <c r="W53" s="163">
        <v>0.25</v>
      </c>
      <c r="X53" s="163">
        <v>0.25</v>
      </c>
      <c r="Y53" s="163">
        <v>0.25</v>
      </c>
      <c r="Z53" s="163">
        <v>0.25</v>
      </c>
      <c r="AA53" s="163">
        <v>0.25</v>
      </c>
      <c r="AB53" s="169">
        <v>0.25</v>
      </c>
    </row>
    <row r="54" spans="2:28" ht="15" customHeight="1" x14ac:dyDescent="0.25">
      <c r="B54" s="362"/>
      <c r="C54" s="366" t="s">
        <v>355</v>
      </c>
      <c r="D54" s="152" t="s">
        <v>328</v>
      </c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71"/>
    </row>
    <row r="55" spans="2:28" ht="15" customHeight="1" x14ac:dyDescent="0.25">
      <c r="B55" s="362"/>
      <c r="C55" s="366"/>
      <c r="D55" s="152" t="s">
        <v>329</v>
      </c>
      <c r="E55" s="158">
        <v>0.25</v>
      </c>
      <c r="F55" s="158">
        <v>0.25</v>
      </c>
      <c r="G55" s="158">
        <v>0.25</v>
      </c>
      <c r="H55" s="158">
        <v>0.25</v>
      </c>
      <c r="I55" s="158">
        <v>0.25</v>
      </c>
      <c r="J55" s="158">
        <v>0.25</v>
      </c>
      <c r="K55" s="158">
        <v>0.25</v>
      </c>
      <c r="L55" s="158">
        <v>0.25</v>
      </c>
      <c r="M55" s="158">
        <v>0.25</v>
      </c>
      <c r="N55" s="158">
        <v>0.25</v>
      </c>
      <c r="O55" s="158">
        <v>0.25</v>
      </c>
      <c r="P55" s="158">
        <v>0.25</v>
      </c>
      <c r="Q55" s="158">
        <v>0.25</v>
      </c>
      <c r="R55" s="158">
        <v>0.25</v>
      </c>
      <c r="S55" s="158">
        <v>0.25</v>
      </c>
      <c r="T55" s="158">
        <v>0.25</v>
      </c>
      <c r="U55" s="158">
        <v>0.25</v>
      </c>
      <c r="V55" s="158">
        <v>0.25</v>
      </c>
      <c r="W55" s="158">
        <v>0.25</v>
      </c>
      <c r="X55" s="158">
        <v>0.25</v>
      </c>
      <c r="Y55" s="158">
        <v>0.25</v>
      </c>
      <c r="Z55" s="158">
        <v>0.25</v>
      </c>
      <c r="AA55" s="158">
        <v>0.25</v>
      </c>
      <c r="AB55" s="170">
        <v>0.25</v>
      </c>
    </row>
    <row r="56" spans="2:28" ht="15" customHeight="1" x14ac:dyDescent="0.25">
      <c r="B56" s="362"/>
      <c r="C56" s="366"/>
      <c r="D56" s="152" t="s">
        <v>330</v>
      </c>
      <c r="E56" s="158">
        <v>0.25</v>
      </c>
      <c r="F56" s="158">
        <v>0.25</v>
      </c>
      <c r="G56" s="158">
        <v>0.25</v>
      </c>
      <c r="H56" s="158">
        <v>0.25</v>
      </c>
      <c r="I56" s="158">
        <v>0.25</v>
      </c>
      <c r="J56" s="158">
        <v>0.25</v>
      </c>
      <c r="K56" s="158">
        <v>0.25</v>
      </c>
      <c r="L56" s="158">
        <v>0.25</v>
      </c>
      <c r="M56" s="158">
        <v>0.25</v>
      </c>
      <c r="N56" s="158">
        <v>0.25</v>
      </c>
      <c r="O56" s="158">
        <v>0.25</v>
      </c>
      <c r="P56" s="158">
        <v>0.25</v>
      </c>
      <c r="Q56" s="158">
        <v>0.25</v>
      </c>
      <c r="R56" s="158">
        <v>0.25</v>
      </c>
      <c r="S56" s="158">
        <v>0.25</v>
      </c>
      <c r="T56" s="158">
        <v>0.25</v>
      </c>
      <c r="U56" s="158">
        <v>0.25</v>
      </c>
      <c r="V56" s="158">
        <v>0.25</v>
      </c>
      <c r="W56" s="158">
        <v>0.25</v>
      </c>
      <c r="X56" s="158">
        <v>0.25</v>
      </c>
      <c r="Y56" s="158">
        <v>0.25</v>
      </c>
      <c r="Z56" s="158">
        <v>0.25</v>
      </c>
      <c r="AA56" s="158">
        <v>0.25</v>
      </c>
      <c r="AB56" s="170">
        <v>0.25</v>
      </c>
    </row>
    <row r="57" spans="2:28" ht="15" customHeight="1" x14ac:dyDescent="0.25">
      <c r="B57" s="362"/>
      <c r="C57" s="365" t="s">
        <v>356</v>
      </c>
      <c r="D57" s="162" t="s">
        <v>328</v>
      </c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8"/>
    </row>
    <row r="58" spans="2:28" ht="15" customHeight="1" x14ac:dyDescent="0.25">
      <c r="B58" s="362"/>
      <c r="C58" s="365"/>
      <c r="D58" s="162" t="s">
        <v>329</v>
      </c>
      <c r="E58" s="163">
        <v>0.15</v>
      </c>
      <c r="F58" s="163">
        <v>0.15</v>
      </c>
      <c r="G58" s="163">
        <v>0.15</v>
      </c>
      <c r="H58" s="163">
        <v>0.15</v>
      </c>
      <c r="I58" s="163">
        <v>0.15</v>
      </c>
      <c r="J58" s="163">
        <v>0.15</v>
      </c>
      <c r="K58" s="163">
        <v>0.15</v>
      </c>
      <c r="L58" s="163">
        <v>0.15</v>
      </c>
      <c r="M58" s="163">
        <v>0.15</v>
      </c>
      <c r="N58" s="163">
        <v>0.15</v>
      </c>
      <c r="O58" s="163">
        <v>0.15</v>
      </c>
      <c r="P58" s="163">
        <v>0.15</v>
      </c>
      <c r="Q58" s="163">
        <v>0.15</v>
      </c>
      <c r="R58" s="163">
        <v>0.15</v>
      </c>
      <c r="S58" s="163">
        <v>0.15</v>
      </c>
      <c r="T58" s="163">
        <v>0.15</v>
      </c>
      <c r="U58" s="163">
        <v>0.15</v>
      </c>
      <c r="V58" s="163">
        <v>0.15</v>
      </c>
      <c r="W58" s="163">
        <v>0.15</v>
      </c>
      <c r="X58" s="163">
        <v>0.15</v>
      </c>
      <c r="Y58" s="163">
        <v>0.15</v>
      </c>
      <c r="Z58" s="163">
        <v>0.15</v>
      </c>
      <c r="AA58" s="163">
        <v>0.15</v>
      </c>
      <c r="AB58" s="169">
        <v>0.15</v>
      </c>
    </row>
    <row r="59" spans="2:28" ht="15" customHeight="1" x14ac:dyDescent="0.25">
      <c r="B59" s="362"/>
      <c r="C59" s="365"/>
      <c r="D59" s="162" t="s">
        <v>330</v>
      </c>
      <c r="E59" s="163">
        <v>0.15</v>
      </c>
      <c r="F59" s="163">
        <v>0.15</v>
      </c>
      <c r="G59" s="163">
        <v>0.15</v>
      </c>
      <c r="H59" s="163">
        <v>0.15</v>
      </c>
      <c r="I59" s="163">
        <v>0.15</v>
      </c>
      <c r="J59" s="163">
        <v>0.15</v>
      </c>
      <c r="K59" s="163">
        <v>0.15</v>
      </c>
      <c r="L59" s="163">
        <v>0.15</v>
      </c>
      <c r="M59" s="163">
        <v>0.15</v>
      </c>
      <c r="N59" s="163">
        <v>0.15</v>
      </c>
      <c r="O59" s="163">
        <v>0.15</v>
      </c>
      <c r="P59" s="163">
        <v>0.15</v>
      </c>
      <c r="Q59" s="163">
        <v>0.15</v>
      </c>
      <c r="R59" s="163">
        <v>0.15</v>
      </c>
      <c r="S59" s="163">
        <v>0.15</v>
      </c>
      <c r="T59" s="163">
        <v>0.15</v>
      </c>
      <c r="U59" s="163">
        <v>0.15</v>
      </c>
      <c r="V59" s="163">
        <v>0.15</v>
      </c>
      <c r="W59" s="163">
        <v>0.15</v>
      </c>
      <c r="X59" s="163">
        <v>0.15</v>
      </c>
      <c r="Y59" s="163">
        <v>0.15</v>
      </c>
      <c r="Z59" s="163">
        <v>0.15</v>
      </c>
      <c r="AA59" s="163">
        <v>0.15</v>
      </c>
      <c r="AB59" s="169">
        <v>0.15</v>
      </c>
    </row>
    <row r="60" spans="2:28" ht="15" customHeight="1" x14ac:dyDescent="0.25">
      <c r="B60" s="362"/>
      <c r="C60" s="366" t="s">
        <v>357</v>
      </c>
      <c r="D60" s="152" t="s">
        <v>346</v>
      </c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71"/>
    </row>
    <row r="61" spans="2:28" ht="15" customHeight="1" x14ac:dyDescent="0.25">
      <c r="B61" s="362"/>
      <c r="C61" s="366"/>
      <c r="D61" s="152" t="s">
        <v>347</v>
      </c>
      <c r="E61" s="158">
        <v>0.5</v>
      </c>
      <c r="F61" s="158">
        <v>0.5</v>
      </c>
      <c r="G61" s="158">
        <v>0.5</v>
      </c>
      <c r="H61" s="158">
        <v>0.5</v>
      </c>
      <c r="I61" s="158">
        <v>0.5</v>
      </c>
      <c r="J61" s="158">
        <v>0.5</v>
      </c>
      <c r="K61" s="158">
        <v>0.5</v>
      </c>
      <c r="L61" s="158">
        <v>0.5</v>
      </c>
      <c r="M61" s="158">
        <v>0.5</v>
      </c>
      <c r="N61" s="158">
        <v>0.5</v>
      </c>
      <c r="O61" s="158">
        <v>0.5</v>
      </c>
      <c r="P61" s="158">
        <v>0.5</v>
      </c>
      <c r="Q61" s="158">
        <v>0.5</v>
      </c>
      <c r="R61" s="158">
        <v>0.5</v>
      </c>
      <c r="S61" s="158">
        <v>0.5</v>
      </c>
      <c r="T61" s="158">
        <v>0.5</v>
      </c>
      <c r="U61" s="158">
        <v>0.5</v>
      </c>
      <c r="V61" s="158">
        <v>0.5</v>
      </c>
      <c r="W61" s="158">
        <v>0.5</v>
      </c>
      <c r="X61" s="158">
        <v>0.5</v>
      </c>
      <c r="Y61" s="158">
        <v>0.5</v>
      </c>
      <c r="Z61" s="158">
        <v>0.5</v>
      </c>
      <c r="AA61" s="158">
        <v>0.5</v>
      </c>
      <c r="AB61" s="170">
        <v>0.5</v>
      </c>
    </row>
    <row r="62" spans="2:28" ht="15" customHeight="1" x14ac:dyDescent="0.25">
      <c r="B62" s="362"/>
      <c r="C62" s="366"/>
      <c r="D62" s="152" t="s">
        <v>348</v>
      </c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71"/>
    </row>
    <row r="63" spans="2:28" ht="15" customHeight="1" x14ac:dyDescent="0.25">
      <c r="B63" s="362"/>
      <c r="C63" s="366"/>
      <c r="D63" s="152" t="s">
        <v>349</v>
      </c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71"/>
    </row>
    <row r="64" spans="2:28" ht="15" customHeight="1" x14ac:dyDescent="0.25">
      <c r="B64" s="362"/>
      <c r="C64" s="366"/>
      <c r="D64" s="152" t="s">
        <v>350</v>
      </c>
      <c r="E64" s="158">
        <v>0.5</v>
      </c>
      <c r="F64" s="158">
        <v>0.5</v>
      </c>
      <c r="G64" s="158">
        <v>0.5</v>
      </c>
      <c r="H64" s="158">
        <v>0.5</v>
      </c>
      <c r="I64" s="158">
        <v>0.5</v>
      </c>
      <c r="J64" s="158">
        <v>0.5</v>
      </c>
      <c r="K64" s="158">
        <v>0.5</v>
      </c>
      <c r="L64" s="158">
        <v>0.5</v>
      </c>
      <c r="M64" s="158">
        <v>0.5</v>
      </c>
      <c r="N64" s="158">
        <v>0.5</v>
      </c>
      <c r="O64" s="158">
        <v>0.5</v>
      </c>
      <c r="P64" s="158">
        <v>0.5</v>
      </c>
      <c r="Q64" s="158">
        <v>0.5</v>
      </c>
      <c r="R64" s="158">
        <v>0.5</v>
      </c>
      <c r="S64" s="158">
        <v>0.5</v>
      </c>
      <c r="T64" s="158">
        <v>0.5</v>
      </c>
      <c r="U64" s="158">
        <v>0.5</v>
      </c>
      <c r="V64" s="158">
        <v>0.5</v>
      </c>
      <c r="W64" s="158">
        <v>0.5</v>
      </c>
      <c r="X64" s="158">
        <v>0.5</v>
      </c>
      <c r="Y64" s="158">
        <v>0.5</v>
      </c>
      <c r="Z64" s="158">
        <v>0.5</v>
      </c>
      <c r="AA64" s="158">
        <v>0.5</v>
      </c>
      <c r="AB64" s="170">
        <v>0.5</v>
      </c>
    </row>
    <row r="65" spans="2:28" ht="15" customHeight="1" x14ac:dyDescent="0.25">
      <c r="B65" s="362"/>
      <c r="C65" s="366"/>
      <c r="D65" s="152" t="s">
        <v>351</v>
      </c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  <c r="W65" s="159"/>
      <c r="X65" s="159"/>
      <c r="Y65" s="159"/>
      <c r="Z65" s="159"/>
      <c r="AA65" s="159"/>
      <c r="AB65" s="171"/>
    </row>
    <row r="66" spans="2:28" ht="15" customHeight="1" x14ac:dyDescent="0.25">
      <c r="B66" s="362"/>
      <c r="C66" s="366"/>
      <c r="D66" s="152" t="s">
        <v>352</v>
      </c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  <c r="W66" s="159"/>
      <c r="X66" s="159"/>
      <c r="Y66" s="159"/>
      <c r="Z66" s="159"/>
      <c r="AA66" s="159"/>
      <c r="AB66" s="171"/>
    </row>
    <row r="67" spans="2:28" ht="15" customHeight="1" x14ac:dyDescent="0.25">
      <c r="B67" s="362"/>
      <c r="C67" s="366"/>
      <c r="D67" s="152" t="s">
        <v>353</v>
      </c>
      <c r="E67" s="158">
        <v>0.5</v>
      </c>
      <c r="F67" s="158">
        <v>0.5</v>
      </c>
      <c r="G67" s="158">
        <v>0.5</v>
      </c>
      <c r="H67" s="158">
        <v>0.5</v>
      </c>
      <c r="I67" s="158">
        <v>0.5</v>
      </c>
      <c r="J67" s="158">
        <v>0.5</v>
      </c>
      <c r="K67" s="158">
        <v>0.5</v>
      </c>
      <c r="L67" s="158">
        <v>0.5</v>
      </c>
      <c r="M67" s="158">
        <v>0.5</v>
      </c>
      <c r="N67" s="158">
        <v>0.5</v>
      </c>
      <c r="O67" s="158">
        <v>0.5</v>
      </c>
      <c r="P67" s="158">
        <v>0.5</v>
      </c>
      <c r="Q67" s="158">
        <v>0.5</v>
      </c>
      <c r="R67" s="158">
        <v>0.5</v>
      </c>
      <c r="S67" s="158">
        <v>0.5</v>
      </c>
      <c r="T67" s="158">
        <v>0.5</v>
      </c>
      <c r="U67" s="158">
        <v>0.5</v>
      </c>
      <c r="V67" s="158">
        <v>0.5</v>
      </c>
      <c r="W67" s="158">
        <v>0.5</v>
      </c>
      <c r="X67" s="158">
        <v>0.5</v>
      </c>
      <c r="Y67" s="158">
        <v>0.5</v>
      </c>
      <c r="Z67" s="158">
        <v>0.5</v>
      </c>
      <c r="AA67" s="158">
        <v>0.5</v>
      </c>
      <c r="AB67" s="170">
        <v>0.5</v>
      </c>
    </row>
    <row r="68" spans="2:28" ht="15" customHeight="1" x14ac:dyDescent="0.25">
      <c r="B68" s="362"/>
      <c r="C68" s="366"/>
      <c r="D68" s="152" t="s">
        <v>354</v>
      </c>
      <c r="E68" s="158">
        <v>0.5</v>
      </c>
      <c r="F68" s="158">
        <v>0.5</v>
      </c>
      <c r="G68" s="158">
        <v>0.5</v>
      </c>
      <c r="H68" s="158">
        <v>0.5</v>
      </c>
      <c r="I68" s="158">
        <v>0.5</v>
      </c>
      <c r="J68" s="158">
        <v>0.5</v>
      </c>
      <c r="K68" s="158">
        <v>0.5</v>
      </c>
      <c r="L68" s="158">
        <v>0.5</v>
      </c>
      <c r="M68" s="158">
        <v>0.5</v>
      </c>
      <c r="N68" s="158">
        <v>0.5</v>
      </c>
      <c r="O68" s="158">
        <v>0.5</v>
      </c>
      <c r="P68" s="158">
        <v>0.5</v>
      </c>
      <c r="Q68" s="158">
        <v>0.5</v>
      </c>
      <c r="R68" s="158">
        <v>0.5</v>
      </c>
      <c r="S68" s="158">
        <v>0.5</v>
      </c>
      <c r="T68" s="158">
        <v>0.5</v>
      </c>
      <c r="U68" s="158">
        <v>0.5</v>
      </c>
      <c r="V68" s="158">
        <v>0.5</v>
      </c>
      <c r="W68" s="158">
        <v>0.5</v>
      </c>
      <c r="X68" s="158">
        <v>0.5</v>
      </c>
      <c r="Y68" s="158">
        <v>0.5</v>
      </c>
      <c r="Z68" s="158">
        <v>0.5</v>
      </c>
      <c r="AA68" s="158">
        <v>0.5</v>
      </c>
      <c r="AB68" s="170">
        <v>0.5</v>
      </c>
    </row>
    <row r="69" spans="2:28" ht="15" customHeight="1" x14ac:dyDescent="0.25">
      <c r="B69" s="362"/>
      <c r="C69" s="366"/>
      <c r="D69" s="152" t="s">
        <v>328</v>
      </c>
      <c r="E69" s="158">
        <v>0.25</v>
      </c>
      <c r="F69" s="158">
        <v>0.25</v>
      </c>
      <c r="G69" s="158">
        <v>0.25</v>
      </c>
      <c r="H69" s="158">
        <v>0.25</v>
      </c>
      <c r="I69" s="158">
        <v>0.25</v>
      </c>
      <c r="J69" s="158">
        <v>0.25</v>
      </c>
      <c r="K69" s="158">
        <v>0.25</v>
      </c>
      <c r="L69" s="158">
        <v>0.25</v>
      </c>
      <c r="M69" s="158">
        <v>0.25</v>
      </c>
      <c r="N69" s="158">
        <v>0.25</v>
      </c>
      <c r="O69" s="158">
        <v>0.25</v>
      </c>
      <c r="P69" s="158">
        <v>0.25</v>
      </c>
      <c r="Q69" s="158">
        <v>0.25</v>
      </c>
      <c r="R69" s="158">
        <v>0.25</v>
      </c>
      <c r="S69" s="158">
        <v>0.25</v>
      </c>
      <c r="T69" s="158">
        <v>0.25</v>
      </c>
      <c r="U69" s="158">
        <v>0.25</v>
      </c>
      <c r="V69" s="158">
        <v>0.25</v>
      </c>
      <c r="W69" s="158">
        <v>0.25</v>
      </c>
      <c r="X69" s="158">
        <v>0.25</v>
      </c>
      <c r="Y69" s="158">
        <v>0.25</v>
      </c>
      <c r="Z69" s="158">
        <v>0.25</v>
      </c>
      <c r="AA69" s="158">
        <v>0.25</v>
      </c>
      <c r="AB69" s="170">
        <v>0.25</v>
      </c>
    </row>
    <row r="70" spans="2:28" ht="15" customHeight="1" x14ac:dyDescent="0.25">
      <c r="B70" s="362"/>
      <c r="C70" s="366"/>
      <c r="D70" s="152" t="s">
        <v>329</v>
      </c>
      <c r="E70" s="158">
        <v>0.25</v>
      </c>
      <c r="F70" s="158">
        <v>0.25</v>
      </c>
      <c r="G70" s="158">
        <v>0.25</v>
      </c>
      <c r="H70" s="158">
        <v>0.25</v>
      </c>
      <c r="I70" s="158">
        <v>0.25</v>
      </c>
      <c r="J70" s="158">
        <v>0.25</v>
      </c>
      <c r="K70" s="158">
        <v>0.25</v>
      </c>
      <c r="L70" s="158">
        <v>0.25</v>
      </c>
      <c r="M70" s="158">
        <v>0.25</v>
      </c>
      <c r="N70" s="158">
        <v>0.25</v>
      </c>
      <c r="O70" s="158">
        <v>0.25</v>
      </c>
      <c r="P70" s="158">
        <v>0.25</v>
      </c>
      <c r="Q70" s="158">
        <v>0.25</v>
      </c>
      <c r="R70" s="158">
        <v>0.25</v>
      </c>
      <c r="S70" s="158">
        <v>0.25</v>
      </c>
      <c r="T70" s="158">
        <v>0.25</v>
      </c>
      <c r="U70" s="158">
        <v>0.25</v>
      </c>
      <c r="V70" s="158">
        <v>0.25</v>
      </c>
      <c r="W70" s="158">
        <v>0.25</v>
      </c>
      <c r="X70" s="158">
        <v>0.25</v>
      </c>
      <c r="Y70" s="158">
        <v>0.25</v>
      </c>
      <c r="Z70" s="158">
        <v>0.25</v>
      </c>
      <c r="AA70" s="158">
        <v>0.25</v>
      </c>
      <c r="AB70" s="170">
        <v>0.25</v>
      </c>
    </row>
    <row r="71" spans="2:28" ht="15" customHeight="1" x14ac:dyDescent="0.25">
      <c r="B71" s="362"/>
      <c r="C71" s="366"/>
      <c r="D71" s="152" t="s">
        <v>330</v>
      </c>
      <c r="E71" s="158">
        <v>0.1</v>
      </c>
      <c r="F71" s="158">
        <v>0.1</v>
      </c>
      <c r="G71" s="158">
        <v>0.1</v>
      </c>
      <c r="H71" s="158">
        <v>0.1</v>
      </c>
      <c r="I71" s="158">
        <v>0.1</v>
      </c>
      <c r="J71" s="158">
        <v>0.1</v>
      </c>
      <c r="K71" s="158">
        <v>0.1</v>
      </c>
      <c r="L71" s="158">
        <v>0.1</v>
      </c>
      <c r="M71" s="158">
        <v>0.1</v>
      </c>
      <c r="N71" s="158">
        <v>0.1</v>
      </c>
      <c r="O71" s="158">
        <v>0.1</v>
      </c>
      <c r="P71" s="158">
        <v>0.1</v>
      </c>
      <c r="Q71" s="158">
        <v>0.1</v>
      </c>
      <c r="R71" s="158">
        <v>0.1</v>
      </c>
      <c r="S71" s="158">
        <v>0.1</v>
      </c>
      <c r="T71" s="158">
        <v>0.1</v>
      </c>
      <c r="U71" s="158">
        <v>0.1</v>
      </c>
      <c r="V71" s="158">
        <v>0.1</v>
      </c>
      <c r="W71" s="158">
        <v>0.1</v>
      </c>
      <c r="X71" s="158">
        <v>0.1</v>
      </c>
      <c r="Y71" s="158">
        <v>0.1</v>
      </c>
      <c r="Z71" s="158">
        <v>0.1</v>
      </c>
      <c r="AA71" s="158">
        <v>0.1</v>
      </c>
      <c r="AB71" s="170">
        <v>0.1</v>
      </c>
    </row>
    <row r="72" spans="2:28" ht="15" customHeight="1" x14ac:dyDescent="0.25">
      <c r="B72" s="362"/>
      <c r="C72" s="365" t="s">
        <v>358</v>
      </c>
      <c r="D72" s="162" t="s">
        <v>328</v>
      </c>
      <c r="E72" s="164"/>
      <c r="F72" s="164"/>
      <c r="G72" s="164"/>
      <c r="H72" s="164"/>
      <c r="I72" s="164"/>
      <c r="J72" s="164"/>
      <c r="K72" s="164"/>
      <c r="L72" s="164"/>
      <c r="M72" s="164"/>
      <c r="N72" s="164"/>
      <c r="O72" s="164"/>
      <c r="P72" s="164"/>
      <c r="Q72" s="164"/>
      <c r="R72" s="164"/>
      <c r="S72" s="164"/>
      <c r="T72" s="164"/>
      <c r="U72" s="164"/>
      <c r="V72" s="164"/>
      <c r="W72" s="164"/>
      <c r="X72" s="164"/>
      <c r="Y72" s="164"/>
      <c r="Z72" s="164"/>
      <c r="AA72" s="164"/>
      <c r="AB72" s="168"/>
    </row>
    <row r="73" spans="2:28" ht="15" customHeight="1" x14ac:dyDescent="0.25">
      <c r="B73" s="362"/>
      <c r="C73" s="365"/>
      <c r="D73" s="162" t="s">
        <v>329</v>
      </c>
      <c r="E73" s="164"/>
      <c r="F73" s="164"/>
      <c r="G73" s="164"/>
      <c r="H73" s="164"/>
      <c r="I73" s="164"/>
      <c r="J73" s="164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4"/>
      <c r="V73" s="164"/>
      <c r="W73" s="164"/>
      <c r="X73" s="164"/>
      <c r="Y73" s="164"/>
      <c r="Z73" s="164"/>
      <c r="AA73" s="164"/>
      <c r="AB73" s="168"/>
    </row>
    <row r="74" spans="2:28" ht="15" customHeight="1" x14ac:dyDescent="0.25">
      <c r="B74" s="362"/>
      <c r="C74" s="365"/>
      <c r="D74" s="162" t="s">
        <v>330</v>
      </c>
      <c r="E74" s="163">
        <v>0.25</v>
      </c>
      <c r="F74" s="163">
        <v>0.25</v>
      </c>
      <c r="G74" s="163">
        <v>0.25</v>
      </c>
      <c r="H74" s="163">
        <v>0.25</v>
      </c>
      <c r="I74" s="163">
        <v>0.25</v>
      </c>
      <c r="J74" s="163">
        <v>0.25</v>
      </c>
      <c r="K74" s="163">
        <v>0.25</v>
      </c>
      <c r="L74" s="163">
        <v>0.25</v>
      </c>
      <c r="M74" s="163">
        <v>0.25</v>
      </c>
      <c r="N74" s="163">
        <v>0.25</v>
      </c>
      <c r="O74" s="163">
        <v>0.25</v>
      </c>
      <c r="P74" s="163">
        <v>0.25</v>
      </c>
      <c r="Q74" s="163">
        <v>0.25</v>
      </c>
      <c r="R74" s="163">
        <v>0.25</v>
      </c>
      <c r="S74" s="163">
        <v>0.25</v>
      </c>
      <c r="T74" s="163">
        <v>0.25</v>
      </c>
      <c r="U74" s="163">
        <v>0.25</v>
      </c>
      <c r="V74" s="163">
        <v>0.25</v>
      </c>
      <c r="W74" s="163">
        <v>0.25</v>
      </c>
      <c r="X74" s="163">
        <v>0.25</v>
      </c>
      <c r="Y74" s="163">
        <v>0.25</v>
      </c>
      <c r="Z74" s="163">
        <v>0.25</v>
      </c>
      <c r="AA74" s="163">
        <v>0.25</v>
      </c>
      <c r="AB74" s="169">
        <v>0.25</v>
      </c>
    </row>
    <row r="75" spans="2:28" ht="18" customHeight="1" x14ac:dyDescent="0.25">
      <c r="B75" s="362"/>
      <c r="C75" s="366" t="s">
        <v>359</v>
      </c>
      <c r="D75" s="152" t="s">
        <v>328</v>
      </c>
      <c r="E75" s="158">
        <v>0.5</v>
      </c>
      <c r="F75" s="158">
        <v>0.5</v>
      </c>
      <c r="G75" s="158">
        <v>0.5</v>
      </c>
      <c r="H75" s="158">
        <v>0.5</v>
      </c>
      <c r="I75" s="158">
        <v>0.5</v>
      </c>
      <c r="J75" s="158">
        <v>0.5</v>
      </c>
      <c r="K75" s="158">
        <v>0.5</v>
      </c>
      <c r="L75" s="158">
        <v>0.5</v>
      </c>
      <c r="M75" s="158">
        <v>0.5</v>
      </c>
      <c r="N75" s="158">
        <v>0.5</v>
      </c>
      <c r="O75" s="158">
        <v>0.5</v>
      </c>
      <c r="P75" s="158">
        <v>0.5</v>
      </c>
      <c r="Q75" s="158">
        <v>0.5</v>
      </c>
      <c r="R75" s="158">
        <v>0.5</v>
      </c>
      <c r="S75" s="158">
        <v>0.5</v>
      </c>
      <c r="T75" s="158">
        <v>0.5</v>
      </c>
      <c r="U75" s="158">
        <v>0.5</v>
      </c>
      <c r="V75" s="158">
        <v>0.5</v>
      </c>
      <c r="W75" s="158">
        <v>0.5</v>
      </c>
      <c r="X75" s="158">
        <v>0.5</v>
      </c>
      <c r="Y75" s="158">
        <v>0.5</v>
      </c>
      <c r="Z75" s="158">
        <v>0.5</v>
      </c>
      <c r="AA75" s="158">
        <v>0.5</v>
      </c>
      <c r="AB75" s="170">
        <v>0.5</v>
      </c>
    </row>
    <row r="76" spans="2:28" ht="18" customHeight="1" x14ac:dyDescent="0.25">
      <c r="B76" s="362"/>
      <c r="C76" s="366"/>
      <c r="D76" s="152" t="s">
        <v>329</v>
      </c>
      <c r="E76" s="158">
        <v>0.1</v>
      </c>
      <c r="F76" s="158">
        <v>0.1</v>
      </c>
      <c r="G76" s="158">
        <v>0.1</v>
      </c>
      <c r="H76" s="158">
        <v>0.1</v>
      </c>
      <c r="I76" s="158">
        <v>0.1</v>
      </c>
      <c r="J76" s="158">
        <v>0.1</v>
      </c>
      <c r="K76" s="158">
        <v>0.1</v>
      </c>
      <c r="L76" s="158">
        <v>0.1</v>
      </c>
      <c r="M76" s="158">
        <v>0.1</v>
      </c>
      <c r="N76" s="158">
        <v>0.1</v>
      </c>
      <c r="O76" s="158">
        <v>0.1</v>
      </c>
      <c r="P76" s="158">
        <v>0.1</v>
      </c>
      <c r="Q76" s="158">
        <v>0.1</v>
      </c>
      <c r="R76" s="158">
        <v>0.1</v>
      </c>
      <c r="S76" s="158">
        <v>0.1</v>
      </c>
      <c r="T76" s="158">
        <v>0.1</v>
      </c>
      <c r="U76" s="158">
        <v>0.1</v>
      </c>
      <c r="V76" s="158">
        <v>0.1</v>
      </c>
      <c r="W76" s="158">
        <v>0.1</v>
      </c>
      <c r="X76" s="158">
        <v>0.1</v>
      </c>
      <c r="Y76" s="158">
        <v>0.1</v>
      </c>
      <c r="Z76" s="158">
        <v>0.1</v>
      </c>
      <c r="AA76" s="158">
        <v>0.1</v>
      </c>
      <c r="AB76" s="170">
        <v>0.1</v>
      </c>
    </row>
    <row r="77" spans="2:28" ht="18" customHeight="1" thickBot="1" x14ac:dyDescent="0.3">
      <c r="B77" s="363"/>
      <c r="C77" s="367"/>
      <c r="D77" s="178" t="s">
        <v>330</v>
      </c>
      <c r="E77" s="183"/>
      <c r="F77" s="183"/>
      <c r="G77" s="183"/>
      <c r="H77" s="183"/>
      <c r="I77" s="183"/>
      <c r="J77" s="183"/>
      <c r="K77" s="183"/>
      <c r="L77" s="183"/>
      <c r="M77" s="183"/>
      <c r="N77" s="183"/>
      <c r="O77" s="183"/>
      <c r="P77" s="183"/>
      <c r="Q77" s="183"/>
      <c r="R77" s="183"/>
      <c r="S77" s="183"/>
      <c r="T77" s="183"/>
      <c r="U77" s="183"/>
      <c r="V77" s="183"/>
      <c r="W77" s="183"/>
      <c r="X77" s="183"/>
      <c r="Y77" s="183"/>
      <c r="Z77" s="183"/>
      <c r="AA77" s="183"/>
      <c r="AB77" s="184"/>
    </row>
    <row r="78" spans="2:28" ht="15" customHeight="1" thickBot="1" x14ac:dyDescent="0.3">
      <c r="B78" s="153"/>
      <c r="C78" s="113"/>
      <c r="D78" s="57"/>
      <c r="E78" s="161"/>
      <c r="F78" s="161"/>
      <c r="G78" s="161"/>
      <c r="H78" s="161"/>
      <c r="I78" s="161"/>
      <c r="J78" s="161"/>
      <c r="K78" s="161"/>
      <c r="L78" s="161"/>
      <c r="M78" s="161"/>
      <c r="N78" s="161"/>
      <c r="O78" s="161"/>
      <c r="P78" s="161"/>
      <c r="Q78" s="161"/>
      <c r="R78" s="161"/>
      <c r="S78" s="161"/>
      <c r="T78" s="161"/>
      <c r="U78" s="161"/>
      <c r="V78" s="161"/>
      <c r="W78" s="161"/>
      <c r="X78" s="161"/>
      <c r="Y78" s="161"/>
      <c r="Z78" s="161"/>
      <c r="AA78" s="161"/>
      <c r="AB78" s="161"/>
    </row>
    <row r="79" spans="2:28" ht="29.1" customHeight="1" x14ac:dyDescent="0.25">
      <c r="B79" s="368" t="s">
        <v>360</v>
      </c>
      <c r="C79" s="371" t="s">
        <v>361</v>
      </c>
      <c r="D79" s="165" t="s">
        <v>362</v>
      </c>
      <c r="E79" s="166">
        <v>0.5</v>
      </c>
      <c r="F79" s="166">
        <v>0.5</v>
      </c>
      <c r="G79" s="166">
        <v>0.5</v>
      </c>
      <c r="H79" s="166">
        <v>0.5</v>
      </c>
      <c r="I79" s="166">
        <v>0.5</v>
      </c>
      <c r="J79" s="166">
        <v>0.5</v>
      </c>
      <c r="K79" s="166">
        <v>0.5</v>
      </c>
      <c r="L79" s="166">
        <v>0.5</v>
      </c>
      <c r="M79" s="166">
        <v>0.5</v>
      </c>
      <c r="N79" s="166">
        <v>0.5</v>
      </c>
      <c r="O79" s="166">
        <v>0.5</v>
      </c>
      <c r="P79" s="166">
        <v>0.5</v>
      </c>
      <c r="Q79" s="166">
        <v>0.5</v>
      </c>
      <c r="R79" s="166">
        <v>0.5</v>
      </c>
      <c r="S79" s="166">
        <v>0.5</v>
      </c>
      <c r="T79" s="166">
        <v>0.5</v>
      </c>
      <c r="U79" s="166">
        <v>0.5</v>
      </c>
      <c r="V79" s="166">
        <v>0.5</v>
      </c>
      <c r="W79" s="166">
        <v>0.5</v>
      </c>
      <c r="X79" s="166">
        <v>0.5</v>
      </c>
      <c r="Y79" s="166">
        <v>0.5</v>
      </c>
      <c r="Z79" s="166">
        <v>0.5</v>
      </c>
      <c r="AA79" s="166">
        <v>0.5</v>
      </c>
      <c r="AB79" s="167">
        <v>0.5</v>
      </c>
    </row>
    <row r="80" spans="2:28" ht="29.1" customHeight="1" x14ac:dyDescent="0.25">
      <c r="B80" s="369"/>
      <c r="C80" s="372"/>
      <c r="D80" s="162" t="s">
        <v>363</v>
      </c>
      <c r="E80" s="163">
        <v>0.5</v>
      </c>
      <c r="F80" s="163">
        <v>0.5</v>
      </c>
      <c r="G80" s="163">
        <v>0.5</v>
      </c>
      <c r="H80" s="163">
        <v>0.5</v>
      </c>
      <c r="I80" s="163">
        <v>0.5</v>
      </c>
      <c r="J80" s="163">
        <v>0.5</v>
      </c>
      <c r="K80" s="163">
        <v>0.5</v>
      </c>
      <c r="L80" s="163">
        <v>0.5</v>
      </c>
      <c r="M80" s="163">
        <v>0.5</v>
      </c>
      <c r="N80" s="163">
        <v>0.5</v>
      </c>
      <c r="O80" s="163">
        <v>0.5</v>
      </c>
      <c r="P80" s="163">
        <v>0.5</v>
      </c>
      <c r="Q80" s="163">
        <v>0.5</v>
      </c>
      <c r="R80" s="163">
        <v>0.5</v>
      </c>
      <c r="S80" s="163">
        <v>0.5</v>
      </c>
      <c r="T80" s="163">
        <v>0.5</v>
      </c>
      <c r="U80" s="163">
        <v>0.5</v>
      </c>
      <c r="V80" s="163">
        <v>0.5</v>
      </c>
      <c r="W80" s="163">
        <v>0.5</v>
      </c>
      <c r="X80" s="163">
        <v>0.5</v>
      </c>
      <c r="Y80" s="163">
        <v>0.5</v>
      </c>
      <c r="Z80" s="163">
        <v>0.5</v>
      </c>
      <c r="AA80" s="163">
        <v>0.5</v>
      </c>
      <c r="AB80" s="169">
        <v>0.5</v>
      </c>
    </row>
    <row r="81" spans="2:28" ht="15" customHeight="1" x14ac:dyDescent="0.25">
      <c r="B81" s="369"/>
      <c r="C81" s="366" t="s">
        <v>364</v>
      </c>
      <c r="D81" s="152" t="s">
        <v>328</v>
      </c>
      <c r="E81" s="158">
        <v>0.5</v>
      </c>
      <c r="F81" s="158">
        <v>0.5</v>
      </c>
      <c r="G81" s="158">
        <v>0.5</v>
      </c>
      <c r="H81" s="158">
        <v>0.5</v>
      </c>
      <c r="I81" s="158">
        <v>0.5</v>
      </c>
      <c r="J81" s="158">
        <v>0.5</v>
      </c>
      <c r="K81" s="158">
        <v>0.5</v>
      </c>
      <c r="L81" s="158">
        <v>0.5</v>
      </c>
      <c r="M81" s="158">
        <v>0.5</v>
      </c>
      <c r="N81" s="158">
        <v>0.5</v>
      </c>
      <c r="O81" s="158">
        <v>0.5</v>
      </c>
      <c r="P81" s="158">
        <v>0.5</v>
      </c>
      <c r="Q81" s="158">
        <v>0.5</v>
      </c>
      <c r="R81" s="158">
        <v>0.5</v>
      </c>
      <c r="S81" s="158">
        <v>0.5</v>
      </c>
      <c r="T81" s="158">
        <v>0.5</v>
      </c>
      <c r="U81" s="158">
        <v>0.5</v>
      </c>
      <c r="V81" s="158">
        <v>0.5</v>
      </c>
      <c r="W81" s="158">
        <v>0.5</v>
      </c>
      <c r="X81" s="158">
        <v>0.5</v>
      </c>
      <c r="Y81" s="158">
        <v>0.5</v>
      </c>
      <c r="Z81" s="158">
        <v>0.5</v>
      </c>
      <c r="AA81" s="158">
        <v>0.5</v>
      </c>
      <c r="AB81" s="170">
        <v>0.5</v>
      </c>
    </row>
    <row r="82" spans="2:28" ht="15" customHeight="1" x14ac:dyDescent="0.25">
      <c r="B82" s="369"/>
      <c r="C82" s="366"/>
      <c r="D82" s="152" t="s">
        <v>329</v>
      </c>
      <c r="E82" s="158">
        <v>0.75</v>
      </c>
      <c r="F82" s="158">
        <v>0.75</v>
      </c>
      <c r="G82" s="158">
        <v>0.75</v>
      </c>
      <c r="H82" s="158">
        <v>0.75</v>
      </c>
      <c r="I82" s="158">
        <v>0.75</v>
      </c>
      <c r="J82" s="158">
        <v>0.75</v>
      </c>
      <c r="K82" s="158">
        <v>0.75</v>
      </c>
      <c r="L82" s="158">
        <v>0.75</v>
      </c>
      <c r="M82" s="158">
        <v>0.75</v>
      </c>
      <c r="N82" s="158">
        <v>0.75</v>
      </c>
      <c r="O82" s="158">
        <v>0.75</v>
      </c>
      <c r="P82" s="158">
        <v>0.75</v>
      </c>
      <c r="Q82" s="158">
        <v>0.75</v>
      </c>
      <c r="R82" s="158">
        <v>0.75</v>
      </c>
      <c r="S82" s="158">
        <v>0.75</v>
      </c>
      <c r="T82" s="158">
        <v>0.75</v>
      </c>
      <c r="U82" s="158">
        <v>0.75</v>
      </c>
      <c r="V82" s="158">
        <v>0.75</v>
      </c>
      <c r="W82" s="158">
        <v>0.75</v>
      </c>
      <c r="X82" s="158">
        <v>0.75</v>
      </c>
      <c r="Y82" s="158">
        <v>0.75</v>
      </c>
      <c r="Z82" s="158">
        <v>0.75</v>
      </c>
      <c r="AA82" s="158">
        <v>0.75</v>
      </c>
      <c r="AB82" s="170">
        <v>0.75</v>
      </c>
    </row>
    <row r="83" spans="2:28" ht="15" customHeight="1" x14ac:dyDescent="0.25">
      <c r="B83" s="369"/>
      <c r="C83" s="366"/>
      <c r="D83" s="152" t="s">
        <v>330</v>
      </c>
      <c r="E83" s="158">
        <v>0.25</v>
      </c>
      <c r="F83" s="158">
        <v>0.25</v>
      </c>
      <c r="G83" s="158">
        <v>0.25</v>
      </c>
      <c r="H83" s="158">
        <v>0.25</v>
      </c>
      <c r="I83" s="158">
        <v>0.25</v>
      </c>
      <c r="J83" s="158">
        <v>0.25</v>
      </c>
      <c r="K83" s="158">
        <v>0.25</v>
      </c>
      <c r="L83" s="158">
        <v>0.25</v>
      </c>
      <c r="M83" s="158">
        <v>0.25</v>
      </c>
      <c r="N83" s="158">
        <v>0.25</v>
      </c>
      <c r="O83" s="158">
        <v>0.25</v>
      </c>
      <c r="P83" s="158">
        <v>0.25</v>
      </c>
      <c r="Q83" s="158">
        <v>0.25</v>
      </c>
      <c r="R83" s="158">
        <v>0.25</v>
      </c>
      <c r="S83" s="158">
        <v>0.25</v>
      </c>
      <c r="T83" s="158">
        <v>0.25</v>
      </c>
      <c r="U83" s="158">
        <v>0.25</v>
      </c>
      <c r="V83" s="158">
        <v>0.25</v>
      </c>
      <c r="W83" s="158">
        <v>0.25</v>
      </c>
      <c r="X83" s="158">
        <v>0.25</v>
      </c>
      <c r="Y83" s="158">
        <v>0.25</v>
      </c>
      <c r="Z83" s="158">
        <v>0.25</v>
      </c>
      <c r="AA83" s="158">
        <v>0.25</v>
      </c>
      <c r="AB83" s="170">
        <v>0.25</v>
      </c>
    </row>
    <row r="84" spans="2:28" ht="15" customHeight="1" x14ac:dyDescent="0.25">
      <c r="B84" s="369"/>
      <c r="C84" s="366"/>
      <c r="D84" s="152" t="s">
        <v>352</v>
      </c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71"/>
    </row>
    <row r="85" spans="2:28" ht="15" customHeight="1" x14ac:dyDescent="0.25">
      <c r="B85" s="369"/>
      <c r="C85" s="366"/>
      <c r="D85" s="152" t="s">
        <v>353</v>
      </c>
      <c r="E85" s="159"/>
      <c r="F85" s="159"/>
      <c r="G85" s="159"/>
      <c r="H85" s="159"/>
      <c r="I85" s="159"/>
      <c r="J85" s="159"/>
      <c r="K85" s="159"/>
      <c r="L85" s="159"/>
      <c r="M85" s="159"/>
      <c r="N85" s="159"/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71"/>
    </row>
    <row r="86" spans="2:28" ht="15" customHeight="1" x14ac:dyDescent="0.25">
      <c r="B86" s="369"/>
      <c r="C86" s="366"/>
      <c r="D86" s="152" t="s">
        <v>354</v>
      </c>
      <c r="E86" s="158">
        <v>0.5</v>
      </c>
      <c r="F86" s="158">
        <v>0.5</v>
      </c>
      <c r="G86" s="158">
        <v>0.5</v>
      </c>
      <c r="H86" s="158">
        <v>0.5</v>
      </c>
      <c r="I86" s="158">
        <v>0.5</v>
      </c>
      <c r="J86" s="158">
        <v>0.5</v>
      </c>
      <c r="K86" s="158">
        <v>0.5</v>
      </c>
      <c r="L86" s="158">
        <v>0.5</v>
      </c>
      <c r="M86" s="158">
        <v>0.5</v>
      </c>
      <c r="N86" s="158">
        <v>0.5</v>
      </c>
      <c r="O86" s="158">
        <v>0.5</v>
      </c>
      <c r="P86" s="158">
        <v>0.5</v>
      </c>
      <c r="Q86" s="158">
        <v>0.5</v>
      </c>
      <c r="R86" s="158">
        <v>0.5</v>
      </c>
      <c r="S86" s="158">
        <v>0.5</v>
      </c>
      <c r="T86" s="158">
        <v>0.5</v>
      </c>
      <c r="U86" s="158">
        <v>0.5</v>
      </c>
      <c r="V86" s="158">
        <v>0.5</v>
      </c>
      <c r="W86" s="158">
        <v>0.5</v>
      </c>
      <c r="X86" s="158">
        <v>0.5</v>
      </c>
      <c r="Y86" s="158">
        <v>0.5</v>
      </c>
      <c r="Z86" s="158">
        <v>0.5</v>
      </c>
      <c r="AA86" s="158">
        <v>0.5</v>
      </c>
      <c r="AB86" s="170">
        <v>0.5</v>
      </c>
    </row>
    <row r="87" spans="2:28" ht="15" customHeight="1" x14ac:dyDescent="0.25">
      <c r="B87" s="369"/>
      <c r="C87" s="365" t="s">
        <v>365</v>
      </c>
      <c r="D87" s="162" t="s">
        <v>328</v>
      </c>
      <c r="E87" s="164"/>
      <c r="F87" s="164"/>
      <c r="G87" s="164"/>
      <c r="H87" s="164"/>
      <c r="I87" s="164"/>
      <c r="J87" s="164"/>
      <c r="K87" s="164"/>
      <c r="L87" s="164"/>
      <c r="M87" s="164"/>
      <c r="N87" s="164"/>
      <c r="O87" s="164"/>
      <c r="P87" s="164"/>
      <c r="Q87" s="164"/>
      <c r="R87" s="164"/>
      <c r="S87" s="164"/>
      <c r="T87" s="164"/>
      <c r="U87" s="164"/>
      <c r="V87" s="164"/>
      <c r="W87" s="164"/>
      <c r="X87" s="164"/>
      <c r="Y87" s="164"/>
      <c r="Z87" s="164"/>
      <c r="AA87" s="164"/>
      <c r="AB87" s="168"/>
    </row>
    <row r="88" spans="2:28" ht="15" customHeight="1" x14ac:dyDescent="0.25">
      <c r="B88" s="369"/>
      <c r="C88" s="365"/>
      <c r="D88" s="162" t="s">
        <v>329</v>
      </c>
      <c r="E88" s="164"/>
      <c r="F88" s="164"/>
      <c r="G88" s="164"/>
      <c r="H88" s="164"/>
      <c r="I88" s="164"/>
      <c r="J88" s="164"/>
      <c r="K88" s="164"/>
      <c r="L88" s="164"/>
      <c r="M88" s="164"/>
      <c r="N88" s="164"/>
      <c r="O88" s="164"/>
      <c r="P88" s="164"/>
      <c r="Q88" s="164"/>
      <c r="R88" s="164"/>
      <c r="S88" s="164"/>
      <c r="T88" s="164"/>
      <c r="U88" s="164"/>
      <c r="V88" s="164"/>
      <c r="W88" s="164"/>
      <c r="X88" s="164"/>
      <c r="Y88" s="164"/>
      <c r="Z88" s="164"/>
      <c r="AA88" s="164"/>
      <c r="AB88" s="168"/>
    </row>
    <row r="89" spans="2:28" ht="15" customHeight="1" x14ac:dyDescent="0.25">
      <c r="B89" s="369"/>
      <c r="C89" s="365"/>
      <c r="D89" s="162" t="s">
        <v>330</v>
      </c>
      <c r="E89" s="163">
        <v>0.25</v>
      </c>
      <c r="F89" s="163">
        <v>0.25</v>
      </c>
      <c r="G89" s="163">
        <v>0.25</v>
      </c>
      <c r="H89" s="163">
        <v>0.25</v>
      </c>
      <c r="I89" s="163">
        <v>0.25</v>
      </c>
      <c r="J89" s="163">
        <v>0.25</v>
      </c>
      <c r="K89" s="163">
        <v>0.25</v>
      </c>
      <c r="L89" s="163">
        <v>0.25</v>
      </c>
      <c r="M89" s="163">
        <v>0.25</v>
      </c>
      <c r="N89" s="163">
        <v>0.25</v>
      </c>
      <c r="O89" s="163">
        <v>0.25</v>
      </c>
      <c r="P89" s="163">
        <v>0.25</v>
      </c>
      <c r="Q89" s="163">
        <v>0.25</v>
      </c>
      <c r="R89" s="163">
        <v>0.25</v>
      </c>
      <c r="S89" s="163">
        <v>0.25</v>
      </c>
      <c r="T89" s="163">
        <v>0.25</v>
      </c>
      <c r="U89" s="163">
        <v>0.25</v>
      </c>
      <c r="V89" s="163">
        <v>0.25</v>
      </c>
      <c r="W89" s="163">
        <v>0.25</v>
      </c>
      <c r="X89" s="163">
        <v>0.25</v>
      </c>
      <c r="Y89" s="163">
        <v>0.25</v>
      </c>
      <c r="Z89" s="163">
        <v>0.25</v>
      </c>
      <c r="AA89" s="163">
        <v>0.25</v>
      </c>
      <c r="AB89" s="169">
        <v>0.25</v>
      </c>
    </row>
    <row r="90" spans="2:28" ht="15" customHeight="1" x14ac:dyDescent="0.25">
      <c r="B90" s="369"/>
      <c r="C90" s="366" t="s">
        <v>366</v>
      </c>
      <c r="D90" s="152" t="s">
        <v>328</v>
      </c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71"/>
    </row>
    <row r="91" spans="2:28" ht="15" customHeight="1" x14ac:dyDescent="0.25">
      <c r="B91" s="369"/>
      <c r="C91" s="366"/>
      <c r="D91" s="152" t="s">
        <v>329</v>
      </c>
      <c r="E91" s="158">
        <v>0.25</v>
      </c>
      <c r="F91" s="158">
        <v>0.25</v>
      </c>
      <c r="G91" s="158">
        <v>0.25</v>
      </c>
      <c r="H91" s="158">
        <v>0.25</v>
      </c>
      <c r="I91" s="158">
        <v>0.25</v>
      </c>
      <c r="J91" s="158">
        <v>0.25</v>
      </c>
      <c r="K91" s="158">
        <v>0.25</v>
      </c>
      <c r="L91" s="158">
        <v>0.25</v>
      </c>
      <c r="M91" s="158">
        <v>0.25</v>
      </c>
      <c r="N91" s="158">
        <v>0.25</v>
      </c>
      <c r="O91" s="158">
        <v>0.25</v>
      </c>
      <c r="P91" s="158">
        <v>0.25</v>
      </c>
      <c r="Q91" s="158">
        <v>0.25</v>
      </c>
      <c r="R91" s="158">
        <v>0.25</v>
      </c>
      <c r="S91" s="158">
        <v>0.25</v>
      </c>
      <c r="T91" s="158">
        <v>0.25</v>
      </c>
      <c r="U91" s="158">
        <v>0.25</v>
      </c>
      <c r="V91" s="158">
        <v>0.25</v>
      </c>
      <c r="W91" s="158">
        <v>0.25</v>
      </c>
      <c r="X91" s="158">
        <v>0.25</v>
      </c>
      <c r="Y91" s="158">
        <v>0.25</v>
      </c>
      <c r="Z91" s="158">
        <v>0.25</v>
      </c>
      <c r="AA91" s="158">
        <v>0.25</v>
      </c>
      <c r="AB91" s="170">
        <v>0.25</v>
      </c>
    </row>
    <row r="92" spans="2:28" ht="15" customHeight="1" x14ac:dyDescent="0.25">
      <c r="B92" s="369"/>
      <c r="C92" s="366"/>
      <c r="D92" s="152" t="s">
        <v>330</v>
      </c>
      <c r="E92" s="158">
        <v>0.25</v>
      </c>
      <c r="F92" s="158">
        <v>0.25</v>
      </c>
      <c r="G92" s="158">
        <v>0.25</v>
      </c>
      <c r="H92" s="158">
        <v>0.25</v>
      </c>
      <c r="I92" s="158">
        <v>0.25</v>
      </c>
      <c r="J92" s="158">
        <v>0.25</v>
      </c>
      <c r="K92" s="158">
        <v>0.25</v>
      </c>
      <c r="L92" s="158">
        <v>0.25</v>
      </c>
      <c r="M92" s="158">
        <v>0.25</v>
      </c>
      <c r="N92" s="158">
        <v>0.25</v>
      </c>
      <c r="O92" s="158">
        <v>0.25</v>
      </c>
      <c r="P92" s="158">
        <v>0.25</v>
      </c>
      <c r="Q92" s="158">
        <v>0.25</v>
      </c>
      <c r="R92" s="158">
        <v>0.25</v>
      </c>
      <c r="S92" s="158">
        <v>0.25</v>
      </c>
      <c r="T92" s="158">
        <v>0.25</v>
      </c>
      <c r="U92" s="158">
        <v>0.25</v>
      </c>
      <c r="V92" s="158">
        <v>0.25</v>
      </c>
      <c r="W92" s="158">
        <v>0.25</v>
      </c>
      <c r="X92" s="158">
        <v>0.25</v>
      </c>
      <c r="Y92" s="158">
        <v>0.25</v>
      </c>
      <c r="Z92" s="158">
        <v>0.25</v>
      </c>
      <c r="AA92" s="158">
        <v>0.25</v>
      </c>
      <c r="AB92" s="170">
        <v>0.25</v>
      </c>
    </row>
    <row r="93" spans="2:28" ht="15" customHeight="1" x14ac:dyDescent="0.25">
      <c r="B93" s="369"/>
      <c r="C93" s="365" t="s">
        <v>367</v>
      </c>
      <c r="D93" s="162" t="s">
        <v>328</v>
      </c>
      <c r="E93" s="163">
        <v>0.5</v>
      </c>
      <c r="F93" s="163">
        <v>0.5</v>
      </c>
      <c r="G93" s="163">
        <v>0.5</v>
      </c>
      <c r="H93" s="163">
        <v>0.5</v>
      </c>
      <c r="I93" s="163">
        <v>0.5</v>
      </c>
      <c r="J93" s="163">
        <v>0.5</v>
      </c>
      <c r="K93" s="163">
        <v>0.5</v>
      </c>
      <c r="L93" s="163">
        <v>0.5</v>
      </c>
      <c r="M93" s="163">
        <v>0.5</v>
      </c>
      <c r="N93" s="163">
        <v>0.5</v>
      </c>
      <c r="O93" s="163">
        <v>0.5</v>
      </c>
      <c r="P93" s="163">
        <v>0.5</v>
      </c>
      <c r="Q93" s="163">
        <v>0.5</v>
      </c>
      <c r="R93" s="163">
        <v>0.5</v>
      </c>
      <c r="S93" s="163">
        <v>0.5</v>
      </c>
      <c r="T93" s="163">
        <v>0.5</v>
      </c>
      <c r="U93" s="163">
        <v>0.5</v>
      </c>
      <c r="V93" s="163">
        <v>0.5</v>
      </c>
      <c r="W93" s="163">
        <v>0.5</v>
      </c>
      <c r="X93" s="163">
        <v>0.5</v>
      </c>
      <c r="Y93" s="163">
        <v>0.5</v>
      </c>
      <c r="Z93" s="163">
        <v>0.5</v>
      </c>
      <c r="AA93" s="163">
        <v>0.5</v>
      </c>
      <c r="AB93" s="169">
        <v>0.5</v>
      </c>
    </row>
    <row r="94" spans="2:28" ht="15" customHeight="1" x14ac:dyDescent="0.25">
      <c r="B94" s="369"/>
      <c r="C94" s="365"/>
      <c r="D94" s="162" t="s">
        <v>329</v>
      </c>
      <c r="E94" s="163">
        <v>1</v>
      </c>
      <c r="F94" s="163">
        <v>1</v>
      </c>
      <c r="G94" s="163">
        <v>1</v>
      </c>
      <c r="H94" s="163">
        <v>1</v>
      </c>
      <c r="I94" s="163">
        <v>1</v>
      </c>
      <c r="J94" s="163">
        <v>1</v>
      </c>
      <c r="K94" s="163">
        <v>1</v>
      </c>
      <c r="L94" s="163">
        <v>1</v>
      </c>
      <c r="M94" s="163">
        <v>1</v>
      </c>
      <c r="N94" s="163">
        <v>1</v>
      </c>
      <c r="O94" s="163">
        <v>1</v>
      </c>
      <c r="P94" s="163">
        <v>1</v>
      </c>
      <c r="Q94" s="163">
        <v>1</v>
      </c>
      <c r="R94" s="163">
        <v>1</v>
      </c>
      <c r="S94" s="163">
        <v>1</v>
      </c>
      <c r="T94" s="163">
        <v>1</v>
      </c>
      <c r="U94" s="163">
        <v>1</v>
      </c>
      <c r="V94" s="163">
        <v>1</v>
      </c>
      <c r="W94" s="163">
        <v>1</v>
      </c>
      <c r="X94" s="163">
        <v>1</v>
      </c>
      <c r="Y94" s="163">
        <v>1</v>
      </c>
      <c r="Z94" s="163">
        <v>1</v>
      </c>
      <c r="AA94" s="163">
        <v>1</v>
      </c>
      <c r="AB94" s="169">
        <v>1</v>
      </c>
    </row>
    <row r="95" spans="2:28" ht="15" customHeight="1" x14ac:dyDescent="0.25">
      <c r="B95" s="369"/>
      <c r="C95" s="365"/>
      <c r="D95" s="162" t="s">
        <v>330</v>
      </c>
      <c r="E95" s="163">
        <v>0.25</v>
      </c>
      <c r="F95" s="163">
        <v>0.25</v>
      </c>
      <c r="G95" s="163">
        <v>0.25</v>
      </c>
      <c r="H95" s="163">
        <v>0.25</v>
      </c>
      <c r="I95" s="163">
        <v>0.25</v>
      </c>
      <c r="J95" s="163">
        <v>0.25</v>
      </c>
      <c r="K95" s="163">
        <v>0.25</v>
      </c>
      <c r="L95" s="163">
        <v>0.25</v>
      </c>
      <c r="M95" s="163">
        <v>0.25</v>
      </c>
      <c r="N95" s="163">
        <v>0.25</v>
      </c>
      <c r="O95" s="163">
        <v>0.25</v>
      </c>
      <c r="P95" s="163">
        <v>0.25</v>
      </c>
      <c r="Q95" s="163">
        <v>0.25</v>
      </c>
      <c r="R95" s="163">
        <v>0.25</v>
      </c>
      <c r="S95" s="163">
        <v>0.25</v>
      </c>
      <c r="T95" s="163">
        <v>0.25</v>
      </c>
      <c r="U95" s="163">
        <v>0.25</v>
      </c>
      <c r="V95" s="163">
        <v>0.25</v>
      </c>
      <c r="W95" s="163">
        <v>0.25</v>
      </c>
      <c r="X95" s="163">
        <v>0.25</v>
      </c>
      <c r="Y95" s="163">
        <v>0.25</v>
      </c>
      <c r="Z95" s="163">
        <v>0.25</v>
      </c>
      <c r="AA95" s="163">
        <v>0.25</v>
      </c>
      <c r="AB95" s="169">
        <v>0.25</v>
      </c>
    </row>
    <row r="96" spans="2:28" ht="15" customHeight="1" x14ac:dyDescent="0.25">
      <c r="B96" s="369"/>
      <c r="C96" s="365"/>
      <c r="D96" s="162" t="s">
        <v>352</v>
      </c>
      <c r="E96" s="164"/>
      <c r="F96" s="164"/>
      <c r="G96" s="164"/>
      <c r="H96" s="164"/>
      <c r="I96" s="164"/>
      <c r="J96" s="164"/>
      <c r="K96" s="164"/>
      <c r="L96" s="164"/>
      <c r="M96" s="164"/>
      <c r="N96" s="164"/>
      <c r="O96" s="164"/>
      <c r="P96" s="164"/>
      <c r="Q96" s="164"/>
      <c r="R96" s="164"/>
      <c r="S96" s="164"/>
      <c r="T96" s="164"/>
      <c r="U96" s="164"/>
      <c r="V96" s="164"/>
      <c r="W96" s="164"/>
      <c r="X96" s="164"/>
      <c r="Y96" s="164"/>
      <c r="Z96" s="164"/>
      <c r="AA96" s="164"/>
      <c r="AB96" s="168"/>
    </row>
    <row r="97" spans="2:28" ht="15" customHeight="1" x14ac:dyDescent="0.25">
      <c r="B97" s="369"/>
      <c r="C97" s="365"/>
      <c r="D97" s="162" t="s">
        <v>353</v>
      </c>
      <c r="E97" s="164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164"/>
      <c r="Y97" s="164"/>
      <c r="Z97" s="164"/>
      <c r="AA97" s="164"/>
      <c r="AB97" s="168"/>
    </row>
    <row r="98" spans="2:28" ht="15" customHeight="1" thickBot="1" x14ac:dyDescent="0.3">
      <c r="B98" s="370"/>
      <c r="C98" s="373"/>
      <c r="D98" s="173" t="s">
        <v>354</v>
      </c>
      <c r="E98" s="174">
        <v>0.5</v>
      </c>
      <c r="F98" s="174">
        <v>0.5</v>
      </c>
      <c r="G98" s="174">
        <v>0.5</v>
      </c>
      <c r="H98" s="174">
        <v>0.5</v>
      </c>
      <c r="I98" s="174">
        <v>0.5</v>
      </c>
      <c r="J98" s="174">
        <v>0.5</v>
      </c>
      <c r="K98" s="174">
        <v>0.5</v>
      </c>
      <c r="L98" s="174">
        <v>0.5</v>
      </c>
      <c r="M98" s="174">
        <v>0.5</v>
      </c>
      <c r="N98" s="174">
        <v>0.5</v>
      </c>
      <c r="O98" s="174">
        <v>0.5</v>
      </c>
      <c r="P98" s="174">
        <v>0.5</v>
      </c>
      <c r="Q98" s="174">
        <v>0.5</v>
      </c>
      <c r="R98" s="174">
        <v>0.5</v>
      </c>
      <c r="S98" s="174">
        <v>0.5</v>
      </c>
      <c r="T98" s="174">
        <v>0.5</v>
      </c>
      <c r="U98" s="174">
        <v>0.5</v>
      </c>
      <c r="V98" s="174">
        <v>0.5</v>
      </c>
      <c r="W98" s="174">
        <v>0.5</v>
      </c>
      <c r="X98" s="174">
        <v>0.5</v>
      </c>
      <c r="Y98" s="174">
        <v>0.5</v>
      </c>
      <c r="Z98" s="174">
        <v>0.5</v>
      </c>
      <c r="AA98" s="174">
        <v>0.5</v>
      </c>
      <c r="AB98" s="175">
        <v>0.5</v>
      </c>
    </row>
    <row r="99" spans="2:28" ht="15" customHeight="1" thickBot="1" x14ac:dyDescent="0.3">
      <c r="B99" s="157"/>
      <c r="C99" s="156"/>
      <c r="D99" s="151"/>
      <c r="E99" s="161"/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61"/>
      <c r="Y99" s="161"/>
      <c r="Z99" s="161"/>
      <c r="AA99" s="161"/>
      <c r="AB99" s="161"/>
    </row>
    <row r="100" spans="2:28" ht="15" customHeight="1" x14ac:dyDescent="0.25">
      <c r="B100" s="361" t="s">
        <v>368</v>
      </c>
      <c r="C100" s="364" t="s">
        <v>369</v>
      </c>
      <c r="D100" s="165"/>
      <c r="E100" s="181"/>
      <c r="F100" s="181"/>
      <c r="G100" s="181"/>
      <c r="H100" s="181"/>
      <c r="I100" s="181"/>
      <c r="J100" s="181"/>
      <c r="K100" s="181"/>
      <c r="L100" s="181"/>
      <c r="M100" s="181"/>
      <c r="N100" s="181"/>
      <c r="O100" s="181"/>
      <c r="P100" s="181"/>
      <c r="Q100" s="181"/>
      <c r="R100" s="181"/>
      <c r="S100" s="181"/>
      <c r="T100" s="181"/>
      <c r="U100" s="181"/>
      <c r="V100" s="181"/>
      <c r="W100" s="181"/>
      <c r="X100" s="181"/>
      <c r="Y100" s="181"/>
      <c r="Z100" s="181"/>
      <c r="AA100" s="181"/>
      <c r="AB100" s="182"/>
    </row>
    <row r="101" spans="2:28" ht="15" customHeight="1" x14ac:dyDescent="0.25">
      <c r="B101" s="362"/>
      <c r="C101" s="365"/>
      <c r="D101" s="162" t="s">
        <v>370</v>
      </c>
      <c r="E101" s="163">
        <v>0.5</v>
      </c>
      <c r="F101" s="163">
        <v>0.5</v>
      </c>
      <c r="G101" s="163">
        <v>0.5</v>
      </c>
      <c r="H101" s="163">
        <v>0.5</v>
      </c>
      <c r="I101" s="163">
        <v>0.5</v>
      </c>
      <c r="J101" s="163">
        <v>0.5</v>
      </c>
      <c r="K101" s="163">
        <v>0.5</v>
      </c>
      <c r="L101" s="163">
        <v>0.5</v>
      </c>
      <c r="M101" s="163">
        <v>0.5</v>
      </c>
      <c r="N101" s="163">
        <v>0.5</v>
      </c>
      <c r="O101" s="163">
        <v>0.5</v>
      </c>
      <c r="P101" s="163">
        <v>0.5</v>
      </c>
      <c r="Q101" s="163">
        <v>0.5</v>
      </c>
      <c r="R101" s="163">
        <v>0.5</v>
      </c>
      <c r="S101" s="163">
        <v>0.5</v>
      </c>
      <c r="T101" s="163">
        <v>0.5</v>
      </c>
      <c r="U101" s="163">
        <v>0.5</v>
      </c>
      <c r="V101" s="163">
        <v>0.5</v>
      </c>
      <c r="W101" s="163">
        <v>0.5</v>
      </c>
      <c r="X101" s="163">
        <v>0.5</v>
      </c>
      <c r="Y101" s="163">
        <v>0.5</v>
      </c>
      <c r="Z101" s="163">
        <v>0.5</v>
      </c>
      <c r="AA101" s="163">
        <v>0.5</v>
      </c>
      <c r="AB101" s="169">
        <v>0.5</v>
      </c>
    </row>
    <row r="102" spans="2:28" ht="15" customHeight="1" x14ac:dyDescent="0.25">
      <c r="B102" s="362"/>
      <c r="C102" s="365"/>
      <c r="D102" s="162" t="s">
        <v>371</v>
      </c>
      <c r="E102" s="163">
        <v>0.25</v>
      </c>
      <c r="F102" s="163">
        <v>0.25</v>
      </c>
      <c r="G102" s="163">
        <v>0.25</v>
      </c>
      <c r="H102" s="163">
        <v>0.25</v>
      </c>
      <c r="I102" s="163">
        <v>0.25</v>
      </c>
      <c r="J102" s="163">
        <v>0.25</v>
      </c>
      <c r="K102" s="163">
        <v>0.25</v>
      </c>
      <c r="L102" s="163">
        <v>0.25</v>
      </c>
      <c r="M102" s="163">
        <v>0.25</v>
      </c>
      <c r="N102" s="163">
        <v>0.25</v>
      </c>
      <c r="O102" s="163">
        <v>0.25</v>
      </c>
      <c r="P102" s="163">
        <v>0.25</v>
      </c>
      <c r="Q102" s="163">
        <v>0.25</v>
      </c>
      <c r="R102" s="163">
        <v>0.25</v>
      </c>
      <c r="S102" s="163">
        <v>0.25</v>
      </c>
      <c r="T102" s="163">
        <v>0.25</v>
      </c>
      <c r="U102" s="163">
        <v>0.25</v>
      </c>
      <c r="V102" s="163">
        <v>0.25</v>
      </c>
      <c r="W102" s="163">
        <v>0.25</v>
      </c>
      <c r="X102" s="163">
        <v>0.25</v>
      </c>
      <c r="Y102" s="163">
        <v>0.25</v>
      </c>
      <c r="Z102" s="163">
        <v>0.25</v>
      </c>
      <c r="AA102" s="163">
        <v>0.25</v>
      </c>
      <c r="AB102" s="169">
        <v>0.25</v>
      </c>
    </row>
    <row r="103" spans="2:28" ht="15" customHeight="1" x14ac:dyDescent="0.25">
      <c r="B103" s="362"/>
      <c r="C103" s="366" t="s">
        <v>372</v>
      </c>
      <c r="D103" s="152"/>
      <c r="E103" s="159"/>
      <c r="F103" s="159"/>
      <c r="G103" s="159"/>
      <c r="H103" s="159"/>
      <c r="I103" s="159"/>
      <c r="J103" s="159"/>
      <c r="K103" s="159"/>
      <c r="L103" s="159"/>
      <c r="M103" s="159"/>
      <c r="N103" s="159"/>
      <c r="O103" s="159"/>
      <c r="P103" s="159"/>
      <c r="Q103" s="159"/>
      <c r="R103" s="159"/>
      <c r="S103" s="159"/>
      <c r="T103" s="159"/>
      <c r="U103" s="159"/>
      <c r="V103" s="159"/>
      <c r="W103" s="159"/>
      <c r="X103" s="159"/>
      <c r="Y103" s="159"/>
      <c r="Z103" s="159"/>
      <c r="AA103" s="159"/>
      <c r="AB103" s="171"/>
    </row>
    <row r="104" spans="2:28" ht="15" customHeight="1" x14ac:dyDescent="0.25">
      <c r="B104" s="362"/>
      <c r="C104" s="366"/>
      <c r="D104" s="152" t="s">
        <v>370</v>
      </c>
      <c r="E104" s="158">
        <v>0.25</v>
      </c>
      <c r="F104" s="158">
        <v>0.25</v>
      </c>
      <c r="G104" s="158">
        <v>0.25</v>
      </c>
      <c r="H104" s="158">
        <v>0.25</v>
      </c>
      <c r="I104" s="158">
        <v>0.25</v>
      </c>
      <c r="J104" s="158">
        <v>0.25</v>
      </c>
      <c r="K104" s="158">
        <v>0.25</v>
      </c>
      <c r="L104" s="158">
        <v>0.25</v>
      </c>
      <c r="M104" s="158">
        <v>0.25</v>
      </c>
      <c r="N104" s="158">
        <v>0.25</v>
      </c>
      <c r="O104" s="158">
        <v>0.25</v>
      </c>
      <c r="P104" s="158">
        <v>0.25</v>
      </c>
      <c r="Q104" s="158">
        <v>0.25</v>
      </c>
      <c r="R104" s="158">
        <v>0.25</v>
      </c>
      <c r="S104" s="158">
        <v>0.25</v>
      </c>
      <c r="T104" s="158">
        <v>0.25</v>
      </c>
      <c r="U104" s="158">
        <v>0.25</v>
      </c>
      <c r="V104" s="158">
        <v>0.25</v>
      </c>
      <c r="W104" s="158">
        <v>0.25</v>
      </c>
      <c r="X104" s="158">
        <v>0.25</v>
      </c>
      <c r="Y104" s="158">
        <v>0.25</v>
      </c>
      <c r="Z104" s="158">
        <v>0.25</v>
      </c>
      <c r="AA104" s="158">
        <v>0.25</v>
      </c>
      <c r="AB104" s="170">
        <v>0.25</v>
      </c>
    </row>
    <row r="105" spans="2:28" ht="15" customHeight="1" x14ac:dyDescent="0.25">
      <c r="B105" s="362"/>
      <c r="C105" s="366"/>
      <c r="D105" s="152" t="s">
        <v>371</v>
      </c>
      <c r="E105" s="158">
        <v>0.25</v>
      </c>
      <c r="F105" s="158">
        <v>0.25</v>
      </c>
      <c r="G105" s="158">
        <v>0.25</v>
      </c>
      <c r="H105" s="158">
        <v>0.25</v>
      </c>
      <c r="I105" s="158">
        <v>0.25</v>
      </c>
      <c r="J105" s="158">
        <v>0.25</v>
      </c>
      <c r="K105" s="158">
        <v>0.25</v>
      </c>
      <c r="L105" s="158">
        <v>0.25</v>
      </c>
      <c r="M105" s="158">
        <v>0.25</v>
      </c>
      <c r="N105" s="158">
        <v>0.25</v>
      </c>
      <c r="O105" s="158">
        <v>0.25</v>
      </c>
      <c r="P105" s="158">
        <v>0.25</v>
      </c>
      <c r="Q105" s="158">
        <v>0.25</v>
      </c>
      <c r="R105" s="158">
        <v>0.25</v>
      </c>
      <c r="S105" s="158">
        <v>0.25</v>
      </c>
      <c r="T105" s="158">
        <v>0.25</v>
      </c>
      <c r="U105" s="158">
        <v>0.25</v>
      </c>
      <c r="V105" s="158">
        <v>0.25</v>
      </c>
      <c r="W105" s="158">
        <v>0.25</v>
      </c>
      <c r="X105" s="158">
        <v>0.25</v>
      </c>
      <c r="Y105" s="158">
        <v>0.25</v>
      </c>
      <c r="Z105" s="158">
        <v>0.25</v>
      </c>
      <c r="AA105" s="158">
        <v>0.25</v>
      </c>
      <c r="AB105" s="170">
        <v>0.25</v>
      </c>
    </row>
    <row r="106" spans="2:28" ht="20.100000000000001" customHeight="1" x14ac:dyDescent="0.25">
      <c r="B106" s="362"/>
      <c r="C106" s="365" t="s">
        <v>373</v>
      </c>
      <c r="D106" s="162" t="s">
        <v>370</v>
      </c>
      <c r="E106" s="163">
        <v>0.5</v>
      </c>
      <c r="F106" s="163">
        <v>0.5</v>
      </c>
      <c r="G106" s="163">
        <v>0.5</v>
      </c>
      <c r="H106" s="163">
        <v>0.5</v>
      </c>
      <c r="I106" s="163">
        <v>0.5</v>
      </c>
      <c r="J106" s="163">
        <v>0.5</v>
      </c>
      <c r="K106" s="163">
        <v>0.5</v>
      </c>
      <c r="L106" s="163">
        <v>0.5</v>
      </c>
      <c r="M106" s="163">
        <v>0.5</v>
      </c>
      <c r="N106" s="163">
        <v>0.5</v>
      </c>
      <c r="O106" s="163">
        <v>0.5</v>
      </c>
      <c r="P106" s="163">
        <v>0.5</v>
      </c>
      <c r="Q106" s="163">
        <v>0.5</v>
      </c>
      <c r="R106" s="163">
        <v>0.5</v>
      </c>
      <c r="S106" s="163">
        <v>0.5</v>
      </c>
      <c r="T106" s="163">
        <v>0.5</v>
      </c>
      <c r="U106" s="163">
        <v>0.5</v>
      </c>
      <c r="V106" s="163">
        <v>0.5</v>
      </c>
      <c r="W106" s="163">
        <v>0.5</v>
      </c>
      <c r="X106" s="163">
        <v>0.5</v>
      </c>
      <c r="Y106" s="163">
        <v>0.5</v>
      </c>
      <c r="Z106" s="163">
        <v>0.5</v>
      </c>
      <c r="AA106" s="163">
        <v>0.5</v>
      </c>
      <c r="AB106" s="169">
        <v>0.5</v>
      </c>
    </row>
    <row r="107" spans="2:28" ht="20.100000000000001" customHeight="1" x14ac:dyDescent="0.25">
      <c r="B107" s="362"/>
      <c r="C107" s="365"/>
      <c r="D107" s="162" t="s">
        <v>329</v>
      </c>
      <c r="E107" s="163">
        <v>0.5</v>
      </c>
      <c r="F107" s="163">
        <v>0.5</v>
      </c>
      <c r="G107" s="163">
        <v>0.5</v>
      </c>
      <c r="H107" s="163">
        <v>0.5</v>
      </c>
      <c r="I107" s="163">
        <v>0.5</v>
      </c>
      <c r="J107" s="163">
        <v>0.5</v>
      </c>
      <c r="K107" s="163">
        <v>0.5</v>
      </c>
      <c r="L107" s="163">
        <v>0.5</v>
      </c>
      <c r="M107" s="163">
        <v>0.5</v>
      </c>
      <c r="N107" s="163">
        <v>0.5</v>
      </c>
      <c r="O107" s="163">
        <v>0.5</v>
      </c>
      <c r="P107" s="163">
        <v>0.5</v>
      </c>
      <c r="Q107" s="163">
        <v>0.5</v>
      </c>
      <c r="R107" s="163">
        <v>0.5</v>
      </c>
      <c r="S107" s="163">
        <v>0.5</v>
      </c>
      <c r="T107" s="163">
        <v>0.5</v>
      </c>
      <c r="U107" s="163">
        <v>0.5</v>
      </c>
      <c r="V107" s="163">
        <v>0.5</v>
      </c>
      <c r="W107" s="163">
        <v>0.5</v>
      </c>
      <c r="X107" s="163">
        <v>0.5</v>
      </c>
      <c r="Y107" s="163">
        <v>0.5</v>
      </c>
      <c r="Z107" s="163">
        <v>0.5</v>
      </c>
      <c r="AA107" s="163">
        <v>0.5</v>
      </c>
      <c r="AB107" s="169">
        <v>0.5</v>
      </c>
    </row>
    <row r="108" spans="2:28" ht="20.100000000000001" customHeight="1" x14ac:dyDescent="0.25">
      <c r="B108" s="362"/>
      <c r="C108" s="365"/>
      <c r="D108" s="162" t="s">
        <v>371</v>
      </c>
      <c r="E108" s="163">
        <v>0.25</v>
      </c>
      <c r="F108" s="163">
        <v>0.25</v>
      </c>
      <c r="G108" s="163">
        <v>0.25</v>
      </c>
      <c r="H108" s="163">
        <v>0.25</v>
      </c>
      <c r="I108" s="163">
        <v>0.25</v>
      </c>
      <c r="J108" s="163">
        <v>0.25</v>
      </c>
      <c r="K108" s="163">
        <v>0.25</v>
      </c>
      <c r="L108" s="163">
        <v>0.25</v>
      </c>
      <c r="M108" s="163">
        <v>0.25</v>
      </c>
      <c r="N108" s="163">
        <v>0.25</v>
      </c>
      <c r="O108" s="163">
        <v>0.25</v>
      </c>
      <c r="P108" s="163">
        <v>0.25</v>
      </c>
      <c r="Q108" s="163">
        <v>0.25</v>
      </c>
      <c r="R108" s="163">
        <v>0.25</v>
      </c>
      <c r="S108" s="163">
        <v>0.25</v>
      </c>
      <c r="T108" s="163">
        <v>0.25</v>
      </c>
      <c r="U108" s="163">
        <v>0.25</v>
      </c>
      <c r="V108" s="163">
        <v>0.25</v>
      </c>
      <c r="W108" s="163">
        <v>0.25</v>
      </c>
      <c r="X108" s="163">
        <v>0.25</v>
      </c>
      <c r="Y108" s="163">
        <v>0.25</v>
      </c>
      <c r="Z108" s="163">
        <v>0.25</v>
      </c>
      <c r="AA108" s="163">
        <v>0.25</v>
      </c>
      <c r="AB108" s="169">
        <v>0.25</v>
      </c>
    </row>
    <row r="109" spans="2:28" ht="15" customHeight="1" x14ac:dyDescent="0.25">
      <c r="B109" s="362"/>
      <c r="C109" s="366" t="s">
        <v>374</v>
      </c>
      <c r="D109" s="152" t="s">
        <v>329</v>
      </c>
      <c r="E109" s="158">
        <v>0.5</v>
      </c>
      <c r="F109" s="158">
        <v>0.5</v>
      </c>
      <c r="G109" s="158">
        <v>0.5</v>
      </c>
      <c r="H109" s="158">
        <v>0.5</v>
      </c>
      <c r="I109" s="158">
        <v>0.5</v>
      </c>
      <c r="J109" s="158">
        <v>0.5</v>
      </c>
      <c r="K109" s="158">
        <v>0.5</v>
      </c>
      <c r="L109" s="158">
        <v>0.5</v>
      </c>
      <c r="M109" s="158">
        <v>0.5</v>
      </c>
      <c r="N109" s="158">
        <v>0.5</v>
      </c>
      <c r="O109" s="158">
        <v>0.5</v>
      </c>
      <c r="P109" s="158">
        <v>0.5</v>
      </c>
      <c r="Q109" s="158">
        <v>0.5</v>
      </c>
      <c r="R109" s="158">
        <v>0.5</v>
      </c>
      <c r="S109" s="158">
        <v>0.5</v>
      </c>
      <c r="T109" s="158">
        <v>0.5</v>
      </c>
      <c r="U109" s="158">
        <v>0.5</v>
      </c>
      <c r="V109" s="158">
        <v>0.5</v>
      </c>
      <c r="W109" s="158">
        <v>0.5</v>
      </c>
      <c r="X109" s="158">
        <v>0.5</v>
      </c>
      <c r="Y109" s="158">
        <v>0.5</v>
      </c>
      <c r="Z109" s="158">
        <v>0.5</v>
      </c>
      <c r="AA109" s="158">
        <v>0.5</v>
      </c>
      <c r="AB109" s="170">
        <v>0.5</v>
      </c>
    </row>
    <row r="110" spans="2:28" ht="15" customHeight="1" x14ac:dyDescent="0.25">
      <c r="B110" s="362"/>
      <c r="C110" s="366"/>
      <c r="D110" s="152" t="s">
        <v>370</v>
      </c>
      <c r="E110" s="158">
        <v>0.75</v>
      </c>
      <c r="F110" s="158">
        <v>0.75</v>
      </c>
      <c r="G110" s="158">
        <v>0.75</v>
      </c>
      <c r="H110" s="158">
        <v>0.75</v>
      </c>
      <c r="I110" s="158">
        <v>0.75</v>
      </c>
      <c r="J110" s="158">
        <v>0.75</v>
      </c>
      <c r="K110" s="158">
        <v>0.75</v>
      </c>
      <c r="L110" s="158">
        <v>0.75</v>
      </c>
      <c r="M110" s="158">
        <v>0.75</v>
      </c>
      <c r="N110" s="158">
        <v>0.75</v>
      </c>
      <c r="O110" s="158">
        <v>0.75</v>
      </c>
      <c r="P110" s="158">
        <v>0.75</v>
      </c>
      <c r="Q110" s="158">
        <v>0.75</v>
      </c>
      <c r="R110" s="158">
        <v>0.75</v>
      </c>
      <c r="S110" s="158">
        <v>0.75</v>
      </c>
      <c r="T110" s="158">
        <v>0.75</v>
      </c>
      <c r="U110" s="158">
        <v>0.75</v>
      </c>
      <c r="V110" s="158">
        <v>0.75</v>
      </c>
      <c r="W110" s="158">
        <v>0.75</v>
      </c>
      <c r="X110" s="158">
        <v>0.75</v>
      </c>
      <c r="Y110" s="158">
        <v>0.75</v>
      </c>
      <c r="Z110" s="158">
        <v>0.75</v>
      </c>
      <c r="AA110" s="158">
        <v>0.75</v>
      </c>
      <c r="AB110" s="170">
        <v>0.75</v>
      </c>
    </row>
    <row r="111" spans="2:28" ht="15" customHeight="1" thickBot="1" x14ac:dyDescent="0.3">
      <c r="B111" s="363"/>
      <c r="C111" s="367"/>
      <c r="D111" s="178" t="s">
        <v>371</v>
      </c>
      <c r="E111" s="179">
        <v>0.25</v>
      </c>
      <c r="F111" s="179">
        <v>0.25</v>
      </c>
      <c r="G111" s="179">
        <v>0.25</v>
      </c>
      <c r="H111" s="179">
        <v>0.25</v>
      </c>
      <c r="I111" s="179">
        <v>0.25</v>
      </c>
      <c r="J111" s="179">
        <v>0.25</v>
      </c>
      <c r="K111" s="179">
        <v>0.25</v>
      </c>
      <c r="L111" s="179">
        <v>0.25</v>
      </c>
      <c r="M111" s="179">
        <v>0.25</v>
      </c>
      <c r="N111" s="179">
        <v>0.25</v>
      </c>
      <c r="O111" s="179">
        <v>0.25</v>
      </c>
      <c r="P111" s="179">
        <v>0.25</v>
      </c>
      <c r="Q111" s="179">
        <v>0.25</v>
      </c>
      <c r="R111" s="179">
        <v>0.25</v>
      </c>
      <c r="S111" s="179">
        <v>0.25</v>
      </c>
      <c r="T111" s="179">
        <v>0.25</v>
      </c>
      <c r="U111" s="179">
        <v>0.25</v>
      </c>
      <c r="V111" s="179">
        <v>0.25</v>
      </c>
      <c r="W111" s="179">
        <v>0.25</v>
      </c>
      <c r="X111" s="179">
        <v>0.25</v>
      </c>
      <c r="Y111" s="179">
        <v>0.25</v>
      </c>
      <c r="Z111" s="179">
        <v>0.25</v>
      </c>
      <c r="AA111" s="179">
        <v>0.25</v>
      </c>
      <c r="AB111" s="180">
        <v>0.25</v>
      </c>
    </row>
    <row r="112" spans="2:28" ht="15" customHeight="1" thickBot="1" x14ac:dyDescent="0.3">
      <c r="B112" s="153"/>
      <c r="C112" s="154"/>
      <c r="D112" s="151"/>
      <c r="E112" s="161"/>
      <c r="F112" s="161"/>
      <c r="G112" s="161"/>
      <c r="H112" s="161"/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  <c r="AA112" s="161"/>
      <c r="AB112" s="161"/>
    </row>
    <row r="113" spans="2:28" ht="15" customHeight="1" x14ac:dyDescent="0.25">
      <c r="B113" s="361" t="s">
        <v>375</v>
      </c>
      <c r="C113" s="364" t="s">
        <v>376</v>
      </c>
      <c r="D113" s="165" t="s">
        <v>328</v>
      </c>
      <c r="E113" s="166">
        <v>0.25</v>
      </c>
      <c r="F113" s="166">
        <v>0.25</v>
      </c>
      <c r="G113" s="166">
        <v>0.25</v>
      </c>
      <c r="H113" s="166">
        <v>0.25</v>
      </c>
      <c r="I113" s="166">
        <v>0.25</v>
      </c>
      <c r="J113" s="166">
        <v>0.25</v>
      </c>
      <c r="K113" s="166">
        <v>0.25</v>
      </c>
      <c r="L113" s="166">
        <v>0.25</v>
      </c>
      <c r="M113" s="166">
        <v>0.25</v>
      </c>
      <c r="N113" s="166">
        <v>0.25</v>
      </c>
      <c r="O113" s="166">
        <v>0.25</v>
      </c>
      <c r="P113" s="166">
        <v>0.25</v>
      </c>
      <c r="Q113" s="166">
        <v>0.25</v>
      </c>
      <c r="R113" s="166">
        <v>0.25</v>
      </c>
      <c r="S113" s="166">
        <v>0.25</v>
      </c>
      <c r="T113" s="166">
        <v>0.25</v>
      </c>
      <c r="U113" s="166">
        <v>0.25</v>
      </c>
      <c r="V113" s="166">
        <v>0.25</v>
      </c>
      <c r="W113" s="166">
        <v>0.25</v>
      </c>
      <c r="X113" s="166">
        <v>0.25</v>
      </c>
      <c r="Y113" s="166">
        <v>0.25</v>
      </c>
      <c r="Z113" s="166">
        <v>0.25</v>
      </c>
      <c r="AA113" s="166">
        <v>0.25</v>
      </c>
      <c r="AB113" s="167">
        <v>0.25</v>
      </c>
    </row>
    <row r="114" spans="2:28" ht="15" customHeight="1" x14ac:dyDescent="0.25">
      <c r="B114" s="362"/>
      <c r="C114" s="365"/>
      <c r="D114" s="162" t="s">
        <v>329</v>
      </c>
      <c r="E114" s="163">
        <v>0.5</v>
      </c>
      <c r="F114" s="163">
        <v>0.5</v>
      </c>
      <c r="G114" s="163">
        <v>0.5</v>
      </c>
      <c r="H114" s="163">
        <v>0.5</v>
      </c>
      <c r="I114" s="163">
        <v>0.5</v>
      </c>
      <c r="J114" s="163">
        <v>0.5</v>
      </c>
      <c r="K114" s="163">
        <v>0.5</v>
      </c>
      <c r="L114" s="163">
        <v>0.5</v>
      </c>
      <c r="M114" s="163">
        <v>0.5</v>
      </c>
      <c r="N114" s="163">
        <v>0.5</v>
      </c>
      <c r="O114" s="163">
        <v>0.5</v>
      </c>
      <c r="P114" s="163">
        <v>0.5</v>
      </c>
      <c r="Q114" s="163">
        <v>0.5</v>
      </c>
      <c r="R114" s="163">
        <v>0.5</v>
      </c>
      <c r="S114" s="163">
        <v>0.5</v>
      </c>
      <c r="T114" s="163">
        <v>0.5</v>
      </c>
      <c r="U114" s="163">
        <v>0.5</v>
      </c>
      <c r="V114" s="163">
        <v>0.5</v>
      </c>
      <c r="W114" s="163">
        <v>0.5</v>
      </c>
      <c r="X114" s="163">
        <v>0.5</v>
      </c>
      <c r="Y114" s="163">
        <v>0.5</v>
      </c>
      <c r="Z114" s="163">
        <v>0.5</v>
      </c>
      <c r="AA114" s="163">
        <v>0.5</v>
      </c>
      <c r="AB114" s="169">
        <v>0.5</v>
      </c>
    </row>
    <row r="115" spans="2:28" ht="15" customHeight="1" x14ac:dyDescent="0.25">
      <c r="B115" s="362"/>
      <c r="C115" s="365"/>
      <c r="D115" s="162" t="s">
        <v>330</v>
      </c>
      <c r="E115" s="164"/>
      <c r="F115" s="164"/>
      <c r="G115" s="164"/>
      <c r="H115" s="164"/>
      <c r="I115" s="164"/>
      <c r="J115" s="164"/>
      <c r="K115" s="164"/>
      <c r="L115" s="164"/>
      <c r="M115" s="164"/>
      <c r="N115" s="164"/>
      <c r="O115" s="164"/>
      <c r="P115" s="164"/>
      <c r="Q115" s="164"/>
      <c r="R115" s="164"/>
      <c r="S115" s="164"/>
      <c r="T115" s="164"/>
      <c r="U115" s="164"/>
      <c r="V115" s="164"/>
      <c r="W115" s="164"/>
      <c r="X115" s="164"/>
      <c r="Y115" s="164"/>
      <c r="Z115" s="164"/>
      <c r="AA115" s="164"/>
      <c r="AB115" s="168"/>
    </row>
    <row r="116" spans="2:28" ht="15" customHeight="1" x14ac:dyDescent="0.25">
      <c r="B116" s="362"/>
      <c r="C116" s="366" t="s">
        <v>377</v>
      </c>
      <c r="D116" s="152" t="s">
        <v>328</v>
      </c>
      <c r="E116" s="158">
        <v>0.25</v>
      </c>
      <c r="F116" s="158">
        <v>0.25</v>
      </c>
      <c r="G116" s="158">
        <v>0.25</v>
      </c>
      <c r="H116" s="158">
        <v>0.25</v>
      </c>
      <c r="I116" s="158">
        <v>0.25</v>
      </c>
      <c r="J116" s="158">
        <v>0.25</v>
      </c>
      <c r="K116" s="158">
        <v>0.25</v>
      </c>
      <c r="L116" s="158">
        <v>0.25</v>
      </c>
      <c r="M116" s="158">
        <v>0.25</v>
      </c>
      <c r="N116" s="158">
        <v>0.25</v>
      </c>
      <c r="O116" s="158">
        <v>0.25</v>
      </c>
      <c r="P116" s="158">
        <v>0.25</v>
      </c>
      <c r="Q116" s="158">
        <v>0.25</v>
      </c>
      <c r="R116" s="158">
        <v>0.25</v>
      </c>
      <c r="S116" s="158">
        <v>0.25</v>
      </c>
      <c r="T116" s="158">
        <v>0.25</v>
      </c>
      <c r="U116" s="158">
        <v>0.25</v>
      </c>
      <c r="V116" s="158">
        <v>0.25</v>
      </c>
      <c r="W116" s="158">
        <v>0.25</v>
      </c>
      <c r="X116" s="158">
        <v>0.25</v>
      </c>
      <c r="Y116" s="158">
        <v>0.25</v>
      </c>
      <c r="Z116" s="158">
        <v>0.25</v>
      </c>
      <c r="AA116" s="158">
        <v>0.25</v>
      </c>
      <c r="AB116" s="170">
        <v>0.25</v>
      </c>
    </row>
    <row r="117" spans="2:28" ht="15" customHeight="1" x14ac:dyDescent="0.25">
      <c r="B117" s="362"/>
      <c r="C117" s="366"/>
      <c r="D117" s="152" t="s">
        <v>329</v>
      </c>
      <c r="E117" s="158">
        <v>0.5</v>
      </c>
      <c r="F117" s="158">
        <v>0.5</v>
      </c>
      <c r="G117" s="158">
        <v>0.5</v>
      </c>
      <c r="H117" s="158">
        <v>0.5</v>
      </c>
      <c r="I117" s="158">
        <v>0.5</v>
      </c>
      <c r="J117" s="158">
        <v>0.5</v>
      </c>
      <c r="K117" s="158">
        <v>0.5</v>
      </c>
      <c r="L117" s="158">
        <v>0.5</v>
      </c>
      <c r="M117" s="158">
        <v>0.5</v>
      </c>
      <c r="N117" s="158">
        <v>0.5</v>
      </c>
      <c r="O117" s="158">
        <v>0.5</v>
      </c>
      <c r="P117" s="158">
        <v>0.5</v>
      </c>
      <c r="Q117" s="158">
        <v>0.5</v>
      </c>
      <c r="R117" s="158">
        <v>0.5</v>
      </c>
      <c r="S117" s="158">
        <v>0.5</v>
      </c>
      <c r="T117" s="158">
        <v>0.5</v>
      </c>
      <c r="U117" s="158">
        <v>0.5</v>
      </c>
      <c r="V117" s="158">
        <v>0.5</v>
      </c>
      <c r="W117" s="158">
        <v>0.5</v>
      </c>
      <c r="X117" s="158">
        <v>0.5</v>
      </c>
      <c r="Y117" s="158">
        <v>0.5</v>
      </c>
      <c r="Z117" s="158">
        <v>0.5</v>
      </c>
      <c r="AA117" s="158">
        <v>0.5</v>
      </c>
      <c r="AB117" s="170">
        <v>0.5</v>
      </c>
    </row>
    <row r="118" spans="2:28" ht="15" customHeight="1" x14ac:dyDescent="0.25">
      <c r="B118" s="362"/>
      <c r="C118" s="366"/>
      <c r="D118" s="152" t="s">
        <v>330</v>
      </c>
      <c r="E118" s="158">
        <v>0.5</v>
      </c>
      <c r="F118" s="158">
        <v>0.5</v>
      </c>
      <c r="G118" s="158">
        <v>0.5</v>
      </c>
      <c r="H118" s="158">
        <v>0.5</v>
      </c>
      <c r="I118" s="158">
        <v>0.5</v>
      </c>
      <c r="J118" s="158">
        <v>0.5</v>
      </c>
      <c r="K118" s="158">
        <v>0.5</v>
      </c>
      <c r="L118" s="158">
        <v>0.5</v>
      </c>
      <c r="M118" s="158">
        <v>0.5</v>
      </c>
      <c r="N118" s="158">
        <v>0.5</v>
      </c>
      <c r="O118" s="158">
        <v>0.5</v>
      </c>
      <c r="P118" s="158">
        <v>0.5</v>
      </c>
      <c r="Q118" s="158">
        <v>0.5</v>
      </c>
      <c r="R118" s="158">
        <v>0.5</v>
      </c>
      <c r="S118" s="158">
        <v>0.5</v>
      </c>
      <c r="T118" s="158">
        <v>0.5</v>
      </c>
      <c r="U118" s="158">
        <v>0.5</v>
      </c>
      <c r="V118" s="158">
        <v>0.5</v>
      </c>
      <c r="W118" s="158">
        <v>0.5</v>
      </c>
      <c r="X118" s="158">
        <v>0.5</v>
      </c>
      <c r="Y118" s="158">
        <v>0.5</v>
      </c>
      <c r="Z118" s="158">
        <v>0.5</v>
      </c>
      <c r="AA118" s="158">
        <v>0.5</v>
      </c>
      <c r="AB118" s="170">
        <v>0.5</v>
      </c>
    </row>
    <row r="119" spans="2:28" ht="15" customHeight="1" x14ac:dyDescent="0.25">
      <c r="B119" s="362"/>
      <c r="C119" s="365" t="s">
        <v>378</v>
      </c>
      <c r="D119" s="162" t="s">
        <v>328</v>
      </c>
      <c r="E119" s="163">
        <v>0.5</v>
      </c>
      <c r="F119" s="163">
        <v>0.5</v>
      </c>
      <c r="G119" s="163">
        <v>0.5</v>
      </c>
      <c r="H119" s="163">
        <v>0.5</v>
      </c>
      <c r="I119" s="163">
        <v>0.5</v>
      </c>
      <c r="J119" s="163">
        <v>0.5</v>
      </c>
      <c r="K119" s="163">
        <v>0.5</v>
      </c>
      <c r="L119" s="163">
        <v>0.5</v>
      </c>
      <c r="M119" s="163">
        <v>0.5</v>
      </c>
      <c r="N119" s="163">
        <v>0.5</v>
      </c>
      <c r="O119" s="163">
        <v>0.5</v>
      </c>
      <c r="P119" s="163">
        <v>0.5</v>
      </c>
      <c r="Q119" s="163">
        <v>0.5</v>
      </c>
      <c r="R119" s="163">
        <v>0.5</v>
      </c>
      <c r="S119" s="163">
        <v>0.5</v>
      </c>
      <c r="T119" s="163">
        <v>0.5</v>
      </c>
      <c r="U119" s="163">
        <v>0.5</v>
      </c>
      <c r="V119" s="163">
        <v>0.5</v>
      </c>
      <c r="W119" s="163">
        <v>0.5</v>
      </c>
      <c r="X119" s="163">
        <v>0.5</v>
      </c>
      <c r="Y119" s="163">
        <v>0.5</v>
      </c>
      <c r="Z119" s="163">
        <v>0.5</v>
      </c>
      <c r="AA119" s="163">
        <v>0.5</v>
      </c>
      <c r="AB119" s="169">
        <v>0.5</v>
      </c>
    </row>
    <row r="120" spans="2:28" ht="15" customHeight="1" x14ac:dyDescent="0.25">
      <c r="B120" s="362"/>
      <c r="C120" s="365"/>
      <c r="D120" s="162" t="s">
        <v>329</v>
      </c>
      <c r="E120" s="163">
        <v>0.5</v>
      </c>
      <c r="F120" s="163">
        <v>0.5</v>
      </c>
      <c r="G120" s="163">
        <v>0.5</v>
      </c>
      <c r="H120" s="163">
        <v>0.5</v>
      </c>
      <c r="I120" s="163">
        <v>0.5</v>
      </c>
      <c r="J120" s="163">
        <v>0.5</v>
      </c>
      <c r="K120" s="163">
        <v>0.5</v>
      </c>
      <c r="L120" s="163">
        <v>0.5</v>
      </c>
      <c r="M120" s="163">
        <v>0.5</v>
      </c>
      <c r="N120" s="163">
        <v>0.5</v>
      </c>
      <c r="O120" s="163">
        <v>0.5</v>
      </c>
      <c r="P120" s="163">
        <v>0.5</v>
      </c>
      <c r="Q120" s="163">
        <v>0.5</v>
      </c>
      <c r="R120" s="163">
        <v>0.5</v>
      </c>
      <c r="S120" s="163">
        <v>0.5</v>
      </c>
      <c r="T120" s="163">
        <v>0.5</v>
      </c>
      <c r="U120" s="163">
        <v>0.5</v>
      </c>
      <c r="V120" s="163">
        <v>0.5</v>
      </c>
      <c r="W120" s="163">
        <v>0.5</v>
      </c>
      <c r="X120" s="163">
        <v>0.5</v>
      </c>
      <c r="Y120" s="163">
        <v>0.5</v>
      </c>
      <c r="Z120" s="163">
        <v>0.5</v>
      </c>
      <c r="AA120" s="163">
        <v>0.5</v>
      </c>
      <c r="AB120" s="169">
        <v>0.5</v>
      </c>
    </row>
    <row r="121" spans="2:28" ht="15" customHeight="1" x14ac:dyDescent="0.25">
      <c r="B121" s="362"/>
      <c r="C121" s="365"/>
      <c r="D121" s="162" t="s">
        <v>330</v>
      </c>
      <c r="E121" s="163">
        <v>0.25</v>
      </c>
      <c r="F121" s="163">
        <v>0.25</v>
      </c>
      <c r="G121" s="163">
        <v>0.25</v>
      </c>
      <c r="H121" s="163">
        <v>0.25</v>
      </c>
      <c r="I121" s="163">
        <v>0.25</v>
      </c>
      <c r="J121" s="163">
        <v>0.25</v>
      </c>
      <c r="K121" s="163">
        <v>0.25</v>
      </c>
      <c r="L121" s="163">
        <v>0.25</v>
      </c>
      <c r="M121" s="163">
        <v>0.25</v>
      </c>
      <c r="N121" s="163">
        <v>0.25</v>
      </c>
      <c r="O121" s="163">
        <v>0.25</v>
      </c>
      <c r="P121" s="163">
        <v>0.25</v>
      </c>
      <c r="Q121" s="163">
        <v>0.25</v>
      </c>
      <c r="R121" s="163">
        <v>0.25</v>
      </c>
      <c r="S121" s="163">
        <v>0.25</v>
      </c>
      <c r="T121" s="163">
        <v>0.25</v>
      </c>
      <c r="U121" s="163">
        <v>0.25</v>
      </c>
      <c r="V121" s="163">
        <v>0.25</v>
      </c>
      <c r="W121" s="163">
        <v>0.25</v>
      </c>
      <c r="X121" s="163">
        <v>0.25</v>
      </c>
      <c r="Y121" s="163">
        <v>0.25</v>
      </c>
      <c r="Z121" s="163">
        <v>0.25</v>
      </c>
      <c r="AA121" s="163">
        <v>0.25</v>
      </c>
      <c r="AB121" s="169">
        <v>0.25</v>
      </c>
    </row>
    <row r="122" spans="2:28" ht="15" customHeight="1" x14ac:dyDescent="0.25">
      <c r="B122" s="362"/>
      <c r="C122" s="366" t="s">
        <v>379</v>
      </c>
      <c r="D122" s="152" t="s">
        <v>328</v>
      </c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  <c r="AB122" s="171"/>
    </row>
    <row r="123" spans="2:28" ht="15" customHeight="1" x14ac:dyDescent="0.25">
      <c r="B123" s="362"/>
      <c r="C123" s="366"/>
      <c r="D123" s="152" t="s">
        <v>329</v>
      </c>
      <c r="E123" s="158">
        <v>0.5</v>
      </c>
      <c r="F123" s="158">
        <v>0.5</v>
      </c>
      <c r="G123" s="158">
        <v>0.5</v>
      </c>
      <c r="H123" s="158">
        <v>0.5</v>
      </c>
      <c r="I123" s="158">
        <v>0.5</v>
      </c>
      <c r="J123" s="158">
        <v>0.5</v>
      </c>
      <c r="K123" s="158">
        <v>0.5</v>
      </c>
      <c r="L123" s="158">
        <v>0.5</v>
      </c>
      <c r="M123" s="158">
        <v>0.5</v>
      </c>
      <c r="N123" s="158">
        <v>0.5</v>
      </c>
      <c r="O123" s="158">
        <v>0.5</v>
      </c>
      <c r="P123" s="158">
        <v>0.5</v>
      </c>
      <c r="Q123" s="158">
        <v>0.5</v>
      </c>
      <c r="R123" s="158">
        <v>0.5</v>
      </c>
      <c r="S123" s="158">
        <v>0.5</v>
      </c>
      <c r="T123" s="158">
        <v>0.5</v>
      </c>
      <c r="U123" s="158">
        <v>0.5</v>
      </c>
      <c r="V123" s="158">
        <v>0.5</v>
      </c>
      <c r="W123" s="158">
        <v>0.5</v>
      </c>
      <c r="X123" s="158">
        <v>0.5</v>
      </c>
      <c r="Y123" s="158">
        <v>0.5</v>
      </c>
      <c r="Z123" s="158">
        <v>0.5</v>
      </c>
      <c r="AA123" s="158">
        <v>0.5</v>
      </c>
      <c r="AB123" s="170">
        <v>0.5</v>
      </c>
    </row>
    <row r="124" spans="2:28" ht="15" customHeight="1" x14ac:dyDescent="0.25">
      <c r="B124" s="362"/>
      <c r="C124" s="366"/>
      <c r="D124" s="152" t="s">
        <v>330</v>
      </c>
      <c r="E124" s="158">
        <v>0.25</v>
      </c>
      <c r="F124" s="158">
        <v>0.25</v>
      </c>
      <c r="G124" s="158">
        <v>0.25</v>
      </c>
      <c r="H124" s="158">
        <v>0.25</v>
      </c>
      <c r="I124" s="158">
        <v>0.25</v>
      </c>
      <c r="J124" s="158">
        <v>0.25</v>
      </c>
      <c r="K124" s="158">
        <v>0.25</v>
      </c>
      <c r="L124" s="158">
        <v>0.25</v>
      </c>
      <c r="M124" s="158">
        <v>0.25</v>
      </c>
      <c r="N124" s="158">
        <v>0.25</v>
      </c>
      <c r="O124" s="158">
        <v>0.25</v>
      </c>
      <c r="P124" s="158">
        <v>0.25</v>
      </c>
      <c r="Q124" s="158">
        <v>0.25</v>
      </c>
      <c r="R124" s="158">
        <v>0.25</v>
      </c>
      <c r="S124" s="158">
        <v>0.25</v>
      </c>
      <c r="T124" s="158">
        <v>0.25</v>
      </c>
      <c r="U124" s="158">
        <v>0.25</v>
      </c>
      <c r="V124" s="158">
        <v>0.25</v>
      </c>
      <c r="W124" s="158">
        <v>0.25</v>
      </c>
      <c r="X124" s="158">
        <v>0.25</v>
      </c>
      <c r="Y124" s="158">
        <v>0.25</v>
      </c>
      <c r="Z124" s="158">
        <v>0.25</v>
      </c>
      <c r="AA124" s="158">
        <v>0.25</v>
      </c>
      <c r="AB124" s="170">
        <v>0.25</v>
      </c>
    </row>
    <row r="125" spans="2:28" ht="80.099999999999994" customHeight="1" thickBot="1" x14ac:dyDescent="0.3">
      <c r="B125" s="363"/>
      <c r="C125" s="172" t="s">
        <v>380</v>
      </c>
      <c r="D125" s="173" t="s">
        <v>381</v>
      </c>
      <c r="E125" s="174">
        <v>1</v>
      </c>
      <c r="F125" s="174">
        <v>1</v>
      </c>
      <c r="G125" s="174">
        <v>1</v>
      </c>
      <c r="H125" s="174">
        <v>1</v>
      </c>
      <c r="I125" s="174">
        <v>1</v>
      </c>
      <c r="J125" s="174">
        <v>1</v>
      </c>
      <c r="K125" s="174">
        <v>1</v>
      </c>
      <c r="L125" s="174">
        <v>1</v>
      </c>
      <c r="M125" s="174">
        <v>1</v>
      </c>
      <c r="N125" s="174">
        <v>1</v>
      </c>
      <c r="O125" s="174">
        <v>1</v>
      </c>
      <c r="P125" s="174">
        <v>1</v>
      </c>
      <c r="Q125" s="174">
        <v>1</v>
      </c>
      <c r="R125" s="174">
        <v>1</v>
      </c>
      <c r="S125" s="174">
        <v>1</v>
      </c>
      <c r="T125" s="174">
        <v>1</v>
      </c>
      <c r="U125" s="174">
        <v>1</v>
      </c>
      <c r="V125" s="174">
        <v>1</v>
      </c>
      <c r="W125" s="174">
        <v>1</v>
      </c>
      <c r="X125" s="174">
        <v>1</v>
      </c>
      <c r="Y125" s="174">
        <v>1</v>
      </c>
      <c r="Z125" s="174">
        <v>1</v>
      </c>
      <c r="AA125" s="174">
        <v>1</v>
      </c>
      <c r="AB125" s="175">
        <v>1</v>
      </c>
    </row>
    <row r="126" spans="2:28" ht="15" customHeight="1" x14ac:dyDescent="0.25">
      <c r="B126" s="151"/>
      <c r="C126" s="151"/>
      <c r="D126" s="151"/>
      <c r="E126" s="57"/>
      <c r="F126" s="57"/>
      <c r="G126" s="57"/>
      <c r="H126" s="57"/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</row>
  </sheetData>
  <mergeCells count="41">
    <mergeCell ref="C4:M4"/>
    <mergeCell ref="B32:B40"/>
    <mergeCell ref="C32:C34"/>
    <mergeCell ref="C35:C37"/>
    <mergeCell ref="C38:C40"/>
    <mergeCell ref="E7:AB7"/>
    <mergeCell ref="B9:B30"/>
    <mergeCell ref="C9:C11"/>
    <mergeCell ref="C12:C14"/>
    <mergeCell ref="C75:C77"/>
    <mergeCell ref="C15:C18"/>
    <mergeCell ref="C19:C21"/>
    <mergeCell ref="C22:C24"/>
    <mergeCell ref="C25:C27"/>
    <mergeCell ref="C28:C30"/>
    <mergeCell ref="C42:C53"/>
    <mergeCell ref="C54:C56"/>
    <mergeCell ref="C57:C59"/>
    <mergeCell ref="C60:C71"/>
    <mergeCell ref="C72:C74"/>
    <mergeCell ref="B113:B125"/>
    <mergeCell ref="C113:C115"/>
    <mergeCell ref="C116:C118"/>
    <mergeCell ref="C119:C121"/>
    <mergeCell ref="C122:C124"/>
    <mergeCell ref="B7:B8"/>
    <mergeCell ref="C7:C8"/>
    <mergeCell ref="D7:D8"/>
    <mergeCell ref="B1:AB2"/>
    <mergeCell ref="B100:B111"/>
    <mergeCell ref="C100:C102"/>
    <mergeCell ref="C103:C105"/>
    <mergeCell ref="C106:C108"/>
    <mergeCell ref="C109:C111"/>
    <mergeCell ref="B79:B98"/>
    <mergeCell ref="C79:C80"/>
    <mergeCell ref="C81:C86"/>
    <mergeCell ref="C87:C89"/>
    <mergeCell ref="C90:C92"/>
    <mergeCell ref="C93:C98"/>
    <mergeCell ref="B42:B77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57" orientation="landscape" r:id="rId1"/>
  <headerFooter>
    <oddHeader>&amp;L&amp;G</oddHeader>
    <oddFooter>&amp;L&amp;"Arial Narrow,Normal"&amp;10&amp;A
&amp;F&amp;R&amp;"Arial Narrow,Normal"&amp;10&amp;P de &amp;N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3A7D-97F3-46AB-8D07-11DB7663AC99}">
  <dimension ref="B1:AC31"/>
  <sheetViews>
    <sheetView showGridLines="0" showZeros="0" view="pageBreakPreview" zoomScaleNormal="100" zoomScaleSheetLayoutView="100" workbookViewId="0">
      <selection activeCell="M20" sqref="M20"/>
    </sheetView>
  </sheetViews>
  <sheetFormatPr defaultColWidth="9.140625" defaultRowHeight="12.95" customHeight="1" x14ac:dyDescent="0.25"/>
  <cols>
    <col min="1" max="1" width="1.7109375" style="33" customWidth="1"/>
    <col min="2" max="2" width="9.140625" style="33" customWidth="1"/>
    <col min="3" max="9" width="20.7109375" style="33" customWidth="1"/>
    <col min="10" max="10" width="9.85546875" style="33" customWidth="1"/>
    <col min="11" max="11" width="1.7109375" style="33" customWidth="1"/>
    <col min="12" max="15" width="5.7109375" style="33" customWidth="1"/>
    <col min="16" max="16" width="5.7109375" style="35" customWidth="1"/>
    <col min="17" max="29" width="5.7109375" style="33" customWidth="1"/>
    <col min="30" max="30" width="1.7109375" style="33" customWidth="1"/>
    <col min="31" max="16384" width="9.140625" style="33"/>
  </cols>
  <sheetData>
    <row r="1" spans="2:29" s="24" customFormat="1" ht="15" customHeight="1" x14ac:dyDescent="0.25">
      <c r="B1" s="226" t="s">
        <v>383</v>
      </c>
      <c r="C1" s="226"/>
      <c r="D1" s="226"/>
      <c r="E1" s="226"/>
      <c r="F1" s="226"/>
      <c r="G1" s="226"/>
      <c r="H1" s="226"/>
      <c r="I1" s="226"/>
      <c r="J1" s="226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</row>
    <row r="2" spans="2:29" s="24" customFormat="1" ht="15" customHeight="1" x14ac:dyDescent="0.25">
      <c r="B2" s="226"/>
      <c r="C2" s="226"/>
      <c r="D2" s="226"/>
      <c r="E2" s="226"/>
      <c r="F2" s="226"/>
      <c r="G2" s="226"/>
      <c r="H2" s="226"/>
      <c r="I2" s="226"/>
      <c r="J2" s="226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</row>
    <row r="3" spans="2:29" s="24" customFormat="1" ht="12.95" customHeight="1" x14ac:dyDescent="0.25"/>
    <row r="4" spans="2:29" s="5" customFormat="1" ht="36" customHeight="1" x14ac:dyDescent="0.25">
      <c r="B4" s="1" t="s">
        <v>16</v>
      </c>
      <c r="C4" s="331" t="str">
        <f>'CURVA ABC DE SERVIÇOS'!C3</f>
        <v>Contratação de empresa, ou consórcio de empresas, com prática na execução de serviços técnicos especializados, de caráter subsidiário e temporário em assessoramento nas áreas de engenharia, arquitetura, jurídica e apoio na gestão de ações e projetos no âmbito da Secretaria de Estado da Infraestrutura – SEINFRA</v>
      </c>
      <c r="D4" s="331"/>
      <c r="E4" s="331"/>
      <c r="F4" s="331"/>
      <c r="G4" s="331"/>
      <c r="H4" s="331"/>
      <c r="I4" s="3" t="s">
        <v>36</v>
      </c>
      <c r="J4" s="6" t="str">
        <f>'CURVA ABC DE SERVIÇOS'!J3</f>
        <v>10/12/2024</v>
      </c>
      <c r="K4" s="2"/>
      <c r="L4" s="2"/>
      <c r="M4" s="2"/>
      <c r="R4" s="11"/>
      <c r="S4" s="11"/>
      <c r="T4" s="12"/>
      <c r="U4" s="12"/>
    </row>
    <row r="5" spans="2:29" s="5" customFormat="1" ht="20.100000000000001" customHeight="1" x14ac:dyDescent="0.25">
      <c r="B5" s="1" t="s">
        <v>18</v>
      </c>
      <c r="C5" s="2" t="str">
        <f>'CURVA ABC DE SERVIÇOS'!C4</f>
        <v>Rua 05, n. 833, Quadra C5, Lote 23, Setor Oeste, Goiânia - GO</v>
      </c>
      <c r="I5" s="3" t="s">
        <v>17</v>
      </c>
      <c r="J5" s="6" t="str">
        <f>'CURVA ABC DE SERVIÇOS'!J4</f>
        <v>00</v>
      </c>
    </row>
    <row r="6" spans="2:29" s="5" customFormat="1" ht="12.95" customHeight="1" thickBot="1" x14ac:dyDescent="0.3"/>
    <row r="7" spans="2:29" s="57" customFormat="1" ht="12.95" customHeight="1" x14ac:dyDescent="0.25">
      <c r="B7" s="387" t="s">
        <v>384</v>
      </c>
      <c r="C7" s="388"/>
      <c r="D7" s="385" t="s">
        <v>385</v>
      </c>
      <c r="E7" s="385"/>
      <c r="F7" s="385"/>
      <c r="G7" s="385"/>
      <c r="H7" s="385"/>
      <c r="I7" s="385"/>
      <c r="J7" s="386"/>
    </row>
    <row r="8" spans="2:29" s="57" customFormat="1" ht="75.75" thickBot="1" x14ac:dyDescent="0.3">
      <c r="B8" s="389"/>
      <c r="C8" s="390"/>
      <c r="D8" s="196" t="s">
        <v>326</v>
      </c>
      <c r="E8" s="196" t="s">
        <v>340</v>
      </c>
      <c r="F8" s="196" t="s">
        <v>344</v>
      </c>
      <c r="G8" s="196" t="s">
        <v>360</v>
      </c>
      <c r="H8" s="196" t="s">
        <v>368</v>
      </c>
      <c r="I8" s="196" t="s">
        <v>375</v>
      </c>
      <c r="J8" s="197" t="s">
        <v>20</v>
      </c>
    </row>
    <row r="9" spans="2:29" s="57" customFormat="1" ht="15" customHeight="1" x14ac:dyDescent="0.25">
      <c r="B9" s="391" t="s">
        <v>330</v>
      </c>
      <c r="C9" s="392"/>
      <c r="D9" s="185">
        <f>'ALOCAÇÃO DE EQUIPES'!E11+'ALOCAÇÃO DE EQUIPES'!E14+'ALOCAÇÃO DE EQUIPES'!E17+'ALOCAÇÃO DE EQUIPES'!E21+'ALOCAÇÃO DE EQUIPES'!E27</f>
        <v>4</v>
      </c>
      <c r="E9" s="185">
        <f>'ALOCAÇÃO DE EQUIPES'!E34+'ALOCAÇÃO DE EQUIPES'!E37+'ALOCAÇÃO DE EQUIPES'!E40</f>
        <v>4</v>
      </c>
      <c r="F9" s="185">
        <f>+'ALOCAÇÃO DE EQUIPES'!E53+'ALOCAÇÃO DE EQUIPES'!E56+'ALOCAÇÃO DE EQUIPES'!E59+'ALOCAÇÃO DE EQUIPES'!E71+'ALOCAÇÃO DE EQUIPES'!E74</f>
        <v>1</v>
      </c>
      <c r="G9" s="185">
        <f>'ALOCAÇÃO DE EQUIPES'!E83+'ALOCAÇÃO DE EQUIPES'!E89+'ALOCAÇÃO DE EQUIPES'!E92+'ALOCAÇÃO DE EQUIPES'!E95</f>
        <v>1</v>
      </c>
      <c r="H9" s="186"/>
      <c r="I9" s="185">
        <f>+'ALOCAÇÃO DE EQUIPES'!E115+'ALOCAÇÃO DE EQUIPES'!E118+'ALOCAÇÃO DE EQUIPES'!E121+'ALOCAÇÃO DE EQUIPES'!E124</f>
        <v>1</v>
      </c>
      <c r="J9" s="193">
        <f>SUM(D9:I9)</f>
        <v>11</v>
      </c>
    </row>
    <row r="10" spans="2:29" s="57" customFormat="1" ht="15" customHeight="1" x14ac:dyDescent="0.25">
      <c r="B10" s="379" t="s">
        <v>329</v>
      </c>
      <c r="C10" s="380"/>
      <c r="D10" s="187">
        <f>+'ALOCAÇÃO DE EQUIPES'!E10+'ALOCAÇÃO DE EQUIPES'!E13+'ALOCAÇÃO DE EQUIPES'!E16+'ALOCAÇÃO DE EQUIPES'!E20+'ALOCAÇÃO DE EQUIPES'!E26+'ALOCAÇÃO DE EQUIPES'!E29</f>
        <v>6</v>
      </c>
      <c r="E10" s="187"/>
      <c r="F10" s="187">
        <f>+'ALOCAÇÃO DE EQUIPES'!E52+'ALOCAÇÃO DE EQUIPES'!E55+'ALOCAÇÃO DE EQUIPES'!E58+'ALOCAÇÃO DE EQUIPES'!E70+'ALOCAÇÃO DE EQUIPES'!E73+'ALOCAÇÃO DE EQUIPES'!E76</f>
        <v>1</v>
      </c>
      <c r="G10" s="187">
        <f>+'ALOCAÇÃO DE EQUIPES'!E82+'ALOCAÇÃO DE EQUIPES'!E88+'ALOCAÇÃO DE EQUIPES'!E91+'ALOCAÇÃO DE EQUIPES'!E94</f>
        <v>2</v>
      </c>
      <c r="H10" s="187">
        <f>+'ALOCAÇÃO DE EQUIPES'!E107+'ALOCAÇÃO DE EQUIPES'!E109</f>
        <v>1</v>
      </c>
      <c r="I10" s="187">
        <f>+'ALOCAÇÃO DE EQUIPES'!E114+'ALOCAÇÃO DE EQUIPES'!E117+'ALOCAÇÃO DE EQUIPES'!E120+'ALOCAÇÃO DE EQUIPES'!E123</f>
        <v>2</v>
      </c>
      <c r="J10" s="194">
        <f t="shared" ref="J10:J29" si="0">SUM(D10:I10)</f>
        <v>12</v>
      </c>
    </row>
    <row r="11" spans="2:29" s="57" customFormat="1" ht="15" customHeight="1" x14ac:dyDescent="0.25">
      <c r="B11" s="379" t="s">
        <v>328</v>
      </c>
      <c r="C11" s="380"/>
      <c r="D11" s="187">
        <f>+'ALOCAÇÃO DE EQUIPES'!E9+'ALOCAÇÃO DE EQUIPES'!E12+'ALOCAÇÃO DE EQUIPES'!E15+'ALOCAÇÃO DE EQUIPES'!E19+'ALOCAÇÃO DE EQUIPES'!E25+'ALOCAÇÃO DE EQUIPES'!E28</f>
        <v>1</v>
      </c>
      <c r="E11" s="187">
        <f>+'ALOCAÇÃO DE EQUIPES'!E32+'ALOCAÇÃO DE EQUIPES'!E35+'ALOCAÇÃO DE EQUIPES'!E38</f>
        <v>2</v>
      </c>
      <c r="F11" s="187">
        <f>+'ALOCAÇÃO DE EQUIPES'!E51+'ALOCAÇÃO DE EQUIPES'!E54+'ALOCAÇÃO DE EQUIPES'!E57+'ALOCAÇÃO DE EQUIPES'!E69+'ALOCAÇÃO DE EQUIPES'!E72+'ALOCAÇÃO DE EQUIPES'!E75</f>
        <v>1</v>
      </c>
      <c r="G11" s="187">
        <f>+'ALOCAÇÃO DE EQUIPES'!E81+'ALOCAÇÃO DE EQUIPES'!E87+'ALOCAÇÃO DE EQUIPES'!E90+'ALOCAÇÃO DE EQUIPES'!E93</f>
        <v>1</v>
      </c>
      <c r="H11" s="188"/>
      <c r="I11" s="187">
        <f>+'ALOCAÇÃO DE EQUIPES'!E113+'ALOCAÇÃO DE EQUIPES'!E116+'ALOCAÇÃO DE EQUIPES'!E119+'ALOCAÇÃO DE EQUIPES'!E122</f>
        <v>1</v>
      </c>
      <c r="J11" s="194">
        <f t="shared" si="0"/>
        <v>6</v>
      </c>
    </row>
    <row r="12" spans="2:29" s="57" customFormat="1" ht="15" customHeight="1" x14ac:dyDescent="0.25">
      <c r="B12" s="379" t="s">
        <v>337</v>
      </c>
      <c r="C12" s="380"/>
      <c r="D12" s="188">
        <f>+'ALOCAÇÃO DE EQUIPES'!E24</f>
        <v>0</v>
      </c>
      <c r="E12" s="188"/>
      <c r="F12" s="188"/>
      <c r="G12" s="188"/>
      <c r="H12" s="188"/>
      <c r="I12" s="188"/>
      <c r="J12" s="194">
        <f t="shared" si="0"/>
        <v>0</v>
      </c>
    </row>
    <row r="13" spans="2:29" s="57" customFormat="1" ht="15" customHeight="1" x14ac:dyDescent="0.25">
      <c r="B13" s="379" t="s">
        <v>333</v>
      </c>
      <c r="C13" s="380"/>
      <c r="D13" s="187">
        <f>+'ALOCAÇÃO DE EQUIPES'!E18+'ALOCAÇÃO DE EQUIPES'!E23</f>
        <v>1</v>
      </c>
      <c r="E13" s="187"/>
      <c r="F13" s="188"/>
      <c r="G13" s="188"/>
      <c r="H13" s="188"/>
      <c r="I13" s="188"/>
      <c r="J13" s="194">
        <f t="shared" si="0"/>
        <v>1</v>
      </c>
    </row>
    <row r="14" spans="2:29" s="57" customFormat="1" ht="15" customHeight="1" x14ac:dyDescent="0.25">
      <c r="B14" s="379" t="s">
        <v>336</v>
      </c>
      <c r="C14" s="380"/>
      <c r="D14" s="188"/>
      <c r="E14" s="188"/>
      <c r="F14" s="188"/>
      <c r="G14" s="188"/>
      <c r="H14" s="188"/>
      <c r="I14" s="188"/>
      <c r="J14" s="194">
        <f t="shared" si="0"/>
        <v>0</v>
      </c>
    </row>
    <row r="15" spans="2:29" s="57" customFormat="1" ht="15" customHeight="1" x14ac:dyDescent="0.25">
      <c r="B15" s="379" t="s">
        <v>348</v>
      </c>
      <c r="C15" s="380"/>
      <c r="D15" s="188"/>
      <c r="E15" s="188"/>
      <c r="F15" s="188"/>
      <c r="G15" s="188"/>
      <c r="H15" s="188"/>
      <c r="I15" s="188"/>
      <c r="J15" s="194">
        <f t="shared" si="0"/>
        <v>0</v>
      </c>
    </row>
    <row r="16" spans="2:29" s="57" customFormat="1" ht="15" customHeight="1" x14ac:dyDescent="0.25">
      <c r="B16" s="379" t="s">
        <v>347</v>
      </c>
      <c r="C16" s="380"/>
      <c r="D16" s="188"/>
      <c r="E16" s="188"/>
      <c r="F16" s="187">
        <f>+'ALOCAÇÃO DE EQUIPES'!E43+'ALOCAÇÃO DE EQUIPES'!E61</f>
        <v>1</v>
      </c>
      <c r="G16" s="188"/>
      <c r="H16" s="188"/>
      <c r="I16" s="188"/>
      <c r="J16" s="194">
        <f t="shared" si="0"/>
        <v>1</v>
      </c>
    </row>
    <row r="17" spans="2:29" s="57" customFormat="1" ht="15" customHeight="1" x14ac:dyDescent="0.25">
      <c r="B17" s="379" t="s">
        <v>346</v>
      </c>
      <c r="C17" s="380"/>
      <c r="D17" s="188"/>
      <c r="E17" s="188"/>
      <c r="F17" s="188"/>
      <c r="G17" s="188"/>
      <c r="H17" s="188"/>
      <c r="I17" s="188"/>
      <c r="J17" s="194">
        <f t="shared" si="0"/>
        <v>0</v>
      </c>
    </row>
    <row r="18" spans="2:29" s="57" customFormat="1" ht="15" customHeight="1" x14ac:dyDescent="0.25">
      <c r="B18" s="379" t="s">
        <v>351</v>
      </c>
      <c r="C18" s="380"/>
      <c r="D18" s="188"/>
      <c r="E18" s="188"/>
      <c r="F18" s="188"/>
      <c r="G18" s="188"/>
      <c r="H18" s="188"/>
      <c r="I18" s="188"/>
      <c r="J18" s="194">
        <f t="shared" si="0"/>
        <v>0</v>
      </c>
    </row>
    <row r="19" spans="2:29" s="57" customFormat="1" ht="15" customHeight="1" x14ac:dyDescent="0.25">
      <c r="B19" s="379" t="s">
        <v>350</v>
      </c>
      <c r="C19" s="380"/>
      <c r="D19" s="188"/>
      <c r="E19" s="188"/>
      <c r="F19" s="187">
        <f>+'ALOCAÇÃO DE EQUIPES'!E46+'ALOCAÇÃO DE EQUIPES'!E64</f>
        <v>1</v>
      </c>
      <c r="G19" s="188"/>
      <c r="H19" s="188"/>
      <c r="I19" s="188"/>
      <c r="J19" s="194">
        <f t="shared" si="0"/>
        <v>1</v>
      </c>
    </row>
    <row r="20" spans="2:29" s="57" customFormat="1" ht="15" customHeight="1" x14ac:dyDescent="0.25">
      <c r="B20" s="379" t="s">
        <v>386</v>
      </c>
      <c r="C20" s="380"/>
      <c r="D20" s="188"/>
      <c r="E20" s="188"/>
      <c r="F20" s="188"/>
      <c r="G20" s="188"/>
      <c r="H20" s="188"/>
      <c r="I20" s="188"/>
      <c r="J20" s="194">
        <f t="shared" si="0"/>
        <v>0</v>
      </c>
    </row>
    <row r="21" spans="2:29" s="57" customFormat="1" ht="15" customHeight="1" x14ac:dyDescent="0.25">
      <c r="B21" s="379" t="s">
        <v>354</v>
      </c>
      <c r="C21" s="380"/>
      <c r="D21" s="188"/>
      <c r="E21" s="188"/>
      <c r="F21" s="187">
        <f>+'ALOCAÇÃO DE EQUIPES'!E50+'ALOCAÇÃO DE EQUIPES'!E68</f>
        <v>1</v>
      </c>
      <c r="G21" s="187">
        <f>+'ALOCAÇÃO DE EQUIPES'!E86+'ALOCAÇÃO DE EQUIPES'!E98</f>
        <v>1</v>
      </c>
      <c r="H21" s="188"/>
      <c r="I21" s="188"/>
      <c r="J21" s="194">
        <f t="shared" si="0"/>
        <v>2</v>
      </c>
    </row>
    <row r="22" spans="2:29" s="57" customFormat="1" ht="15" customHeight="1" x14ac:dyDescent="0.25">
      <c r="B22" s="379" t="s">
        <v>353</v>
      </c>
      <c r="C22" s="380"/>
      <c r="D22" s="188"/>
      <c r="E22" s="188"/>
      <c r="F22" s="187">
        <f>+'ALOCAÇÃO DE EQUIPES'!E49+'ALOCAÇÃO DE EQUIPES'!E67</f>
        <v>1</v>
      </c>
      <c r="G22" s="188"/>
      <c r="H22" s="188"/>
      <c r="I22" s="188"/>
      <c r="J22" s="194">
        <f t="shared" si="0"/>
        <v>1</v>
      </c>
    </row>
    <row r="23" spans="2:29" s="57" customFormat="1" ht="15" customHeight="1" x14ac:dyDescent="0.25">
      <c r="B23" s="379" t="s">
        <v>387</v>
      </c>
      <c r="C23" s="380"/>
      <c r="D23" s="188"/>
      <c r="E23" s="188"/>
      <c r="F23" s="188"/>
      <c r="G23" s="188"/>
      <c r="H23" s="188"/>
      <c r="I23" s="188"/>
      <c r="J23" s="194">
        <f t="shared" si="0"/>
        <v>0</v>
      </c>
    </row>
    <row r="24" spans="2:29" s="57" customFormat="1" ht="15" customHeight="1" x14ac:dyDescent="0.25">
      <c r="B24" s="379" t="s">
        <v>363</v>
      </c>
      <c r="C24" s="380"/>
      <c r="D24" s="188"/>
      <c r="E24" s="188"/>
      <c r="F24" s="188"/>
      <c r="G24" s="187">
        <f>+'ALOCAÇÃO DE EQUIPES'!E79</f>
        <v>0.5</v>
      </c>
      <c r="H24" s="188"/>
      <c r="I24" s="188"/>
      <c r="J24" s="194">
        <f t="shared" si="0"/>
        <v>0.5</v>
      </c>
    </row>
    <row r="25" spans="2:29" s="57" customFormat="1" ht="15" customHeight="1" x14ac:dyDescent="0.25">
      <c r="B25" s="379" t="s">
        <v>362</v>
      </c>
      <c r="C25" s="380"/>
      <c r="D25" s="188"/>
      <c r="E25" s="188"/>
      <c r="F25" s="188"/>
      <c r="G25" s="187">
        <f>+'ALOCAÇÃO DE EQUIPES'!E80</f>
        <v>0.5</v>
      </c>
      <c r="H25" s="188"/>
      <c r="I25" s="188"/>
      <c r="J25" s="194">
        <f t="shared" si="0"/>
        <v>0.5</v>
      </c>
    </row>
    <row r="26" spans="2:29" s="57" customFormat="1" ht="15" customHeight="1" x14ac:dyDescent="0.25">
      <c r="B26" s="379" t="s">
        <v>370</v>
      </c>
      <c r="C26" s="380"/>
      <c r="D26" s="188"/>
      <c r="E26" s="188"/>
      <c r="F26" s="188"/>
      <c r="G26" s="188"/>
      <c r="H26" s="187">
        <f>+'ALOCAÇÃO DE EQUIPES'!E101+'ALOCAÇÃO DE EQUIPES'!E104+'ALOCAÇÃO DE EQUIPES'!E106+'ALOCAÇÃO DE EQUIPES'!E110</f>
        <v>2</v>
      </c>
      <c r="I26" s="188"/>
      <c r="J26" s="194">
        <f t="shared" si="0"/>
        <v>2</v>
      </c>
    </row>
    <row r="27" spans="2:29" s="57" customFormat="1" ht="15" customHeight="1" x14ac:dyDescent="0.25">
      <c r="B27" s="379" t="s">
        <v>371</v>
      </c>
      <c r="C27" s="380"/>
      <c r="D27" s="188"/>
      <c r="E27" s="188"/>
      <c r="F27" s="188"/>
      <c r="G27" s="188"/>
      <c r="H27" s="187">
        <f>+'ALOCAÇÃO DE EQUIPES'!E102+'ALOCAÇÃO DE EQUIPES'!E105+'ALOCAÇÃO DE EQUIPES'!E108+'ALOCAÇÃO DE EQUIPES'!E111</f>
        <v>1</v>
      </c>
      <c r="I27" s="188"/>
      <c r="J27" s="194">
        <f t="shared" si="0"/>
        <v>1</v>
      </c>
    </row>
    <row r="28" spans="2:29" s="57" customFormat="1" ht="15" customHeight="1" x14ac:dyDescent="0.25">
      <c r="B28" s="379" t="s">
        <v>388</v>
      </c>
      <c r="C28" s="380"/>
      <c r="D28" s="188">
        <f>'ALOCAÇÃO DE EQUIPES'!E30</f>
        <v>1</v>
      </c>
      <c r="E28" s="188"/>
      <c r="F28" s="188"/>
      <c r="G28" s="188"/>
      <c r="H28" s="187"/>
      <c r="I28" s="188"/>
      <c r="J28" s="194">
        <f t="shared" ref="J28" si="1">SUM(D28:I28)</f>
        <v>1</v>
      </c>
    </row>
    <row r="29" spans="2:29" s="57" customFormat="1" ht="15" customHeight="1" thickBot="1" x14ac:dyDescent="0.3">
      <c r="B29" s="381" t="s">
        <v>381</v>
      </c>
      <c r="C29" s="382"/>
      <c r="D29" s="189"/>
      <c r="E29" s="189"/>
      <c r="F29" s="189"/>
      <c r="G29" s="189"/>
      <c r="H29" s="189"/>
      <c r="I29" s="190">
        <f>+'ALOCAÇÃO DE EQUIPES'!E125</f>
        <v>1</v>
      </c>
      <c r="J29" s="195">
        <f t="shared" si="0"/>
        <v>1</v>
      </c>
    </row>
    <row r="30" spans="2:29" s="57" customFormat="1" ht="20.100000000000001" customHeight="1" thickBot="1" x14ac:dyDescent="0.3">
      <c r="B30" s="383" t="s">
        <v>20</v>
      </c>
      <c r="C30" s="384"/>
      <c r="D30" s="191">
        <f>SUM(D9:D29)</f>
        <v>13</v>
      </c>
      <c r="E30" s="191">
        <f t="shared" ref="E30:I30" si="2">SUM(E9:E29)</f>
        <v>6</v>
      </c>
      <c r="F30" s="191">
        <f t="shared" si="2"/>
        <v>7</v>
      </c>
      <c r="G30" s="191">
        <f t="shared" si="2"/>
        <v>6</v>
      </c>
      <c r="H30" s="191">
        <f t="shared" si="2"/>
        <v>4</v>
      </c>
      <c r="I30" s="191">
        <f t="shared" si="2"/>
        <v>5</v>
      </c>
      <c r="J30" s="192">
        <f>SUM(J9:J29)</f>
        <v>41</v>
      </c>
    </row>
    <row r="31" spans="2:29" ht="12.95" customHeight="1" x14ac:dyDescent="0.25">
      <c r="B31" s="151"/>
      <c r="C31" s="151"/>
      <c r="D31" s="151"/>
      <c r="E31" s="151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</row>
  </sheetData>
  <mergeCells count="26">
    <mergeCell ref="B1:J2"/>
    <mergeCell ref="B18:C18"/>
    <mergeCell ref="B19:C19"/>
    <mergeCell ref="D7:J7"/>
    <mergeCell ref="B7:C8"/>
    <mergeCell ref="B9:C9"/>
    <mergeCell ref="B10:C10"/>
    <mergeCell ref="B11:C11"/>
    <mergeCell ref="B12:C12"/>
    <mergeCell ref="B13:C13"/>
    <mergeCell ref="B26:C26"/>
    <mergeCell ref="B27:C27"/>
    <mergeCell ref="B29:C29"/>
    <mergeCell ref="C4:H4"/>
    <mergeCell ref="B30:C30"/>
    <mergeCell ref="B28:C28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</mergeCells>
  <printOptions horizontalCentered="1"/>
  <pageMargins left="0.51181102362204722" right="0.51181102362204722" top="0.78740157480314965" bottom="0.78740157480314965" header="0.31496062992125984" footer="0.39370078740157483"/>
  <pageSetup paperSize="9" scale="80" orientation="landscape" r:id="rId1"/>
  <headerFooter>
    <oddHeader>&amp;L&amp;G</oddHeader>
    <oddFooter>&amp;L&amp;"Arial Narrow,Normal"&amp;10&amp;A
&amp;F&amp;R&amp;"Arial Narrow,Normal"&amp;10&amp;P de &amp;N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2156E2C64EAC4288D1C4C998CE28F9" ma:contentTypeVersion="0" ma:contentTypeDescription="Crie um novo documento." ma:contentTypeScope="" ma:versionID="2b6865b6910ca1b9a9fc223af4f1e86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6e078010f886becc52d8153076464ff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1A0806-27C7-48D2-874B-E1231DFD03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FAE452-36B1-4419-AF9A-915F7049E0E6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805243C-103E-46E3-8531-12C0F39565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19</vt:i4>
      </vt:variant>
    </vt:vector>
  </HeadingPairs>
  <TitlesOfParts>
    <vt:vector size="31" baseType="lpstr">
      <vt:lpstr>DADOS DA OBRA</vt:lpstr>
      <vt:lpstr>CAPA - ORÇAMENTO</vt:lpstr>
      <vt:lpstr>ORÇAMENTO RESUMO</vt:lpstr>
      <vt:lpstr>ORÇAMENTO SINTÉTICO</vt:lpstr>
      <vt:lpstr>COMPOSIÇÕES</vt:lpstr>
      <vt:lpstr>CRONOGRAMA</vt:lpstr>
      <vt:lpstr>CURVA ABC DE SERVIÇOS</vt:lpstr>
      <vt:lpstr>BDI NORMAL</vt:lpstr>
      <vt:lpstr>ENCARGOS SOCIAIS</vt:lpstr>
      <vt:lpstr>CAPA - MEMORIAL DE CÁLCULO</vt:lpstr>
      <vt:lpstr>ALOCAÇÃO DE EQUIPES</vt:lpstr>
      <vt:lpstr>TOTAL PROFISSIONAIS</vt:lpstr>
      <vt:lpstr>'ALOCAÇÃO DE EQUIPES'!Area_de_impressao</vt:lpstr>
      <vt:lpstr>'BDI NORMAL'!Area_de_impressao</vt:lpstr>
      <vt:lpstr>'CAPA - MEMORIAL DE CÁLCULO'!Area_de_impressao</vt:lpstr>
      <vt:lpstr>'CAPA - ORÇAMENTO'!Area_de_impressao</vt:lpstr>
      <vt:lpstr>CRONOGRAMA!Area_de_impressao</vt:lpstr>
      <vt:lpstr>'DADOS DA OBRA'!Area_de_impressao</vt:lpstr>
      <vt:lpstr>'ENCARGOS SOCIAIS'!Area_de_impressao</vt:lpstr>
      <vt:lpstr>'ORÇAMENTO RESUMO'!Area_de_impressao</vt:lpstr>
      <vt:lpstr>'ORÇAMENTO SINTÉTICO'!Area_de_impressao</vt:lpstr>
      <vt:lpstr>'TOTAL PROFISSIONAIS'!Area_de_impressao</vt:lpstr>
      <vt:lpstr>'ALOCAÇÃO DE EQUIPES'!Titulos_de_impressao</vt:lpstr>
      <vt:lpstr>'BDI NORMAL'!Titulos_de_impressao</vt:lpstr>
      <vt:lpstr>'CAPA - MEMORIAL DE CÁLCULO'!Titulos_de_impressao</vt:lpstr>
      <vt:lpstr>'CAPA - ORÇAMENTO'!Titulos_de_impressao</vt:lpstr>
      <vt:lpstr>COMPOSIÇÕES!Titulos_de_impressao</vt:lpstr>
      <vt:lpstr>CRONOGRAMA!Titulos_de_impressao</vt:lpstr>
      <vt:lpstr>'CURVA ABC DE SERVIÇOS'!Titulos_de_impressao</vt:lpstr>
      <vt:lpstr>'ORÇAMENTO SINTÉTICO'!Titulos_de_impressao</vt:lpstr>
      <vt:lpstr>'TOTAL PROFISSIONAIS'!Titulos_de_impressao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Thiago Alves Silva</dc:creator>
  <cp:keywords/>
  <dc:description/>
  <cp:lastModifiedBy>THIAGO ALVES SILVA</cp:lastModifiedBy>
  <cp:revision/>
  <cp:lastPrinted>2024-12-10T18:23:08Z</cp:lastPrinted>
  <dcterms:created xsi:type="dcterms:W3CDTF">2012-03-26T12:45:23Z</dcterms:created>
  <dcterms:modified xsi:type="dcterms:W3CDTF">2024-12-10T18:23:29Z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0x010100AE2156E2C64EAC4288D1C4C998CE28F9</vt:lpwstr>
  </property>
</Properties>
</file>