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fazarquivos\SGPF\GALS\SS Servicos\SETRAC\Tiago Teixeira\Contratações\Motoristas\"/>
    </mc:Choice>
  </mc:AlternateContent>
  <xr:revisionPtr revIDLastSave="0" documentId="13_ncr:1_{6BCB0DCB-8DBA-4490-B093-5E88D98C6BA9}" xr6:coauthVersionLast="36" xr6:coauthVersionMax="36" xr10:uidLastSave="{00000000-0000-0000-0000-000000000000}"/>
  <bookViews>
    <workbookView xWindow="0" yWindow="0" windowWidth="28800" windowHeight="12315" tabRatio="931" firstSheet="1" activeTab="1" xr2:uid="{00000000-000D-0000-FFFF-FFFF00000000}"/>
  </bookViews>
  <sheets>
    <sheet name="BASE PADRÃO" sheetId="26" state="hidden" r:id="rId1"/>
    <sheet name="Resumo" sheetId="31" r:id="rId2"/>
    <sheet name="1. Motoristas" sheetId="33" r:id="rId3"/>
    <sheet name="2. Uniformes" sheetId="37" r:id="rId4"/>
    <sheet name="3. Reembolsos" sheetId="38" r:id="rId5"/>
  </sheets>
  <externalReferences>
    <externalReference r:id="rId6"/>
    <externalReference r:id="rId7"/>
  </externalReferences>
  <definedNames>
    <definedName name="Result" localSheetId="2">'[1]11. Equipamentos'!#REF!,'[1]11. Equipamentos'!#REF!</definedName>
    <definedName name="Result" localSheetId="3">'[2]11. Equipamentos'!#REF!,'[2]11. Equipamentos'!#REF!</definedName>
    <definedName name="Result">'[1]11. Equipamentos'!#REF!,'[1]11. Equipamentos'!#REF!</definedName>
    <definedName name="UN" localSheetId="2">!#REF!</definedName>
    <definedName name="UN" localSheetId="3">!#REF!</definedName>
    <definedName name="UN">!#REF!</definedName>
  </definedNames>
  <calcPr calcId="191029"/>
</workbook>
</file>

<file path=xl/calcChain.xml><?xml version="1.0" encoding="utf-8"?>
<calcChain xmlns="http://schemas.openxmlformats.org/spreadsheetml/2006/main">
  <c r="G13" i="38" l="1"/>
  <c r="G19" i="38"/>
  <c r="E13" i="38" l="1"/>
  <c r="J21" i="31" l="1"/>
  <c r="G21" i="31"/>
  <c r="G20" i="31"/>
  <c r="E19" i="38"/>
  <c r="J20" i="31"/>
  <c r="M4" i="37"/>
  <c r="H96" i="33" l="1"/>
  <c r="G6" i="38" l="1"/>
  <c r="G5" i="38"/>
  <c r="E7" i="38"/>
  <c r="G7" i="38" l="1"/>
  <c r="J19" i="31"/>
  <c r="J18" i="31"/>
  <c r="I19" i="31"/>
  <c r="I18" i="31"/>
  <c r="G19" i="31"/>
  <c r="G18" i="31"/>
  <c r="J22" i="31" l="1"/>
  <c r="I95" i="33"/>
  <c r="H95" i="33"/>
  <c r="I60" i="33"/>
  <c r="H4" i="37" l="1"/>
  <c r="K4" i="37" s="1"/>
  <c r="L4" i="37" s="1"/>
  <c r="H14" i="37"/>
  <c r="I4" i="37"/>
  <c r="H18" i="37"/>
  <c r="G4" i="37"/>
  <c r="K5" i="37" l="1"/>
  <c r="L5" i="37"/>
  <c r="M5" i="37"/>
  <c r="I111" i="33" l="1"/>
  <c r="I115" i="33" s="1"/>
  <c r="I134" i="33" s="1"/>
  <c r="H121" i="33"/>
  <c r="I101" i="33"/>
  <c r="I106" i="33" s="1"/>
  <c r="H82" i="33"/>
  <c r="H79" i="33"/>
  <c r="H55" i="33"/>
  <c r="H43" i="33"/>
  <c r="I29" i="33"/>
  <c r="H21" i="33"/>
  <c r="C17" i="33"/>
  <c r="H13" i="33"/>
  <c r="F7" i="33"/>
  <c r="F6" i="33"/>
  <c r="F5" i="33"/>
  <c r="I32" i="33" l="1"/>
  <c r="I34" i="33"/>
  <c r="H80" i="33"/>
  <c r="I30" i="33"/>
  <c r="I35" i="33" s="1"/>
  <c r="I31" i="33"/>
  <c r="I33" i="33"/>
  <c r="I94" i="33" l="1"/>
  <c r="I42" i="33"/>
  <c r="I92" i="33"/>
  <c r="I91" i="33"/>
  <c r="I90" i="33"/>
  <c r="I130" i="33"/>
  <c r="I83" i="33"/>
  <c r="I59" i="33"/>
  <c r="I68" i="33" s="1"/>
  <c r="I74" i="33" s="1"/>
  <c r="I93" i="33"/>
  <c r="I41" i="33"/>
  <c r="I40" i="33"/>
  <c r="I43" i="33" s="1"/>
  <c r="I72" i="33" s="1"/>
  <c r="I89" i="33"/>
  <c r="I81" i="33"/>
  <c r="I79" i="33"/>
  <c r="I82" i="33"/>
  <c r="I80" i="33"/>
  <c r="H84" i="33"/>
  <c r="I96" i="33" l="1"/>
  <c r="I105" i="33" s="1"/>
  <c r="I107" i="33" s="1"/>
  <c r="I133" i="33" s="1"/>
  <c r="I84" i="33"/>
  <c r="I132" i="33" s="1"/>
  <c r="I45" i="33"/>
  <c r="I53" i="33" l="1"/>
  <c r="I52" i="33"/>
  <c r="I51" i="33"/>
  <c r="I49" i="33"/>
  <c r="I47" i="33"/>
  <c r="I54" i="33"/>
  <c r="I50" i="33"/>
  <c r="I48" i="33"/>
  <c r="I55" i="33" l="1"/>
  <c r="I73" i="33" s="1"/>
  <c r="I75" i="33" s="1"/>
  <c r="I131" i="33" s="1"/>
  <c r="I135" i="33" s="1"/>
  <c r="I120" i="33" l="1"/>
  <c r="I119" i="33"/>
  <c r="I125" i="33" l="1"/>
  <c r="I123" i="33"/>
  <c r="I124" i="33"/>
  <c r="I122" i="33"/>
  <c r="I126" i="33" l="1"/>
  <c r="I136" i="33" s="1"/>
  <c r="I137" i="33" s="1"/>
  <c r="G13" i="31" s="1"/>
  <c r="H17" i="33" l="1"/>
  <c r="I13" i="31" l="1"/>
  <c r="J13" i="31" s="1"/>
  <c r="G120" i="26" l="1"/>
  <c r="H114" i="26"/>
  <c r="H133" i="26" s="1"/>
  <c r="H100" i="26"/>
  <c r="H105" i="26" s="1"/>
  <c r="G95" i="26"/>
  <c r="G80" i="26"/>
  <c r="G81" i="26" s="1"/>
  <c r="G78" i="26"/>
  <c r="H66" i="26"/>
  <c r="H65" i="26"/>
  <c r="H64" i="26"/>
  <c r="H63" i="26"/>
  <c r="H62" i="26"/>
  <c r="H61" i="26"/>
  <c r="H60" i="26"/>
  <c r="G59" i="26"/>
  <c r="H59" i="26" s="1"/>
  <c r="G58" i="26"/>
  <c r="G54" i="26"/>
  <c r="G42" i="26"/>
  <c r="G22" i="26"/>
  <c r="H28" i="26" s="1"/>
  <c r="H34" i="26" l="1"/>
  <c r="H30" i="26"/>
  <c r="H29" i="26"/>
  <c r="H33" i="26"/>
  <c r="H32" i="26"/>
  <c r="H31" i="26"/>
  <c r="H81" i="26"/>
  <c r="G83" i="26"/>
  <c r="H58" i="26"/>
  <c r="H67" i="26" s="1"/>
  <c r="H73" i="26" s="1"/>
  <c r="G79" i="26"/>
  <c r="H92" i="26" l="1"/>
  <c r="H91" i="26"/>
  <c r="H89" i="26"/>
  <c r="H94" i="26"/>
  <c r="H129" i="26"/>
  <c r="H134" i="26" s="1"/>
  <c r="H39" i="26"/>
  <c r="H42" i="26" s="1"/>
  <c r="H71" i="26" s="1"/>
  <c r="H74" i="26" s="1"/>
  <c r="H130" i="26" s="1"/>
  <c r="H93" i="26"/>
  <c r="H90" i="26"/>
  <c r="H88" i="26"/>
  <c r="H95" i="26" s="1"/>
  <c r="H104" i="26" s="1"/>
  <c r="H106" i="26" s="1"/>
  <c r="H132" i="26" s="1"/>
  <c r="H41" i="26"/>
  <c r="H40" i="26"/>
  <c r="H82" i="26"/>
  <c r="H80" i="26"/>
  <c r="H79" i="26"/>
  <c r="H78" i="26"/>
  <c r="H83" i="26" s="1"/>
  <c r="H131" i="26" s="1"/>
  <c r="H44" i="26" l="1"/>
  <c r="H51" i="26" s="1"/>
  <c r="H118" i="26"/>
  <c r="H119" i="26"/>
  <c r="H123" i="26" s="1"/>
  <c r="H48" i="26" l="1"/>
  <c r="H46" i="26"/>
  <c r="H54" i="26" s="1"/>
  <c r="H72" i="26" s="1"/>
  <c r="H50" i="26"/>
  <c r="H52" i="26"/>
  <c r="H47" i="26"/>
  <c r="H53" i="26"/>
  <c r="H49" i="26"/>
  <c r="H122" i="26"/>
  <c r="H124" i="26"/>
  <c r="H121" i="26"/>
  <c r="H125" i="26" l="1"/>
  <c r="H135" i="26" s="1"/>
  <c r="H136" i="26" s="1"/>
  <c r="H137" i="26" s="1"/>
  <c r="H138" i="26" s="1"/>
  <c r="J14" i="31" l="1"/>
  <c r="J25" i="3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Maria Gabriella dos Santos Ferreira</author>
    <author>Maria Gabriella Dos Santos Ferreira</author>
    <author>Tiago Ferreira Teixeira</author>
  </authors>
  <commentList>
    <comment ref="H23" authorId="0" shapeId="0" xr:uid="{14D78164-8013-49A6-A373-15FD0B33C777}">
      <text>
        <r>
          <rPr>
            <sz val="9"/>
            <color indexed="81"/>
            <rFont val="Arial"/>
            <family val="2"/>
          </rPr>
          <t>Piso salarial do motorista executivo, conforme Cláusula Terceira do Acordo Coletivo de Trabalho 2026/2027: R$ 2.811,28</t>
        </r>
      </text>
    </comment>
    <comment ref="I29" authorId="0" shapeId="0" xr:uid="{B1108223-2AF0-4BB3-9075-A7FB54F60DF7}">
      <text>
        <r>
          <rPr>
            <sz val="9"/>
            <color indexed="81"/>
            <rFont val="Segoe UI"/>
            <family val="2"/>
          </rPr>
          <t>Valor correspondente ao piso salarial do motorista executivo previsto na Cláusula Terceira do Acordo Coletivo de Trabalho 2026/2027</t>
        </r>
      </text>
    </comment>
    <comment ref="D34" authorId="0" shapeId="0" xr:uid="{4597C09A-359A-4C0F-8DA5-BB6BD982AD6D}">
      <text>
        <r>
          <rPr>
            <sz val="9"/>
            <color indexed="81"/>
            <rFont val="Arial"/>
            <family val="2"/>
          </rPr>
          <t>Parcela variável de natureza indenizatória, paga somente quando ocorrer deslocamento autorizado e comprovado. Não integra o salário-base nem o custo fixo mensal do posto.</t>
        </r>
      </text>
    </comment>
    <comment ref="H40" authorId="1" shapeId="0" xr:uid="{58C56C9B-A57E-4E52-89FC-A7567AA9569C}">
      <text>
        <r>
          <rPr>
            <sz val="9"/>
            <color indexed="81"/>
            <rFont val="Arial"/>
            <family val="2"/>
          </rPr>
          <t>Provisão mensal correspondente a 1/12 da remuneração, equivalente a 8,33%, conforme legislação aplicável e metodologia da planilha de custos.
% 13º Salário = 1/12 × 100 ∴ % 13º Salário ≅ 8,33%</t>
        </r>
        <r>
          <rPr>
            <sz val="10"/>
            <color indexed="81"/>
            <rFont val="Arial"/>
            <family val="2"/>
          </rPr>
          <t xml:space="preserve">
</t>
        </r>
      </text>
    </comment>
    <comment ref="H41" authorId="0" shapeId="0" xr:uid="{0E268296-4586-4DF8-8592-495C3B2F4A67}">
      <text>
        <r>
          <rPr>
            <sz val="9"/>
            <color indexed="81"/>
            <rFont val="Segoe UI"/>
            <family val="2"/>
          </rPr>
          <t>Provisão mensal correspondente ao adicional constitucional de 1/3 de férias, calculada à razão de 1/36 da remuneração mensal, equivalente a 2,7778%</t>
        </r>
      </text>
    </comment>
    <comment ref="H42" authorId="1" shapeId="0" xr:uid="{CFA56A81-63D2-4FC0-8EA7-6A8F649EBAEE}">
      <text>
        <r>
          <rPr>
            <sz val="9"/>
            <color indexed="81"/>
            <rFont val="Arial"/>
            <family val="2"/>
          </rPr>
          <t>Provisão mensal para férias, calculada à razão de 1/11 da remuneração, equivalente a 9,09%, conforme os arts. 129 a 153 da CLT e a metodologia da planilha de custos</t>
        </r>
      </text>
    </comment>
    <comment ref="H47" authorId="0" shapeId="0" xr:uid="{2C00E33F-AF68-4DB8-B5A1-E8DA6B2AAE10}">
      <text>
        <r>
          <rPr>
            <b/>
            <sz val="9"/>
            <color indexed="81"/>
            <rFont val="Arial"/>
            <family val="2"/>
          </rPr>
          <t>Contribuição Previdenciária Patronal (INSS):</t>
        </r>
        <r>
          <rPr>
            <sz val="9"/>
            <color indexed="81"/>
            <rFont val="Arial"/>
            <family val="2"/>
          </rPr>
          <t xml:space="preserve"> Art. 22, Inciso I, da Lei nº 8.212/91 – Contribuição Previdenciária sobre a Folha de Pagamentos (CPFP); Lei 13.161/2015, IN RFB nº 1.436/2013, Acórdão TCU 93/2015 – Plenário, Acórdão TCU 480/2015 – Plenário, Acórdão TCU 6013/2015 – 2ª Câmara - Contribuição Previdenciária sobre a Receita Bruta (CPRB).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48" authorId="1" shapeId="0" xr:uid="{1BA1AFA8-1BE7-49D9-AD88-506CA6F07E73}">
      <text>
        <r>
          <rPr>
            <b/>
            <sz val="9"/>
            <color indexed="81"/>
            <rFont val="Arial"/>
            <family val="2"/>
          </rPr>
          <t>Salário Educação.</t>
        </r>
        <r>
          <rPr>
            <sz val="9"/>
            <color indexed="81"/>
            <rFont val="Arial"/>
            <family val="2"/>
          </rPr>
          <t xml:space="preserve">  Art. 3º, Inciso I, Decreto 87.043, de 22 de março de 1982.</t>
        </r>
      </text>
    </comment>
    <comment ref="D49" authorId="0" shapeId="0" xr:uid="{D0A246CC-27F9-440F-A0E1-E4FA165F5A62}">
      <text>
        <r>
          <rPr>
            <sz val="9"/>
            <color indexed="81"/>
            <rFont val="Segoe UI"/>
            <family val="2"/>
          </rPr>
          <t>RAT: Riscos Ambientais do Trabalho
FAP: Fator Acidentário de Prevenção</t>
        </r>
      </text>
    </comment>
    <comment ref="H49" authorId="0" shapeId="0" xr:uid="{8B016FE7-9006-4149-8B55-8B18504B7610}">
      <text>
        <r>
          <rPr>
            <sz val="9"/>
            <color indexed="81"/>
            <rFont val="Segoe UI"/>
            <family val="2"/>
          </rPr>
          <t xml:space="preserve">RAT/FAP: percentual a ser definido conforme o grau de risco da atividade econômica preponderante da contratada e o FAP vigente, mediante comprovação no momento da contratação ou da repactuação.
</t>
        </r>
      </text>
    </comment>
    <comment ref="H50" authorId="0" shapeId="0" xr:uid="{9B6E66BD-F2C1-4CFA-8122-BE29D5F9791A}">
      <text>
        <r>
          <rPr>
            <sz val="9"/>
            <color indexed="81"/>
            <rFont val="Segoe UI"/>
            <family val="2"/>
          </rPr>
          <t xml:space="preserve">Contribuição destinada ao SESI ou SESC, conforme o enquadramento da empresa e a legislação aplicável às contribuições para terceiros
</t>
        </r>
      </text>
    </comment>
    <comment ref="H51" authorId="0" shapeId="0" xr:uid="{EAFFE37B-EE2C-4350-A198-D3F868C6195B}">
      <text>
        <r>
          <rPr>
            <b/>
            <sz val="9"/>
            <color indexed="81"/>
            <rFont val="Arial"/>
            <family val="2"/>
          </rPr>
          <t xml:space="preserve">SENAI ou SENAC. </t>
        </r>
        <r>
          <rPr>
            <sz val="9"/>
            <color indexed="81"/>
            <rFont val="Arial"/>
            <family val="2"/>
          </rPr>
          <t>Conforme art. 1º caput, Decreto-Lei 6.246, de 1944 (SENAI) e art. 4º, caput do Decreto-Lei 8.621, de 1946. (SENAC). Contribuições Sociais destinadas a outras entidades e fundos (SESI ou SESC, SENAI ou SENAC, INCRA, Salário Educação e SEBRAE): art. 3º da Lei nº. 11.457/2007; IN RFB 971/2009.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52" authorId="0" shapeId="0" xr:uid="{D4C0AFF5-F27B-4AD1-A32A-6114AF0A78DC}">
      <text>
        <r>
          <rPr>
            <b/>
            <sz val="9"/>
            <color indexed="81"/>
            <rFont val="Arial"/>
            <family val="2"/>
          </rPr>
          <t xml:space="preserve">SEBRAE. </t>
        </r>
        <r>
          <rPr>
            <sz val="9"/>
            <color indexed="81"/>
            <rFont val="Arial"/>
            <family val="2"/>
          </rPr>
          <t>Conforme art. 8º, Lei 8.029, de 12 de abril de 1990. Contribuições Sociais destinadas a outras entidades e fundos (SESI ou SESC, SENAI ou SENAC, INCRA, Salário Educação e SEBRAE): art. 3º da Lei nº. 11.457/2007; IN RFB 971/2009.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53" authorId="0" shapeId="0" xr:uid="{AFC1F1EC-A09B-4980-91BA-F4F0ECAB9361}">
      <text>
        <r>
          <rPr>
            <b/>
            <sz val="9"/>
            <color indexed="81"/>
            <rFont val="Arial"/>
            <family val="2"/>
          </rPr>
          <t xml:space="preserve">INCRA. </t>
        </r>
        <r>
          <rPr>
            <sz val="9"/>
            <color indexed="81"/>
            <rFont val="Arial"/>
            <family val="2"/>
          </rPr>
          <t>Conforme art.  1°, I, 2 c/c art. 3°, ambos do Decreto-Lei 1.146, de 31 de dezembro de 1970. Contribuições Sociais destinadas a outras entidades e fundos (SESI ou SESC, SENAI ou SENAC, INCRA, Salário Educação e SEBRAE): art. 3º da Lei nº. 11.457/2007; IN RFB 971/2009.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54" authorId="1" shapeId="0" xr:uid="{EBF9084F-8A4C-48AD-B7D1-BF9AF1BCC97F}">
      <text>
        <r>
          <rPr>
            <b/>
            <sz val="9"/>
            <color indexed="81"/>
            <rFont val="Arial"/>
            <family val="2"/>
          </rPr>
          <t xml:space="preserve">FGTS. </t>
        </r>
        <r>
          <rPr>
            <sz val="9"/>
            <color indexed="81"/>
            <rFont val="Arial"/>
            <family val="2"/>
          </rPr>
          <t>Conforme art.  15, Lei nº 8.036/90 e Art. 7º, III, Cf.</t>
        </r>
        <r>
          <rPr>
            <sz val="10"/>
            <color indexed="81"/>
            <rFont val="Arial"/>
            <family val="2"/>
          </rPr>
          <t xml:space="preserve">
</t>
        </r>
      </text>
    </comment>
    <comment ref="H59" authorId="0" shapeId="0" xr:uid="{6A518E27-2DE4-4A79-A0AF-2BA7B7C7834C}">
      <text>
        <r>
          <rPr>
            <sz val="9"/>
            <color indexed="81"/>
            <rFont val="Arial"/>
            <family val="2"/>
          </rPr>
          <t>Valor da Tarifa do transporte em Goiânia/GO.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I59" authorId="1" shapeId="0" xr:uid="{6084964B-25FA-4ED6-BBC2-964605A63C43}">
      <text>
        <r>
          <rPr>
            <sz val="9"/>
            <color indexed="81"/>
            <rFont val="Arial"/>
            <family val="2"/>
          </rPr>
          <t xml:space="preserve">
Cálculo: (2 x VT x 22) - (6% X Salário Base)
Pode usar: (4,30*44) - (salário base * 0,06)
Base Legal: A base legal é a Lei nº 7.418/1985 e o Decreto nº 95.247/1987.</t>
        </r>
      </text>
    </comment>
    <comment ref="H60" authorId="0" shapeId="0" xr:uid="{C7357FF1-4A89-4CFD-866D-F743A282EED1}">
      <text>
        <r>
          <rPr>
            <sz val="9"/>
            <color indexed="81"/>
            <rFont val="Arial"/>
            <family val="2"/>
          </rPr>
          <t>Instrução Normativa SEGES/MPDG nº 5/2017
Cálculo: (52,27 x 22) - 5%
Na ACT o desconto permitido é 5%.</t>
        </r>
      </text>
    </comment>
    <comment ref="I63" authorId="0" shapeId="0" xr:uid="{28EF4BC4-5E9F-400E-A965-C2C16B7F1D16}">
      <text>
        <r>
          <rPr>
            <sz val="9"/>
            <color indexed="81"/>
            <rFont val="Arial"/>
            <family val="2"/>
          </rPr>
          <t>A ACT não dispõe acerca do seguro de vida.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79" authorId="1" shapeId="0" xr:uid="{B61221DB-6EC0-45E0-932D-1C5DA8BB3475}">
      <text>
        <r>
          <rPr>
            <b/>
            <sz val="9"/>
            <color indexed="81"/>
            <rFont val="Arial"/>
            <family val="2"/>
          </rPr>
          <t>Aviso Prévio Indenizado.</t>
        </r>
        <r>
          <rPr>
            <sz val="9"/>
            <color indexed="81"/>
            <rFont val="Arial"/>
            <family val="2"/>
          </rPr>
          <t xml:space="preserve"> Remuneração/12 vezes a porcentagem de dispensa sem justa causa com aviso prévio indenizado (Modelo STJ), conforme Art. 7º, XX, CF/88, 477, 487 e ss. CLT:
[(1/12) * 0,05) * 100] = 0,42%</t>
        </r>
        <r>
          <rPr>
            <sz val="10"/>
            <color indexed="81"/>
            <rFont val="Arial"/>
            <family val="2"/>
          </rPr>
          <t xml:space="preserve">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80" authorId="1" shapeId="0" xr:uid="{B7A69B58-74E8-4DD2-A4A9-E40040675E99}">
      <text>
        <r>
          <rPr>
            <b/>
            <sz val="9"/>
            <color indexed="81"/>
            <rFont val="Arial"/>
            <family val="2"/>
          </rPr>
          <t>Incidência do FGTS sobre API.</t>
        </r>
        <r>
          <rPr>
            <sz val="9"/>
            <color indexed="81"/>
            <rFont val="Arial"/>
            <family val="2"/>
          </rPr>
          <t xml:space="preserve"> Conforme CLT, art. 487, § 1º e a Súmula TST 305 FGTS, a incidência sobre o aviso prévio se dá pelo seguinte cálculo:
8% x 0,42% = 0,0336%
</t>
        </r>
        <r>
          <rPr>
            <b/>
            <sz val="9"/>
            <color indexed="81"/>
            <rFont val="Segoe UI"/>
            <family val="2"/>
          </rPr>
          <t xml:space="preserve">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81" authorId="1" shapeId="0" xr:uid="{E901833A-D03C-43B9-9423-64A8CB66066F}">
      <text>
        <r>
          <rPr>
            <sz val="9"/>
            <color indexed="81"/>
            <rFont val="Arial"/>
            <family val="2"/>
          </rPr>
          <t>Provisão para aviso prévio trabalhado, calculada conforme o histórico de desligamentos da contratada e a metodologia de custos adotada.</t>
        </r>
      </text>
    </comment>
    <comment ref="H82" authorId="0" shapeId="0" xr:uid="{7D71D7E2-D005-4921-BA48-32CF756CE3D2}">
      <text>
        <r>
          <rPr>
            <sz val="9"/>
            <color indexed="81"/>
            <rFont val="Arial"/>
            <family val="2"/>
          </rPr>
          <t>Incidência de GPS, FGTS e outras contribuições sobre o APT, conforme Súmula TST 305 FGTS.</t>
        </r>
      </text>
    </comment>
    <comment ref="H83" authorId="0" shapeId="0" xr:uid="{AB5CAD29-467C-4A92-87FE-539D8B3B40DB}">
      <text>
        <r>
          <rPr>
            <sz val="9"/>
            <color indexed="81"/>
            <rFont val="Arial"/>
            <family val="2"/>
          </rPr>
          <t>Provisão para multa do FGTS incidente sobre as parcelas rescisórias, conforme a metodologia adotada e a legislação vigente. O percentual deverá ser uniformizado na planilha.</t>
        </r>
      </text>
    </comment>
    <comment ref="I83" authorId="1" shapeId="0" xr:uid="{A542C73E-CB2A-4164-8A8D-8B5AE27E5D29}">
      <text>
        <r>
          <rPr>
            <sz val="9"/>
            <color indexed="81"/>
            <rFont val="Arial"/>
            <family val="2"/>
          </rPr>
          <t>Obrigatória a cotação de 5,0% sobre o valor do Módulo 1 - Composição da Remuneração, conforme Anexo XII da IN Seges nº 5/2017.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89" authorId="1" shapeId="0" xr:uid="{266FF44F-6CE8-4F67-9622-DB62C4CCC013}">
      <text>
        <r>
          <rPr>
            <sz val="10"/>
            <color indexed="81"/>
            <rFont val="Arial"/>
            <family val="2"/>
          </rPr>
          <t>Custo de reposição do profissional durante o período de férias, calculado conforme o percentual de cobertura efetivamente adotado na planilha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H93" authorId="1" shapeId="0" xr:uid="{46B69E48-73E0-446B-A016-07E255BFB3E9}">
      <text>
        <r>
          <rPr>
            <sz val="10"/>
            <color indexed="81"/>
            <rFont val="Arial"/>
            <family val="2"/>
          </rPr>
          <t>Provisão para cobertura de afastamento-maternidade, calculada com base na metodologia e no histórico estatístico adotados pela Administração, mediante memória de cálculo específica.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95" authorId="2" shapeId="0" xr:uid="{7E42BB04-3D12-4F32-9739-C7CE48CE02E8}">
      <text>
        <r>
          <rPr>
            <sz val="9"/>
            <color indexed="81"/>
            <rFont val="Segoe UI"/>
            <family val="2"/>
          </rPr>
          <t>Incidência dos encargos previdenciários, FGTS e demais contribuições do Submódulo 2.2 sobre a provisão de férias, conforme a metodologia da planilha.</t>
        </r>
      </text>
    </comment>
    <comment ref="D111" authorId="0" shapeId="0" xr:uid="{FA949D02-CE8C-49B5-B2A2-E8475E935418}">
      <text>
        <r>
          <rPr>
            <sz val="9"/>
            <color indexed="81"/>
            <rFont val="Arial"/>
            <family val="2"/>
          </rPr>
          <t>Custo mensalizado dos uniformes exigidos para os empregados terceirizados, conforme quantitativo de postos, periodicidade de fornecimento e pesquisa de preços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112" authorId="0" shapeId="0" xr:uid="{514C401C-2816-47A8-93D3-49135BAD6BEB}">
      <text>
        <r>
          <rPr>
            <sz val="9"/>
            <color indexed="81"/>
            <rFont val="Arial"/>
            <family val="2"/>
          </rPr>
          <t>Não foram previstos materiais de consumo específicos para a execução do objeto, conforme as condições de prestação dos serviços.</t>
        </r>
      </text>
    </comment>
    <comment ref="D113" authorId="0" shapeId="0" xr:uid="{9D5F8CF8-20EE-46C4-BFA7-967ADEC89EC8}">
      <text>
        <r>
          <rPr>
            <sz val="9"/>
            <color indexed="81"/>
            <rFont val="Arial"/>
            <family val="2"/>
          </rPr>
          <t>Não foram previstos utensílios ou equipamentos específicos de responsabilidade da contratada para a execução do objeto, conforme as especificações contratuais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H119" authorId="0" shapeId="0" xr:uid="{FB2CB22B-FD22-47A9-9CEC-D7D5E31EDF21}">
      <text>
        <r>
          <rPr>
            <sz val="9"/>
            <color indexed="81"/>
            <rFont val="Arial"/>
            <family val="2"/>
          </rPr>
          <t xml:space="preserve">Custos administrativos e operacionais indiretos da contratada, calculados mediante aplicação do percentual de 5,00% sobre a base definida na planilha
</t>
        </r>
      </text>
    </comment>
    <comment ref="D121" authorId="0" shapeId="0" xr:uid="{83469C84-C29C-40D4-8ABE-510799BB498E}">
      <text>
        <r>
          <rPr>
            <sz val="9"/>
            <color indexed="81"/>
            <rFont val="Arial"/>
            <family val="2"/>
          </rPr>
          <t>Tributos incidentes sobre o faturamento da contratada, conforme o regime tributário aplicável, compreendendo PIS, COFINS, CPRB, quando incidente, e ISSQN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Tiago Ferreira Teixeira</author>
  </authors>
  <commentList>
    <comment ref="D4" authorId="0" shapeId="0" xr:uid="{0EEE611A-0D95-46BF-BEFF-C5F14882B322}">
      <text>
        <r>
          <rPr>
            <b/>
            <sz val="9"/>
            <color indexed="81"/>
            <rFont val="Segoe UI"/>
            <charset val="1"/>
          </rPr>
          <t xml:space="preserve">De acordo com o ACT, são dois conjuntos de uniforme ao ano:
</t>
        </r>
        <r>
          <rPr>
            <sz val="9"/>
            <color indexed="81"/>
            <rFont val="Segoe UI"/>
            <family val="2"/>
          </rPr>
          <t>40 postos x 2 conjuntos = 80 unidades.</t>
        </r>
      </text>
    </comment>
  </commentList>
</comments>
</file>

<file path=xl/sharedStrings.xml><?xml version="1.0" encoding="utf-8"?>
<sst xmlns="http://schemas.openxmlformats.org/spreadsheetml/2006/main" count="538" uniqueCount="208">
  <si>
    <t>PLANILHA COM VALOR MENSAL E ANUAL</t>
  </si>
  <si>
    <t>ITEM</t>
  </si>
  <si>
    <t>%</t>
  </si>
  <si>
    <t>A</t>
  </si>
  <si>
    <t>13º Salário</t>
  </si>
  <si>
    <t>B</t>
  </si>
  <si>
    <t>Total</t>
  </si>
  <si>
    <t>INSS</t>
  </si>
  <si>
    <t>C</t>
  </si>
  <si>
    <t>D</t>
  </si>
  <si>
    <t>SESI ou SESC</t>
  </si>
  <si>
    <t>E</t>
  </si>
  <si>
    <t>SENAI ou SENAC</t>
  </si>
  <si>
    <t>F</t>
  </si>
  <si>
    <t>SEBRAE</t>
  </si>
  <si>
    <t>G</t>
  </si>
  <si>
    <t>INCRA</t>
  </si>
  <si>
    <t>H</t>
  </si>
  <si>
    <t>FGTS</t>
  </si>
  <si>
    <t>PROVISÃO PARA RESCISÃO</t>
  </si>
  <si>
    <t>Aviso Prévio Indenizado</t>
  </si>
  <si>
    <t>Aviso Prévio Trabalhado</t>
  </si>
  <si>
    <t>Substituto na cobertura de Férias</t>
  </si>
  <si>
    <t>Substituto na cobertura de Ausências Legais</t>
  </si>
  <si>
    <t>Substituto na cobertura de Licença Paternidade</t>
  </si>
  <si>
    <t>Substituto na cobertura de Ausência por Acidente de Trabalho</t>
  </si>
  <si>
    <t>Substituto na cobertura de Afastamento Maternidade</t>
  </si>
  <si>
    <t>PLANILHA DE CUSTOS E FORMAÇÃO DE PREÇOS</t>
  </si>
  <si>
    <t>DISCRIMINAÇÃO DOS SERVIÇOS (DADOS REFERENTES À CONTRATAÇÃO)</t>
  </si>
  <si>
    <t>Data da apresentação da proposta:</t>
  </si>
  <si>
    <t>Município/UF</t>
  </si>
  <si>
    <t>Ano - Acordo, Convenção ou Sentença Normativa em dissídio Coletivo</t>
  </si>
  <si>
    <t>Número de meses de execução contratual</t>
  </si>
  <si>
    <t>IDENTIFICAÇÃO DO SERVIÇO</t>
  </si>
  <si>
    <t>Tipo de Serviço</t>
  </si>
  <si>
    <t>Unidade de Medida</t>
  </si>
  <si>
    <t>Quantidade total a contratar</t>
  </si>
  <si>
    <t>Copeira</t>
  </si>
  <si>
    <t>MÃO-DE-OBRA</t>
  </si>
  <si>
    <t>Dados Complementares para Composição dos Custos Referentes à Mão-de-obra</t>
  </si>
  <si>
    <t>Tipo de Serviço (mesmo serviço com características distintas)</t>
  </si>
  <si>
    <t>Classificação Brasileira de Ocupações (CBO)</t>
  </si>
  <si>
    <t>Salário Normativo da Categoria Profissional - Piso salarial</t>
  </si>
  <si>
    <t>Categoria Profissional (vinculada à execução contratual)</t>
  </si>
  <si>
    <t>Data base da categoria (dia/mês/ano)</t>
  </si>
  <si>
    <t>COMPOSIÇÃO DA REMUNERAÇÃO</t>
  </si>
  <si>
    <t>Valor (R$)</t>
  </si>
  <si>
    <t>Salário Base</t>
  </si>
  <si>
    <t>Adicional de Periculosidade</t>
  </si>
  <si>
    <t>Adicional de Insalubridade</t>
  </si>
  <si>
    <t>Adicional Noturno</t>
  </si>
  <si>
    <t>Adicional de Hora Noturna Reduzida</t>
  </si>
  <si>
    <t>Outros (especificar)</t>
  </si>
  <si>
    <t>ENCARGOS E BENEFÍCIOS ANUAIS, MENSAIS E DIÁRIOS</t>
  </si>
  <si>
    <t>VALOR (R$)</t>
  </si>
  <si>
    <t>Benefícios Mensais e Diários</t>
  </si>
  <si>
    <t>Quadro-Resumo do Módulo 2 – Encargos e Benefícios Anuais, Mensais e Diários</t>
  </si>
  <si>
    <t>Encargos  e Benefícios  Anuais, Mensais e Diários</t>
  </si>
  <si>
    <t>2.1</t>
  </si>
  <si>
    <t>13º (décimo terceiro) Salário, Férias e Adicional de Férias</t>
  </si>
  <si>
    <t>2.2</t>
  </si>
  <si>
    <t>GPS, FGTS e outras contribuições</t>
  </si>
  <si>
    <t>2.3</t>
  </si>
  <si>
    <t>CUSTO DE REPOSIÇÃO DO PROFISSIONAL AUSENTE</t>
  </si>
  <si>
    <t>Substituto na Intrajornada</t>
  </si>
  <si>
    <t>Substituto na cobertura de Intervalo para repouso ou alimentação</t>
  </si>
  <si>
    <t>Quadro-Resumo do Módulo 4 – Custo de Reposição do Profissional Ausente</t>
  </si>
  <si>
    <t>Custo de Reposição do Profissional Ausente</t>
  </si>
  <si>
    <t>4.1</t>
  </si>
  <si>
    <t>Substituto nas Ausências Legais</t>
  </si>
  <si>
    <t>4.2</t>
  </si>
  <si>
    <t>INSUMOS DIVERSOS</t>
  </si>
  <si>
    <t>Uniforme</t>
  </si>
  <si>
    <t>Materiais de Consumo</t>
  </si>
  <si>
    <t>CUSTOS INDIRETOS, TRIBUTOS E LUCRO</t>
  </si>
  <si>
    <t>Custos Indiretos</t>
  </si>
  <si>
    <t>Lucro</t>
  </si>
  <si>
    <t>Tributos</t>
  </si>
  <si>
    <t>C.1.1 Tributos Federais (PIS)</t>
  </si>
  <si>
    <t>C.1.2 Tributos Federais (COFINS)</t>
  </si>
  <si>
    <t>C.3 Tributos Municipais (ISS)</t>
  </si>
  <si>
    <t>QUADRO-RESUMO DO CUSTO POR EMPREGADO</t>
  </si>
  <si>
    <t>Módulo 1</t>
  </si>
  <si>
    <t>Módulo 2</t>
  </si>
  <si>
    <t>Módulo 3</t>
  </si>
  <si>
    <t>Módulo 4</t>
  </si>
  <si>
    <t>Módulo 5</t>
  </si>
  <si>
    <t>Subtotal (A + B + C+ D + E)</t>
  </si>
  <si>
    <t>Módulo 6</t>
  </si>
  <si>
    <t>Plano de Saúde</t>
  </si>
  <si>
    <t>Plano Odontológico</t>
  </si>
  <si>
    <t>Outros</t>
  </si>
  <si>
    <t>Transporte</t>
  </si>
  <si>
    <t>Auxílio-Refeição/Alimentação</t>
  </si>
  <si>
    <t>Incidência do Submódulo 2.2 sobre férias</t>
  </si>
  <si>
    <t>C.1.3 Tributos Tributos Federais CPRB)</t>
  </si>
  <si>
    <t>Salário Educação</t>
  </si>
  <si>
    <t>Risco Ambiental de Trabalho (SAT x FAP)</t>
  </si>
  <si>
    <t>I</t>
  </si>
  <si>
    <t>Multa do FGTS  sobre o API e APT</t>
  </si>
  <si>
    <t>Incidência do FGTS sobre API</t>
  </si>
  <si>
    <t>Incidência de GPS, FGTS e outras contribuições sobre o APT</t>
  </si>
  <si>
    <t xml:space="preserve">Nº Processo: </t>
  </si>
  <si>
    <t>Licitação:</t>
  </si>
  <si>
    <t>Ponto eletrônico</t>
  </si>
  <si>
    <t xml:space="preserve">  Férias </t>
  </si>
  <si>
    <t>Descrição do Serviço</t>
  </si>
  <si>
    <t>Posto de 44 Hs semanais</t>
  </si>
  <si>
    <t>MÓDULO 1 - COMPOSIÇÃO DA REMUNERAÇÃO</t>
  </si>
  <si>
    <t>item</t>
  </si>
  <si>
    <t>descrição</t>
  </si>
  <si>
    <t>TOTAL MÓDULO 1</t>
  </si>
  <si>
    <t>MÓDULO 2 - ENCARGOS E BENEFÍCIOS ANUAIS, MENSAIS E DIÁRIOS</t>
  </si>
  <si>
    <t>Adicional de Férias (seguno Anexo XII da  IN 5 e  no caderno para contas vinculadas)</t>
  </si>
  <si>
    <t>Submódulo 2.1 - 13º Salário, Férias  e Adicional de Férias</t>
  </si>
  <si>
    <t>Submódulo 2.2 - Encargos Previdenciários, FGTS e Outras Contribuições</t>
  </si>
  <si>
    <t>Total 2.2</t>
  </si>
  <si>
    <t>Total 2.1</t>
  </si>
  <si>
    <t>Submódulo 2.3 - Benefícios Mensais e Diários</t>
  </si>
  <si>
    <t>VALOR(R$)</t>
  </si>
  <si>
    <t>Outros - CCT - Seguro de Vida</t>
  </si>
  <si>
    <t>Outros - CCT - Do Apoio, Auxílio e Serviços aos Trabalhadores</t>
  </si>
  <si>
    <t>BASE DE CALCULO</t>
  </si>
  <si>
    <t>MÓDULO 3 - PROVISÃO PARA RESCISÃO</t>
  </si>
  <si>
    <t>MÓDULO 4 - CUSTO DE REPOSIÇÃO DO PROFISSIONAL AUSENTE</t>
  </si>
  <si>
    <t>Submódulo 4.1 - Substitutos nas Ausências Legais</t>
  </si>
  <si>
    <t>Submódulo 4.2 - Substituto na Intrajornada</t>
  </si>
  <si>
    <t>MÓDULO 5 - INSUMOS DIVERSOS</t>
  </si>
  <si>
    <t>MÓDULO 6 - CUSTOS INDIRETOS, TRIBUTOS E LUCRO</t>
  </si>
  <si>
    <t>módulo</t>
  </si>
  <si>
    <t>Valor Total individual por Empregado (Mês)</t>
  </si>
  <si>
    <t>Valor Total por Posto (Mês)</t>
  </si>
  <si>
    <t>Valor Total 60 meses</t>
  </si>
  <si>
    <t>Goiânia</t>
  </si>
  <si>
    <t>Outros (1)</t>
  </si>
  <si>
    <t>Outros (2)</t>
  </si>
  <si>
    <t>Outros (3)</t>
  </si>
  <si>
    <t>Utensílios e Equipamentos</t>
  </si>
  <si>
    <t>SERVIÇOS GERAIS (VÁRIOS)</t>
  </si>
  <si>
    <t>07/2024</t>
  </si>
  <si>
    <t>Aviso Prévio Trabalhado (Primeiro ano)</t>
  </si>
  <si>
    <t>Item</t>
  </si>
  <si>
    <t>Descrição</t>
  </si>
  <si>
    <t>Quantidade de Postos</t>
  </si>
  <si>
    <t>Prazo de Vigência</t>
  </si>
  <si>
    <t>7823-05</t>
  </si>
  <si>
    <t>Diárias</t>
  </si>
  <si>
    <t>R$</t>
  </si>
  <si>
    <t>Módulo</t>
  </si>
  <si>
    <t>Risco Ambiental de Trabalho (RAT x FAP)</t>
  </si>
  <si>
    <t>Adicional de Férias/ 1/3 Constitucional de Férias(segundo Anexo XII da  IN 5 e  no caderno para contas vinculadas)</t>
  </si>
  <si>
    <t>2026/2027</t>
  </si>
  <si>
    <t>01/06/2026 a 31/05/2027</t>
  </si>
  <si>
    <t>Valor Total Estimado Anual - Serviços Contínuos</t>
  </si>
  <si>
    <t>TOTAL</t>
  </si>
  <si>
    <t xml:space="preserve">Custo  Anual </t>
  </si>
  <si>
    <t xml:space="preserve">Custo Mensal </t>
  </si>
  <si>
    <t xml:space="preserve">Valor do Posto </t>
  </si>
  <si>
    <t>Motorista Executivo</t>
  </si>
  <si>
    <t>Prestação de Serviços de Motoristas</t>
  </si>
  <si>
    <t>Valor Total do Posto</t>
  </si>
  <si>
    <t>TOTAL UNIFORMES</t>
  </si>
  <si>
    <t>VALOR POR POSTO AO MÊS</t>
  </si>
  <si>
    <t>MÉDIA SANEADA</t>
  </si>
  <si>
    <t>Inciso VI - Pesquisa com Fornecedores</t>
  </si>
  <si>
    <t>Inciso V - Contratações Similares</t>
  </si>
  <si>
    <t>Inciso IV - Mídia Especializada</t>
  </si>
  <si>
    <t>Inciso III - Ferramenta de Pesquisa de Preços Públicos</t>
  </si>
  <si>
    <t>Inciso II - Comprasnet</t>
  </si>
  <si>
    <t>Inciso I - Nota Fiscal Eletrônica</t>
  </si>
  <si>
    <t>QUANT.</t>
  </si>
  <si>
    <t>ESPECIFICAÇÃO</t>
  </si>
  <si>
    <t>Camisa social de manga curta ou longa, na cor preta, confeccionada em tecido de boa qualidade, resistente ao uso contínuo e ao suor, preferencialmente em mistura de algodão e poliéster, com acabamento compatível com vestuário profissional, contendo o brasão do Estado de Goiás aplicado na parte frontal e a inscrição “SECRETARIA DE ESTADO DA ECONOMIA” impressa ou bordada no bolso, em padrão legível, discreto e padronizado.</t>
  </si>
  <si>
    <t>CESTA DE PREÇOS - MOTORISTAS</t>
  </si>
  <si>
    <t>Camisa social de manga curta ou longa.</t>
  </si>
  <si>
    <t>Centro de Avaliação do Exército/RJ</t>
  </si>
  <si>
    <t>Prefeitura Mun. De Campo Belo/MG</t>
  </si>
  <si>
    <t>Universidade Federal do Agreste/PE</t>
  </si>
  <si>
    <t>Mercado Livre</t>
  </si>
  <si>
    <t>Magazine Luiza</t>
  </si>
  <si>
    <t>Amazon</t>
  </si>
  <si>
    <t>Banco de Preços</t>
  </si>
  <si>
    <t>Valor unitário (ACT)</t>
  </si>
  <si>
    <t>Até 100 km</t>
  </si>
  <si>
    <t>Acima de 100 km</t>
  </si>
  <si>
    <t>Totais</t>
  </si>
  <si>
    <t>—</t>
  </si>
  <si>
    <t>Tipo de diária</t>
  </si>
  <si>
    <t xml:space="preserve">Quantitativo estimado </t>
  </si>
  <si>
    <t>Quantitativo</t>
  </si>
  <si>
    <t>Valor Unitário</t>
  </si>
  <si>
    <t>Custo Anual</t>
  </si>
  <si>
    <t>Postos de Trabalho</t>
  </si>
  <si>
    <t>Reembolso de Diárias e Horas Extras</t>
  </si>
  <si>
    <t xml:space="preserve">Quantitativo anual </t>
  </si>
  <si>
    <t>Total anual</t>
  </si>
  <si>
    <t>REEMBOLSO DE DIÁRIAS</t>
  </si>
  <si>
    <t>REEMBOLSO DE HORAS EXTRAS</t>
  </si>
  <si>
    <t>REEMBOLSO DE ADICIONAL NOTURNO</t>
  </si>
  <si>
    <t>Valor do adicional</t>
  </si>
  <si>
    <t>Reembolso de diárias até 100km</t>
  </si>
  <si>
    <t>Reembolso de diárias acima de 100 km</t>
  </si>
  <si>
    <t>Reembolso de horas extras</t>
  </si>
  <si>
    <t>Posto de 40 Hs semanais</t>
  </si>
  <si>
    <t>Reembolso de adicional noturno</t>
  </si>
  <si>
    <t>Custo Anual Estimado</t>
  </si>
  <si>
    <t>Quantitativo anual</t>
  </si>
  <si>
    <t>Reflexos dos encargos (submódulo 2.2.)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</si>
</sst>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 R$ &quot;#,##0.00&quot; &quot;;&quot; R$ (&quot;#,##0.00&quot;)&quot;;&quot; R$ -&quot;#&quot; &quot;;@&quot; &quot;"/>
    <numFmt numFmtId="165" formatCode="&quot; R$ &quot;#,##0.00&quot; &quot;;&quot;-R$ &quot;#,##0.00&quot; &quot;;&quot; R$ -&quot;#&quot; &quot;;@&quot; &quot;"/>
    <numFmt numFmtId="166" formatCode="#,##0.00&quot; &quot;;&quot;(&quot;#,##0.00&quot;)&quot;;&quot;-&quot;#&quot; &quot;;@&quot; &quot;"/>
    <numFmt numFmtId="167" formatCode="_-[$R$-416]\ * #,##0.00_-;\-[$R$-416]\ * #,##0.00_-;_-[$R$-416]\ * &quot;-&quot;??_-;_-@_-"/>
    <numFmt numFmtId="168" formatCode="&quot;R$&quot;\ #,##0.00000;[Red]\-&quot;R$&quot;\ #,##0.00000"/>
  </numFmts>
  <fonts count="37">
    <font>
      <sz val="10"/>
      <color rgb="FF000000"/>
      <name val="Arial1"/>
    </font>
    <font>
      <sz val="11"/>
      <color theme="1"/>
      <name val="Calibri"/>
      <family val="2"/>
      <scheme val="minor"/>
    </font>
    <font>
      <sz val="10"/>
      <color rgb="FF000000"/>
      <name val="Arial1"/>
    </font>
    <font>
      <sz val="10"/>
      <color rgb="FFFFFFFF"/>
      <name val="Mangal"/>
      <family val="1"/>
    </font>
    <font>
      <sz val="10"/>
      <color rgb="FF000000"/>
      <name val="Mangal"/>
      <family val="1"/>
    </font>
    <font>
      <sz val="10"/>
      <color rgb="FFCC0000"/>
      <name val="Mangal"/>
      <family val="1"/>
    </font>
    <font>
      <sz val="11"/>
      <color rgb="FF333333"/>
      <name val="Calibri"/>
      <family val="2"/>
    </font>
    <font>
      <sz val="10"/>
      <color rgb="FF808080"/>
      <name val="Mangal"/>
      <family val="1"/>
    </font>
    <font>
      <sz val="10"/>
      <color rgb="FF006600"/>
      <name val="Mangal"/>
      <family val="1"/>
    </font>
    <font>
      <u/>
      <sz val="10"/>
      <color rgb="FF0000EE"/>
      <name val="Mangal"/>
      <family val="1"/>
    </font>
    <font>
      <sz val="12"/>
      <color rgb="FF000000"/>
      <name val="Times New Roman"/>
      <family val="1"/>
    </font>
    <font>
      <sz val="10"/>
      <color rgb="FF996600"/>
      <name val="Mangal"/>
      <family val="1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color rgb="FF333333"/>
      <name val="Mangal"/>
      <family val="1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8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9"/>
      <color indexed="81"/>
      <name val="Segoe UI"/>
      <family val="2"/>
    </font>
    <font>
      <sz val="10"/>
      <color indexed="81"/>
      <name val="Arial"/>
      <family val="2"/>
    </font>
    <font>
      <sz val="9"/>
      <color indexed="81"/>
      <name val="Segoe UI"/>
      <charset val="1"/>
    </font>
    <font>
      <b/>
      <sz val="9"/>
      <color indexed="81"/>
      <name val="Segoe UI"/>
      <family val="2"/>
    </font>
    <font>
      <sz val="10"/>
      <name val="Arial"/>
      <family val="2"/>
    </font>
    <font>
      <b/>
      <sz val="9"/>
      <color indexed="81"/>
      <name val="Arial"/>
      <family val="2"/>
    </font>
    <font>
      <sz val="9"/>
      <color indexed="81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000000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charset val="1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rgb="FFB2B2B2"/>
      </patternFill>
    </fill>
    <fill>
      <patternFill patternType="solid">
        <fgColor theme="9" tint="0.39997558519241921"/>
        <bgColor rgb="FFB2B2B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rgb="FFB2B2B2"/>
      </patternFill>
    </fill>
  </fills>
  <borders count="11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1">
    <xf numFmtId="0" fontId="0" fillId="0" borderId="0"/>
    <xf numFmtId="166" fontId="2" fillId="0" borderId="0" applyFont="0" applyBorder="0" applyProtection="0"/>
    <xf numFmtId="164" fontId="10" fillId="0" borderId="0" applyBorder="0" applyProtection="0"/>
    <xf numFmtId="9" fontId="2" fillId="0" borderId="0" applyFont="0" applyFill="0" applyBorder="0" applyAlignment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4" fillId="4" borderId="0" applyNumberFormat="0" applyBorder="0" applyProtection="0"/>
    <xf numFmtId="0" fontId="4" fillId="0" borderId="0" applyNumberFormat="0" applyBorder="0" applyProtection="0"/>
    <xf numFmtId="0" fontId="5" fillId="5" borderId="0" applyNumberFormat="0" applyBorder="0" applyProtection="0"/>
    <xf numFmtId="0" fontId="3" fillId="6" borderId="0" applyNumberFormat="0" applyBorder="0" applyProtection="0"/>
    <xf numFmtId="164" fontId="6" fillId="0" borderId="0" applyBorder="0" applyProtection="0"/>
    <xf numFmtId="0" fontId="7" fillId="0" borderId="0" applyNumberFormat="0" applyBorder="0" applyProtection="0"/>
    <xf numFmtId="0" fontId="8" fillId="7" borderId="0" applyNumberFormat="0" applyBorder="0" applyProtection="0"/>
    <xf numFmtId="0" fontId="4" fillId="0" borderId="0" applyNumberFormat="0" applyBorder="0" applyProtection="0"/>
    <xf numFmtId="0" fontId="4" fillId="0" borderId="0" applyNumberFormat="0" applyBorder="0" applyProtection="0"/>
    <xf numFmtId="0" fontId="4" fillId="0" borderId="0" applyNumberFormat="0" applyBorder="0" applyProtection="0"/>
    <xf numFmtId="0" fontId="9" fillId="0" borderId="0" applyNumberFormat="0" applyBorder="0" applyProtection="0"/>
    <xf numFmtId="0" fontId="11" fillId="8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3" fillId="0" borderId="0" applyNumberFormat="0" applyBorder="0" applyProtection="0"/>
    <xf numFmtId="0" fontId="13" fillId="0" borderId="0" applyNumberFormat="0" applyBorder="0" applyProtection="0"/>
    <xf numFmtId="0" fontId="12" fillId="0" borderId="0" applyNumberFormat="0" applyBorder="0" applyProtection="0"/>
    <xf numFmtId="0" fontId="12" fillId="0" borderId="0" applyNumberFormat="0" applyBorder="0" applyProtection="0"/>
    <xf numFmtId="0" fontId="14" fillId="8" borderId="1" applyNumberFormat="0" applyProtection="0"/>
    <xf numFmtId="0" fontId="4" fillId="0" borderId="0" applyNumberFormat="0" applyBorder="0" applyProtection="0"/>
    <xf numFmtId="0" fontId="4" fillId="0" borderId="0" applyNumberFormat="0" applyBorder="0" applyProtection="0"/>
    <xf numFmtId="0" fontId="5" fillId="0" borderId="0" applyNumberFormat="0" applyBorder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</cellStyleXfs>
  <cellXfs count="454">
    <xf numFmtId="0" fontId="0" fillId="0" borderId="0" xfId="0"/>
    <xf numFmtId="0" fontId="16" fillId="0" borderId="6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wrapText="1"/>
    </xf>
    <xf numFmtId="0" fontId="17" fillId="0" borderId="13" xfId="0" applyFont="1" applyBorder="1" applyAlignment="1">
      <alignment vertical="center" wrapText="1"/>
    </xf>
    <xf numFmtId="0" fontId="16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vertical="center" wrapText="1"/>
    </xf>
    <xf numFmtId="44" fontId="16" fillId="12" borderId="44" xfId="0" applyNumberFormat="1" applyFont="1" applyFill="1" applyBorder="1" applyAlignment="1">
      <alignment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8" fillId="11" borderId="48" xfId="0" applyFont="1" applyFill="1" applyBorder="1" applyAlignment="1">
      <alignment horizontal="center" vertical="center" wrapText="1"/>
    </xf>
    <xf numFmtId="0" fontId="18" fillId="11" borderId="11" xfId="0" applyFont="1" applyFill="1" applyBorder="1" applyAlignment="1">
      <alignment horizontal="center" vertical="center" wrapText="1"/>
    </xf>
    <xf numFmtId="0" fontId="18" fillId="11" borderId="36" xfId="0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44" fontId="13" fillId="0" borderId="36" xfId="0" applyNumberFormat="1" applyFont="1" applyBorder="1" applyAlignment="1">
      <alignment vertical="center" wrapText="1"/>
    </xf>
    <xf numFmtId="44" fontId="13" fillId="0" borderId="43" xfId="0" applyNumberFormat="1" applyFont="1" applyBorder="1" applyAlignment="1">
      <alignment vertical="center" wrapText="1"/>
    </xf>
    <xf numFmtId="164" fontId="18" fillId="11" borderId="52" xfId="0" applyNumberFormat="1" applyFont="1" applyFill="1" applyBorder="1" applyAlignment="1">
      <alignment vertical="center" wrapText="1"/>
    </xf>
    <xf numFmtId="44" fontId="18" fillId="11" borderId="41" xfId="0" applyNumberFormat="1" applyFont="1" applyFill="1" applyBorder="1" applyAlignment="1">
      <alignment vertical="center" wrapText="1"/>
    </xf>
    <xf numFmtId="0" fontId="18" fillId="11" borderId="57" xfId="0" applyFont="1" applyFill="1" applyBorder="1" applyAlignment="1">
      <alignment horizontal="center" vertical="center" wrapText="1"/>
    </xf>
    <xf numFmtId="0" fontId="18" fillId="11" borderId="8" xfId="0" applyFont="1" applyFill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10" fontId="18" fillId="13" borderId="8" xfId="0" applyNumberFormat="1" applyFont="1" applyFill="1" applyBorder="1" applyAlignment="1">
      <alignment horizontal="center" vertical="center" wrapText="1"/>
    </xf>
    <xf numFmtId="44" fontId="18" fillId="13" borderId="36" xfId="0" applyNumberFormat="1" applyFont="1" applyFill="1" applyBorder="1" applyAlignment="1">
      <alignment vertical="center" wrapText="1"/>
    </xf>
    <xf numFmtId="0" fontId="18" fillId="11" borderId="8" xfId="0" applyFont="1" applyFill="1" applyBorder="1" applyAlignment="1">
      <alignment vertical="center" wrapText="1"/>
    </xf>
    <xf numFmtId="44" fontId="18" fillId="11" borderId="36" xfId="0" applyNumberFormat="1" applyFont="1" applyFill="1" applyBorder="1" applyAlignment="1">
      <alignment vertical="center" wrapText="1"/>
    </xf>
    <xf numFmtId="0" fontId="13" fillId="10" borderId="57" xfId="0" applyFont="1" applyFill="1" applyBorder="1" applyAlignment="1">
      <alignment horizontal="center" vertical="center" wrapText="1"/>
    </xf>
    <xf numFmtId="10" fontId="18" fillId="11" borderId="8" xfId="0" applyNumberFormat="1" applyFont="1" applyFill="1" applyBorder="1" applyAlignment="1">
      <alignment horizontal="center" vertical="center" wrapText="1"/>
    </xf>
    <xf numFmtId="10" fontId="18" fillId="12" borderId="52" xfId="0" applyNumberFormat="1" applyFont="1" applyFill="1" applyBorder="1" applyAlignment="1">
      <alignment horizontal="center" vertical="center" wrapText="1"/>
    </xf>
    <xf numFmtId="44" fontId="18" fillId="12" borderId="59" xfId="0" applyNumberFormat="1" applyFont="1" applyFill="1" applyBorder="1" applyAlignment="1">
      <alignment vertical="center" wrapText="1"/>
    </xf>
    <xf numFmtId="0" fontId="18" fillId="11" borderId="35" xfId="0" applyFont="1" applyFill="1" applyBorder="1" applyAlignment="1">
      <alignment horizontal="center" vertical="center" wrapText="1"/>
    </xf>
    <xf numFmtId="0" fontId="18" fillId="11" borderId="9" xfId="0" applyFont="1" applyFill="1" applyBorder="1" applyAlignment="1">
      <alignment horizontal="center" vertical="center" wrapText="1"/>
    </xf>
    <xf numFmtId="0" fontId="18" fillId="11" borderId="50" xfId="0" applyFont="1" applyFill="1" applyBorder="1" applyAlignment="1">
      <alignment horizontal="center" vertical="center" wrapText="1"/>
    </xf>
    <xf numFmtId="10" fontId="18" fillId="12" borderId="24" xfId="0" applyNumberFormat="1" applyFont="1" applyFill="1" applyBorder="1" applyAlignment="1">
      <alignment horizontal="center" vertical="center" wrapText="1"/>
    </xf>
    <xf numFmtId="44" fontId="18" fillId="12" borderId="44" xfId="0" applyNumberFormat="1" applyFont="1" applyFill="1" applyBorder="1" applyAlignment="1">
      <alignment vertical="center" wrapText="1"/>
    </xf>
    <xf numFmtId="10" fontId="18" fillId="11" borderId="2" xfId="0" applyNumberFormat="1" applyFont="1" applyFill="1" applyBorder="1" applyAlignment="1">
      <alignment horizontal="center" vertical="center" wrapText="1"/>
    </xf>
    <xf numFmtId="44" fontId="18" fillId="11" borderId="43" xfId="0" applyNumberFormat="1" applyFont="1" applyFill="1" applyBorder="1" applyAlignment="1">
      <alignment vertical="center" wrapText="1"/>
    </xf>
    <xf numFmtId="10" fontId="18" fillId="11" borderId="6" xfId="0" applyNumberFormat="1" applyFont="1" applyFill="1" applyBorder="1" applyAlignment="1">
      <alignment horizontal="center" vertical="center" wrapText="1"/>
    </xf>
    <xf numFmtId="0" fontId="18" fillId="11" borderId="43" xfId="0" applyFont="1" applyFill="1" applyBorder="1" applyAlignment="1">
      <alignment horizontal="center" vertical="center" wrapText="1"/>
    </xf>
    <xf numFmtId="10" fontId="18" fillId="12" borderId="23" xfId="0" applyNumberFormat="1" applyFont="1" applyFill="1" applyBorder="1" applyAlignment="1">
      <alignment horizontal="center" vertical="center" wrapText="1"/>
    </xf>
    <xf numFmtId="0" fontId="13" fillId="0" borderId="56" xfId="0" applyFont="1" applyBorder="1" applyAlignment="1">
      <alignment horizontal="center" vertical="center" wrapText="1"/>
    </xf>
    <xf numFmtId="164" fontId="18" fillId="12" borderId="23" xfId="0" applyNumberFormat="1" applyFont="1" applyFill="1" applyBorder="1" applyAlignment="1">
      <alignment vertical="center" wrapText="1"/>
    </xf>
    <xf numFmtId="0" fontId="18" fillId="11" borderId="35" xfId="0" applyFont="1" applyFill="1" applyBorder="1" applyAlignment="1">
      <alignment vertical="center" wrapText="1"/>
    </xf>
    <xf numFmtId="0" fontId="15" fillId="13" borderId="62" xfId="0" applyFont="1" applyFill="1" applyBorder="1" applyAlignment="1">
      <alignment vertical="center" wrapText="1"/>
    </xf>
    <xf numFmtId="0" fontId="15" fillId="13" borderId="65" xfId="0" applyFont="1" applyFill="1" applyBorder="1" applyAlignment="1">
      <alignment vertical="center" wrapText="1"/>
    </xf>
    <xf numFmtId="0" fontId="15" fillId="13" borderId="61" xfId="0" applyFont="1" applyFill="1" applyBorder="1" applyAlignment="1">
      <alignment vertical="center" wrapText="1"/>
    </xf>
    <xf numFmtId="0" fontId="15" fillId="13" borderId="63" xfId="0" applyFont="1" applyFill="1" applyBorder="1" applyAlignment="1">
      <alignment wrapText="1"/>
    </xf>
    <xf numFmtId="0" fontId="15" fillId="13" borderId="64" xfId="0" applyFont="1" applyFill="1" applyBorder="1" applyAlignment="1">
      <alignment vertical="center" wrapText="1"/>
    </xf>
    <xf numFmtId="0" fontId="15" fillId="13" borderId="65" xfId="0" applyFont="1" applyFill="1" applyBorder="1" applyAlignment="1">
      <alignment wrapText="1"/>
    </xf>
    <xf numFmtId="10" fontId="15" fillId="0" borderId="0" xfId="3" applyNumberFormat="1" applyFont="1" applyAlignment="1">
      <alignment wrapText="1"/>
    </xf>
    <xf numFmtId="10" fontId="15" fillId="0" borderId="0" xfId="3" applyNumberFormat="1" applyFont="1" applyAlignment="1">
      <alignment horizontal="center" vertical="center" wrapText="1"/>
    </xf>
    <xf numFmtId="4" fontId="15" fillId="0" borderId="0" xfId="0" applyNumberFormat="1" applyFont="1" applyAlignment="1">
      <alignment wrapText="1"/>
    </xf>
    <xf numFmtId="0" fontId="13" fillId="0" borderId="0" xfId="0" applyFont="1"/>
    <xf numFmtId="164" fontId="13" fillId="0" borderId="8" xfId="2" applyFont="1" applyBorder="1"/>
    <xf numFmtId="44" fontId="13" fillId="16" borderId="43" xfId="0" applyNumberFormat="1" applyFont="1" applyFill="1" applyBorder="1" applyAlignment="1">
      <alignment vertical="center" wrapText="1"/>
    </xf>
    <xf numFmtId="44" fontId="13" fillId="15" borderId="36" xfId="0" applyNumberFormat="1" applyFont="1" applyFill="1" applyBorder="1" applyAlignment="1">
      <alignment vertical="center" wrapText="1"/>
    </xf>
    <xf numFmtId="10" fontId="13" fillId="15" borderId="2" xfId="0" applyNumberFormat="1" applyFont="1" applyFill="1" applyBorder="1" applyAlignment="1">
      <alignment horizontal="center" vertical="center" wrapText="1"/>
    </xf>
    <xf numFmtId="44" fontId="13" fillId="15" borderId="50" xfId="0" applyNumberFormat="1" applyFont="1" applyFill="1" applyBorder="1" applyAlignment="1">
      <alignment vertical="center" wrapText="1"/>
    </xf>
    <xf numFmtId="10" fontId="13" fillId="15" borderId="7" xfId="0" applyNumberFormat="1" applyFont="1" applyFill="1" applyBorder="1" applyAlignment="1">
      <alignment horizontal="center" vertical="center" wrapText="1"/>
    </xf>
    <xf numFmtId="10" fontId="13" fillId="15" borderId="8" xfId="0" applyNumberFormat="1" applyFont="1" applyFill="1" applyBorder="1" applyAlignment="1">
      <alignment horizontal="center" vertical="center" wrapText="1"/>
    </xf>
    <xf numFmtId="44" fontId="13" fillId="16" borderId="36" xfId="0" applyNumberFormat="1" applyFont="1" applyFill="1" applyBorder="1" applyAlignment="1">
      <alignment vertical="center" wrapText="1"/>
    </xf>
    <xf numFmtId="44" fontId="13" fillId="15" borderId="43" xfId="0" applyNumberFormat="1" applyFont="1" applyFill="1" applyBorder="1" applyAlignment="1">
      <alignment vertical="center" wrapText="1"/>
    </xf>
    <xf numFmtId="10" fontId="13" fillId="15" borderId="4" xfId="3" applyNumberFormat="1" applyFont="1" applyFill="1" applyBorder="1" applyAlignment="1">
      <alignment horizontal="center" vertical="center" wrapText="1"/>
    </xf>
    <xf numFmtId="0" fontId="18" fillId="15" borderId="35" xfId="0" applyFont="1" applyFill="1" applyBorder="1" applyAlignment="1">
      <alignment horizontal="center" vertical="center" wrapText="1"/>
    </xf>
    <xf numFmtId="0" fontId="13" fillId="15" borderId="35" xfId="0" applyFont="1" applyFill="1" applyBorder="1" applyAlignment="1">
      <alignment horizontal="center" vertical="center" wrapText="1"/>
    </xf>
    <xf numFmtId="10" fontId="13" fillId="15" borderId="9" xfId="0" applyNumberFormat="1" applyFont="1" applyFill="1" applyBorder="1" applyAlignment="1">
      <alignment horizontal="center" vertical="center" wrapText="1"/>
    </xf>
    <xf numFmtId="10" fontId="18" fillId="15" borderId="2" xfId="0" applyNumberFormat="1" applyFont="1" applyFill="1" applyBorder="1" applyAlignment="1">
      <alignment horizontal="center" vertical="center" wrapText="1"/>
    </xf>
    <xf numFmtId="10" fontId="13" fillId="0" borderId="2" xfId="0" applyNumberFormat="1" applyFont="1" applyFill="1" applyBorder="1" applyAlignment="1">
      <alignment horizontal="center" vertical="center" wrapText="1"/>
    </xf>
    <xf numFmtId="44" fontId="13" fillId="0" borderId="43" xfId="0" applyNumberFormat="1" applyFont="1" applyFill="1" applyBorder="1" applyAlignment="1">
      <alignment vertical="center" wrapText="1"/>
    </xf>
    <xf numFmtId="10" fontId="13" fillId="0" borderId="4" xfId="3" applyNumberFormat="1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7" fillId="9" borderId="14" xfId="0" applyFont="1" applyFill="1" applyBorder="1" applyAlignment="1">
      <alignment vertical="center" wrapText="1"/>
    </xf>
    <xf numFmtId="0" fontId="17" fillId="9" borderId="15" xfId="0" applyFont="1" applyFill="1" applyBorder="1" applyAlignment="1">
      <alignment vertical="center" wrapText="1"/>
    </xf>
    <xf numFmtId="0" fontId="17" fillId="9" borderId="18" xfId="0" applyFont="1" applyFill="1" applyBorder="1" applyAlignment="1">
      <alignment vertical="center" wrapText="1"/>
    </xf>
    <xf numFmtId="0" fontId="17" fillId="9" borderId="13" xfId="0" applyFont="1" applyFill="1" applyBorder="1" applyAlignment="1">
      <alignment vertical="center" wrapText="1"/>
    </xf>
    <xf numFmtId="0" fontId="16" fillId="9" borderId="18" xfId="0" applyFont="1" applyFill="1" applyBorder="1" applyAlignment="1">
      <alignment vertical="center" wrapText="1"/>
    </xf>
    <xf numFmtId="0" fontId="16" fillId="9" borderId="13" xfId="0" applyFont="1" applyFill="1" applyBorder="1" applyAlignment="1">
      <alignment horizontal="center" vertical="center" wrapText="1"/>
    </xf>
    <xf numFmtId="0" fontId="16" fillId="9" borderId="21" xfId="0" applyFont="1" applyFill="1" applyBorder="1" applyAlignment="1">
      <alignment vertical="center" wrapText="1"/>
    </xf>
    <xf numFmtId="0" fontId="16" fillId="9" borderId="22" xfId="0" applyFont="1" applyFill="1" applyBorder="1" applyAlignment="1">
      <alignment horizontal="center" vertical="center" wrapText="1"/>
    </xf>
    <xf numFmtId="0" fontId="13" fillId="9" borderId="57" xfId="0" applyFont="1" applyFill="1" applyBorder="1" applyAlignment="1">
      <alignment horizontal="center" vertical="center" wrapText="1"/>
    </xf>
    <xf numFmtId="44" fontId="13" fillId="9" borderId="36" xfId="0" applyNumberFormat="1" applyFont="1" applyFill="1" applyBorder="1" applyAlignment="1">
      <alignment vertical="center" wrapText="1"/>
    </xf>
    <xf numFmtId="10" fontId="13" fillId="9" borderId="2" xfId="0" applyNumberFormat="1" applyFont="1" applyFill="1" applyBorder="1" applyAlignment="1">
      <alignment horizontal="center" vertical="center" wrapText="1"/>
    </xf>
    <xf numFmtId="44" fontId="13" fillId="9" borderId="50" xfId="0" applyNumberFormat="1" applyFont="1" applyFill="1" applyBorder="1" applyAlignment="1">
      <alignment vertical="center" wrapText="1"/>
    </xf>
    <xf numFmtId="10" fontId="13" fillId="9" borderId="7" xfId="0" applyNumberFormat="1" applyFont="1" applyFill="1" applyBorder="1" applyAlignment="1">
      <alignment horizontal="center" vertical="center" wrapText="1"/>
    </xf>
    <xf numFmtId="10" fontId="13" fillId="9" borderId="8" xfId="0" applyNumberFormat="1" applyFont="1" applyFill="1" applyBorder="1" applyAlignment="1">
      <alignment horizontal="center" vertical="center" wrapText="1"/>
    </xf>
    <xf numFmtId="164" fontId="13" fillId="9" borderId="8" xfId="2" applyFont="1" applyFill="1" applyBorder="1"/>
    <xf numFmtId="0" fontId="13" fillId="9" borderId="35" xfId="0" applyFont="1" applyFill="1" applyBorder="1" applyAlignment="1">
      <alignment horizontal="center" vertical="center" wrapText="1"/>
    </xf>
    <xf numFmtId="44" fontId="13" fillId="9" borderId="43" xfId="0" applyNumberFormat="1" applyFont="1" applyFill="1" applyBorder="1" applyAlignment="1">
      <alignment vertical="center" wrapText="1"/>
    </xf>
    <xf numFmtId="10" fontId="13" fillId="9" borderId="4" xfId="3" applyNumberFormat="1" applyFont="1" applyFill="1" applyBorder="1" applyAlignment="1">
      <alignment horizontal="center" vertical="center" wrapText="1"/>
    </xf>
    <xf numFmtId="0" fontId="18" fillId="9" borderId="35" xfId="0" applyFont="1" applyFill="1" applyBorder="1" applyAlignment="1">
      <alignment horizontal="center" vertical="center" wrapText="1"/>
    </xf>
    <xf numFmtId="0" fontId="13" fillId="9" borderId="5" xfId="0" applyFont="1" applyFill="1" applyBorder="1" applyAlignment="1">
      <alignment horizontal="center" vertical="center" wrapText="1"/>
    </xf>
    <xf numFmtId="165" fontId="13" fillId="9" borderId="6" xfId="0" applyNumberFormat="1" applyFont="1" applyFill="1" applyBorder="1" applyAlignment="1">
      <alignment horizontal="center" vertical="center" wrapText="1"/>
    </xf>
    <xf numFmtId="165" fontId="13" fillId="9" borderId="6" xfId="10" applyNumberFormat="1" applyFont="1" applyFill="1" applyBorder="1" applyAlignment="1">
      <alignment horizontal="center" vertical="center" wrapText="1"/>
    </xf>
    <xf numFmtId="0" fontId="13" fillId="9" borderId="56" xfId="0" applyFont="1" applyFill="1" applyBorder="1" applyAlignment="1">
      <alignment horizontal="center" vertical="center" wrapText="1"/>
    </xf>
    <xf numFmtId="0" fontId="13" fillId="9" borderId="49" xfId="0" applyFont="1" applyFill="1" applyBorder="1" applyAlignment="1">
      <alignment horizontal="center" vertical="center" wrapText="1"/>
    </xf>
    <xf numFmtId="44" fontId="15" fillId="0" borderId="0" xfId="0" applyNumberFormat="1" applyFont="1" applyAlignment="1">
      <alignment wrapText="1"/>
    </xf>
    <xf numFmtId="44" fontId="15" fillId="0" borderId="0" xfId="0" applyNumberFormat="1" applyFont="1" applyAlignment="1">
      <alignment vertical="center" wrapText="1"/>
    </xf>
    <xf numFmtId="10" fontId="24" fillId="9" borderId="8" xfId="0" applyNumberFormat="1" applyFont="1" applyFill="1" applyBorder="1" applyAlignment="1">
      <alignment horizontal="center" vertical="center" wrapText="1"/>
    </xf>
    <xf numFmtId="10" fontId="24" fillId="9" borderId="9" xfId="0" applyNumberFormat="1" applyFont="1" applyFill="1" applyBorder="1" applyAlignment="1">
      <alignment horizontal="center" vertical="center" wrapText="1"/>
    </xf>
    <xf numFmtId="10" fontId="24" fillId="9" borderId="2" xfId="0" applyNumberFormat="1" applyFont="1" applyFill="1" applyBorder="1" applyAlignment="1">
      <alignment horizontal="center" vertical="center" wrapText="1"/>
    </xf>
    <xf numFmtId="10" fontId="19" fillId="9" borderId="2" xfId="0" applyNumberFormat="1" applyFont="1" applyFill="1" applyBorder="1" applyAlignment="1">
      <alignment horizontal="center" vertical="center" wrapText="1"/>
    </xf>
    <xf numFmtId="44" fontId="24" fillId="9" borderId="36" xfId="0" applyNumberFormat="1" applyFont="1" applyFill="1" applyBorder="1" applyAlignment="1">
      <alignment vertical="center" wrapText="1"/>
    </xf>
    <xf numFmtId="0" fontId="13" fillId="9" borderId="6" xfId="0" applyFont="1" applyFill="1" applyBorder="1" applyAlignment="1">
      <alignment horizontal="left" vertical="center"/>
    </xf>
    <xf numFmtId="0" fontId="16" fillId="0" borderId="23" xfId="0" applyFont="1" applyBorder="1" applyAlignment="1">
      <alignment horizontal="left" vertical="center" wrapText="1"/>
    </xf>
    <xf numFmtId="0" fontId="18" fillId="11" borderId="8" xfId="0" applyFont="1" applyFill="1" applyBorder="1" applyAlignment="1">
      <alignment horizontal="center" vertical="center" wrapText="1"/>
    </xf>
    <xf numFmtId="0" fontId="18" fillId="11" borderId="35" xfId="0" applyFont="1" applyFill="1" applyBorder="1" applyAlignment="1">
      <alignment horizontal="center" vertical="center" wrapText="1"/>
    </xf>
    <xf numFmtId="0" fontId="18" fillId="11" borderId="2" xfId="0" applyFont="1" applyFill="1" applyBorder="1" applyAlignment="1">
      <alignment horizontal="center" vertical="center" wrapText="1"/>
    </xf>
    <xf numFmtId="0" fontId="18" fillId="11" borderId="43" xfId="0" applyFont="1" applyFill="1" applyBorder="1" applyAlignment="1">
      <alignment horizontal="center" vertical="center" wrapText="1"/>
    </xf>
    <xf numFmtId="0" fontId="18" fillId="11" borderId="57" xfId="0" applyFont="1" applyFill="1" applyBorder="1" applyAlignment="1">
      <alignment horizontal="center" vertical="center" wrapText="1"/>
    </xf>
    <xf numFmtId="0" fontId="18" fillId="11" borderId="36" xfId="0" applyFont="1" applyFill="1" applyBorder="1" applyAlignment="1">
      <alignment horizontal="center" vertical="center" wrapText="1"/>
    </xf>
    <xf numFmtId="0" fontId="13" fillId="9" borderId="3" xfId="0" applyFont="1" applyFill="1" applyBorder="1" applyAlignment="1">
      <alignment horizontal="left" vertical="center"/>
    </xf>
    <xf numFmtId="0" fontId="1" fillId="0" borderId="0" xfId="29" applyFont="1"/>
    <xf numFmtId="44" fontId="1" fillId="0" borderId="0" xfId="29" applyNumberFormat="1" applyFont="1"/>
    <xf numFmtId="1" fontId="1" fillId="0" borderId="0" xfId="29" applyNumberFormat="1" applyFont="1"/>
    <xf numFmtId="0" fontId="28" fillId="13" borderId="77" xfId="29" applyFont="1" applyFill="1" applyBorder="1" applyAlignment="1">
      <alignment vertical="center" wrapText="1"/>
    </xf>
    <xf numFmtId="0" fontId="28" fillId="13" borderId="60" xfId="29" applyFont="1" applyFill="1" applyBorder="1" applyAlignment="1">
      <alignment vertical="center" wrapText="1"/>
    </xf>
    <xf numFmtId="0" fontId="28" fillId="13" borderId="21" xfId="29" applyFont="1" applyFill="1" applyBorder="1" applyAlignment="1">
      <alignment vertical="center" wrapText="1"/>
    </xf>
    <xf numFmtId="0" fontId="29" fillId="0" borderId="0" xfId="29" applyFont="1" applyFill="1" applyBorder="1" applyAlignment="1">
      <alignment vertical="center" wrapText="1"/>
    </xf>
    <xf numFmtId="0" fontId="28" fillId="13" borderId="19" xfId="29" applyFont="1" applyFill="1" applyBorder="1" applyAlignment="1">
      <alignment vertical="center" wrapText="1"/>
    </xf>
    <xf numFmtId="44" fontId="30" fillId="15" borderId="78" xfId="30" applyNumberFormat="1" applyFont="1" applyFill="1" applyBorder="1" applyAlignment="1">
      <alignment horizontal="right" vertical="center"/>
    </xf>
    <xf numFmtId="0" fontId="28" fillId="13" borderId="18" xfId="29" applyFont="1" applyFill="1" applyBorder="1" applyAlignment="1">
      <alignment vertical="center" wrapText="1"/>
    </xf>
    <xf numFmtId="0" fontId="28" fillId="13" borderId="0" xfId="29" applyFont="1" applyFill="1" applyBorder="1" applyAlignment="1">
      <alignment vertical="center" wrapText="1"/>
    </xf>
    <xf numFmtId="0" fontId="28" fillId="0" borderId="57" xfId="29" applyFont="1" applyBorder="1" applyAlignment="1">
      <alignment horizontal="center" vertical="center"/>
    </xf>
    <xf numFmtId="167" fontId="28" fillId="0" borderId="36" xfId="30" applyNumberFormat="1" applyFont="1" applyBorder="1" applyAlignment="1">
      <alignment horizontal="right" vertical="center"/>
    </xf>
    <xf numFmtId="167" fontId="28" fillId="0" borderId="8" xfId="30" applyNumberFormat="1" applyFont="1" applyBorder="1" applyAlignment="1">
      <alignment horizontal="right" vertical="center"/>
    </xf>
    <xf numFmtId="1" fontId="28" fillId="0" borderId="11" xfId="29" applyNumberFormat="1" applyFont="1" applyBorder="1" applyAlignment="1">
      <alignment horizontal="center" vertical="center"/>
    </xf>
    <xf numFmtId="0" fontId="30" fillId="13" borderId="82" xfId="29" applyFont="1" applyFill="1" applyBorder="1" applyAlignment="1">
      <alignment horizontal="center" vertical="center" wrapText="1"/>
    </xf>
    <xf numFmtId="0" fontId="30" fillId="13" borderId="10" xfId="29" applyFont="1" applyFill="1" applyBorder="1" applyAlignment="1">
      <alignment horizontal="center" vertical="center" wrapText="1"/>
    </xf>
    <xf numFmtId="0" fontId="30" fillId="13" borderId="84" xfId="29" applyFont="1" applyFill="1" applyBorder="1" applyAlignment="1">
      <alignment horizontal="center" vertical="center" wrapText="1"/>
    </xf>
    <xf numFmtId="0" fontId="30" fillId="13" borderId="48" xfId="29" applyFont="1" applyFill="1" applyBorder="1" applyAlignment="1">
      <alignment horizontal="center" vertical="center" wrapText="1"/>
    </xf>
    <xf numFmtId="0" fontId="28" fillId="13" borderId="17" xfId="29" applyFont="1" applyFill="1" applyBorder="1" applyAlignment="1">
      <alignment vertical="center" wrapText="1"/>
    </xf>
    <xf numFmtId="0" fontId="28" fillId="13" borderId="16" xfId="29" applyFont="1" applyFill="1" applyBorder="1" applyAlignment="1">
      <alignment vertical="center" wrapText="1"/>
    </xf>
    <xf numFmtId="0" fontId="28" fillId="13" borderId="16" xfId="29" applyFont="1" applyFill="1" applyBorder="1" applyAlignment="1">
      <alignment wrapText="1"/>
    </xf>
    <xf numFmtId="0" fontId="28" fillId="13" borderId="14" xfId="29" applyFont="1" applyFill="1" applyBorder="1" applyAlignment="1">
      <alignment vertical="center" wrapText="1"/>
    </xf>
    <xf numFmtId="0" fontId="28" fillId="0" borderId="11" xfId="29" applyFont="1" applyBorder="1" applyAlignment="1">
      <alignment horizontal="center" vertical="center"/>
    </xf>
    <xf numFmtId="167" fontId="28" fillId="0" borderId="100" xfId="30" applyNumberFormat="1" applyFont="1" applyBorder="1" applyAlignment="1">
      <alignment horizontal="right" vertical="center"/>
    </xf>
    <xf numFmtId="0" fontId="30" fillId="13" borderId="83" xfId="29" applyFont="1" applyFill="1" applyBorder="1" applyAlignment="1">
      <alignment horizontal="center" vertical="center" wrapText="1"/>
    </xf>
    <xf numFmtId="1" fontId="28" fillId="0" borderId="102" xfId="29" applyNumberFormat="1" applyFont="1" applyBorder="1" applyAlignment="1">
      <alignment horizontal="center" vertical="center"/>
    </xf>
    <xf numFmtId="167" fontId="28" fillId="0" borderId="99" xfId="30" applyNumberFormat="1" applyFont="1" applyBorder="1" applyAlignment="1">
      <alignment horizontal="right" vertical="center"/>
    </xf>
    <xf numFmtId="0" fontId="30" fillId="13" borderId="18" xfId="29" applyFont="1" applyFill="1" applyBorder="1" applyAlignment="1">
      <alignment vertical="center" wrapText="1"/>
    </xf>
    <xf numFmtId="0" fontId="30" fillId="13" borderId="19" xfId="29" applyFont="1" applyFill="1" applyBorder="1" applyAlignment="1">
      <alignment vertical="center" wrapText="1"/>
    </xf>
    <xf numFmtId="0" fontId="31" fillId="0" borderId="0" xfId="29" applyFont="1" applyFill="1" applyBorder="1" applyAlignment="1">
      <alignment vertical="center" wrapText="1"/>
    </xf>
    <xf numFmtId="0" fontId="27" fillId="0" borderId="0" xfId="29" applyFont="1"/>
    <xf numFmtId="44" fontId="30" fillId="13" borderId="78" xfId="30" applyNumberFormat="1" applyFont="1" applyFill="1" applyBorder="1" applyAlignment="1">
      <alignment horizontal="right" vertic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justify"/>
    </xf>
    <xf numFmtId="8" fontId="13" fillId="0" borderId="10" xfId="0" applyNumberFormat="1" applyFont="1" applyBorder="1" applyAlignment="1">
      <alignment horizontal="center" vertical="center"/>
    </xf>
    <xf numFmtId="44" fontId="13" fillId="0" borderId="10" xfId="0" applyNumberFormat="1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 wrapText="1"/>
    </xf>
    <xf numFmtId="0" fontId="33" fillId="0" borderId="48" xfId="0" applyFont="1" applyBorder="1" applyAlignment="1">
      <alignment horizontal="center" vertical="center"/>
    </xf>
    <xf numFmtId="0" fontId="18" fillId="13" borderId="103" xfId="0" applyFont="1" applyFill="1" applyBorder="1" applyAlignment="1">
      <alignment horizontal="center" vertical="center" wrapText="1"/>
    </xf>
    <xf numFmtId="0" fontId="18" fillId="13" borderId="97" xfId="0" applyFont="1" applyFill="1" applyBorder="1" applyAlignment="1">
      <alignment horizontal="center" vertical="center" wrapText="1"/>
    </xf>
    <xf numFmtId="0" fontId="18" fillId="13" borderId="97" xfId="0" applyFont="1" applyFill="1" applyBorder="1" applyAlignment="1">
      <alignment vertical="center" wrapText="1"/>
    </xf>
    <xf numFmtId="0" fontId="18" fillId="13" borderId="97" xfId="0" applyFont="1" applyFill="1" applyBorder="1" applyAlignment="1">
      <alignment horizontal="center" vertical="center"/>
    </xf>
    <xf numFmtId="0" fontId="18" fillId="13" borderId="98" xfId="0" applyFont="1" applyFill="1" applyBorder="1" applyAlignment="1">
      <alignment horizontal="center" vertical="center"/>
    </xf>
    <xf numFmtId="0" fontId="18" fillId="13" borderId="78" xfId="0" applyFont="1" applyFill="1" applyBorder="1" applyAlignment="1">
      <alignment horizontal="center" vertical="center" wrapText="1"/>
    </xf>
    <xf numFmtId="0" fontId="18" fillId="13" borderId="76" xfId="0" applyFont="1" applyFill="1" applyBorder="1" applyAlignment="1">
      <alignment horizontal="center" vertical="center" wrapText="1"/>
    </xf>
    <xf numFmtId="0" fontId="33" fillId="0" borderId="101" xfId="0" applyFont="1" applyBorder="1" applyAlignment="1">
      <alignment horizontal="center" vertical="center"/>
    </xf>
    <xf numFmtId="0" fontId="13" fillId="0" borderId="99" xfId="0" applyFont="1" applyBorder="1" applyAlignment="1">
      <alignment horizontal="left" vertical="center" wrapText="1"/>
    </xf>
    <xf numFmtId="0" fontId="33" fillId="0" borderId="104" xfId="0" applyFont="1" applyBorder="1" applyAlignment="1">
      <alignment horizontal="center" vertical="center"/>
    </xf>
    <xf numFmtId="44" fontId="33" fillId="0" borderId="99" xfId="0" applyNumberFormat="1" applyFont="1" applyBorder="1" applyAlignment="1">
      <alignment horizontal="center" vertical="center"/>
    </xf>
    <xf numFmtId="44" fontId="13" fillId="0" borderId="99" xfId="0" applyNumberFormat="1" applyFont="1" applyBorder="1" applyAlignment="1">
      <alignment horizontal="center" vertical="center"/>
    </xf>
    <xf numFmtId="8" fontId="13" fillId="0" borderId="99" xfId="0" applyNumberFormat="1" applyFont="1" applyBorder="1" applyAlignment="1">
      <alignment horizontal="center" vertical="center"/>
    </xf>
    <xf numFmtId="44" fontId="13" fillId="0" borderId="102" xfId="0" applyNumberFormat="1" applyFont="1" applyBorder="1" applyAlignment="1">
      <alignment horizontal="center" vertical="center"/>
    </xf>
    <xf numFmtId="8" fontId="13" fillId="17" borderId="96" xfId="0" applyNumberFormat="1" applyFont="1" applyFill="1" applyBorder="1" applyAlignment="1">
      <alignment horizontal="center" vertical="center"/>
    </xf>
    <xf numFmtId="44" fontId="13" fillId="17" borderId="105" xfId="0" applyNumberFormat="1" applyFont="1" applyFill="1" applyBorder="1" applyAlignment="1">
      <alignment horizontal="center" vertical="center"/>
    </xf>
    <xf numFmtId="44" fontId="13" fillId="17" borderId="106" xfId="0" applyNumberFormat="1" applyFont="1" applyFill="1" applyBorder="1" applyAlignment="1">
      <alignment horizontal="center" vertical="center"/>
    </xf>
    <xf numFmtId="44" fontId="18" fillId="18" borderId="98" xfId="0" applyNumberFormat="1" applyFont="1" applyFill="1" applyBorder="1" applyAlignment="1">
      <alignment horizontal="center" vertical="center"/>
    </xf>
    <xf numFmtId="44" fontId="18" fillId="18" borderId="97" xfId="0" applyNumberFormat="1" applyFont="1" applyFill="1" applyBorder="1" applyAlignment="1">
      <alignment horizontal="center" vertical="center"/>
    </xf>
    <xf numFmtId="44" fontId="18" fillId="18" borderId="78" xfId="0" applyNumberFormat="1" applyFont="1" applyFill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0" fontId="13" fillId="0" borderId="52" xfId="0" applyFont="1" applyBorder="1" applyAlignment="1">
      <alignment horizontal="left" vertical="center" wrapText="1"/>
    </xf>
    <xf numFmtId="0" fontId="33" fillId="0" borderId="107" xfId="0" applyFont="1" applyBorder="1" applyAlignment="1">
      <alignment horizontal="center" vertical="center"/>
    </xf>
    <xf numFmtId="8" fontId="18" fillId="17" borderId="10" xfId="0" applyNumberFormat="1" applyFont="1" applyFill="1" applyBorder="1" applyAlignment="1">
      <alignment horizontal="center" vertical="center"/>
    </xf>
    <xf numFmtId="3" fontId="36" fillId="0" borderId="108" xfId="0" applyNumberFormat="1" applyFont="1" applyBorder="1" applyAlignment="1">
      <alignment horizontal="center" vertical="center"/>
    </xf>
    <xf numFmtId="0" fontId="0" fillId="13" borderId="14" xfId="0" applyFill="1" applyBorder="1"/>
    <xf numFmtId="0" fontId="0" fillId="13" borderId="16" xfId="0" applyFill="1" applyBorder="1"/>
    <xf numFmtId="0" fontId="0" fillId="13" borderId="17" xfId="0" applyFill="1" applyBorder="1"/>
    <xf numFmtId="0" fontId="0" fillId="13" borderId="18" xfId="0" applyFill="1" applyBorder="1"/>
    <xf numFmtId="0" fontId="0" fillId="13" borderId="19" xfId="0" applyFill="1" applyBorder="1"/>
    <xf numFmtId="0" fontId="0" fillId="13" borderId="21" xfId="0" applyFill="1" applyBorder="1"/>
    <xf numFmtId="0" fontId="0" fillId="13" borderId="60" xfId="0" applyFill="1" applyBorder="1"/>
    <xf numFmtId="0" fontId="0" fillId="13" borderId="77" xfId="0" applyFill="1" applyBorder="1"/>
    <xf numFmtId="0" fontId="35" fillId="14" borderId="108" xfId="0" applyFont="1" applyFill="1" applyBorder="1" applyAlignment="1">
      <alignment horizontal="left" vertical="center"/>
    </xf>
    <xf numFmtId="0" fontId="30" fillId="13" borderId="60" xfId="29" applyFont="1" applyFill="1" applyBorder="1" applyAlignment="1">
      <alignment horizontal="center" vertical="center"/>
    </xf>
    <xf numFmtId="1" fontId="30" fillId="13" borderId="60" xfId="29" applyNumberFormat="1" applyFont="1" applyFill="1" applyBorder="1" applyAlignment="1">
      <alignment horizontal="center" vertical="center"/>
    </xf>
    <xf numFmtId="167" fontId="30" fillId="13" borderId="60" xfId="29" applyNumberFormat="1" applyFont="1" applyFill="1" applyBorder="1" applyAlignment="1">
      <alignment vertical="center"/>
    </xf>
    <xf numFmtId="44" fontId="30" fillId="13" borderId="60" xfId="30" applyNumberFormat="1" applyFont="1" applyFill="1" applyBorder="1" applyAlignment="1">
      <alignment horizontal="right" vertical="center"/>
    </xf>
    <xf numFmtId="3" fontId="28" fillId="0" borderId="8" xfId="30" applyNumberFormat="1" applyFont="1" applyBorder="1" applyAlignment="1">
      <alignment horizontal="center" vertical="center"/>
    </xf>
    <xf numFmtId="0" fontId="30" fillId="0" borderId="92" xfId="29" applyFont="1" applyBorder="1" applyAlignment="1">
      <alignment horizontal="left" vertical="center" wrapText="1"/>
    </xf>
    <xf numFmtId="0" fontId="30" fillId="0" borderId="74" xfId="29" applyFont="1" applyBorder="1" applyAlignment="1">
      <alignment horizontal="left" vertical="center"/>
    </xf>
    <xf numFmtId="0" fontId="28" fillId="0" borderId="101" xfId="29" applyFont="1" applyBorder="1" applyAlignment="1">
      <alignment horizontal="center" vertical="center"/>
    </xf>
    <xf numFmtId="3" fontId="28" fillId="0" borderId="99" xfId="30" applyNumberFormat="1" applyFont="1" applyBorder="1" applyAlignment="1">
      <alignment horizontal="center" vertical="center"/>
    </xf>
    <xf numFmtId="0" fontId="30" fillId="13" borderId="45" xfId="29" applyFont="1" applyFill="1" applyBorder="1" applyAlignment="1">
      <alignment horizontal="center" vertical="center" wrapText="1"/>
    </xf>
    <xf numFmtId="0" fontId="30" fillId="13" borderId="46" xfId="29" applyFont="1" applyFill="1" applyBorder="1" applyAlignment="1">
      <alignment horizontal="center" vertical="center" wrapText="1"/>
    </xf>
    <xf numFmtId="0" fontId="30" fillId="13" borderId="47" xfId="29" applyFont="1" applyFill="1" applyBorder="1" applyAlignment="1">
      <alignment horizontal="center" vertical="center" wrapText="1"/>
    </xf>
    <xf numFmtId="167" fontId="1" fillId="0" borderId="0" xfId="29" applyNumberFormat="1" applyFont="1"/>
    <xf numFmtId="0" fontId="30" fillId="13" borderId="84" xfId="29" applyFont="1" applyFill="1" applyBorder="1" applyAlignment="1">
      <alignment horizontal="center" vertical="center" wrapText="1"/>
    </xf>
    <xf numFmtId="0" fontId="35" fillId="14" borderId="108" xfId="0" applyFont="1" applyFill="1" applyBorder="1" applyAlignment="1">
      <alignment horizontal="center" vertical="center"/>
    </xf>
    <xf numFmtId="44" fontId="36" fillId="0" borderId="108" xfId="0" applyNumberFormat="1" applyFont="1" applyBorder="1" applyAlignment="1">
      <alignment horizontal="center" vertical="center"/>
    </xf>
    <xf numFmtId="167" fontId="30" fillId="13" borderId="115" xfId="30" applyNumberFormat="1" applyFont="1" applyFill="1" applyBorder="1" applyAlignment="1">
      <alignment horizontal="right" vertical="center"/>
    </xf>
    <xf numFmtId="1" fontId="28" fillId="0" borderId="8" xfId="29" applyNumberFormat="1" applyFont="1" applyBorder="1" applyAlignment="1">
      <alignment horizontal="center" vertical="center"/>
    </xf>
    <xf numFmtId="0" fontId="28" fillId="0" borderId="58" xfId="29" applyFont="1" applyBorder="1" applyAlignment="1">
      <alignment horizontal="center" vertical="center"/>
    </xf>
    <xf numFmtId="3" fontId="28" fillId="0" borderId="52" xfId="30" applyNumberFormat="1" applyFont="1" applyBorder="1" applyAlignment="1">
      <alignment horizontal="center" vertical="center"/>
    </xf>
    <xf numFmtId="1" fontId="28" fillId="0" borderId="52" xfId="29" applyNumberFormat="1" applyFont="1" applyBorder="1" applyAlignment="1">
      <alignment horizontal="center" vertical="center"/>
    </xf>
    <xf numFmtId="167" fontId="28" fillId="0" borderId="52" xfId="30" applyNumberFormat="1" applyFont="1" applyBorder="1" applyAlignment="1">
      <alignment horizontal="right" vertical="center"/>
    </xf>
    <xf numFmtId="167" fontId="28" fillId="0" borderId="59" xfId="30" applyNumberFormat="1" applyFont="1" applyBorder="1" applyAlignment="1">
      <alignment horizontal="right" vertical="center"/>
    </xf>
    <xf numFmtId="10" fontId="36" fillId="0" borderId="108" xfId="0" applyNumberFormat="1" applyFont="1" applyBorder="1" applyAlignment="1">
      <alignment horizontal="center" vertical="center"/>
    </xf>
    <xf numFmtId="0" fontId="35" fillId="14" borderId="108" xfId="0" applyFont="1" applyFill="1" applyBorder="1" applyAlignment="1">
      <alignment horizontal="right" vertical="center"/>
    </xf>
    <xf numFmtId="3" fontId="36" fillId="0" borderId="8" xfId="0" applyNumberFormat="1" applyFont="1" applyBorder="1" applyAlignment="1">
      <alignment horizontal="center" vertical="center"/>
    </xf>
    <xf numFmtId="8" fontId="36" fillId="0" borderId="8" xfId="0" applyNumberFormat="1" applyFont="1" applyBorder="1" applyAlignment="1">
      <alignment horizontal="center" vertical="center"/>
    </xf>
    <xf numFmtId="8" fontId="36" fillId="0" borderId="36" xfId="0" applyNumberFormat="1" applyFont="1" applyBorder="1" applyAlignment="1">
      <alignment horizontal="right" vertical="center"/>
    </xf>
    <xf numFmtId="3" fontId="35" fillId="17" borderId="52" xfId="0" applyNumberFormat="1" applyFont="1" applyFill="1" applyBorder="1" applyAlignment="1">
      <alignment horizontal="center" vertical="center"/>
    </xf>
    <xf numFmtId="0" fontId="36" fillId="17" borderId="52" xfId="0" applyFont="1" applyFill="1" applyBorder="1" applyAlignment="1">
      <alignment horizontal="center" vertical="center"/>
    </xf>
    <xf numFmtId="8" fontId="35" fillId="17" borderId="59" xfId="0" applyNumberFormat="1" applyFont="1" applyFill="1" applyBorder="1" applyAlignment="1">
      <alignment horizontal="right" vertical="center"/>
    </xf>
    <xf numFmtId="3" fontId="36" fillId="0" borderId="10" xfId="0" applyNumberFormat="1" applyFont="1" applyBorder="1" applyAlignment="1">
      <alignment horizontal="center" vertical="center"/>
    </xf>
    <xf numFmtId="8" fontId="36" fillId="0" borderId="10" xfId="0" applyNumberFormat="1" applyFont="1" applyBorder="1" applyAlignment="1">
      <alignment horizontal="center" vertical="center"/>
    </xf>
    <xf numFmtId="8" fontId="36" fillId="0" borderId="82" xfId="0" applyNumberFormat="1" applyFont="1" applyBorder="1" applyAlignment="1">
      <alignment horizontal="right" vertical="center"/>
    </xf>
    <xf numFmtId="0" fontId="35" fillId="14" borderId="52" xfId="0" applyFont="1" applyFill="1" applyBorder="1" applyAlignment="1">
      <alignment horizontal="left" vertical="center"/>
    </xf>
    <xf numFmtId="0" fontId="35" fillId="14" borderId="59" xfId="0" applyFont="1" applyFill="1" applyBorder="1" applyAlignment="1">
      <alignment horizontal="right" vertical="center"/>
    </xf>
    <xf numFmtId="8" fontId="35" fillId="0" borderId="108" xfId="0" applyNumberFormat="1" applyFont="1" applyBorder="1" applyAlignment="1">
      <alignment horizontal="right" vertical="center"/>
    </xf>
    <xf numFmtId="8" fontId="0" fillId="0" borderId="0" xfId="0" applyNumberFormat="1"/>
    <xf numFmtId="168" fontId="0" fillId="0" borderId="0" xfId="0" applyNumberFormat="1"/>
    <xf numFmtId="44" fontId="35" fillId="0" borderId="108" xfId="0" applyNumberFormat="1" applyFont="1" applyBorder="1" applyAlignment="1">
      <alignment horizontal="center" vertical="center"/>
    </xf>
    <xf numFmtId="0" fontId="18" fillId="12" borderId="51" xfId="0" applyFont="1" applyFill="1" applyBorder="1" applyAlignment="1">
      <alignment horizontal="center" vertical="center" wrapText="1"/>
    </xf>
    <xf numFmtId="0" fontId="18" fillId="12" borderId="40" xfId="0" applyFont="1" applyFill="1" applyBorder="1" applyAlignment="1">
      <alignment horizontal="center" vertical="center" wrapText="1"/>
    </xf>
    <xf numFmtId="0" fontId="18" fillId="12" borderId="23" xfId="0" applyFont="1" applyFill="1" applyBorder="1" applyAlignment="1">
      <alignment horizontal="center" vertical="center" wrapText="1"/>
    </xf>
    <xf numFmtId="0" fontId="18" fillId="12" borderId="74" xfId="0" applyFont="1" applyFill="1" applyBorder="1" applyAlignment="1">
      <alignment horizontal="center" vertical="center" wrapText="1"/>
    </xf>
    <xf numFmtId="0" fontId="18" fillId="12" borderId="25" xfId="0" applyFont="1" applyFill="1" applyBorder="1" applyAlignment="1">
      <alignment horizontal="center" vertical="center" wrapText="1"/>
    </xf>
    <xf numFmtId="0" fontId="18" fillId="12" borderId="75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8" fillId="12" borderId="39" xfId="0" applyFont="1" applyFill="1" applyBorder="1" applyAlignment="1">
      <alignment horizontal="center" vertical="center" wrapText="1"/>
    </xf>
    <xf numFmtId="0" fontId="13" fillId="13" borderId="0" xfId="0" applyFont="1" applyFill="1" applyBorder="1" applyAlignment="1">
      <alignment wrapText="1"/>
    </xf>
    <xf numFmtId="0" fontId="18" fillId="11" borderId="8" xfId="0" applyFont="1" applyFill="1" applyBorder="1" applyAlignment="1">
      <alignment horizontal="center" vertical="center" wrapText="1"/>
    </xf>
    <xf numFmtId="0" fontId="18" fillId="12" borderId="53" xfId="0" applyFont="1" applyFill="1" applyBorder="1" applyAlignment="1">
      <alignment horizontal="center" vertical="center" wrapText="1"/>
    </xf>
    <xf numFmtId="0" fontId="18" fillId="12" borderId="54" xfId="0" applyFont="1" applyFill="1" applyBorder="1" applyAlignment="1">
      <alignment horizontal="center" vertical="center" wrapText="1"/>
    </xf>
    <xf numFmtId="0" fontId="18" fillId="12" borderId="55" xfId="0" applyFont="1" applyFill="1" applyBorder="1" applyAlignment="1">
      <alignment horizontal="center" vertical="center" wrapText="1"/>
    </xf>
    <xf numFmtId="0" fontId="18" fillId="11" borderId="5" xfId="0" applyFont="1" applyFill="1" applyBorder="1" applyAlignment="1">
      <alignment horizontal="center" vertical="center" wrapText="1"/>
    </xf>
    <xf numFmtId="0" fontId="18" fillId="11" borderId="3" xfId="0" applyFont="1" applyFill="1" applyBorder="1" applyAlignment="1">
      <alignment horizontal="center" vertical="center" wrapText="1"/>
    </xf>
    <xf numFmtId="0" fontId="18" fillId="11" borderId="6" xfId="0" applyFont="1" applyFill="1" applyBorder="1" applyAlignment="1">
      <alignment horizontal="center" vertical="center" wrapText="1"/>
    </xf>
    <xf numFmtId="0" fontId="18" fillId="11" borderId="56" xfId="0" applyFont="1" applyFill="1" applyBorder="1" applyAlignment="1">
      <alignment horizontal="center" vertical="center" wrapText="1"/>
    </xf>
    <xf numFmtId="0" fontId="13" fillId="0" borderId="56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3" fillId="0" borderId="37" xfId="0" applyFont="1" applyBorder="1" applyAlignment="1">
      <alignment wrapText="1"/>
    </xf>
    <xf numFmtId="0" fontId="18" fillId="11" borderId="35" xfId="0" applyFont="1" applyFill="1" applyBorder="1" applyAlignment="1">
      <alignment horizontal="center" vertical="center" wrapText="1"/>
    </xf>
    <xf numFmtId="0" fontId="18" fillId="11" borderId="2" xfId="0" applyFont="1" applyFill="1" applyBorder="1" applyAlignment="1">
      <alignment horizontal="center" vertical="center" wrapText="1"/>
    </xf>
    <xf numFmtId="0" fontId="18" fillId="11" borderId="43" xfId="0" applyFont="1" applyFill="1" applyBorder="1" applyAlignment="1">
      <alignment horizontal="center" vertical="center" wrapText="1"/>
    </xf>
    <xf numFmtId="0" fontId="18" fillId="12" borderId="45" xfId="0" applyFont="1" applyFill="1" applyBorder="1" applyAlignment="1">
      <alignment horizontal="center" vertical="center" wrapText="1"/>
    </xf>
    <xf numFmtId="0" fontId="18" fillId="12" borderId="46" xfId="0" applyFont="1" applyFill="1" applyBorder="1" applyAlignment="1">
      <alignment horizontal="center" vertical="center" wrapText="1"/>
    </xf>
    <xf numFmtId="0" fontId="18" fillId="12" borderId="47" xfId="0" applyFont="1" applyFill="1" applyBorder="1" applyAlignment="1">
      <alignment horizontal="center" vertical="center" wrapText="1"/>
    </xf>
    <xf numFmtId="0" fontId="18" fillId="11" borderId="57" xfId="0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8" xfId="0" applyFont="1" applyBorder="1" applyAlignment="1">
      <alignment wrapText="1"/>
    </xf>
    <xf numFmtId="0" fontId="13" fillId="0" borderId="0" xfId="0" applyFont="1" applyBorder="1" applyAlignment="1">
      <alignment wrapText="1"/>
    </xf>
    <xf numFmtId="0" fontId="13" fillId="0" borderId="19" xfId="0" applyFont="1" applyBorder="1" applyAlignment="1">
      <alignment wrapText="1"/>
    </xf>
    <xf numFmtId="0" fontId="18" fillId="11" borderId="36" xfId="0" applyFont="1" applyFill="1" applyBorder="1" applyAlignment="1">
      <alignment horizontal="center" vertical="center" wrapText="1"/>
    </xf>
    <xf numFmtId="0" fontId="16" fillId="12" borderId="38" xfId="0" applyFont="1" applyFill="1" applyBorder="1" applyAlignment="1">
      <alignment horizontal="center" vertical="center" wrapText="1"/>
    </xf>
    <xf numFmtId="0" fontId="16" fillId="12" borderId="24" xfId="0" applyFont="1" applyFill="1" applyBorder="1" applyAlignment="1">
      <alignment horizontal="center" vertical="center" wrapText="1"/>
    </xf>
    <xf numFmtId="0" fontId="18" fillId="14" borderId="53" xfId="0" applyFont="1" applyFill="1" applyBorder="1" applyAlignment="1">
      <alignment horizontal="center" wrapText="1"/>
    </xf>
    <xf numFmtId="0" fontId="18" fillId="14" borderId="54" xfId="0" applyFont="1" applyFill="1" applyBorder="1" applyAlignment="1">
      <alignment horizontal="center" wrapText="1"/>
    </xf>
    <xf numFmtId="0" fontId="18" fillId="14" borderId="55" xfId="0" applyFont="1" applyFill="1" applyBorder="1" applyAlignment="1">
      <alignment horizontal="center" wrapText="1"/>
    </xf>
    <xf numFmtId="0" fontId="18" fillId="11" borderId="37" xfId="0" applyFont="1" applyFill="1" applyBorder="1" applyAlignment="1">
      <alignment horizontal="center" vertical="center" wrapText="1"/>
    </xf>
    <xf numFmtId="0" fontId="18" fillId="12" borderId="38" xfId="0" applyFont="1" applyFill="1" applyBorder="1" applyAlignment="1">
      <alignment horizontal="center" vertical="center" wrapText="1"/>
    </xf>
    <xf numFmtId="0" fontId="18" fillId="12" borderId="24" xfId="0" applyFont="1" applyFill="1" applyBorder="1" applyAlignment="1">
      <alignment horizontal="center" vertical="center" wrapText="1"/>
    </xf>
    <xf numFmtId="0" fontId="13" fillId="10" borderId="5" xfId="0" applyFont="1" applyFill="1" applyBorder="1" applyAlignment="1">
      <alignment horizontal="left" vertical="center" wrapText="1"/>
    </xf>
    <xf numFmtId="0" fontId="13" fillId="10" borderId="3" xfId="0" applyFont="1" applyFill="1" applyBorder="1" applyAlignment="1">
      <alignment horizontal="left" vertical="center" wrapText="1"/>
    </xf>
    <xf numFmtId="0" fontId="13" fillId="10" borderId="6" xfId="0" applyFont="1" applyFill="1" applyBorder="1" applyAlignment="1">
      <alignment horizontal="left" vertical="center" wrapText="1"/>
    </xf>
    <xf numFmtId="0" fontId="13" fillId="13" borderId="8" xfId="0" applyFont="1" applyFill="1" applyBorder="1" applyAlignment="1">
      <alignment horizontal="center" vertical="center" wrapText="1"/>
    </xf>
    <xf numFmtId="0" fontId="13" fillId="15" borderId="11" xfId="0" applyFont="1" applyFill="1" applyBorder="1" applyAlignment="1">
      <alignment horizontal="left" vertical="center" wrapText="1"/>
    </xf>
    <xf numFmtId="0" fontId="13" fillId="15" borderId="12" xfId="0" applyFont="1" applyFill="1" applyBorder="1" applyAlignment="1">
      <alignment horizontal="left" vertical="center" wrapText="1"/>
    </xf>
    <xf numFmtId="0" fontId="13" fillId="15" borderId="73" xfId="0" applyFont="1" applyFill="1" applyBorder="1" applyAlignment="1">
      <alignment horizontal="left" vertical="center" wrapText="1"/>
    </xf>
    <xf numFmtId="0" fontId="18" fillId="13" borderId="57" xfId="0" applyFont="1" applyFill="1" applyBorder="1" applyAlignment="1">
      <alignment horizontal="center" vertical="center" wrapText="1"/>
    </xf>
    <xf numFmtId="0" fontId="18" fillId="13" borderId="8" xfId="0" applyFont="1" applyFill="1" applyBorder="1" applyAlignment="1">
      <alignment horizontal="center" vertical="center" wrapText="1"/>
    </xf>
    <xf numFmtId="0" fontId="18" fillId="11" borderId="51" xfId="0" applyFont="1" applyFill="1" applyBorder="1" applyAlignment="1">
      <alignment horizontal="center" vertical="center" wrapText="1"/>
    </xf>
    <xf numFmtId="0" fontId="18" fillId="11" borderId="39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37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14" fontId="18" fillId="0" borderId="24" xfId="0" applyNumberFormat="1" applyFont="1" applyBorder="1" applyAlignment="1">
      <alignment horizontal="left" vertical="center" wrapText="1"/>
    </xf>
    <xf numFmtId="14" fontId="18" fillId="0" borderId="41" xfId="0" applyNumberFormat="1" applyFont="1" applyBorder="1" applyAlignment="1">
      <alignment horizontal="left" vertical="center" wrapText="1"/>
    </xf>
    <xf numFmtId="44" fontId="18" fillId="16" borderId="2" xfId="0" applyNumberFormat="1" applyFont="1" applyFill="1" applyBorder="1" applyAlignment="1">
      <alignment horizontal="left" vertical="center" wrapText="1"/>
    </xf>
    <xf numFmtId="44" fontId="18" fillId="16" borderId="37" xfId="0" applyNumberFormat="1" applyFont="1" applyFill="1" applyBorder="1" applyAlignment="1">
      <alignment horizontal="left" vertical="center" wrapText="1"/>
    </xf>
    <xf numFmtId="0" fontId="18" fillId="0" borderId="38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1" fontId="18" fillId="16" borderId="24" xfId="0" applyNumberFormat="1" applyFont="1" applyFill="1" applyBorder="1" applyAlignment="1">
      <alignment horizontal="center" vertical="center" wrapText="1"/>
    </xf>
    <xf numFmtId="0" fontId="18" fillId="16" borderId="44" xfId="0" applyFont="1" applyFill="1" applyBorder="1" applyAlignment="1">
      <alignment horizontal="center" vertical="center" wrapText="1"/>
    </xf>
    <xf numFmtId="0" fontId="18" fillId="12" borderId="31" xfId="0" applyFont="1" applyFill="1" applyBorder="1" applyAlignment="1">
      <alignment horizontal="center" vertical="center" wrapText="1"/>
    </xf>
    <xf numFmtId="0" fontId="18" fillId="12" borderId="32" xfId="0" applyFont="1" applyFill="1" applyBorder="1" applyAlignment="1">
      <alignment horizontal="center" vertical="center" wrapText="1"/>
    </xf>
    <xf numFmtId="0" fontId="18" fillId="12" borderId="42" xfId="0" applyFont="1" applyFill="1" applyBorder="1" applyAlignment="1">
      <alignment horizontal="center" vertical="center" wrapText="1"/>
    </xf>
    <xf numFmtId="0" fontId="18" fillId="0" borderId="35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43" xfId="0" applyFont="1" applyFill="1" applyBorder="1" applyAlignment="1">
      <alignment horizontal="center" vertical="center" wrapText="1"/>
    </xf>
    <xf numFmtId="0" fontId="18" fillId="11" borderId="10" xfId="0" applyFont="1" applyFill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8" fillId="16" borderId="2" xfId="0" applyFont="1" applyFill="1" applyBorder="1" applyAlignment="1">
      <alignment horizontal="center" vertical="center" wrapText="1"/>
    </xf>
    <xf numFmtId="0" fontId="18" fillId="16" borderId="37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1" fontId="16" fillId="9" borderId="11" xfId="0" applyNumberFormat="1" applyFont="1" applyFill="1" applyBorder="1" applyAlignment="1">
      <alignment horizontal="center" vertical="center" wrapText="1"/>
    </xf>
    <xf numFmtId="1" fontId="16" fillId="9" borderId="12" xfId="0" applyNumberFormat="1" applyFont="1" applyFill="1" applyBorder="1" applyAlignment="1">
      <alignment horizontal="center" vertical="center" wrapText="1"/>
    </xf>
    <xf numFmtId="1" fontId="16" fillId="9" borderId="20" xfId="0" applyNumberFormat="1" applyFont="1" applyFill="1" applyBorder="1" applyAlignment="1">
      <alignment horizontal="center" vertical="center" wrapText="1"/>
    </xf>
    <xf numFmtId="49" fontId="16" fillId="9" borderId="27" xfId="0" applyNumberFormat="1" applyFont="1" applyFill="1" applyBorder="1" applyAlignment="1">
      <alignment horizontal="center" vertical="center" wrapText="1"/>
    </xf>
    <xf numFmtId="49" fontId="16" fillId="9" borderId="12" xfId="0" applyNumberFormat="1" applyFont="1" applyFill="1" applyBorder="1" applyAlignment="1">
      <alignment horizontal="center" vertical="center" wrapText="1"/>
    </xf>
    <xf numFmtId="49" fontId="16" fillId="9" borderId="20" xfId="0" applyNumberFormat="1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9" borderId="25" xfId="0" applyFont="1" applyFill="1" applyBorder="1" applyAlignment="1">
      <alignment horizontal="center" vertical="center" wrapText="1"/>
    </xf>
    <xf numFmtId="0" fontId="16" fillId="9" borderId="26" xfId="0" applyFont="1" applyFill="1" applyBorder="1" applyAlignment="1">
      <alignment horizontal="center" vertical="center" wrapText="1"/>
    </xf>
    <xf numFmtId="0" fontId="15" fillId="13" borderId="0" xfId="0" applyFont="1" applyFill="1" applyBorder="1" applyAlignment="1">
      <alignment wrapText="1"/>
    </xf>
    <xf numFmtId="0" fontId="16" fillId="12" borderId="31" xfId="0" applyFont="1" applyFill="1" applyBorder="1" applyAlignment="1">
      <alignment horizontal="center" vertical="center" wrapText="1"/>
    </xf>
    <xf numFmtId="0" fontId="16" fillId="12" borderId="33" xfId="0" applyFont="1" applyFill="1" applyBorder="1" applyAlignment="1">
      <alignment horizontal="center" vertical="center" wrapText="1"/>
    </xf>
    <xf numFmtId="0" fontId="16" fillId="12" borderId="34" xfId="0" applyFont="1" applyFill="1" applyBorder="1" applyAlignment="1">
      <alignment horizontal="center" vertical="center" wrapText="1"/>
    </xf>
    <xf numFmtId="0" fontId="15" fillId="13" borderId="66" xfId="0" applyFont="1" applyFill="1" applyBorder="1" applyAlignment="1">
      <alignment horizontal="center" vertical="center" wrapText="1"/>
    </xf>
    <xf numFmtId="0" fontId="15" fillId="13" borderId="67" xfId="0" applyFont="1" applyFill="1" applyBorder="1" applyAlignment="1">
      <alignment horizontal="center" vertical="center" wrapText="1"/>
    </xf>
    <xf numFmtId="0" fontId="15" fillId="13" borderId="68" xfId="0" applyFont="1" applyFill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13" fillId="0" borderId="5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center" vertical="center" wrapText="1"/>
    </xf>
    <xf numFmtId="0" fontId="13" fillId="9" borderId="36" xfId="0" applyFont="1" applyFill="1" applyBorder="1" applyAlignment="1">
      <alignment horizontal="center" vertical="center" wrapText="1"/>
    </xf>
    <xf numFmtId="0" fontId="13" fillId="0" borderId="70" xfId="0" applyFont="1" applyBorder="1" applyAlignment="1">
      <alignment horizontal="left" vertical="center" wrapText="1"/>
    </xf>
    <xf numFmtId="0" fontId="13" fillId="0" borderId="60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71" xfId="0" applyFont="1" applyBorder="1" applyAlignment="1">
      <alignment horizontal="left" vertical="center" wrapText="1"/>
    </xf>
    <xf numFmtId="0" fontId="13" fillId="0" borderId="69" xfId="0" applyFont="1" applyBorder="1" applyAlignment="1">
      <alignment horizontal="left" vertical="center" wrapText="1"/>
    </xf>
    <xf numFmtId="0" fontId="13" fillId="0" borderId="72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73" xfId="0" applyFont="1" applyBorder="1" applyAlignment="1">
      <alignment horizontal="left" vertical="center" wrapText="1"/>
    </xf>
    <xf numFmtId="0" fontId="13" fillId="15" borderId="5" xfId="0" applyFont="1" applyFill="1" applyBorder="1" applyAlignment="1">
      <alignment horizontal="left" vertical="center" wrapText="1"/>
    </xf>
    <xf numFmtId="0" fontId="13" fillId="15" borderId="3" xfId="0" applyFont="1" applyFill="1" applyBorder="1" applyAlignment="1">
      <alignment horizontal="left" vertical="center" wrapText="1"/>
    </xf>
    <xf numFmtId="0" fontId="13" fillId="15" borderId="6" xfId="0" applyFont="1" applyFill="1" applyBorder="1" applyAlignment="1">
      <alignment horizontal="left" vertical="center" wrapText="1"/>
    </xf>
    <xf numFmtId="0" fontId="28" fillId="13" borderId="80" xfId="29" applyFont="1" applyFill="1" applyBorder="1" applyAlignment="1">
      <alignment horizontal="center" vertical="center" wrapText="1"/>
    </xf>
    <xf numFmtId="0" fontId="30" fillId="0" borderId="14" xfId="29" applyFont="1" applyBorder="1" applyAlignment="1">
      <alignment horizontal="center" vertical="center" wrapText="1"/>
    </xf>
    <xf numFmtId="0" fontId="30" fillId="0" borderId="17" xfId="29" applyFont="1" applyBorder="1" applyAlignment="1">
      <alignment horizontal="center" vertical="center" wrapText="1"/>
    </xf>
    <xf numFmtId="0" fontId="30" fillId="0" borderId="18" xfId="29" applyFont="1" applyBorder="1" applyAlignment="1">
      <alignment horizontal="center" vertical="center" wrapText="1"/>
    </xf>
    <xf numFmtId="0" fontId="30" fillId="0" borderId="19" xfId="29" applyFont="1" applyBorder="1" applyAlignment="1">
      <alignment horizontal="center" vertical="center" wrapText="1"/>
    </xf>
    <xf numFmtId="0" fontId="30" fillId="0" borderId="21" xfId="29" applyFont="1" applyBorder="1" applyAlignment="1">
      <alignment horizontal="center" vertical="center" wrapText="1"/>
    </xf>
    <xf numFmtId="0" fontId="30" fillId="0" borderId="77" xfId="29" applyFont="1" applyBorder="1" applyAlignment="1">
      <alignment horizontal="center" vertical="center" wrapText="1"/>
    </xf>
    <xf numFmtId="0" fontId="28" fillId="0" borderId="11" xfId="29" applyFont="1" applyBorder="1" applyAlignment="1">
      <alignment horizontal="left" vertical="center" wrapText="1"/>
    </xf>
    <xf numFmtId="0" fontId="28" fillId="0" borderId="73" xfId="29" applyFont="1" applyBorder="1" applyAlignment="1">
      <alignment horizontal="left" vertical="center" wrapText="1"/>
    </xf>
    <xf numFmtId="0" fontId="30" fillId="0" borderId="11" xfId="29" applyFont="1" applyBorder="1" applyAlignment="1">
      <alignment horizontal="center" vertical="center" wrapText="1"/>
    </xf>
    <xf numFmtId="0" fontId="30" fillId="0" borderId="12" xfId="29" applyFont="1" applyBorder="1" applyAlignment="1">
      <alignment horizontal="center" vertical="center" wrapText="1"/>
    </xf>
    <xf numFmtId="0" fontId="30" fillId="0" borderId="20" xfId="29" applyFont="1" applyBorder="1" applyAlignment="1">
      <alignment horizontal="center" vertical="center" wrapText="1"/>
    </xf>
    <xf numFmtId="1" fontId="30" fillId="0" borderId="11" xfId="29" applyNumberFormat="1" applyFont="1" applyBorder="1" applyAlignment="1">
      <alignment horizontal="center" vertical="center" wrapText="1"/>
    </xf>
    <xf numFmtId="1" fontId="30" fillId="0" borderId="12" xfId="29" applyNumberFormat="1" applyFont="1" applyBorder="1" applyAlignment="1">
      <alignment horizontal="center" vertical="center" wrapText="1"/>
    </xf>
    <xf numFmtId="1" fontId="30" fillId="0" borderId="20" xfId="29" applyNumberFormat="1" applyFont="1" applyBorder="1" applyAlignment="1">
      <alignment horizontal="center" vertical="center" wrapText="1"/>
    </xf>
    <xf numFmtId="0" fontId="30" fillId="0" borderId="16" xfId="29" applyFont="1" applyBorder="1" applyAlignment="1">
      <alignment horizontal="center" vertical="center" wrapText="1"/>
    </xf>
    <xf numFmtId="0" fontId="30" fillId="0" borderId="95" xfId="29" applyFont="1" applyBorder="1" applyAlignment="1">
      <alignment horizontal="center" vertical="center" wrapText="1"/>
    </xf>
    <xf numFmtId="0" fontId="30" fillId="0" borderId="94" xfId="29" applyFont="1" applyBorder="1" applyAlignment="1">
      <alignment horizontal="center" vertical="center" wrapText="1"/>
    </xf>
    <xf numFmtId="0" fontId="30" fillId="0" borderId="93" xfId="29" applyFont="1" applyBorder="1" applyAlignment="1">
      <alignment horizontal="center" vertical="center" wrapText="1"/>
    </xf>
    <xf numFmtId="0" fontId="30" fillId="13" borderId="84" xfId="29" applyFont="1" applyFill="1" applyBorder="1" applyAlignment="1">
      <alignment horizontal="center" vertical="center" wrapText="1"/>
    </xf>
    <xf numFmtId="0" fontId="30" fillId="13" borderId="85" xfId="29" applyFont="1" applyFill="1" applyBorder="1" applyAlignment="1">
      <alignment horizontal="center" vertical="center" wrapText="1"/>
    </xf>
    <xf numFmtId="0" fontId="30" fillId="14" borderId="90" xfId="29" applyFont="1" applyFill="1" applyBorder="1" applyAlignment="1">
      <alignment horizontal="center" vertical="center"/>
    </xf>
    <xf numFmtId="0" fontId="30" fillId="14" borderId="89" xfId="29" applyFont="1" applyFill="1" applyBorder="1" applyAlignment="1">
      <alignment horizontal="center" vertical="center"/>
    </xf>
    <xf numFmtId="0" fontId="30" fillId="14" borderId="88" xfId="29" applyFont="1" applyFill="1" applyBorder="1" applyAlignment="1">
      <alignment horizontal="center" vertical="center"/>
    </xf>
    <xf numFmtId="0" fontId="30" fillId="14" borderId="87" xfId="29" applyFont="1" applyFill="1" applyBorder="1" applyAlignment="1">
      <alignment horizontal="center" vertical="center"/>
    </xf>
    <xf numFmtId="0" fontId="30" fillId="17" borderId="81" xfId="29" applyFont="1" applyFill="1" applyBorder="1" applyAlignment="1">
      <alignment horizontal="center" vertical="center"/>
    </xf>
    <xf numFmtId="0" fontId="30" fillId="17" borderId="80" xfId="29" applyFont="1" applyFill="1" applyBorder="1" applyAlignment="1">
      <alignment horizontal="center" vertical="center"/>
    </xf>
    <xf numFmtId="0" fontId="30" fillId="17" borderId="86" xfId="29" applyFont="1" applyFill="1" applyBorder="1" applyAlignment="1">
      <alignment horizontal="center" vertical="center"/>
    </xf>
    <xf numFmtId="0" fontId="30" fillId="0" borderId="91" xfId="29" applyFont="1" applyBorder="1" applyAlignment="1">
      <alignment horizontal="center" vertical="center"/>
    </xf>
    <xf numFmtId="0" fontId="30" fillId="0" borderId="25" xfId="29" applyFont="1" applyBorder="1" applyAlignment="1">
      <alignment horizontal="center" vertical="center"/>
    </xf>
    <xf numFmtId="0" fontId="30" fillId="0" borderId="26" xfId="29" applyFont="1" applyBorder="1" applyAlignment="1">
      <alignment horizontal="center" vertical="center"/>
    </xf>
    <xf numFmtId="0" fontId="30" fillId="13" borderId="81" xfId="29" applyFont="1" applyFill="1" applyBorder="1" applyAlignment="1">
      <alignment horizontal="center" vertical="center"/>
    </xf>
    <xf numFmtId="0" fontId="30" fillId="13" borderId="80" xfId="29" applyFont="1" applyFill="1" applyBorder="1" applyAlignment="1">
      <alignment horizontal="center" vertical="center"/>
    </xf>
    <xf numFmtId="0" fontId="30" fillId="13" borderId="79" xfId="29" applyFont="1" applyFill="1" applyBorder="1" applyAlignment="1">
      <alignment horizontal="center" vertical="center"/>
    </xf>
    <xf numFmtId="0" fontId="30" fillId="15" borderId="81" xfId="29" applyFont="1" applyFill="1" applyBorder="1" applyAlignment="1">
      <alignment horizontal="center" vertical="center"/>
    </xf>
    <xf numFmtId="0" fontId="30" fillId="15" borderId="80" xfId="29" applyFont="1" applyFill="1" applyBorder="1" applyAlignment="1">
      <alignment horizontal="center" vertical="center"/>
    </xf>
    <xf numFmtId="0" fontId="30" fillId="15" borderId="79" xfId="29" applyFont="1" applyFill="1" applyBorder="1" applyAlignment="1">
      <alignment horizontal="center" vertical="center"/>
    </xf>
    <xf numFmtId="0" fontId="30" fillId="13" borderId="112" xfId="29" applyFont="1" applyFill="1" applyBorder="1" applyAlignment="1">
      <alignment horizontal="center" vertical="center" wrapText="1"/>
    </xf>
    <xf numFmtId="0" fontId="28" fillId="0" borderId="12" xfId="29" applyFont="1" applyBorder="1" applyAlignment="1">
      <alignment horizontal="left" vertical="center" wrapText="1"/>
    </xf>
    <xf numFmtId="0" fontId="28" fillId="0" borderId="102" xfId="29" applyFont="1" applyBorder="1" applyAlignment="1">
      <alignment horizontal="left" vertical="center" wrapText="1"/>
    </xf>
    <xf numFmtId="0" fontId="28" fillId="0" borderId="113" xfId="29" applyFont="1" applyBorder="1" applyAlignment="1">
      <alignment horizontal="left" vertical="center" wrapText="1"/>
    </xf>
    <xf numFmtId="0" fontId="28" fillId="0" borderId="114" xfId="29" applyFont="1" applyBorder="1" applyAlignment="1">
      <alignment horizontal="left" vertical="center" wrapText="1"/>
    </xf>
    <xf numFmtId="0" fontId="30" fillId="13" borderId="21" xfId="29" applyFont="1" applyFill="1" applyBorder="1" applyAlignment="1">
      <alignment horizontal="center" vertical="center"/>
    </xf>
    <xf numFmtId="0" fontId="30" fillId="13" borderId="60" xfId="29" applyFont="1" applyFill="1" applyBorder="1" applyAlignment="1">
      <alignment horizontal="center" vertical="center"/>
    </xf>
    <xf numFmtId="0" fontId="30" fillId="13" borderId="22" xfId="29" applyFont="1" applyFill="1" applyBorder="1" applyAlignment="1">
      <alignment horizontal="center" vertical="center"/>
    </xf>
    <xf numFmtId="0" fontId="28" fillId="0" borderId="8" xfId="29" applyFont="1" applyBorder="1" applyAlignment="1">
      <alignment horizontal="left" vertical="center" wrapText="1"/>
    </xf>
    <xf numFmtId="0" fontId="28" fillId="0" borderId="91" xfId="29" applyFont="1" applyBorder="1" applyAlignment="1">
      <alignment horizontal="left" vertical="center" wrapText="1"/>
    </xf>
    <xf numFmtId="0" fontId="28" fillId="0" borderId="25" xfId="29" applyFont="1" applyBorder="1" applyAlignment="1">
      <alignment horizontal="left" vertical="center" wrapText="1"/>
    </xf>
    <xf numFmtId="0" fontId="28" fillId="0" borderId="75" xfId="29" applyFont="1" applyBorder="1" applyAlignment="1">
      <alignment horizontal="left" vertical="center" wrapText="1"/>
    </xf>
    <xf numFmtId="0" fontId="13" fillId="9" borderId="5" xfId="0" applyFont="1" applyFill="1" applyBorder="1" applyAlignment="1">
      <alignment horizontal="left" vertical="center" wrapText="1"/>
    </xf>
    <xf numFmtId="0" fontId="13" fillId="9" borderId="6" xfId="0" applyFont="1" applyFill="1" applyBorder="1" applyAlignment="1">
      <alignment horizontal="left" vertical="center" wrapText="1"/>
    </xf>
    <xf numFmtId="0" fontId="13" fillId="9" borderId="3" xfId="0" applyFont="1" applyFill="1" applyBorder="1" applyAlignment="1">
      <alignment horizontal="left" vertical="center" wrapText="1"/>
    </xf>
    <xf numFmtId="0" fontId="13" fillId="9" borderId="29" xfId="0" applyFont="1" applyFill="1" applyBorder="1" applyAlignment="1">
      <alignment horizontal="left" vertical="center" wrapText="1"/>
    </xf>
    <xf numFmtId="0" fontId="13" fillId="9" borderId="30" xfId="0" applyFont="1" applyFill="1" applyBorder="1" applyAlignment="1">
      <alignment horizontal="left" vertical="center" wrapText="1"/>
    </xf>
    <xf numFmtId="0" fontId="13" fillId="9" borderId="4" xfId="0" applyFont="1" applyFill="1" applyBorder="1" applyAlignment="1">
      <alignment horizontal="left" vertical="center" wrapText="1"/>
    </xf>
    <xf numFmtId="0" fontId="13" fillId="9" borderId="5" xfId="0" applyFont="1" applyFill="1" applyBorder="1" applyAlignment="1">
      <alignment horizontal="left" vertical="center"/>
    </xf>
    <xf numFmtId="0" fontId="13" fillId="9" borderId="3" xfId="0" applyFont="1" applyFill="1" applyBorder="1" applyAlignment="1">
      <alignment horizontal="left" vertical="center"/>
    </xf>
    <xf numFmtId="0" fontId="13" fillId="13" borderId="60" xfId="0" applyFont="1" applyFill="1" applyBorder="1" applyAlignment="1">
      <alignment wrapText="1"/>
    </xf>
    <xf numFmtId="0" fontId="13" fillId="0" borderId="5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9" borderId="11" xfId="0" applyFont="1" applyFill="1" applyBorder="1" applyAlignment="1">
      <alignment horizontal="left" vertical="center" wrapText="1"/>
    </xf>
    <xf numFmtId="0" fontId="13" fillId="9" borderId="12" xfId="0" applyFont="1" applyFill="1" applyBorder="1" applyAlignment="1">
      <alignment horizontal="left" vertical="center" wrapText="1"/>
    </xf>
    <xf numFmtId="0" fontId="13" fillId="9" borderId="73" xfId="0" applyFont="1" applyFill="1" applyBorder="1" applyAlignment="1">
      <alignment horizontal="left" vertical="center" wrapText="1"/>
    </xf>
    <xf numFmtId="0" fontId="18" fillId="12" borderId="58" xfId="0" applyFont="1" applyFill="1" applyBorder="1" applyAlignment="1">
      <alignment horizontal="center" vertical="center" wrapText="1"/>
    </xf>
    <xf numFmtId="0" fontId="18" fillId="12" borderId="52" xfId="0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left" vertical="center" wrapText="1"/>
    </xf>
    <xf numFmtId="0" fontId="13" fillId="9" borderId="71" xfId="0" applyFont="1" applyFill="1" applyBorder="1" applyAlignment="1">
      <alignment horizontal="left" vertical="center" wrapText="1"/>
    </xf>
    <xf numFmtId="0" fontId="13" fillId="9" borderId="69" xfId="0" applyFont="1" applyFill="1" applyBorder="1" applyAlignment="1">
      <alignment horizontal="left" vertical="center" wrapText="1"/>
    </xf>
    <xf numFmtId="0" fontId="13" fillId="9" borderId="72" xfId="0" applyFont="1" applyFill="1" applyBorder="1" applyAlignment="1">
      <alignment horizontal="left" vertical="center" wrapText="1"/>
    </xf>
    <xf numFmtId="14" fontId="18" fillId="0" borderId="24" xfId="0" applyNumberFormat="1" applyFont="1" applyBorder="1" applyAlignment="1">
      <alignment horizontal="center" vertical="center" wrapText="1"/>
    </xf>
    <xf numFmtId="14" fontId="18" fillId="0" borderId="41" xfId="0" applyNumberFormat="1" applyFont="1" applyBorder="1" applyAlignment="1">
      <alignment horizontal="center" vertical="center" wrapText="1"/>
    </xf>
    <xf numFmtId="0" fontId="18" fillId="9" borderId="2" xfId="0" applyFont="1" applyFill="1" applyBorder="1" applyAlignment="1">
      <alignment horizontal="center" vertical="center" wrapText="1"/>
    </xf>
    <xf numFmtId="0" fontId="18" fillId="9" borderId="37" xfId="0" applyFont="1" applyFill="1" applyBorder="1" applyAlignment="1">
      <alignment horizontal="center" vertical="center" wrapText="1"/>
    </xf>
    <xf numFmtId="44" fontId="19" fillId="9" borderId="2" xfId="0" applyNumberFormat="1" applyFont="1" applyFill="1" applyBorder="1" applyAlignment="1">
      <alignment horizontal="left" vertical="center" wrapText="1"/>
    </xf>
    <xf numFmtId="44" fontId="19" fillId="9" borderId="37" xfId="0" applyNumberFormat="1" applyFont="1" applyFill="1" applyBorder="1" applyAlignment="1">
      <alignment horizontal="left" vertical="center" wrapText="1"/>
    </xf>
    <xf numFmtId="0" fontId="19" fillId="0" borderId="24" xfId="0" applyFont="1" applyBorder="1" applyAlignment="1">
      <alignment horizontal="center" vertical="center" wrapText="1"/>
    </xf>
    <xf numFmtId="1" fontId="19" fillId="0" borderId="24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59" xfId="0" applyFont="1" applyBorder="1" applyAlignment="1">
      <alignment horizontal="center" vertical="center" wrapText="1"/>
    </xf>
    <xf numFmtId="1" fontId="16" fillId="9" borderId="27" xfId="0" applyNumberFormat="1" applyFont="1" applyFill="1" applyBorder="1" applyAlignment="1">
      <alignment horizontal="center" vertical="center"/>
    </xf>
    <xf numFmtId="0" fontId="16" fillId="9" borderId="12" xfId="0" applyNumberFormat="1" applyFont="1" applyFill="1" applyBorder="1" applyAlignment="1">
      <alignment horizontal="center" vertical="center"/>
    </xf>
    <xf numFmtId="0" fontId="16" fillId="9" borderId="20" xfId="0" applyNumberFormat="1" applyFont="1" applyFill="1" applyBorder="1" applyAlignment="1">
      <alignment horizontal="center" vertical="center"/>
    </xf>
    <xf numFmtId="0" fontId="16" fillId="19" borderId="81" xfId="0" applyFont="1" applyFill="1" applyBorder="1" applyAlignment="1">
      <alignment horizontal="center" vertical="center" wrapText="1"/>
    </xf>
    <xf numFmtId="0" fontId="16" fillId="19" borderId="80" xfId="0" applyFont="1" applyFill="1" applyBorder="1" applyAlignment="1">
      <alignment horizontal="center" vertical="center" wrapText="1"/>
    </xf>
    <xf numFmtId="0" fontId="16" fillId="19" borderId="86" xfId="0" applyFont="1" applyFill="1" applyBorder="1" applyAlignment="1">
      <alignment horizontal="center" vertical="center" wrapText="1"/>
    </xf>
    <xf numFmtId="0" fontId="32" fillId="18" borderId="81" xfId="0" applyFont="1" applyFill="1" applyBorder="1" applyAlignment="1">
      <alignment horizontal="center" vertical="center"/>
    </xf>
    <xf numFmtId="0" fontId="32" fillId="18" borderId="80" xfId="0" applyFont="1" applyFill="1" applyBorder="1" applyAlignment="1">
      <alignment horizontal="center" vertical="center"/>
    </xf>
    <xf numFmtId="0" fontId="35" fillId="14" borderId="109" xfId="0" applyFont="1" applyFill="1" applyBorder="1" applyAlignment="1">
      <alignment horizontal="center" vertical="center"/>
    </xf>
    <xf numFmtId="0" fontId="35" fillId="14" borderId="110" xfId="0" applyFont="1" applyFill="1" applyBorder="1" applyAlignment="1">
      <alignment horizontal="center" vertical="center"/>
    </xf>
    <xf numFmtId="0" fontId="35" fillId="14" borderId="111" xfId="0" applyFont="1" applyFill="1" applyBorder="1" applyAlignment="1">
      <alignment horizontal="center" vertical="center"/>
    </xf>
    <xf numFmtId="0" fontId="35" fillId="14" borderId="116" xfId="0" applyFont="1" applyFill="1" applyBorder="1" applyAlignment="1">
      <alignment horizontal="center" vertical="center"/>
    </xf>
    <xf numFmtId="0" fontId="35" fillId="14" borderId="112" xfId="0" applyFont="1" applyFill="1" applyBorder="1" applyAlignment="1">
      <alignment horizontal="center" vertical="center"/>
    </xf>
    <xf numFmtId="0" fontId="35" fillId="14" borderId="117" xfId="0" applyFont="1" applyFill="1" applyBorder="1" applyAlignment="1">
      <alignment horizontal="center" vertical="center"/>
    </xf>
    <xf numFmtId="0" fontId="35" fillId="14" borderId="58" xfId="0" applyFont="1" applyFill="1" applyBorder="1" applyAlignment="1">
      <alignment horizontal="center" vertical="center"/>
    </xf>
    <xf numFmtId="0" fontId="35" fillId="14" borderId="52" xfId="0" applyFont="1" applyFill="1" applyBorder="1" applyAlignment="1">
      <alignment horizontal="center" vertical="center"/>
    </xf>
    <xf numFmtId="0" fontId="36" fillId="0" borderId="48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6" fillId="0" borderId="57" xfId="0" applyFont="1" applyBorder="1" applyAlignment="1">
      <alignment horizontal="center" vertical="center"/>
    </xf>
    <xf numFmtId="0" fontId="36" fillId="0" borderId="8" xfId="0" applyFont="1" applyBorder="1" applyAlignment="1">
      <alignment horizontal="center" vertical="center"/>
    </xf>
    <xf numFmtId="0" fontId="35" fillId="17" borderId="58" xfId="0" applyFont="1" applyFill="1" applyBorder="1" applyAlignment="1">
      <alignment horizontal="center" vertical="center"/>
    </xf>
    <xf numFmtId="0" fontId="35" fillId="17" borderId="52" xfId="0" applyFont="1" applyFill="1" applyBorder="1" applyAlignment="1">
      <alignment horizontal="center" vertical="center"/>
    </xf>
  </cellXfs>
  <cellStyles count="31">
    <cellStyle name="Accent 1 1" xfId="4" xr:uid="{00000000-0005-0000-0000-000000000000}"/>
    <cellStyle name="Accent 2 1" xfId="5" xr:uid="{00000000-0005-0000-0000-000001000000}"/>
    <cellStyle name="Accent 3 1" xfId="6" xr:uid="{00000000-0005-0000-0000-000002000000}"/>
    <cellStyle name="Accent 4" xfId="7" xr:uid="{00000000-0005-0000-0000-000003000000}"/>
    <cellStyle name="Bad 1" xfId="8" xr:uid="{00000000-0005-0000-0000-000004000000}"/>
    <cellStyle name="Error 1" xfId="9" xr:uid="{00000000-0005-0000-0000-000005000000}"/>
    <cellStyle name="Excel_BuiltIn_Texto Explicativo 1" xfId="10" xr:uid="{00000000-0005-0000-0000-000006000000}"/>
    <cellStyle name="Footnote 1" xfId="11" xr:uid="{00000000-0005-0000-0000-000007000000}"/>
    <cellStyle name="Good 1" xfId="12" xr:uid="{00000000-0005-0000-0000-000008000000}"/>
    <cellStyle name="Heading 1 1" xfId="13" xr:uid="{00000000-0005-0000-0000-000009000000}"/>
    <cellStyle name="Heading 2 1" xfId="14" xr:uid="{00000000-0005-0000-0000-00000A000000}"/>
    <cellStyle name="Heading 3" xfId="15" xr:uid="{00000000-0005-0000-0000-00000B000000}"/>
    <cellStyle name="Hyperlink 1" xfId="16" xr:uid="{00000000-0005-0000-0000-00000C000000}"/>
    <cellStyle name="Moeda" xfId="2" builtinId="4" customBuiltin="1"/>
    <cellStyle name="Moeda 2" xfId="30" xr:uid="{FB6244E8-6DD2-4930-B919-5F9120621D93}"/>
    <cellStyle name="Neutral 1" xfId="17" xr:uid="{00000000-0005-0000-0000-00000E000000}"/>
    <cellStyle name="Normal" xfId="0" builtinId="0" customBuiltin="1"/>
    <cellStyle name="Normal 16" xfId="28" xr:uid="{00000000-0005-0000-0000-000010000000}"/>
    <cellStyle name="Normal 2" xfId="18" xr:uid="{00000000-0005-0000-0000-000011000000}"/>
    <cellStyle name="Normal 2 2" xfId="19" xr:uid="{00000000-0005-0000-0000-000012000000}"/>
    <cellStyle name="Normal 2 2 2" xfId="20" xr:uid="{00000000-0005-0000-0000-000013000000}"/>
    <cellStyle name="Normal 2 2 2 2" xfId="21" xr:uid="{00000000-0005-0000-0000-000014000000}"/>
    <cellStyle name="Normal 3" xfId="29" xr:uid="{AFDC6F42-50DC-49B5-B7A6-DAED2F280C30}"/>
    <cellStyle name="Normal 5" xfId="22" xr:uid="{00000000-0005-0000-0000-000015000000}"/>
    <cellStyle name="Normal 5 5" xfId="23" xr:uid="{00000000-0005-0000-0000-000016000000}"/>
    <cellStyle name="Note 1" xfId="24" xr:uid="{00000000-0005-0000-0000-000017000000}"/>
    <cellStyle name="Porcentagem" xfId="3" builtinId="5" customBuiltin="1"/>
    <cellStyle name="Status 1" xfId="25" xr:uid="{00000000-0005-0000-0000-000019000000}"/>
    <cellStyle name="Text 1" xfId="26" xr:uid="{00000000-0005-0000-0000-00001A000000}"/>
    <cellStyle name="Vírgula" xfId="1" builtinId="3" customBuiltin="1"/>
    <cellStyle name="Warning 1" xfId="27" xr:uid="{00000000-0005-0000-0000-00001C000000}"/>
  </cellStyles>
  <dxfs count="0"/>
  <tableStyles count="0" defaultTableStyle="TableStyleMedium2" defaultPivotStyle="PivotStyleLight16"/>
  <colors>
    <mruColors>
      <color rgb="FFFF9900"/>
      <color rgb="FFDDDDDD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26956</xdr:colOff>
      <xdr:row>1</xdr:row>
      <xdr:rowOff>134680</xdr:rowOff>
    </xdr:from>
    <xdr:to>
      <xdr:col>2</xdr:col>
      <xdr:colOff>477801</xdr:colOff>
      <xdr:row>5</xdr:row>
      <xdr:rowOff>283978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863" y="245436"/>
          <a:ext cx="971397" cy="10131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148556</xdr:colOff>
      <xdr:row>1</xdr:row>
      <xdr:rowOff>9525</xdr:rowOff>
    </xdr:from>
    <xdr:to>
      <xdr:col>3</xdr:col>
      <xdr:colOff>629007</xdr:colOff>
      <xdr:row>7</xdr:row>
      <xdr:rowOff>94939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4D62504-4617-4030-B5CC-00B76232C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20006" y="9525"/>
          <a:ext cx="861451" cy="11522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194598</xdr:colOff>
      <xdr:row>2</xdr:row>
      <xdr:rowOff>30726</xdr:rowOff>
    </xdr:from>
    <xdr:to>
      <xdr:col>3</xdr:col>
      <xdr:colOff>604275</xdr:colOff>
      <xdr:row>6</xdr:row>
      <xdr:rowOff>200540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1D0B4CB-841B-44BA-96DC-9D0D0B43B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773" y="230751"/>
          <a:ext cx="933552" cy="116041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ALS/SS%20Servicos/SETRAC/Tiago%20Teixeira/Contrata&#231;&#245;es/Vigil&#226;ncia%20Armada/Planilha%20de%20Custos%20Vigilancia%20Armada%20Protegid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ALS/SS%20Servicos/SETRAC/Tiago%20Teixeira/Contrata&#231;&#245;es/Vigil&#226;ncia%20Armada/Planilha%20de%20Custos%20Vigilancia%20Arma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BASE PADRÃO"/>
      <sheetName val="1. Posto Diurno 5%"/>
      <sheetName val="2. Posto Diurno 4%"/>
      <sheetName val="3. Posto Diurno 3%"/>
      <sheetName val="4. Posto Diurno 2%"/>
      <sheetName val="5. Posto Noturno 5%"/>
      <sheetName val="6. Posto Noturno 4%"/>
      <sheetName val="7. Posto Noturno 3%"/>
      <sheetName val="8. Posto Noturno 2%"/>
      <sheetName val="9. Uniformes"/>
      <sheetName val="10. Materiais"/>
      <sheetName val="11. Equipamentos"/>
      <sheetName val="12. Cotação ISSQ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BASE PADRÃO"/>
      <sheetName val="1. Posto Diurno 5%"/>
      <sheetName val="2. Posto Diurno 4%"/>
      <sheetName val="3. Posto Diurno 3%"/>
      <sheetName val="4. Posto Diurno 2%"/>
      <sheetName val="5. Posto Noturno 5%"/>
      <sheetName val="6. Posto Noturno 4%"/>
      <sheetName val="7. Posto Noturno 3%"/>
      <sheetName val="8. Posto Noturno 2%"/>
      <sheetName val="10. Materiais"/>
      <sheetName val="11. Equipamentos"/>
      <sheetName val="12. Cotação ISSQ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R140"/>
  <sheetViews>
    <sheetView zoomScale="86" zoomScaleNormal="86" workbookViewId="0">
      <selection activeCell="J31" sqref="J31"/>
    </sheetView>
  </sheetViews>
  <sheetFormatPr defaultRowHeight="18.399999999999999" customHeight="1"/>
  <cols>
    <col min="1" max="1" width="2" style="2" customWidth="1"/>
    <col min="2" max="2" width="7.85546875" style="2" customWidth="1"/>
    <col min="3" max="3" width="7.42578125" style="2" customWidth="1"/>
    <col min="4" max="8" width="22.7109375" style="2" customWidth="1"/>
    <col min="9" max="9" width="2" style="4" customWidth="1"/>
    <col min="10" max="10" width="44.7109375" style="4" customWidth="1"/>
    <col min="11" max="11" width="9" style="4" customWidth="1"/>
    <col min="12" max="12" width="13.5703125" style="4" customWidth="1"/>
    <col min="13" max="1025" width="9" style="4" customWidth="1"/>
    <col min="1026" max="1026" width="9.140625" style="4" customWidth="1"/>
    <col min="1027" max="16384" width="9.140625" style="4"/>
  </cols>
  <sheetData>
    <row r="1" spans="1:9" ht="9" customHeight="1" thickTop="1" thickBot="1">
      <c r="A1" s="51"/>
      <c r="B1" s="49"/>
      <c r="C1" s="49"/>
      <c r="D1" s="49"/>
      <c r="E1" s="49"/>
      <c r="F1" s="49"/>
      <c r="G1" s="49"/>
      <c r="H1" s="49"/>
      <c r="I1" s="52"/>
    </row>
    <row r="2" spans="1:9" ht="14.25" customHeight="1">
      <c r="A2" s="53"/>
      <c r="B2" s="77"/>
      <c r="C2" s="78"/>
      <c r="D2" s="313" t="s">
        <v>27</v>
      </c>
      <c r="E2" s="313"/>
      <c r="F2" s="313"/>
      <c r="G2" s="313"/>
      <c r="H2" s="314"/>
      <c r="I2" s="54"/>
    </row>
    <row r="3" spans="1:9" ht="14.25" customHeight="1">
      <c r="A3" s="53"/>
      <c r="B3" s="79"/>
      <c r="C3" s="80"/>
      <c r="D3" s="315"/>
      <c r="E3" s="315"/>
      <c r="F3" s="315"/>
      <c r="G3" s="315"/>
      <c r="H3" s="316"/>
      <c r="I3" s="54"/>
    </row>
    <row r="4" spans="1:9" ht="20.25" customHeight="1">
      <c r="A4" s="53"/>
      <c r="B4" s="81"/>
      <c r="C4" s="82"/>
      <c r="D4" s="1" t="s">
        <v>102</v>
      </c>
      <c r="E4" s="317">
        <v>202400005005765</v>
      </c>
      <c r="F4" s="318"/>
      <c r="G4" s="318"/>
      <c r="H4" s="319"/>
      <c r="I4" s="54"/>
    </row>
    <row r="5" spans="1:9" ht="20.25" customHeight="1">
      <c r="A5" s="53"/>
      <c r="B5" s="81"/>
      <c r="C5" s="82"/>
      <c r="D5" s="1" t="s">
        <v>103</v>
      </c>
      <c r="E5" s="320" t="s">
        <v>139</v>
      </c>
      <c r="F5" s="321"/>
      <c r="G5" s="321"/>
      <c r="H5" s="322"/>
      <c r="I5" s="54"/>
    </row>
    <row r="6" spans="1:9" ht="29.25" customHeight="1" thickBot="1">
      <c r="A6" s="53"/>
      <c r="B6" s="83"/>
      <c r="C6" s="84"/>
      <c r="D6" s="13" t="s">
        <v>106</v>
      </c>
      <c r="E6" s="323" t="s">
        <v>138</v>
      </c>
      <c r="F6" s="324"/>
      <c r="G6" s="324"/>
      <c r="H6" s="325"/>
      <c r="I6" s="54"/>
    </row>
    <row r="7" spans="1:9" ht="11.25" customHeight="1" thickBot="1">
      <c r="A7" s="53"/>
      <c r="B7" s="326"/>
      <c r="C7" s="326"/>
      <c r="D7" s="326"/>
      <c r="E7" s="326"/>
      <c r="F7" s="326"/>
      <c r="G7" s="326"/>
      <c r="H7" s="326"/>
      <c r="I7" s="54"/>
    </row>
    <row r="8" spans="1:9" ht="18" customHeight="1">
      <c r="A8" s="53"/>
      <c r="B8" s="327" t="s">
        <v>28</v>
      </c>
      <c r="C8" s="328"/>
      <c r="D8" s="328"/>
      <c r="E8" s="328"/>
      <c r="F8" s="328"/>
      <c r="G8" s="328"/>
      <c r="H8" s="329"/>
      <c r="I8" s="54"/>
    </row>
    <row r="9" spans="1:9" ht="18.75" customHeight="1">
      <c r="A9" s="53"/>
      <c r="B9" s="46" t="s">
        <v>3</v>
      </c>
      <c r="C9" s="264" t="s">
        <v>29</v>
      </c>
      <c r="D9" s="264"/>
      <c r="E9" s="264"/>
      <c r="F9" s="264"/>
      <c r="G9" s="337"/>
      <c r="H9" s="338"/>
      <c r="I9" s="54"/>
    </row>
    <row r="10" spans="1:9" ht="18.75" customHeight="1">
      <c r="A10" s="53"/>
      <c r="B10" s="46" t="s">
        <v>5</v>
      </c>
      <c r="C10" s="264" t="s">
        <v>30</v>
      </c>
      <c r="D10" s="264"/>
      <c r="E10" s="264"/>
      <c r="F10" s="264"/>
      <c r="G10" s="335" t="s">
        <v>133</v>
      </c>
      <c r="H10" s="336"/>
      <c r="I10" s="54"/>
    </row>
    <row r="11" spans="1:9" ht="18.75" customHeight="1">
      <c r="A11" s="53"/>
      <c r="B11" s="46" t="s">
        <v>8</v>
      </c>
      <c r="C11" s="264" t="s">
        <v>31</v>
      </c>
      <c r="D11" s="264"/>
      <c r="E11" s="264"/>
      <c r="F11" s="264"/>
      <c r="G11" s="335"/>
      <c r="H11" s="336"/>
      <c r="I11" s="54"/>
    </row>
    <row r="12" spans="1:9" ht="18.75" customHeight="1" thickBot="1">
      <c r="A12" s="53"/>
      <c r="B12" s="16" t="s">
        <v>9</v>
      </c>
      <c r="C12" s="339" t="s">
        <v>32</v>
      </c>
      <c r="D12" s="340"/>
      <c r="E12" s="340"/>
      <c r="F12" s="341"/>
      <c r="G12" s="333">
        <v>60</v>
      </c>
      <c r="H12" s="334"/>
      <c r="I12" s="54"/>
    </row>
    <row r="13" spans="1:9" ht="9" customHeight="1" thickBot="1">
      <c r="A13" s="53"/>
      <c r="B13" s="244"/>
      <c r="C13" s="244"/>
      <c r="D13" s="244"/>
      <c r="E13" s="244"/>
      <c r="F13" s="244"/>
      <c r="G13" s="244"/>
      <c r="H13" s="244"/>
      <c r="I13" s="54"/>
    </row>
    <row r="14" spans="1:9" ht="18" customHeight="1">
      <c r="A14" s="53"/>
      <c r="B14" s="301" t="s">
        <v>33</v>
      </c>
      <c r="C14" s="302"/>
      <c r="D14" s="302"/>
      <c r="E14" s="302"/>
      <c r="F14" s="302"/>
      <c r="G14" s="302"/>
      <c r="H14" s="303"/>
      <c r="I14" s="54"/>
    </row>
    <row r="15" spans="1:9" ht="18" customHeight="1">
      <c r="A15" s="53"/>
      <c r="B15" s="308" t="s">
        <v>34</v>
      </c>
      <c r="C15" s="309"/>
      <c r="D15" s="309"/>
      <c r="E15" s="309" t="s">
        <v>35</v>
      </c>
      <c r="F15" s="309"/>
      <c r="G15" s="309" t="s">
        <v>36</v>
      </c>
      <c r="H15" s="310"/>
      <c r="I15" s="54"/>
    </row>
    <row r="16" spans="1:9" ht="18" customHeight="1" thickBot="1">
      <c r="A16" s="53"/>
      <c r="B16" s="297" t="s">
        <v>37</v>
      </c>
      <c r="C16" s="298"/>
      <c r="D16" s="298"/>
      <c r="E16" s="298" t="s">
        <v>107</v>
      </c>
      <c r="F16" s="298"/>
      <c r="G16" s="299"/>
      <c r="H16" s="300"/>
      <c r="I16" s="54"/>
    </row>
    <row r="17" spans="1:9" ht="9" customHeight="1" thickBot="1">
      <c r="A17" s="53"/>
      <c r="B17" s="244"/>
      <c r="C17" s="244"/>
      <c r="D17" s="244"/>
      <c r="E17" s="244"/>
      <c r="F17" s="244"/>
      <c r="G17" s="244"/>
      <c r="H17" s="244"/>
      <c r="I17" s="54"/>
    </row>
    <row r="18" spans="1:9" ht="18" customHeight="1">
      <c r="A18" s="53"/>
      <c r="B18" s="301" t="s">
        <v>38</v>
      </c>
      <c r="C18" s="302"/>
      <c r="D18" s="302"/>
      <c r="E18" s="302"/>
      <c r="F18" s="302"/>
      <c r="G18" s="302"/>
      <c r="H18" s="303"/>
      <c r="I18" s="54"/>
    </row>
    <row r="19" spans="1:9" ht="18" customHeight="1">
      <c r="A19" s="53"/>
      <c r="B19" s="304" t="s">
        <v>39</v>
      </c>
      <c r="C19" s="305"/>
      <c r="D19" s="305"/>
      <c r="E19" s="305"/>
      <c r="F19" s="305"/>
      <c r="G19" s="305"/>
      <c r="H19" s="306"/>
      <c r="I19" s="54"/>
    </row>
    <row r="20" spans="1:9" ht="18" customHeight="1">
      <c r="A20" s="53"/>
      <c r="B20" s="15">
        <v>1</v>
      </c>
      <c r="C20" s="237" t="s">
        <v>40</v>
      </c>
      <c r="D20" s="238"/>
      <c r="E20" s="238"/>
      <c r="F20" s="239"/>
      <c r="G20" s="311"/>
      <c r="H20" s="312"/>
      <c r="I20" s="54"/>
    </row>
    <row r="21" spans="1:9" ht="18" customHeight="1">
      <c r="A21" s="53"/>
      <c r="B21" s="15">
        <v>2</v>
      </c>
      <c r="C21" s="237" t="s">
        <v>41</v>
      </c>
      <c r="D21" s="238"/>
      <c r="E21" s="238"/>
      <c r="F21" s="239"/>
      <c r="G21" s="311"/>
      <c r="H21" s="312"/>
      <c r="I21" s="54"/>
    </row>
    <row r="22" spans="1:9" ht="18" customHeight="1">
      <c r="A22" s="53"/>
      <c r="B22" s="15">
        <v>3</v>
      </c>
      <c r="C22" s="237" t="s">
        <v>42</v>
      </c>
      <c r="D22" s="238"/>
      <c r="E22" s="238"/>
      <c r="F22" s="239"/>
      <c r="G22" s="295" t="e">
        <f>#REF!</f>
        <v>#REF!</v>
      </c>
      <c r="H22" s="296"/>
      <c r="I22" s="54"/>
    </row>
    <row r="23" spans="1:9" ht="18" customHeight="1">
      <c r="A23" s="53"/>
      <c r="B23" s="15">
        <v>4</v>
      </c>
      <c r="C23" s="237" t="s">
        <v>43</v>
      </c>
      <c r="D23" s="238"/>
      <c r="E23" s="238"/>
      <c r="F23" s="239"/>
      <c r="G23" s="288"/>
      <c r="H23" s="289"/>
      <c r="I23" s="54"/>
    </row>
    <row r="24" spans="1:9" ht="18" customHeight="1" thickBot="1">
      <c r="A24" s="53"/>
      <c r="B24" s="16">
        <v>5</v>
      </c>
      <c r="C24" s="290" t="s">
        <v>44</v>
      </c>
      <c r="D24" s="291"/>
      <c r="E24" s="291"/>
      <c r="F24" s="292"/>
      <c r="G24" s="293"/>
      <c r="H24" s="294"/>
      <c r="I24" s="54"/>
    </row>
    <row r="25" spans="1:9" ht="18" customHeight="1" thickBot="1">
      <c r="A25" s="53"/>
      <c r="B25" s="244"/>
      <c r="C25" s="244"/>
      <c r="D25" s="244"/>
      <c r="E25" s="244"/>
      <c r="F25" s="244"/>
      <c r="G25" s="244"/>
      <c r="H25" s="244"/>
      <c r="I25" s="54"/>
    </row>
    <row r="26" spans="1:9" ht="18" customHeight="1">
      <c r="A26" s="53"/>
      <c r="B26" s="259" t="s">
        <v>108</v>
      </c>
      <c r="C26" s="260"/>
      <c r="D26" s="260"/>
      <c r="E26" s="260"/>
      <c r="F26" s="260"/>
      <c r="G26" s="260"/>
      <c r="H26" s="261"/>
      <c r="I26" s="54"/>
    </row>
    <row r="27" spans="1:9" ht="18" customHeight="1">
      <c r="A27" s="53"/>
      <c r="B27" s="17" t="s">
        <v>109</v>
      </c>
      <c r="C27" s="307" t="s">
        <v>110</v>
      </c>
      <c r="D27" s="307"/>
      <c r="E27" s="307"/>
      <c r="F27" s="307"/>
      <c r="G27" s="18" t="s">
        <v>2</v>
      </c>
      <c r="H27" s="19" t="s">
        <v>46</v>
      </c>
      <c r="I27" s="54"/>
    </row>
    <row r="28" spans="1:9" ht="18" customHeight="1">
      <c r="A28" s="53"/>
      <c r="B28" s="20" t="s">
        <v>3</v>
      </c>
      <c r="C28" s="342" t="s">
        <v>47</v>
      </c>
      <c r="D28" s="343"/>
      <c r="E28" s="343"/>
      <c r="F28" s="343"/>
      <c r="G28" s="344"/>
      <c r="H28" s="61" t="e">
        <f>G22</f>
        <v>#REF!</v>
      </c>
      <c r="I28" s="54"/>
    </row>
    <row r="29" spans="1:9" ht="18" customHeight="1">
      <c r="A29" s="53"/>
      <c r="B29" s="15" t="s">
        <v>5</v>
      </c>
      <c r="C29" s="237" t="s">
        <v>48</v>
      </c>
      <c r="D29" s="238"/>
      <c r="E29" s="238"/>
      <c r="F29" s="239"/>
      <c r="G29" s="62">
        <v>0</v>
      </c>
      <c r="H29" s="63" t="e">
        <f>G29*H28</f>
        <v>#REF!</v>
      </c>
      <c r="I29" s="54"/>
    </row>
    <row r="30" spans="1:9" ht="18" customHeight="1">
      <c r="A30" s="53"/>
      <c r="B30" s="15" t="s">
        <v>8</v>
      </c>
      <c r="C30" s="237" t="s">
        <v>49</v>
      </c>
      <c r="D30" s="238"/>
      <c r="E30" s="238"/>
      <c r="F30" s="239"/>
      <c r="G30" s="62">
        <v>0</v>
      </c>
      <c r="H30" s="63" t="e">
        <f>G30*H28</f>
        <v>#REF!</v>
      </c>
      <c r="I30" s="54"/>
    </row>
    <row r="31" spans="1:9" ht="18" customHeight="1">
      <c r="A31" s="53"/>
      <c r="B31" s="15" t="s">
        <v>9</v>
      </c>
      <c r="C31" s="237" t="s">
        <v>50</v>
      </c>
      <c r="D31" s="238"/>
      <c r="E31" s="238"/>
      <c r="F31" s="239"/>
      <c r="G31" s="62">
        <v>0</v>
      </c>
      <c r="H31" s="63" t="e">
        <f>G31*H28</f>
        <v>#REF!</v>
      </c>
      <c r="I31" s="54"/>
    </row>
    <row r="32" spans="1:9" ht="18" customHeight="1">
      <c r="A32" s="53"/>
      <c r="B32" s="15" t="s">
        <v>11</v>
      </c>
      <c r="C32" s="237" t="s">
        <v>51</v>
      </c>
      <c r="D32" s="238"/>
      <c r="E32" s="238"/>
      <c r="F32" s="239"/>
      <c r="G32" s="62">
        <v>0</v>
      </c>
      <c r="H32" s="63" t="e">
        <f>G32*H28</f>
        <v>#REF!</v>
      </c>
      <c r="I32" s="54"/>
    </row>
    <row r="33" spans="1:9" ht="18" customHeight="1">
      <c r="A33" s="53"/>
      <c r="B33" s="15" t="s">
        <v>13</v>
      </c>
      <c r="C33" s="237" t="s">
        <v>52</v>
      </c>
      <c r="D33" s="238"/>
      <c r="E33" s="238"/>
      <c r="F33" s="239"/>
      <c r="G33" s="64">
        <v>0</v>
      </c>
      <c r="H33" s="63" t="e">
        <f>G33*H28</f>
        <v>#REF!</v>
      </c>
      <c r="I33" s="54"/>
    </row>
    <row r="34" spans="1:9" ht="18" customHeight="1" thickBot="1">
      <c r="A34" s="53"/>
      <c r="B34" s="286" t="s">
        <v>111</v>
      </c>
      <c r="C34" s="287"/>
      <c r="D34" s="287"/>
      <c r="E34" s="287"/>
      <c r="F34" s="287"/>
      <c r="G34" s="23"/>
      <c r="H34" s="24" t="e">
        <f>SUM(H28:H33)</f>
        <v>#REF!</v>
      </c>
      <c r="I34" s="54"/>
    </row>
    <row r="35" spans="1:9" s="2" customFormat="1" ht="18" customHeight="1" thickBot="1">
      <c r="A35" s="53"/>
      <c r="B35" s="244"/>
      <c r="C35" s="244"/>
      <c r="D35" s="244"/>
      <c r="E35" s="244"/>
      <c r="F35" s="244"/>
      <c r="G35" s="244"/>
      <c r="H35" s="244"/>
      <c r="I35" s="50"/>
    </row>
    <row r="36" spans="1:9" ht="18" customHeight="1">
      <c r="A36" s="53"/>
      <c r="B36" s="259" t="s">
        <v>112</v>
      </c>
      <c r="C36" s="260"/>
      <c r="D36" s="260"/>
      <c r="E36" s="260"/>
      <c r="F36" s="260"/>
      <c r="G36" s="260"/>
      <c r="H36" s="261"/>
      <c r="I36" s="54"/>
    </row>
    <row r="37" spans="1:9" ht="18" customHeight="1">
      <c r="A37" s="53"/>
      <c r="B37" s="262" t="s">
        <v>114</v>
      </c>
      <c r="C37" s="245"/>
      <c r="D37" s="245"/>
      <c r="E37" s="245"/>
      <c r="F37" s="245"/>
      <c r="G37" s="245"/>
      <c r="H37" s="268"/>
      <c r="I37" s="54"/>
    </row>
    <row r="38" spans="1:9" ht="18" customHeight="1">
      <c r="A38" s="53"/>
      <c r="B38" s="25" t="s">
        <v>109</v>
      </c>
      <c r="C38" s="245" t="s">
        <v>110</v>
      </c>
      <c r="D38" s="245"/>
      <c r="E38" s="245"/>
      <c r="F38" s="245"/>
      <c r="G38" s="26" t="s">
        <v>2</v>
      </c>
      <c r="H38" s="19" t="s">
        <v>54</v>
      </c>
      <c r="I38" s="54"/>
    </row>
    <row r="39" spans="1:9" ht="18" customHeight="1">
      <c r="A39" s="53"/>
      <c r="B39" s="27" t="s">
        <v>3</v>
      </c>
      <c r="C39" s="264" t="s">
        <v>4</v>
      </c>
      <c r="D39" s="264"/>
      <c r="E39" s="264"/>
      <c r="F39" s="264"/>
      <c r="G39" s="65">
        <v>8.3330000000000001E-2</v>
      </c>
      <c r="H39" s="61" t="e">
        <f>G39*H34</f>
        <v>#REF!</v>
      </c>
      <c r="I39" s="54"/>
    </row>
    <row r="40" spans="1:9" ht="18" customHeight="1">
      <c r="A40" s="53"/>
      <c r="B40" s="27" t="s">
        <v>5</v>
      </c>
      <c r="C40" s="264" t="s">
        <v>113</v>
      </c>
      <c r="D40" s="264"/>
      <c r="E40" s="264"/>
      <c r="F40" s="264"/>
      <c r="G40" s="65">
        <v>3.0300000000000001E-2</v>
      </c>
      <c r="H40" s="61" t="e">
        <f>G40*H34</f>
        <v>#REF!</v>
      </c>
      <c r="I40" s="54"/>
    </row>
    <row r="41" spans="1:9" ht="18" customHeight="1">
      <c r="A41" s="53"/>
      <c r="B41" s="27" t="s">
        <v>8</v>
      </c>
      <c r="C41" s="264" t="s">
        <v>105</v>
      </c>
      <c r="D41" s="264"/>
      <c r="E41" s="264"/>
      <c r="F41" s="264"/>
      <c r="G41" s="65">
        <v>9.0910000000000005E-2</v>
      </c>
      <c r="H41" s="61" t="e">
        <f>G41*H34</f>
        <v>#REF!</v>
      </c>
      <c r="I41" s="54"/>
    </row>
    <row r="42" spans="1:9" ht="18" customHeight="1">
      <c r="A42" s="53"/>
      <c r="B42" s="284" t="s">
        <v>117</v>
      </c>
      <c r="C42" s="285"/>
      <c r="D42" s="285"/>
      <c r="E42" s="285"/>
      <c r="F42" s="285"/>
      <c r="G42" s="28">
        <f>SUM(G39:G41)</f>
        <v>0.20454</v>
      </c>
      <c r="H42" s="29" t="e">
        <f>SUM(H39:H41)</f>
        <v>#REF!</v>
      </c>
      <c r="I42" s="54"/>
    </row>
    <row r="43" spans="1:9" ht="9" customHeight="1">
      <c r="A43" s="53"/>
      <c r="B43" s="265"/>
      <c r="C43" s="266"/>
      <c r="D43" s="266"/>
      <c r="E43" s="266"/>
      <c r="F43" s="266"/>
      <c r="G43" s="266"/>
      <c r="H43" s="267"/>
      <c r="I43" s="54"/>
    </row>
    <row r="44" spans="1:9" ht="18" customHeight="1">
      <c r="A44" s="53"/>
      <c r="B44" s="262" t="s">
        <v>115</v>
      </c>
      <c r="C44" s="245"/>
      <c r="D44" s="245"/>
      <c r="E44" s="245"/>
      <c r="F44" s="245"/>
      <c r="G44" s="30" t="s">
        <v>122</v>
      </c>
      <c r="H44" s="31" t="e">
        <f>H34+H42</f>
        <v>#REF!</v>
      </c>
      <c r="I44" s="54"/>
    </row>
    <row r="45" spans="1:9" ht="18" customHeight="1">
      <c r="A45" s="53"/>
      <c r="B45" s="25" t="s">
        <v>109</v>
      </c>
      <c r="C45" s="245" t="s">
        <v>110</v>
      </c>
      <c r="D45" s="245"/>
      <c r="E45" s="245"/>
      <c r="F45" s="245"/>
      <c r="G45" s="26" t="s">
        <v>2</v>
      </c>
      <c r="H45" s="19" t="s">
        <v>54</v>
      </c>
      <c r="I45" s="54"/>
    </row>
    <row r="46" spans="1:9" ht="18" customHeight="1">
      <c r="A46" s="53"/>
      <c r="B46" s="27" t="s">
        <v>3</v>
      </c>
      <c r="C46" s="264" t="s">
        <v>7</v>
      </c>
      <c r="D46" s="264"/>
      <c r="E46" s="264"/>
      <c r="F46" s="264"/>
      <c r="G46" s="65">
        <v>0.2</v>
      </c>
      <c r="H46" s="61" t="e">
        <f>G46*$H$44</f>
        <v>#REF!</v>
      </c>
      <c r="I46" s="54"/>
    </row>
    <row r="47" spans="1:9" ht="18" customHeight="1">
      <c r="A47" s="53"/>
      <c r="B47" s="27" t="s">
        <v>5</v>
      </c>
      <c r="C47" s="264" t="s">
        <v>96</v>
      </c>
      <c r="D47" s="264"/>
      <c r="E47" s="264"/>
      <c r="F47" s="264"/>
      <c r="G47" s="65">
        <v>2.5000000000000001E-2</v>
      </c>
      <c r="H47" s="61" t="e">
        <f>G47*$H$44</f>
        <v>#REF!</v>
      </c>
      <c r="I47" s="54"/>
    </row>
    <row r="48" spans="1:9" ht="18" customHeight="1">
      <c r="A48" s="53"/>
      <c r="B48" s="32" t="s">
        <v>8</v>
      </c>
      <c r="C48" s="263" t="s">
        <v>97</v>
      </c>
      <c r="D48" s="263"/>
      <c r="E48" s="263"/>
      <c r="F48" s="263"/>
      <c r="G48" s="65">
        <v>0.03</v>
      </c>
      <c r="H48" s="61" t="e">
        <f t="shared" ref="H48:H53" si="0">G48*$H$44</f>
        <v>#REF!</v>
      </c>
      <c r="I48" s="54"/>
    </row>
    <row r="49" spans="1:9" ht="18" customHeight="1">
      <c r="A49" s="53"/>
      <c r="B49" s="27" t="s">
        <v>9</v>
      </c>
      <c r="C49" s="264" t="s">
        <v>10</v>
      </c>
      <c r="D49" s="264"/>
      <c r="E49" s="264"/>
      <c r="F49" s="264"/>
      <c r="G49" s="65">
        <v>1.4999999999999999E-2</v>
      </c>
      <c r="H49" s="61" t="e">
        <f t="shared" si="0"/>
        <v>#REF!</v>
      </c>
      <c r="I49" s="54"/>
    </row>
    <row r="50" spans="1:9" ht="18" customHeight="1">
      <c r="A50" s="53"/>
      <c r="B50" s="27" t="s">
        <v>11</v>
      </c>
      <c r="C50" s="264" t="s">
        <v>12</v>
      </c>
      <c r="D50" s="264"/>
      <c r="E50" s="264"/>
      <c r="F50" s="264"/>
      <c r="G50" s="65">
        <v>0.01</v>
      </c>
      <c r="H50" s="61" t="e">
        <f t="shared" si="0"/>
        <v>#REF!</v>
      </c>
      <c r="I50" s="54"/>
    </row>
    <row r="51" spans="1:9" ht="18" customHeight="1">
      <c r="A51" s="53"/>
      <c r="B51" s="27" t="s">
        <v>13</v>
      </c>
      <c r="C51" s="264" t="s">
        <v>14</v>
      </c>
      <c r="D51" s="264"/>
      <c r="E51" s="264"/>
      <c r="F51" s="264"/>
      <c r="G51" s="65">
        <v>6.0000000000000001E-3</v>
      </c>
      <c r="H51" s="61" t="e">
        <f t="shared" si="0"/>
        <v>#REF!</v>
      </c>
      <c r="I51" s="54"/>
    </row>
    <row r="52" spans="1:9" ht="18" customHeight="1">
      <c r="A52" s="53"/>
      <c r="B52" s="27" t="s">
        <v>15</v>
      </c>
      <c r="C52" s="264" t="s">
        <v>16</v>
      </c>
      <c r="D52" s="264"/>
      <c r="E52" s="264"/>
      <c r="F52" s="264"/>
      <c r="G52" s="65">
        <v>2E-3</v>
      </c>
      <c r="H52" s="61" t="e">
        <f t="shared" si="0"/>
        <v>#REF!</v>
      </c>
      <c r="I52" s="54"/>
    </row>
    <row r="53" spans="1:9" ht="18" customHeight="1">
      <c r="A53" s="53"/>
      <c r="B53" s="27" t="s">
        <v>17</v>
      </c>
      <c r="C53" s="264" t="s">
        <v>18</v>
      </c>
      <c r="D53" s="264"/>
      <c r="E53" s="264"/>
      <c r="F53" s="264"/>
      <c r="G53" s="65">
        <v>0.08</v>
      </c>
      <c r="H53" s="61" t="e">
        <f t="shared" si="0"/>
        <v>#REF!</v>
      </c>
      <c r="I53" s="54"/>
    </row>
    <row r="54" spans="1:9" ht="18" customHeight="1">
      <c r="A54" s="53"/>
      <c r="B54" s="262" t="s">
        <v>116</v>
      </c>
      <c r="C54" s="245"/>
      <c r="D54" s="245"/>
      <c r="E54" s="245"/>
      <c r="F54" s="245"/>
      <c r="G54" s="33">
        <f>SUM(G46:G53)</f>
        <v>0.36800000000000005</v>
      </c>
      <c r="H54" s="31" t="e">
        <f>SUM(H46:H53)</f>
        <v>#REF!</v>
      </c>
      <c r="I54" s="54"/>
    </row>
    <row r="55" spans="1:9" ht="9" customHeight="1">
      <c r="A55" s="53"/>
      <c r="B55" s="265"/>
      <c r="C55" s="266"/>
      <c r="D55" s="266"/>
      <c r="E55" s="266"/>
      <c r="F55" s="266"/>
      <c r="G55" s="266"/>
      <c r="H55" s="267"/>
      <c r="I55" s="54"/>
    </row>
    <row r="56" spans="1:9" ht="18" customHeight="1">
      <c r="A56" s="53"/>
      <c r="B56" s="262" t="s">
        <v>118</v>
      </c>
      <c r="C56" s="245"/>
      <c r="D56" s="245"/>
      <c r="E56" s="245"/>
      <c r="F56" s="245"/>
      <c r="G56" s="245"/>
      <c r="H56" s="268"/>
      <c r="I56" s="54"/>
    </row>
    <row r="57" spans="1:9" ht="18" customHeight="1">
      <c r="A57" s="53"/>
      <c r="B57" s="25" t="s">
        <v>109</v>
      </c>
      <c r="C57" s="245" t="s">
        <v>110</v>
      </c>
      <c r="D57" s="245"/>
      <c r="E57" s="245"/>
      <c r="F57" s="245"/>
      <c r="G57" s="245"/>
      <c r="H57" s="19" t="s">
        <v>119</v>
      </c>
      <c r="I57" s="54"/>
    </row>
    <row r="58" spans="1:9" ht="18" customHeight="1">
      <c r="A58" s="53"/>
      <c r="B58" s="27" t="s">
        <v>3</v>
      </c>
      <c r="C58" s="345" t="s">
        <v>92</v>
      </c>
      <c r="D58" s="346"/>
      <c r="E58" s="346"/>
      <c r="F58" s="347"/>
      <c r="G58" s="59" t="e">
        <f>#REF!</f>
        <v>#REF!</v>
      </c>
      <c r="H58" s="21" t="e">
        <f>(G58*2*22)-($H$34)*6%</f>
        <v>#REF!</v>
      </c>
      <c r="I58" s="54"/>
    </row>
    <row r="59" spans="1:9" ht="18" customHeight="1">
      <c r="A59" s="53"/>
      <c r="B59" s="27" t="s">
        <v>5</v>
      </c>
      <c r="C59" s="345" t="s">
        <v>93</v>
      </c>
      <c r="D59" s="346"/>
      <c r="E59" s="346"/>
      <c r="F59" s="347"/>
      <c r="G59" s="59" t="e">
        <f>#REF!</f>
        <v>#REF!</v>
      </c>
      <c r="H59" s="21" t="e">
        <f>(G59*22)-((G59*22)*11%)</f>
        <v>#REF!</v>
      </c>
      <c r="I59" s="54"/>
    </row>
    <row r="60" spans="1:9" ht="18" customHeight="1">
      <c r="A60" s="53"/>
      <c r="B60" s="27" t="s">
        <v>8</v>
      </c>
      <c r="C60" s="264" t="s">
        <v>89</v>
      </c>
      <c r="D60" s="264"/>
      <c r="E60" s="264"/>
      <c r="F60" s="264"/>
      <c r="G60" s="264"/>
      <c r="H60" s="66" t="e">
        <f>#REF!</f>
        <v>#REF!</v>
      </c>
      <c r="I60" s="54"/>
    </row>
    <row r="61" spans="1:9" ht="18" customHeight="1">
      <c r="A61" s="53"/>
      <c r="B61" s="27" t="s">
        <v>9</v>
      </c>
      <c r="C61" s="264" t="s">
        <v>90</v>
      </c>
      <c r="D61" s="264"/>
      <c r="E61" s="264"/>
      <c r="F61" s="264"/>
      <c r="G61" s="264"/>
      <c r="H61" s="66" t="e">
        <f>#REF!</f>
        <v>#REF!</v>
      </c>
      <c r="I61" s="54"/>
    </row>
    <row r="62" spans="1:9" ht="18" customHeight="1">
      <c r="A62" s="53"/>
      <c r="B62" s="32" t="s">
        <v>11</v>
      </c>
      <c r="C62" s="263" t="s">
        <v>120</v>
      </c>
      <c r="D62" s="263"/>
      <c r="E62" s="263"/>
      <c r="F62" s="263"/>
      <c r="G62" s="263"/>
      <c r="H62" s="66" t="e">
        <f>#REF!</f>
        <v>#REF!</v>
      </c>
      <c r="I62" s="54"/>
    </row>
    <row r="63" spans="1:9" ht="18" customHeight="1">
      <c r="A63" s="53"/>
      <c r="B63" s="32" t="s">
        <v>13</v>
      </c>
      <c r="C63" s="263" t="s">
        <v>121</v>
      </c>
      <c r="D63" s="263"/>
      <c r="E63" s="263"/>
      <c r="F63" s="263"/>
      <c r="G63" s="263"/>
      <c r="H63" s="66" t="e">
        <f>#REF!</f>
        <v>#REF!</v>
      </c>
      <c r="I63" s="54"/>
    </row>
    <row r="64" spans="1:9" ht="18" customHeight="1">
      <c r="A64" s="53"/>
      <c r="B64" s="27" t="s">
        <v>15</v>
      </c>
      <c r="C64" s="264" t="s">
        <v>134</v>
      </c>
      <c r="D64" s="264"/>
      <c r="E64" s="264"/>
      <c r="F64" s="264"/>
      <c r="G64" s="264"/>
      <c r="H64" s="66" t="e">
        <f>#REF!</f>
        <v>#REF!</v>
      </c>
      <c r="I64" s="54"/>
    </row>
    <row r="65" spans="1:18" ht="18" customHeight="1">
      <c r="A65" s="53"/>
      <c r="B65" s="27" t="s">
        <v>17</v>
      </c>
      <c r="C65" s="264" t="s">
        <v>135</v>
      </c>
      <c r="D65" s="264"/>
      <c r="E65" s="264"/>
      <c r="F65" s="264"/>
      <c r="G65" s="264"/>
      <c r="H65" s="66" t="e">
        <f>#REF!</f>
        <v>#REF!</v>
      </c>
      <c r="I65" s="54"/>
    </row>
    <row r="66" spans="1:18" ht="18" customHeight="1">
      <c r="A66" s="53"/>
      <c r="B66" s="27" t="s">
        <v>98</v>
      </c>
      <c r="C66" s="264" t="s">
        <v>136</v>
      </c>
      <c r="D66" s="264"/>
      <c r="E66" s="264"/>
      <c r="F66" s="264"/>
      <c r="G66" s="264"/>
      <c r="H66" s="66" t="e">
        <f>#REF!</f>
        <v>#REF!</v>
      </c>
      <c r="I66" s="54"/>
    </row>
    <row r="67" spans="1:18" ht="18" customHeight="1">
      <c r="A67" s="53"/>
      <c r="B67" s="262" t="s">
        <v>6</v>
      </c>
      <c r="C67" s="245"/>
      <c r="D67" s="245"/>
      <c r="E67" s="245"/>
      <c r="F67" s="245"/>
      <c r="G67" s="280"/>
      <c r="H67" s="31" t="e">
        <f>SUM(H58:H66)</f>
        <v>#REF!</v>
      </c>
      <c r="I67" s="54"/>
    </row>
    <row r="68" spans="1:18" ht="9" customHeight="1">
      <c r="A68" s="53"/>
      <c r="B68" s="265"/>
      <c r="C68" s="266"/>
      <c r="D68" s="266"/>
      <c r="E68" s="266"/>
      <c r="F68" s="266"/>
      <c r="G68" s="266"/>
      <c r="H68" s="267"/>
      <c r="I68" s="54"/>
    </row>
    <row r="69" spans="1:18" ht="18" customHeight="1">
      <c r="A69" s="53"/>
      <c r="B69" s="262" t="s">
        <v>56</v>
      </c>
      <c r="C69" s="245"/>
      <c r="D69" s="245"/>
      <c r="E69" s="245"/>
      <c r="F69" s="245"/>
      <c r="G69" s="245"/>
      <c r="H69" s="268"/>
      <c r="I69" s="54"/>
    </row>
    <row r="70" spans="1:18" ht="18" customHeight="1">
      <c r="A70" s="53"/>
      <c r="B70" s="25">
        <v>2</v>
      </c>
      <c r="C70" s="245" t="s">
        <v>57</v>
      </c>
      <c r="D70" s="245"/>
      <c r="E70" s="245"/>
      <c r="F70" s="245"/>
      <c r="G70" s="245"/>
      <c r="H70" s="19" t="s">
        <v>54</v>
      </c>
      <c r="I70" s="54"/>
    </row>
    <row r="71" spans="1:18" ht="18" customHeight="1">
      <c r="A71" s="53"/>
      <c r="B71" s="27" t="s">
        <v>58</v>
      </c>
      <c r="C71" s="281" t="s">
        <v>59</v>
      </c>
      <c r="D71" s="282"/>
      <c r="E71" s="282"/>
      <c r="F71" s="282"/>
      <c r="G71" s="283"/>
      <c r="H71" s="61" t="e">
        <f>H42</f>
        <v>#REF!</v>
      </c>
      <c r="I71" s="54"/>
    </row>
    <row r="72" spans="1:18" ht="18" customHeight="1">
      <c r="A72" s="53"/>
      <c r="B72" s="27" t="s">
        <v>60</v>
      </c>
      <c r="C72" s="281" t="s">
        <v>61</v>
      </c>
      <c r="D72" s="282"/>
      <c r="E72" s="282"/>
      <c r="F72" s="282"/>
      <c r="G72" s="283"/>
      <c r="H72" s="61" t="e">
        <f>H54</f>
        <v>#REF!</v>
      </c>
      <c r="I72" s="54"/>
    </row>
    <row r="73" spans="1:18" ht="18" customHeight="1">
      <c r="A73" s="53"/>
      <c r="B73" s="27" t="s">
        <v>62</v>
      </c>
      <c r="C73" s="281" t="s">
        <v>55</v>
      </c>
      <c r="D73" s="282"/>
      <c r="E73" s="282"/>
      <c r="F73" s="282"/>
      <c r="G73" s="283"/>
      <c r="H73" s="61" t="e">
        <f>H67</f>
        <v>#REF!</v>
      </c>
      <c r="I73" s="54"/>
    </row>
    <row r="74" spans="1:18" ht="18" customHeight="1" thickBot="1">
      <c r="A74" s="53"/>
      <c r="B74" s="234" t="s">
        <v>6</v>
      </c>
      <c r="C74" s="235"/>
      <c r="D74" s="235"/>
      <c r="E74" s="235"/>
      <c r="F74" s="235"/>
      <c r="G74" s="236"/>
      <c r="H74" s="35" t="e">
        <f>SUM(H71:H73)</f>
        <v>#REF!</v>
      </c>
      <c r="I74" s="54"/>
    </row>
    <row r="75" spans="1:18" s="2" customFormat="1" ht="18" customHeight="1" thickBot="1">
      <c r="A75" s="53"/>
      <c r="B75" s="244"/>
      <c r="C75" s="244"/>
      <c r="D75" s="244"/>
      <c r="E75" s="244"/>
      <c r="F75" s="244"/>
      <c r="G75" s="244"/>
      <c r="H75" s="244"/>
      <c r="I75" s="50"/>
    </row>
    <row r="76" spans="1:18" s="2" customFormat="1" ht="18" customHeight="1">
      <c r="A76" s="53"/>
      <c r="B76" s="271" t="s">
        <v>123</v>
      </c>
      <c r="C76" s="272"/>
      <c r="D76" s="272"/>
      <c r="E76" s="272"/>
      <c r="F76" s="272"/>
      <c r="G76" s="272"/>
      <c r="H76" s="273"/>
      <c r="I76" s="50"/>
    </row>
    <row r="77" spans="1:18" ht="18" customHeight="1">
      <c r="A77" s="53"/>
      <c r="B77" s="36" t="s">
        <v>109</v>
      </c>
      <c r="C77" s="249" t="s">
        <v>110</v>
      </c>
      <c r="D77" s="250"/>
      <c r="E77" s="250"/>
      <c r="F77" s="251"/>
      <c r="G77" s="37" t="s">
        <v>2</v>
      </c>
      <c r="H77" s="38" t="s">
        <v>54</v>
      </c>
      <c r="I77" s="54"/>
    </row>
    <row r="78" spans="1:18" ht="18" customHeight="1">
      <c r="A78" s="53"/>
      <c r="B78" s="15" t="s">
        <v>3</v>
      </c>
      <c r="C78" s="237" t="s">
        <v>20</v>
      </c>
      <c r="D78" s="238"/>
      <c r="E78" s="238"/>
      <c r="F78" s="239"/>
      <c r="G78" s="62">
        <f>5%/12</f>
        <v>4.1666666666666666E-3</v>
      </c>
      <c r="H78" s="67" t="e">
        <f>G78*$H$34</f>
        <v>#REF!</v>
      </c>
      <c r="I78" s="54"/>
      <c r="L78" s="3"/>
      <c r="M78" s="3"/>
      <c r="N78" s="3"/>
      <c r="O78" s="3"/>
      <c r="P78" s="3"/>
      <c r="Q78" s="3"/>
      <c r="R78" s="3"/>
    </row>
    <row r="79" spans="1:18" ht="18" customHeight="1">
      <c r="A79" s="53"/>
      <c r="B79" s="15" t="s">
        <v>5</v>
      </c>
      <c r="C79" s="237" t="s">
        <v>100</v>
      </c>
      <c r="D79" s="238"/>
      <c r="E79" s="238"/>
      <c r="F79" s="239"/>
      <c r="G79" s="62">
        <f>G78*G53</f>
        <v>3.3333333333333332E-4</v>
      </c>
      <c r="H79" s="67" t="e">
        <f>G79*$H$34</f>
        <v>#REF!</v>
      </c>
      <c r="I79" s="54"/>
      <c r="K79" s="55"/>
      <c r="L79" s="3"/>
      <c r="M79" s="3"/>
      <c r="N79" s="3"/>
      <c r="O79" s="3"/>
      <c r="P79" s="3"/>
      <c r="Q79" s="3"/>
      <c r="R79" s="3"/>
    </row>
    <row r="80" spans="1:18" ht="18" customHeight="1">
      <c r="A80" s="53"/>
      <c r="B80" s="15" t="s">
        <v>8</v>
      </c>
      <c r="C80" s="237" t="s">
        <v>21</v>
      </c>
      <c r="D80" s="238"/>
      <c r="E80" s="238"/>
      <c r="F80" s="239"/>
      <c r="G80" s="62">
        <f>7/30/12</f>
        <v>1.9444444444444445E-2</v>
      </c>
      <c r="H80" s="67" t="e">
        <f>G80*$H$34</f>
        <v>#REF!</v>
      </c>
      <c r="I80" s="54"/>
      <c r="L80" s="3"/>
      <c r="M80" s="3"/>
      <c r="N80" s="3"/>
      <c r="O80" s="3"/>
      <c r="P80" s="3"/>
      <c r="Q80" s="3"/>
      <c r="R80" s="3"/>
    </row>
    <row r="81" spans="1:18" ht="18" customHeight="1">
      <c r="A81" s="53"/>
      <c r="B81" s="15" t="s">
        <v>9</v>
      </c>
      <c r="C81" s="237" t="s">
        <v>101</v>
      </c>
      <c r="D81" s="238"/>
      <c r="E81" s="238"/>
      <c r="F81" s="239"/>
      <c r="G81" s="62">
        <f>G80*G54</f>
        <v>7.1555555555555565E-3</v>
      </c>
      <c r="H81" s="67" t="e">
        <f>G81*$H$34</f>
        <v>#REF!</v>
      </c>
      <c r="I81" s="54"/>
      <c r="L81" s="3"/>
      <c r="M81" s="3"/>
      <c r="N81" s="3"/>
      <c r="O81" s="3"/>
      <c r="P81" s="3"/>
      <c r="Q81" s="3"/>
      <c r="R81" s="3"/>
    </row>
    <row r="82" spans="1:18" ht="18" customHeight="1">
      <c r="A82" s="53"/>
      <c r="B82" s="15" t="s">
        <v>11</v>
      </c>
      <c r="C82" s="237" t="s">
        <v>99</v>
      </c>
      <c r="D82" s="238"/>
      <c r="E82" s="238"/>
      <c r="F82" s="239"/>
      <c r="G82" s="62">
        <v>0.04</v>
      </c>
      <c r="H82" s="67" t="e">
        <f>G82*$H$34</f>
        <v>#REF!</v>
      </c>
      <c r="I82" s="54"/>
      <c r="L82" s="3"/>
      <c r="M82" s="3"/>
      <c r="N82" s="3"/>
      <c r="O82" s="3"/>
      <c r="P82" s="3"/>
      <c r="Q82" s="3"/>
      <c r="R82" s="3"/>
    </row>
    <row r="83" spans="1:18" ht="18" customHeight="1" thickBot="1">
      <c r="A83" s="53"/>
      <c r="B83" s="275" t="s">
        <v>6</v>
      </c>
      <c r="C83" s="276"/>
      <c r="D83" s="276"/>
      <c r="E83" s="276"/>
      <c r="F83" s="276"/>
      <c r="G83" s="39">
        <f>SUM(G78:G82)</f>
        <v>7.1099999999999997E-2</v>
      </c>
      <c r="H83" s="40" t="e">
        <f>SUM(H78:H82)</f>
        <v>#REF!</v>
      </c>
      <c r="I83" s="54"/>
    </row>
    <row r="84" spans="1:18" ht="18" customHeight="1" thickBot="1">
      <c r="A84" s="53"/>
      <c r="B84" s="244"/>
      <c r="C84" s="244"/>
      <c r="D84" s="244"/>
      <c r="E84" s="244"/>
      <c r="F84" s="244"/>
      <c r="G84" s="244"/>
      <c r="H84" s="244"/>
      <c r="I84" s="54"/>
    </row>
    <row r="85" spans="1:18" ht="18" customHeight="1">
      <c r="A85" s="53"/>
      <c r="B85" s="246" t="s">
        <v>124</v>
      </c>
      <c r="C85" s="247"/>
      <c r="D85" s="247"/>
      <c r="E85" s="247"/>
      <c r="F85" s="247"/>
      <c r="G85" s="247"/>
      <c r="H85" s="248"/>
      <c r="I85" s="54"/>
    </row>
    <row r="86" spans="1:18" ht="18" customHeight="1">
      <c r="A86" s="53"/>
      <c r="B86" s="252" t="s">
        <v>125</v>
      </c>
      <c r="C86" s="250"/>
      <c r="D86" s="250"/>
      <c r="E86" s="250"/>
      <c r="F86" s="250"/>
      <c r="G86" s="250"/>
      <c r="H86" s="274"/>
      <c r="I86" s="54"/>
    </row>
    <row r="87" spans="1:18" ht="18" customHeight="1">
      <c r="A87" s="53"/>
      <c r="B87" s="36" t="s">
        <v>109</v>
      </c>
      <c r="C87" s="249" t="s">
        <v>110</v>
      </c>
      <c r="D87" s="250"/>
      <c r="E87" s="250"/>
      <c r="F87" s="251"/>
      <c r="G87" s="37" t="s">
        <v>2</v>
      </c>
      <c r="H87" s="38" t="s">
        <v>54</v>
      </c>
      <c r="I87" s="54"/>
    </row>
    <row r="88" spans="1:18" ht="18" customHeight="1">
      <c r="A88" s="53"/>
      <c r="B88" s="15" t="s">
        <v>3</v>
      </c>
      <c r="C88" s="237" t="s">
        <v>22</v>
      </c>
      <c r="D88" s="238"/>
      <c r="E88" s="238"/>
      <c r="F88" s="239"/>
      <c r="G88" s="68">
        <v>8.3299999999999999E-2</v>
      </c>
      <c r="H88" s="67" t="e">
        <f>G88*$H$34</f>
        <v>#REF!</v>
      </c>
      <c r="I88" s="54"/>
    </row>
    <row r="89" spans="1:18" ht="18" customHeight="1">
      <c r="A89" s="53"/>
      <c r="B89" s="15" t="s">
        <v>5</v>
      </c>
      <c r="C89" s="277" t="s">
        <v>23</v>
      </c>
      <c r="D89" s="278"/>
      <c r="E89" s="278"/>
      <c r="F89" s="279"/>
      <c r="G89" s="68">
        <v>2.8E-3</v>
      </c>
      <c r="H89" s="67" t="e">
        <f t="shared" ref="H89:H94" si="1">G89*$H$34</f>
        <v>#REF!</v>
      </c>
      <c r="I89" s="54"/>
    </row>
    <row r="90" spans="1:18" ht="18" customHeight="1">
      <c r="A90" s="53"/>
      <c r="B90" s="15" t="s">
        <v>8</v>
      </c>
      <c r="C90" s="277" t="s">
        <v>24</v>
      </c>
      <c r="D90" s="278"/>
      <c r="E90" s="278"/>
      <c r="F90" s="279"/>
      <c r="G90" s="68">
        <v>4.0000000000000002E-4</v>
      </c>
      <c r="H90" s="67" t="e">
        <f t="shared" si="1"/>
        <v>#REF!</v>
      </c>
      <c r="I90" s="54"/>
    </row>
    <row r="91" spans="1:18" ht="18" customHeight="1">
      <c r="A91" s="53"/>
      <c r="B91" s="15" t="s">
        <v>9</v>
      </c>
      <c r="C91" s="277" t="s">
        <v>25</v>
      </c>
      <c r="D91" s="278"/>
      <c r="E91" s="278"/>
      <c r="F91" s="279"/>
      <c r="G91" s="68">
        <v>3.3E-3</v>
      </c>
      <c r="H91" s="67" t="e">
        <f t="shared" si="1"/>
        <v>#REF!</v>
      </c>
      <c r="I91" s="54"/>
    </row>
    <row r="92" spans="1:18" ht="18" customHeight="1">
      <c r="A92" s="53"/>
      <c r="B92" s="15" t="s">
        <v>11</v>
      </c>
      <c r="C92" s="277" t="s">
        <v>26</v>
      </c>
      <c r="D92" s="278"/>
      <c r="E92" s="278"/>
      <c r="F92" s="279"/>
      <c r="G92" s="68">
        <v>5.9999999999999995E-4</v>
      </c>
      <c r="H92" s="67" t="e">
        <f t="shared" si="1"/>
        <v>#REF!</v>
      </c>
      <c r="I92" s="54"/>
    </row>
    <row r="93" spans="1:18" ht="18" customHeight="1">
      <c r="A93" s="53"/>
      <c r="B93" s="15" t="s">
        <v>13</v>
      </c>
      <c r="C93" s="277" t="s">
        <v>91</v>
      </c>
      <c r="D93" s="278"/>
      <c r="E93" s="278"/>
      <c r="F93" s="279"/>
      <c r="G93" s="68">
        <v>0</v>
      </c>
      <c r="H93" s="67" t="e">
        <f t="shared" si="1"/>
        <v>#REF!</v>
      </c>
      <c r="I93" s="54"/>
    </row>
    <row r="94" spans="1:18" ht="18" customHeight="1">
      <c r="A94" s="53"/>
      <c r="B94" s="15" t="s">
        <v>15</v>
      </c>
      <c r="C94" s="277" t="s">
        <v>94</v>
      </c>
      <c r="D94" s="278"/>
      <c r="E94" s="278"/>
      <c r="F94" s="279"/>
      <c r="G94" s="62">
        <v>0</v>
      </c>
      <c r="H94" s="67" t="e">
        <f t="shared" si="1"/>
        <v>#REF!</v>
      </c>
      <c r="I94" s="54"/>
    </row>
    <row r="95" spans="1:18" ht="18" customHeight="1">
      <c r="A95" s="53"/>
      <c r="B95" s="256" t="s">
        <v>6</v>
      </c>
      <c r="C95" s="257"/>
      <c r="D95" s="257"/>
      <c r="E95" s="257"/>
      <c r="F95" s="257"/>
      <c r="G95" s="41">
        <f>SUM(G88:G94)</f>
        <v>9.0399999999999994E-2</v>
      </c>
      <c r="H95" s="42" t="e">
        <f>SUM(H88:H94)</f>
        <v>#REF!</v>
      </c>
      <c r="I95" s="54"/>
    </row>
    <row r="96" spans="1:18" ht="9" customHeight="1">
      <c r="A96" s="53"/>
      <c r="B96" s="253"/>
      <c r="C96" s="254"/>
      <c r="D96" s="254"/>
      <c r="E96" s="254"/>
      <c r="F96" s="254"/>
      <c r="G96" s="254"/>
      <c r="H96" s="255"/>
      <c r="I96" s="54"/>
    </row>
    <row r="97" spans="1:9" ht="18" customHeight="1">
      <c r="A97" s="53"/>
      <c r="B97" s="252" t="s">
        <v>126</v>
      </c>
      <c r="C97" s="250"/>
      <c r="D97" s="250"/>
      <c r="E97" s="250"/>
      <c r="F97" s="250"/>
      <c r="G97" s="250"/>
      <c r="H97" s="274"/>
      <c r="I97" s="54"/>
    </row>
    <row r="98" spans="1:9" ht="18" customHeight="1">
      <c r="A98" s="53"/>
      <c r="B98" s="36" t="s">
        <v>109</v>
      </c>
      <c r="C98" s="249" t="s">
        <v>110</v>
      </c>
      <c r="D98" s="250"/>
      <c r="E98" s="250"/>
      <c r="F98" s="251"/>
      <c r="G98" s="37" t="s">
        <v>2</v>
      </c>
      <c r="H98" s="38" t="s">
        <v>54</v>
      </c>
      <c r="I98" s="54"/>
    </row>
    <row r="99" spans="1:9" ht="18" customHeight="1">
      <c r="A99" s="53"/>
      <c r="B99" s="69" t="s">
        <v>3</v>
      </c>
      <c r="C99" s="348" t="s">
        <v>65</v>
      </c>
      <c r="D99" s="349"/>
      <c r="E99" s="349"/>
      <c r="F99" s="349"/>
      <c r="G99" s="350"/>
      <c r="H99" s="67">
        <v>0</v>
      </c>
      <c r="I99" s="54"/>
    </row>
    <row r="100" spans="1:9" ht="18" customHeight="1">
      <c r="A100" s="53"/>
      <c r="B100" s="252" t="s">
        <v>6</v>
      </c>
      <c r="C100" s="249"/>
      <c r="D100" s="249"/>
      <c r="E100" s="249"/>
      <c r="F100" s="249"/>
      <c r="G100" s="43"/>
      <c r="H100" s="42">
        <f>H99</f>
        <v>0</v>
      </c>
      <c r="I100" s="54"/>
    </row>
    <row r="101" spans="1:9" ht="9" customHeight="1">
      <c r="A101" s="53"/>
      <c r="B101" s="253"/>
      <c r="C101" s="254"/>
      <c r="D101" s="254"/>
      <c r="E101" s="254"/>
      <c r="F101" s="254"/>
      <c r="G101" s="254"/>
      <c r="H101" s="255"/>
      <c r="I101" s="54"/>
    </row>
    <row r="102" spans="1:9" ht="18" customHeight="1">
      <c r="A102" s="53"/>
      <c r="B102" s="256" t="s">
        <v>66</v>
      </c>
      <c r="C102" s="257"/>
      <c r="D102" s="257"/>
      <c r="E102" s="257"/>
      <c r="F102" s="257"/>
      <c r="G102" s="257"/>
      <c r="H102" s="258"/>
      <c r="I102" s="54"/>
    </row>
    <row r="103" spans="1:9" ht="18" customHeight="1">
      <c r="A103" s="53"/>
      <c r="B103" s="36">
        <v>4</v>
      </c>
      <c r="C103" s="249" t="s">
        <v>67</v>
      </c>
      <c r="D103" s="250"/>
      <c r="E103" s="250"/>
      <c r="F103" s="250"/>
      <c r="G103" s="251"/>
      <c r="H103" s="44" t="s">
        <v>54</v>
      </c>
      <c r="I103" s="54"/>
    </row>
    <row r="104" spans="1:9" ht="18" customHeight="1">
      <c r="A104" s="53"/>
      <c r="B104" s="70" t="s">
        <v>68</v>
      </c>
      <c r="C104" s="348" t="s">
        <v>69</v>
      </c>
      <c r="D104" s="349"/>
      <c r="E104" s="349"/>
      <c r="F104" s="349"/>
      <c r="G104" s="350"/>
      <c r="H104" s="67" t="e">
        <f>H95</f>
        <v>#REF!</v>
      </c>
      <c r="I104" s="54"/>
    </row>
    <row r="105" spans="1:9" ht="18" customHeight="1">
      <c r="A105" s="53"/>
      <c r="B105" s="70" t="s">
        <v>70</v>
      </c>
      <c r="C105" s="348" t="s">
        <v>64</v>
      </c>
      <c r="D105" s="349"/>
      <c r="E105" s="349"/>
      <c r="F105" s="349"/>
      <c r="G105" s="350"/>
      <c r="H105" s="67">
        <f>H100</f>
        <v>0</v>
      </c>
      <c r="I105" s="54"/>
    </row>
    <row r="106" spans="1:9" ht="18" customHeight="1" thickBot="1">
      <c r="A106" s="53"/>
      <c r="B106" s="231" t="s">
        <v>6</v>
      </c>
      <c r="C106" s="243"/>
      <c r="D106" s="243"/>
      <c r="E106" s="243"/>
      <c r="F106" s="243"/>
      <c r="G106" s="45"/>
      <c r="H106" s="40" t="e">
        <f>H104+H105</f>
        <v>#REF!</v>
      </c>
      <c r="I106" s="54"/>
    </row>
    <row r="107" spans="1:9" ht="18" customHeight="1" thickBot="1">
      <c r="A107" s="53"/>
      <c r="B107" s="244"/>
      <c r="C107" s="244"/>
      <c r="D107" s="244"/>
      <c r="E107" s="244"/>
      <c r="F107" s="244"/>
      <c r="G107" s="244"/>
      <c r="H107" s="244"/>
      <c r="I107" s="54"/>
    </row>
    <row r="108" spans="1:9" ht="18" customHeight="1">
      <c r="A108" s="53"/>
      <c r="B108" s="246" t="s">
        <v>127</v>
      </c>
      <c r="C108" s="247"/>
      <c r="D108" s="247"/>
      <c r="E108" s="247"/>
      <c r="F108" s="247"/>
      <c r="G108" s="247"/>
      <c r="H108" s="248"/>
      <c r="I108" s="54"/>
    </row>
    <row r="109" spans="1:9" ht="18" customHeight="1">
      <c r="A109" s="53"/>
      <c r="B109" s="36" t="s">
        <v>109</v>
      </c>
      <c r="C109" s="249" t="s">
        <v>110</v>
      </c>
      <c r="D109" s="250"/>
      <c r="E109" s="250"/>
      <c r="F109" s="250"/>
      <c r="G109" s="251"/>
      <c r="H109" s="38" t="s">
        <v>54</v>
      </c>
      <c r="I109" s="54"/>
    </row>
    <row r="110" spans="1:9" ht="18" customHeight="1">
      <c r="A110" s="53"/>
      <c r="B110" s="15" t="s">
        <v>3</v>
      </c>
      <c r="C110" s="237" t="s">
        <v>72</v>
      </c>
      <c r="D110" s="238"/>
      <c r="E110" s="238"/>
      <c r="F110" s="238"/>
      <c r="G110" s="239"/>
      <c r="H110" s="60">
        <v>0</v>
      </c>
      <c r="I110" s="54"/>
    </row>
    <row r="111" spans="1:9" ht="18" customHeight="1">
      <c r="A111" s="53"/>
      <c r="B111" s="15" t="s">
        <v>5</v>
      </c>
      <c r="C111" s="237" t="s">
        <v>73</v>
      </c>
      <c r="D111" s="238"/>
      <c r="E111" s="238"/>
      <c r="F111" s="238"/>
      <c r="G111" s="239"/>
      <c r="H111" s="60">
        <v>0</v>
      </c>
      <c r="I111" s="54"/>
    </row>
    <row r="112" spans="1:9" ht="18" customHeight="1">
      <c r="A112" s="53"/>
      <c r="B112" s="15" t="s">
        <v>8</v>
      </c>
      <c r="C112" s="237" t="s">
        <v>137</v>
      </c>
      <c r="D112" s="238"/>
      <c r="E112" s="238"/>
      <c r="F112" s="238"/>
      <c r="G112" s="239"/>
      <c r="H112" s="60">
        <v>0</v>
      </c>
      <c r="I112" s="54"/>
    </row>
    <row r="113" spans="1:10" ht="18" customHeight="1">
      <c r="A113" s="53"/>
      <c r="B113" s="46" t="s">
        <v>9</v>
      </c>
      <c r="C113" s="237" t="s">
        <v>104</v>
      </c>
      <c r="D113" s="238"/>
      <c r="E113" s="238"/>
      <c r="F113" s="238"/>
      <c r="G113" s="239"/>
      <c r="H113" s="60">
        <v>0</v>
      </c>
      <c r="I113" s="54"/>
    </row>
    <row r="114" spans="1:10" ht="18" customHeight="1" thickBot="1">
      <c r="A114" s="53"/>
      <c r="B114" s="231" t="s">
        <v>6</v>
      </c>
      <c r="C114" s="243"/>
      <c r="D114" s="243"/>
      <c r="E114" s="243"/>
      <c r="F114" s="243"/>
      <c r="G114" s="47"/>
      <c r="H114" s="40">
        <f>SUM(H110:H113)</f>
        <v>0</v>
      </c>
      <c r="I114" s="54"/>
    </row>
    <row r="115" spans="1:10" s="2" customFormat="1" ht="18" customHeight="1" thickBot="1">
      <c r="A115" s="53"/>
      <c r="B115" s="244"/>
      <c r="C115" s="244"/>
      <c r="D115" s="244"/>
      <c r="E115" s="244"/>
      <c r="F115" s="244"/>
      <c r="G115" s="244"/>
      <c r="H115" s="244"/>
      <c r="I115" s="50"/>
    </row>
    <row r="116" spans="1:10" ht="18" customHeight="1">
      <c r="A116" s="53"/>
      <c r="B116" s="259" t="s">
        <v>128</v>
      </c>
      <c r="C116" s="260"/>
      <c r="D116" s="260"/>
      <c r="E116" s="260"/>
      <c r="F116" s="260"/>
      <c r="G116" s="260"/>
      <c r="H116" s="261"/>
      <c r="I116" s="54"/>
    </row>
    <row r="117" spans="1:10" ht="18" customHeight="1">
      <c r="A117" s="53"/>
      <c r="B117" s="25" t="s">
        <v>109</v>
      </c>
      <c r="C117" s="245" t="s">
        <v>110</v>
      </c>
      <c r="D117" s="245"/>
      <c r="E117" s="245"/>
      <c r="F117" s="245"/>
      <c r="G117" s="26" t="s">
        <v>2</v>
      </c>
      <c r="H117" s="19" t="s">
        <v>54</v>
      </c>
      <c r="I117" s="54"/>
    </row>
    <row r="118" spans="1:10" ht="18" customHeight="1">
      <c r="A118" s="53"/>
      <c r="B118" s="20" t="s">
        <v>3</v>
      </c>
      <c r="C118" s="240" t="s">
        <v>75</v>
      </c>
      <c r="D118" s="241"/>
      <c r="E118" s="241"/>
      <c r="F118" s="242"/>
      <c r="G118" s="71">
        <v>0.05</v>
      </c>
      <c r="H118" s="63" t="e">
        <f>G118*H134</f>
        <v>#REF!</v>
      </c>
      <c r="I118" s="54"/>
    </row>
    <row r="119" spans="1:10" ht="18" customHeight="1">
      <c r="A119" s="53"/>
      <c r="B119" s="15" t="s">
        <v>5</v>
      </c>
      <c r="C119" s="237" t="s">
        <v>76</v>
      </c>
      <c r="D119" s="238"/>
      <c r="E119" s="238"/>
      <c r="F119" s="239"/>
      <c r="G119" s="62">
        <v>0.1</v>
      </c>
      <c r="H119" s="67" t="e">
        <f>H134*G119</f>
        <v>#REF!</v>
      </c>
      <c r="I119" s="54"/>
    </row>
    <row r="120" spans="1:10" ht="18" customHeight="1">
      <c r="A120" s="53"/>
      <c r="B120" s="15" t="s">
        <v>8</v>
      </c>
      <c r="C120" s="237" t="s">
        <v>77</v>
      </c>
      <c r="D120" s="238"/>
      <c r="E120" s="238"/>
      <c r="F120" s="239"/>
      <c r="G120" s="72">
        <f>G121+G122+G123+G124</f>
        <v>0.14250000000000002</v>
      </c>
      <c r="H120" s="67"/>
      <c r="I120" s="54"/>
    </row>
    <row r="121" spans="1:10" ht="18" customHeight="1">
      <c r="A121" s="53"/>
      <c r="B121" s="15"/>
      <c r="C121" s="237" t="s">
        <v>78</v>
      </c>
      <c r="D121" s="238"/>
      <c r="E121" s="238"/>
      <c r="F121" s="239"/>
      <c r="G121" s="62">
        <v>1.6500000000000001E-2</v>
      </c>
      <c r="H121" s="67" t="e">
        <f>($H$134+$H$118+$H$119)/(1-$G$120)*G121</f>
        <v>#REF!</v>
      </c>
      <c r="I121" s="54"/>
      <c r="J121" s="56"/>
    </row>
    <row r="122" spans="1:10" ht="18" customHeight="1">
      <c r="A122" s="53"/>
      <c r="B122" s="15"/>
      <c r="C122" s="237" t="s">
        <v>79</v>
      </c>
      <c r="D122" s="238"/>
      <c r="E122" s="238"/>
      <c r="F122" s="239"/>
      <c r="G122" s="62">
        <v>7.5999999999999998E-2</v>
      </c>
      <c r="H122" s="67" t="e">
        <f>($H$134+$H$118+$H$119)/(1-$G$120)*G122</f>
        <v>#REF!</v>
      </c>
      <c r="I122" s="54"/>
    </row>
    <row r="123" spans="1:10" ht="18" customHeight="1">
      <c r="A123" s="53"/>
      <c r="B123" s="15"/>
      <c r="C123" s="237" t="s">
        <v>95</v>
      </c>
      <c r="D123" s="238"/>
      <c r="E123" s="238"/>
      <c r="F123" s="239"/>
      <c r="G123" s="62">
        <v>0</v>
      </c>
      <c r="H123" s="67" t="e">
        <f>($H$134+$H$118+$H$119)/(1-$G$120)*G123</f>
        <v>#REF!</v>
      </c>
      <c r="I123" s="54"/>
    </row>
    <row r="124" spans="1:10" ht="18" customHeight="1">
      <c r="A124" s="53"/>
      <c r="B124" s="15"/>
      <c r="C124" s="237" t="s">
        <v>80</v>
      </c>
      <c r="D124" s="238"/>
      <c r="E124" s="238"/>
      <c r="F124" s="239"/>
      <c r="G124" s="62">
        <v>0.05</v>
      </c>
      <c r="H124" s="67" t="e">
        <f>($H$134+$H$118+$H$119)/(1-$G$120)*G124</f>
        <v>#REF!</v>
      </c>
      <c r="I124" s="54"/>
      <c r="J124" s="57"/>
    </row>
    <row r="125" spans="1:10" ht="18" customHeight="1" thickBot="1">
      <c r="A125" s="53"/>
      <c r="B125" s="231" t="s">
        <v>6</v>
      </c>
      <c r="C125" s="232"/>
      <c r="D125" s="232"/>
      <c r="E125" s="232"/>
      <c r="F125" s="232"/>
      <c r="G125" s="233"/>
      <c r="H125" s="40" t="e">
        <f>H118+H119+H121+H122+H123+H124</f>
        <v>#REF!</v>
      </c>
      <c r="I125" s="54"/>
    </row>
    <row r="126" spans="1:10" s="2" customFormat="1" ht="18" customHeight="1" thickBot="1">
      <c r="A126" s="53"/>
      <c r="B126" s="244"/>
      <c r="C126" s="244"/>
      <c r="D126" s="244"/>
      <c r="E126" s="244"/>
      <c r="F126" s="244"/>
      <c r="G126" s="244"/>
      <c r="H126" s="244"/>
      <c r="I126" s="50"/>
    </row>
    <row r="127" spans="1:10" s="2" customFormat="1" ht="18" customHeight="1">
      <c r="A127" s="53"/>
      <c r="B127" s="271" t="s">
        <v>81</v>
      </c>
      <c r="C127" s="272"/>
      <c r="D127" s="272"/>
      <c r="E127" s="272"/>
      <c r="F127" s="272"/>
      <c r="G127" s="272"/>
      <c r="H127" s="273"/>
      <c r="I127" s="50"/>
    </row>
    <row r="128" spans="1:10" ht="18" customHeight="1">
      <c r="A128" s="53"/>
      <c r="B128" s="48" t="s">
        <v>109</v>
      </c>
      <c r="C128" s="249" t="s">
        <v>129</v>
      </c>
      <c r="D128" s="251"/>
      <c r="E128" s="249" t="s">
        <v>110</v>
      </c>
      <c r="F128" s="250"/>
      <c r="G128" s="251"/>
      <c r="H128" s="44" t="s">
        <v>54</v>
      </c>
      <c r="I128" s="54"/>
    </row>
    <row r="129" spans="1:9" ht="18" customHeight="1">
      <c r="A129" s="53"/>
      <c r="B129" s="15" t="s">
        <v>3</v>
      </c>
      <c r="C129" s="237" t="s">
        <v>82</v>
      </c>
      <c r="D129" s="239"/>
      <c r="E129" s="238" t="s">
        <v>45</v>
      </c>
      <c r="F129" s="238"/>
      <c r="G129" s="239"/>
      <c r="H129" s="22" t="e">
        <f>H34</f>
        <v>#REF!</v>
      </c>
      <c r="I129" s="54"/>
    </row>
    <row r="130" spans="1:9" ht="18" customHeight="1">
      <c r="A130" s="53"/>
      <c r="B130" s="15" t="s">
        <v>5</v>
      </c>
      <c r="C130" s="237" t="s">
        <v>83</v>
      </c>
      <c r="D130" s="239"/>
      <c r="E130" s="238" t="s">
        <v>53</v>
      </c>
      <c r="F130" s="238"/>
      <c r="G130" s="239"/>
      <c r="H130" s="22" t="e">
        <f>H74</f>
        <v>#REF!</v>
      </c>
      <c r="I130" s="54"/>
    </row>
    <row r="131" spans="1:9" ht="18" customHeight="1">
      <c r="A131" s="53"/>
      <c r="B131" s="15" t="s">
        <v>8</v>
      </c>
      <c r="C131" s="237" t="s">
        <v>84</v>
      </c>
      <c r="D131" s="239"/>
      <c r="E131" s="238" t="s">
        <v>19</v>
      </c>
      <c r="F131" s="238"/>
      <c r="G131" s="239"/>
      <c r="H131" s="22" t="e">
        <f>H83</f>
        <v>#REF!</v>
      </c>
      <c r="I131" s="54"/>
    </row>
    <row r="132" spans="1:9" ht="18" customHeight="1">
      <c r="A132" s="53"/>
      <c r="B132" s="15" t="s">
        <v>9</v>
      </c>
      <c r="C132" s="237" t="s">
        <v>85</v>
      </c>
      <c r="D132" s="239"/>
      <c r="E132" s="238" t="s">
        <v>63</v>
      </c>
      <c r="F132" s="238"/>
      <c r="G132" s="239"/>
      <c r="H132" s="22" t="e">
        <f>H106</f>
        <v>#REF!</v>
      </c>
      <c r="I132" s="54"/>
    </row>
    <row r="133" spans="1:9" ht="18" customHeight="1">
      <c r="A133" s="53"/>
      <c r="B133" s="15" t="s">
        <v>11</v>
      </c>
      <c r="C133" s="237" t="s">
        <v>86</v>
      </c>
      <c r="D133" s="239"/>
      <c r="E133" s="238" t="s">
        <v>71</v>
      </c>
      <c r="F133" s="238"/>
      <c r="G133" s="239"/>
      <c r="H133" s="22">
        <f>H114</f>
        <v>0</v>
      </c>
      <c r="I133" s="54"/>
    </row>
    <row r="134" spans="1:9" ht="18" customHeight="1">
      <c r="A134" s="53"/>
      <c r="B134" s="256" t="s">
        <v>87</v>
      </c>
      <c r="C134" s="257"/>
      <c r="D134" s="257"/>
      <c r="E134" s="257"/>
      <c r="F134" s="257"/>
      <c r="G134" s="257"/>
      <c r="H134" s="42" t="e">
        <f>SUM(H129:H133)</f>
        <v>#REF!</v>
      </c>
      <c r="I134" s="54"/>
    </row>
    <row r="135" spans="1:9" ht="18" customHeight="1">
      <c r="A135" s="53"/>
      <c r="B135" s="15" t="s">
        <v>13</v>
      </c>
      <c r="C135" s="237" t="s">
        <v>88</v>
      </c>
      <c r="D135" s="239"/>
      <c r="E135" s="238" t="s">
        <v>74</v>
      </c>
      <c r="F135" s="238"/>
      <c r="G135" s="239"/>
      <c r="H135" s="22" t="e">
        <f>H125</f>
        <v>#REF!</v>
      </c>
      <c r="I135" s="54"/>
    </row>
    <row r="136" spans="1:9" ht="23.25" customHeight="1" thickBot="1">
      <c r="A136" s="53"/>
      <c r="B136" s="269" t="s">
        <v>130</v>
      </c>
      <c r="C136" s="270"/>
      <c r="D136" s="270"/>
      <c r="E136" s="270"/>
      <c r="F136" s="270"/>
      <c r="G136" s="270"/>
      <c r="H136" s="14" t="e">
        <f>H134+H135</f>
        <v>#REF!</v>
      </c>
      <c r="I136" s="54"/>
    </row>
    <row r="137" spans="1:9" ht="18" customHeight="1" thickBot="1">
      <c r="A137" s="53"/>
      <c r="B137" s="269" t="s">
        <v>131</v>
      </c>
      <c r="C137" s="270"/>
      <c r="D137" s="270"/>
      <c r="E137" s="270"/>
      <c r="F137" s="270"/>
      <c r="G137" s="270"/>
      <c r="H137" s="14" t="e">
        <f>H136*G16</f>
        <v>#REF!</v>
      </c>
      <c r="I137" s="54"/>
    </row>
    <row r="138" spans="1:9" ht="18" customHeight="1" thickBot="1">
      <c r="A138" s="53"/>
      <c r="B138" s="269" t="s">
        <v>132</v>
      </c>
      <c r="C138" s="270"/>
      <c r="D138" s="270"/>
      <c r="E138" s="270"/>
      <c r="F138" s="270"/>
      <c r="G138" s="270"/>
      <c r="H138" s="14" t="e">
        <f>H137*G12</f>
        <v>#REF!</v>
      </c>
      <c r="I138" s="54"/>
    </row>
    <row r="139" spans="1:9" ht="18.399999999999999" customHeight="1" thickBot="1">
      <c r="A139" s="330"/>
      <c r="B139" s="331"/>
      <c r="C139" s="331"/>
      <c r="D139" s="331"/>
      <c r="E139" s="331"/>
      <c r="F139" s="331"/>
      <c r="G139" s="331"/>
      <c r="H139" s="331"/>
      <c r="I139" s="332"/>
    </row>
    <row r="140" spans="1:9" ht="18.399999999999999" customHeight="1" thickTop="1"/>
  </sheetData>
  <mergeCells count="157">
    <mergeCell ref="D2:H3"/>
    <mergeCell ref="E4:H4"/>
    <mergeCell ref="E5:H5"/>
    <mergeCell ref="E6:H6"/>
    <mergeCell ref="B7:H7"/>
    <mergeCell ref="B8:H8"/>
    <mergeCell ref="B137:G137"/>
    <mergeCell ref="B138:G138"/>
    <mergeCell ref="A139:I139"/>
    <mergeCell ref="G12:H12"/>
    <mergeCell ref="G11:H11"/>
    <mergeCell ref="G10:H10"/>
    <mergeCell ref="G9:H9"/>
    <mergeCell ref="C12:F12"/>
    <mergeCell ref="C11:F11"/>
    <mergeCell ref="C10:F10"/>
    <mergeCell ref="C9:F9"/>
    <mergeCell ref="C28:G28"/>
    <mergeCell ref="C59:F59"/>
    <mergeCell ref="C58:F58"/>
    <mergeCell ref="C99:G99"/>
    <mergeCell ref="C105:G105"/>
    <mergeCell ref="C104:G104"/>
    <mergeCell ref="C103:G103"/>
    <mergeCell ref="B13:H13"/>
    <mergeCell ref="B14:H14"/>
    <mergeCell ref="B15:D15"/>
    <mergeCell ref="E15:F15"/>
    <mergeCell ref="G15:H15"/>
    <mergeCell ref="C20:F20"/>
    <mergeCell ref="G20:H20"/>
    <mergeCell ref="C21:F21"/>
    <mergeCell ref="G21:H21"/>
    <mergeCell ref="C22:F22"/>
    <mergeCell ref="G22:H22"/>
    <mergeCell ref="B16:D16"/>
    <mergeCell ref="E16:F16"/>
    <mergeCell ref="G16:H16"/>
    <mergeCell ref="B17:H17"/>
    <mergeCell ref="B18:H18"/>
    <mergeCell ref="B19:H19"/>
    <mergeCell ref="C27:F27"/>
    <mergeCell ref="C29:F29"/>
    <mergeCell ref="C30:F30"/>
    <mergeCell ref="C31:F31"/>
    <mergeCell ref="C32:F32"/>
    <mergeCell ref="C23:F23"/>
    <mergeCell ref="G23:H23"/>
    <mergeCell ref="C24:F24"/>
    <mergeCell ref="G24:H24"/>
    <mergeCell ref="B25:H25"/>
    <mergeCell ref="B26:H26"/>
    <mergeCell ref="B43:H43"/>
    <mergeCell ref="C39:F39"/>
    <mergeCell ref="C40:F40"/>
    <mergeCell ref="C41:F41"/>
    <mergeCell ref="B42:F42"/>
    <mergeCell ref="C33:F33"/>
    <mergeCell ref="B34:F34"/>
    <mergeCell ref="B35:H35"/>
    <mergeCell ref="B36:H36"/>
    <mergeCell ref="B37:H37"/>
    <mergeCell ref="C38:F38"/>
    <mergeCell ref="C77:F77"/>
    <mergeCell ref="C81:F81"/>
    <mergeCell ref="C80:F80"/>
    <mergeCell ref="C79:F79"/>
    <mergeCell ref="B75:H75"/>
    <mergeCell ref="B76:H76"/>
    <mergeCell ref="B67:G67"/>
    <mergeCell ref="B68:H68"/>
    <mergeCell ref="B69:H69"/>
    <mergeCell ref="C71:G71"/>
    <mergeCell ref="C72:G72"/>
    <mergeCell ref="C73:G73"/>
    <mergeCell ref="C78:F78"/>
    <mergeCell ref="B96:H96"/>
    <mergeCell ref="B97:H97"/>
    <mergeCell ref="C98:F98"/>
    <mergeCell ref="C88:F88"/>
    <mergeCell ref="B83:F83"/>
    <mergeCell ref="B84:H84"/>
    <mergeCell ref="C82:F82"/>
    <mergeCell ref="B106:F106"/>
    <mergeCell ref="B85:H85"/>
    <mergeCell ref="C87:F87"/>
    <mergeCell ref="B86:H86"/>
    <mergeCell ref="C94:F94"/>
    <mergeCell ref="C93:F93"/>
    <mergeCell ref="C92:F92"/>
    <mergeCell ref="C91:F91"/>
    <mergeCell ref="C90:F90"/>
    <mergeCell ref="C89:F89"/>
    <mergeCell ref="B134:G134"/>
    <mergeCell ref="B136:G136"/>
    <mergeCell ref="C135:D135"/>
    <mergeCell ref="E135:G135"/>
    <mergeCell ref="B126:H126"/>
    <mergeCell ref="E130:G130"/>
    <mergeCell ref="C129:D129"/>
    <mergeCell ref="C128:D128"/>
    <mergeCell ref="E128:G128"/>
    <mergeCell ref="E131:G131"/>
    <mergeCell ref="E132:G132"/>
    <mergeCell ref="E133:G133"/>
    <mergeCell ref="C133:D133"/>
    <mergeCell ref="C132:D132"/>
    <mergeCell ref="C131:D131"/>
    <mergeCell ref="C130:D130"/>
    <mergeCell ref="B127:H127"/>
    <mergeCell ref="E129:G129"/>
    <mergeCell ref="C57:G57"/>
    <mergeCell ref="C70:G70"/>
    <mergeCell ref="B44:F44"/>
    <mergeCell ref="C62:G62"/>
    <mergeCell ref="C61:G61"/>
    <mergeCell ref="C60:G60"/>
    <mergeCell ref="C63:G63"/>
    <mergeCell ref="C49:F49"/>
    <mergeCell ref="C48:F48"/>
    <mergeCell ref="C47:F47"/>
    <mergeCell ref="C46:F46"/>
    <mergeCell ref="C45:F45"/>
    <mergeCell ref="C66:G66"/>
    <mergeCell ref="C65:G65"/>
    <mergeCell ref="C64:G64"/>
    <mergeCell ref="B55:H55"/>
    <mergeCell ref="B56:H56"/>
    <mergeCell ref="B54:F54"/>
    <mergeCell ref="C53:F53"/>
    <mergeCell ref="C52:F52"/>
    <mergeCell ref="C51:F51"/>
    <mergeCell ref="C50:F50"/>
    <mergeCell ref="B125:G125"/>
    <mergeCell ref="B74:G74"/>
    <mergeCell ref="C119:F119"/>
    <mergeCell ref="C118:F118"/>
    <mergeCell ref="B114:F114"/>
    <mergeCell ref="B115:H115"/>
    <mergeCell ref="C113:G113"/>
    <mergeCell ref="C112:G112"/>
    <mergeCell ref="C117:F117"/>
    <mergeCell ref="B107:H107"/>
    <mergeCell ref="B108:H108"/>
    <mergeCell ref="C109:G109"/>
    <mergeCell ref="B100:F100"/>
    <mergeCell ref="B101:H101"/>
    <mergeCell ref="B102:H102"/>
    <mergeCell ref="C111:G111"/>
    <mergeCell ref="C110:G110"/>
    <mergeCell ref="B116:H116"/>
    <mergeCell ref="C124:F124"/>
    <mergeCell ref="C123:F123"/>
    <mergeCell ref="C122:F122"/>
    <mergeCell ref="C121:F121"/>
    <mergeCell ref="C120:F120"/>
    <mergeCell ref="B95:F95"/>
  </mergeCells>
  <printOptions horizontalCentered="1" verticalCentered="1"/>
  <pageMargins left="0" right="0" top="0.19685039370078741" bottom="0.19685039370078741" header="0.31496062992125984" footer="0.31496062992125984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A03FF-5085-4484-B95F-6601C0E1CB45}">
  <sheetPr>
    <tabColor theme="4"/>
    <pageSetUpPr fitToPage="1"/>
  </sheetPr>
  <dimension ref="B1:L32"/>
  <sheetViews>
    <sheetView showGridLines="0" tabSelected="1" workbookViewId="0"/>
  </sheetViews>
  <sheetFormatPr defaultRowHeight="15"/>
  <cols>
    <col min="1" max="1" width="1.28515625" style="117" customWidth="1"/>
    <col min="2" max="2" width="1.140625" style="117" customWidth="1"/>
    <col min="3" max="3" width="5.7109375" style="117" customWidth="1"/>
    <col min="4" max="4" width="12.28515625" style="117" customWidth="1"/>
    <col min="5" max="5" width="35.7109375" style="117" customWidth="1"/>
    <col min="6" max="6" width="17.85546875" style="117" customWidth="1"/>
    <col min="7" max="7" width="20" style="117" customWidth="1"/>
    <col min="8" max="8" width="20.140625" style="117" customWidth="1"/>
    <col min="9" max="9" width="18.7109375" style="117" customWidth="1"/>
    <col min="10" max="10" width="24.140625" style="117" customWidth="1"/>
    <col min="11" max="11" width="1.28515625" style="117" customWidth="1"/>
    <col min="12" max="16384" width="9.140625" style="117"/>
  </cols>
  <sheetData>
    <row r="1" spans="2:12" ht="6.75" customHeight="1" thickBot="1"/>
    <row r="2" spans="2:12" ht="8.25" customHeight="1" thickBot="1">
      <c r="B2" s="139"/>
      <c r="C2" s="137"/>
      <c r="D2" s="137"/>
      <c r="E2" s="137"/>
      <c r="F2" s="137"/>
      <c r="G2" s="137"/>
      <c r="H2" s="137"/>
      <c r="I2" s="138"/>
      <c r="J2" s="137"/>
      <c r="K2" s="136"/>
      <c r="L2" s="123"/>
    </row>
    <row r="3" spans="2:12" ht="15" customHeight="1">
      <c r="B3" s="126"/>
      <c r="C3" s="352"/>
      <c r="D3" s="353"/>
      <c r="E3" s="352" t="s">
        <v>27</v>
      </c>
      <c r="F3" s="366"/>
      <c r="G3" s="366"/>
      <c r="H3" s="366"/>
      <c r="I3" s="366"/>
      <c r="J3" s="353"/>
      <c r="K3" s="124"/>
      <c r="L3" s="123"/>
    </row>
    <row r="4" spans="2:12">
      <c r="B4" s="126"/>
      <c r="C4" s="354"/>
      <c r="D4" s="355"/>
      <c r="E4" s="367"/>
      <c r="F4" s="368"/>
      <c r="G4" s="368"/>
      <c r="H4" s="368"/>
      <c r="I4" s="368"/>
      <c r="J4" s="369"/>
      <c r="K4" s="124"/>
      <c r="L4" s="123"/>
    </row>
    <row r="5" spans="2:12">
      <c r="B5" s="126"/>
      <c r="C5" s="354"/>
      <c r="D5" s="355"/>
      <c r="E5" s="196" t="s">
        <v>102</v>
      </c>
      <c r="F5" s="363">
        <v>202600005000736</v>
      </c>
      <c r="G5" s="364"/>
      <c r="H5" s="364"/>
      <c r="I5" s="364"/>
      <c r="J5" s="365"/>
      <c r="K5" s="124"/>
      <c r="L5" s="123"/>
    </row>
    <row r="6" spans="2:12">
      <c r="B6" s="126"/>
      <c r="C6" s="354"/>
      <c r="D6" s="355"/>
      <c r="E6" s="196" t="s">
        <v>103</v>
      </c>
      <c r="F6" s="360">
        <v>118323</v>
      </c>
      <c r="G6" s="361"/>
      <c r="H6" s="361"/>
      <c r="I6" s="361"/>
      <c r="J6" s="362"/>
      <c r="K6" s="124"/>
      <c r="L6" s="123"/>
    </row>
    <row r="7" spans="2:12" ht="15.75" customHeight="1" thickBot="1">
      <c r="B7" s="126"/>
      <c r="C7" s="356"/>
      <c r="D7" s="357"/>
      <c r="E7" s="197" t="s">
        <v>106</v>
      </c>
      <c r="F7" s="379" t="s">
        <v>159</v>
      </c>
      <c r="G7" s="380"/>
      <c r="H7" s="380"/>
      <c r="I7" s="380"/>
      <c r="J7" s="381"/>
      <c r="K7" s="124"/>
      <c r="L7" s="123"/>
    </row>
    <row r="8" spans="2:12" ht="9.75" customHeight="1" thickBot="1">
      <c r="B8" s="126"/>
      <c r="C8" s="127"/>
      <c r="D8" s="127"/>
      <c r="E8" s="127"/>
      <c r="F8" s="127"/>
      <c r="G8" s="127"/>
      <c r="H8" s="127"/>
      <c r="I8" s="127"/>
      <c r="J8" s="127"/>
      <c r="K8" s="124"/>
      <c r="L8" s="123"/>
    </row>
    <row r="9" spans="2:12" ht="15.75" thickBot="1">
      <c r="B9" s="126"/>
      <c r="C9" s="372" t="s">
        <v>0</v>
      </c>
      <c r="D9" s="373"/>
      <c r="E9" s="374"/>
      <c r="F9" s="374"/>
      <c r="G9" s="374"/>
      <c r="H9" s="374"/>
      <c r="I9" s="374"/>
      <c r="J9" s="375"/>
      <c r="K9" s="124"/>
      <c r="L9" s="123"/>
    </row>
    <row r="10" spans="2:12" ht="6" customHeight="1" thickBot="1">
      <c r="B10" s="126"/>
      <c r="C10" s="351"/>
      <c r="D10" s="351"/>
      <c r="E10" s="351"/>
      <c r="F10" s="351"/>
      <c r="G10" s="351"/>
      <c r="H10" s="351"/>
      <c r="I10" s="351"/>
      <c r="J10" s="351"/>
      <c r="K10" s="124"/>
      <c r="L10" s="123"/>
    </row>
    <row r="11" spans="2:12" ht="15.75" thickBot="1">
      <c r="B11" s="126"/>
      <c r="C11" s="376" t="s">
        <v>192</v>
      </c>
      <c r="D11" s="377"/>
      <c r="E11" s="377"/>
      <c r="F11" s="377"/>
      <c r="G11" s="377"/>
      <c r="H11" s="377"/>
      <c r="I11" s="377"/>
      <c r="J11" s="378"/>
      <c r="K11" s="124"/>
      <c r="L11" s="123"/>
    </row>
    <row r="12" spans="2:12" ht="15" customHeight="1">
      <c r="B12" s="126"/>
      <c r="C12" s="135" t="s">
        <v>141</v>
      </c>
      <c r="D12" s="370" t="s">
        <v>142</v>
      </c>
      <c r="E12" s="371"/>
      <c r="F12" s="142" t="s">
        <v>144</v>
      </c>
      <c r="G12" s="133" t="s">
        <v>157</v>
      </c>
      <c r="H12" s="134" t="s">
        <v>143</v>
      </c>
      <c r="I12" s="133" t="s">
        <v>156</v>
      </c>
      <c r="J12" s="132" t="s">
        <v>155</v>
      </c>
      <c r="K12" s="124"/>
      <c r="L12" s="123"/>
    </row>
    <row r="13" spans="2:12" ht="15.75" thickBot="1">
      <c r="B13" s="126"/>
      <c r="C13" s="128">
        <v>1</v>
      </c>
      <c r="D13" s="358" t="s">
        <v>158</v>
      </c>
      <c r="E13" s="359"/>
      <c r="F13" s="140">
        <v>12</v>
      </c>
      <c r="G13" s="130">
        <f>'1. Motoristas'!I137</f>
        <v>8002.05</v>
      </c>
      <c r="H13" s="131">
        <v>40</v>
      </c>
      <c r="I13" s="130">
        <f>G13*H13</f>
        <v>320082</v>
      </c>
      <c r="J13" s="129">
        <f>I13*12</f>
        <v>3840984</v>
      </c>
      <c r="K13" s="124"/>
      <c r="L13" s="123"/>
    </row>
    <row r="14" spans="2:12" s="148" customFormat="1" ht="15" customHeight="1" thickBot="1">
      <c r="B14" s="145"/>
      <c r="C14" s="382" t="s">
        <v>154</v>
      </c>
      <c r="D14" s="383"/>
      <c r="E14" s="383"/>
      <c r="F14" s="383"/>
      <c r="G14" s="383"/>
      <c r="H14" s="383"/>
      <c r="I14" s="384"/>
      <c r="J14" s="149">
        <f>SUM(J13:J13)</f>
        <v>3840984</v>
      </c>
      <c r="K14" s="146"/>
      <c r="L14" s="147"/>
    </row>
    <row r="15" spans="2:12" s="148" customFormat="1" ht="15" customHeight="1" thickBot="1">
      <c r="B15" s="145"/>
      <c r="C15" s="191"/>
      <c r="D15" s="191"/>
      <c r="E15" s="191"/>
      <c r="F15" s="191"/>
      <c r="G15" s="191"/>
      <c r="H15" s="192"/>
      <c r="I15" s="193"/>
      <c r="J15" s="194"/>
      <c r="K15" s="146"/>
      <c r="L15" s="147"/>
    </row>
    <row r="16" spans="2:12" s="148" customFormat="1" ht="15" customHeight="1" thickBot="1">
      <c r="B16" s="145"/>
      <c r="C16" s="376" t="s">
        <v>193</v>
      </c>
      <c r="D16" s="377"/>
      <c r="E16" s="377"/>
      <c r="F16" s="377"/>
      <c r="G16" s="377"/>
      <c r="H16" s="377"/>
      <c r="I16" s="377"/>
      <c r="J16" s="378"/>
      <c r="K16" s="146"/>
      <c r="L16" s="147"/>
    </row>
    <row r="17" spans="2:12" s="148" customFormat="1" ht="15" customHeight="1">
      <c r="B17" s="145"/>
      <c r="C17" s="200" t="s">
        <v>141</v>
      </c>
      <c r="D17" s="370" t="s">
        <v>142</v>
      </c>
      <c r="E17" s="388"/>
      <c r="F17" s="371"/>
      <c r="G17" s="204" t="s">
        <v>189</v>
      </c>
      <c r="H17" s="204" t="s">
        <v>144</v>
      </c>
      <c r="I17" s="201" t="s">
        <v>190</v>
      </c>
      <c r="J17" s="202" t="s">
        <v>191</v>
      </c>
      <c r="K17" s="146"/>
      <c r="L17" s="147"/>
    </row>
    <row r="18" spans="2:12" s="148" customFormat="1" ht="15" customHeight="1">
      <c r="B18" s="145"/>
      <c r="C18" s="128">
        <v>1</v>
      </c>
      <c r="D18" s="358" t="s">
        <v>200</v>
      </c>
      <c r="E18" s="389"/>
      <c r="F18" s="359"/>
      <c r="G18" s="195">
        <f>'3. Reembolsos'!E5</f>
        <v>1227</v>
      </c>
      <c r="H18" s="131">
        <v>12</v>
      </c>
      <c r="I18" s="130">
        <f>'3. Reembolsos'!F5</f>
        <v>103</v>
      </c>
      <c r="J18" s="129">
        <f>'3. Reembolsos'!G5</f>
        <v>126381</v>
      </c>
      <c r="K18" s="146"/>
      <c r="L18" s="147"/>
    </row>
    <row r="19" spans="2:12" s="148" customFormat="1" ht="15" customHeight="1">
      <c r="B19" s="145"/>
      <c r="C19" s="198">
        <v>2</v>
      </c>
      <c r="D19" s="390" t="s">
        <v>201</v>
      </c>
      <c r="E19" s="391"/>
      <c r="F19" s="392"/>
      <c r="G19" s="199">
        <f>'3. Reembolsos'!E6</f>
        <v>1971</v>
      </c>
      <c r="H19" s="143">
        <v>12</v>
      </c>
      <c r="I19" s="144">
        <f>'3. Reembolsos'!F6</f>
        <v>309</v>
      </c>
      <c r="J19" s="141">
        <f>'3. Reembolsos'!G6</f>
        <v>609039</v>
      </c>
      <c r="K19" s="146"/>
      <c r="L19" s="147"/>
    </row>
    <row r="20" spans="2:12" s="148" customFormat="1" ht="15" customHeight="1">
      <c r="B20" s="145"/>
      <c r="C20" s="128">
        <v>3</v>
      </c>
      <c r="D20" s="396" t="s">
        <v>202</v>
      </c>
      <c r="E20" s="396"/>
      <c r="F20" s="396"/>
      <c r="G20" s="195">
        <f>'3. Reembolsos'!C13</f>
        <v>20640</v>
      </c>
      <c r="H20" s="208">
        <v>12</v>
      </c>
      <c r="I20" s="130">
        <v>28.63</v>
      </c>
      <c r="J20" s="129">
        <f>'3. Reembolsos'!G13</f>
        <v>590923.20000000007</v>
      </c>
      <c r="K20" s="146"/>
      <c r="L20" s="147"/>
    </row>
    <row r="21" spans="2:12" s="148" customFormat="1" ht="15" customHeight="1" thickBot="1">
      <c r="B21" s="145"/>
      <c r="C21" s="209">
        <v>4</v>
      </c>
      <c r="D21" s="397" t="s">
        <v>204</v>
      </c>
      <c r="E21" s="398"/>
      <c r="F21" s="399"/>
      <c r="G21" s="210">
        <f>'3. Reembolsos'!C19</f>
        <v>19200</v>
      </c>
      <c r="H21" s="211">
        <v>12</v>
      </c>
      <c r="I21" s="212">
        <v>3.82</v>
      </c>
      <c r="J21" s="213">
        <f>'3. Reembolsos'!G19</f>
        <v>73344</v>
      </c>
      <c r="K21" s="146"/>
      <c r="L21" s="147"/>
    </row>
    <row r="22" spans="2:12" s="148" customFormat="1" ht="15" customHeight="1" thickBot="1">
      <c r="B22" s="145"/>
      <c r="C22" s="393" t="s">
        <v>154</v>
      </c>
      <c r="D22" s="394"/>
      <c r="E22" s="394"/>
      <c r="F22" s="394"/>
      <c r="G22" s="394"/>
      <c r="H22" s="394"/>
      <c r="I22" s="395"/>
      <c r="J22" s="207">
        <f>SUM(J18:J21)</f>
        <v>1399687.2000000002</v>
      </c>
      <c r="K22" s="146"/>
      <c r="L22" s="147"/>
    </row>
    <row r="23" spans="2:12" ht="6" customHeight="1" thickBot="1">
      <c r="B23" s="126"/>
      <c r="C23" s="121"/>
      <c r="D23" s="121"/>
      <c r="E23" s="121"/>
      <c r="F23" s="121"/>
      <c r="G23" s="121"/>
      <c r="H23" s="121"/>
      <c r="I23" s="121"/>
      <c r="J23" s="121"/>
      <c r="K23" s="124"/>
      <c r="L23" s="123"/>
    </row>
    <row r="24" spans="2:12" ht="5.25" customHeight="1" thickBot="1">
      <c r="B24" s="126"/>
      <c r="C24" s="127"/>
      <c r="D24" s="127"/>
      <c r="E24" s="127"/>
      <c r="F24" s="127"/>
      <c r="G24" s="127"/>
      <c r="H24" s="127"/>
      <c r="I24" s="127"/>
      <c r="J24" s="127"/>
      <c r="K24" s="124"/>
      <c r="L24" s="123"/>
    </row>
    <row r="25" spans="2:12" ht="15.75" thickBot="1">
      <c r="B25" s="126"/>
      <c r="C25" s="385" t="s">
        <v>153</v>
      </c>
      <c r="D25" s="386"/>
      <c r="E25" s="386"/>
      <c r="F25" s="386"/>
      <c r="G25" s="386"/>
      <c r="H25" s="386"/>
      <c r="I25" s="387"/>
      <c r="J25" s="125">
        <f>J14+J22</f>
        <v>5240671.2</v>
      </c>
      <c r="K25" s="124"/>
      <c r="L25" s="123"/>
    </row>
    <row r="26" spans="2:12" ht="9" customHeight="1" thickBot="1">
      <c r="B26" s="122"/>
      <c r="C26" s="121"/>
      <c r="D26" s="121"/>
      <c r="E26" s="121"/>
      <c r="F26" s="121"/>
      <c r="G26" s="121"/>
      <c r="H26" s="121"/>
      <c r="I26" s="121"/>
      <c r="J26" s="121"/>
      <c r="K26" s="120"/>
    </row>
    <row r="28" spans="2:12">
      <c r="F28" s="119"/>
      <c r="G28" s="119"/>
      <c r="H28" s="119"/>
    </row>
    <row r="30" spans="2:12">
      <c r="E30" s="118"/>
    </row>
    <row r="31" spans="2:12">
      <c r="E31" s="118"/>
      <c r="J31" s="203"/>
    </row>
    <row r="32" spans="2:12">
      <c r="E32" s="118"/>
    </row>
  </sheetData>
  <sheetProtection algorithmName="SHA-512" hashValue="cpfquSL9eofKUc7apdAqLUpBG00OWAkLC4BvTqnRvWg5GqCzAw3pi6pz1/gRxWoOR7FCRSEk3RNHmcGa1mLunQ==" saltValue="gcAuc0WfpxClMASatx4NVA==" spinCount="100000" sheet="1" objects="1" scenarios="1"/>
  <mergeCells count="19">
    <mergeCell ref="C14:I14"/>
    <mergeCell ref="C25:I25"/>
    <mergeCell ref="C16:J16"/>
    <mergeCell ref="D17:F17"/>
    <mergeCell ref="D18:F18"/>
    <mergeCell ref="D19:F19"/>
    <mergeCell ref="C22:I22"/>
    <mergeCell ref="D20:F20"/>
    <mergeCell ref="D21:F21"/>
    <mergeCell ref="C10:J10"/>
    <mergeCell ref="C3:D7"/>
    <mergeCell ref="D13:E13"/>
    <mergeCell ref="F6:J6"/>
    <mergeCell ref="F5:J5"/>
    <mergeCell ref="E3:J4"/>
    <mergeCell ref="D12:E12"/>
    <mergeCell ref="C9:J9"/>
    <mergeCell ref="C11:J11"/>
    <mergeCell ref="F7:J7"/>
  </mergeCells>
  <pageMargins left="0.511811024" right="0.511811024" top="0.78740157499999996" bottom="0.78740157499999996" header="0.31496062000000002" footer="0.31496062000000002"/>
  <pageSetup paperSize="9" scale="5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86726-988D-42F9-B7AE-F41D6FB2B55A}">
  <sheetPr>
    <tabColor rgb="FF92D050"/>
    <pageSetUpPr fitToPage="1"/>
  </sheetPr>
  <dimension ref="B1:S139"/>
  <sheetViews>
    <sheetView showGridLines="0" zoomScaleNormal="100" workbookViewId="0"/>
  </sheetViews>
  <sheetFormatPr defaultRowHeight="18.399999999999999" customHeight="1"/>
  <cols>
    <col min="1" max="1" width="1.85546875" style="4" customWidth="1"/>
    <col min="2" max="2" width="2" style="2" customWidth="1"/>
    <col min="3" max="3" width="7.85546875" style="2" customWidth="1"/>
    <col min="4" max="4" width="13.42578125" style="2" customWidth="1"/>
    <col min="5" max="5" width="25.5703125" style="2" customWidth="1"/>
    <col min="6" max="9" width="22.7109375" style="2" customWidth="1"/>
    <col min="10" max="10" width="2" style="4" customWidth="1"/>
    <col min="11" max="11" width="82.7109375" style="4" customWidth="1"/>
    <col min="12" max="12" width="13.5703125" style="4" bestFit="1" customWidth="1"/>
    <col min="13" max="13" width="14.7109375" style="4" bestFit="1" customWidth="1"/>
    <col min="14" max="14" width="11.7109375" style="4" bestFit="1" customWidth="1"/>
    <col min="15" max="15" width="13.5703125" style="4" bestFit="1" customWidth="1"/>
    <col min="16" max="1026" width="9" style="4" customWidth="1"/>
    <col min="1027" max="1027" width="9.140625" style="4" customWidth="1"/>
    <col min="1028" max="16384" width="9.140625" style="4"/>
  </cols>
  <sheetData>
    <row r="1" spans="2:10" ht="6.75" customHeight="1" thickBot="1"/>
    <row r="2" spans="2:10" ht="9" customHeight="1" thickTop="1" thickBot="1">
      <c r="B2" s="51"/>
      <c r="C2" s="49"/>
      <c r="D2" s="49"/>
      <c r="E2" s="49"/>
      <c r="F2" s="49"/>
      <c r="G2" s="49"/>
      <c r="H2" s="49"/>
      <c r="I2" s="49"/>
      <c r="J2" s="52"/>
    </row>
    <row r="3" spans="2:10" ht="19.5" customHeight="1">
      <c r="B3" s="53"/>
      <c r="C3" s="7"/>
      <c r="D3" s="8"/>
      <c r="E3" s="313" t="s">
        <v>27</v>
      </c>
      <c r="F3" s="313"/>
      <c r="G3" s="313"/>
      <c r="H3" s="313"/>
      <c r="I3" s="314"/>
      <c r="J3" s="54"/>
    </row>
    <row r="4" spans="2:10" ht="19.5" customHeight="1">
      <c r="B4" s="53"/>
      <c r="C4" s="9"/>
      <c r="D4" s="5"/>
      <c r="E4" s="315"/>
      <c r="F4" s="315"/>
      <c r="G4" s="315"/>
      <c r="H4" s="315"/>
      <c r="I4" s="316"/>
      <c r="J4" s="54"/>
    </row>
    <row r="5" spans="2:10" ht="19.5" customHeight="1">
      <c r="B5" s="53"/>
      <c r="C5" s="10"/>
      <c r="D5" s="6"/>
      <c r="E5" s="1" t="s">
        <v>102</v>
      </c>
      <c r="F5" s="317">
        <f>Resumo!F5</f>
        <v>202600005000736</v>
      </c>
      <c r="G5" s="318"/>
      <c r="H5" s="318"/>
      <c r="I5" s="319"/>
      <c r="J5" s="54"/>
    </row>
    <row r="6" spans="2:10" ht="19.5" customHeight="1">
      <c r="B6" s="53"/>
      <c r="C6" s="10"/>
      <c r="D6" s="6"/>
      <c r="E6" s="1" t="s">
        <v>103</v>
      </c>
      <c r="F6" s="432">
        <f>Resumo!F6</f>
        <v>118323</v>
      </c>
      <c r="G6" s="433"/>
      <c r="H6" s="433"/>
      <c r="I6" s="434"/>
      <c r="J6" s="54"/>
    </row>
    <row r="7" spans="2:10" ht="19.5" customHeight="1" thickBot="1">
      <c r="B7" s="53"/>
      <c r="C7" s="11"/>
      <c r="D7" s="12"/>
      <c r="E7" s="109" t="s">
        <v>106</v>
      </c>
      <c r="F7" s="323" t="str">
        <f>Resumo!F7</f>
        <v>Prestação de Serviços de Motoristas</v>
      </c>
      <c r="G7" s="324"/>
      <c r="H7" s="324"/>
      <c r="I7" s="325"/>
      <c r="J7" s="54"/>
    </row>
    <row r="8" spans="2:10" ht="11.25" customHeight="1" thickBot="1">
      <c r="B8" s="53"/>
      <c r="C8" s="326"/>
      <c r="D8" s="326"/>
      <c r="E8" s="326"/>
      <c r="F8" s="326"/>
      <c r="G8" s="326"/>
      <c r="H8" s="326"/>
      <c r="I8" s="326"/>
      <c r="J8" s="54"/>
    </row>
    <row r="9" spans="2:10" ht="18" customHeight="1">
      <c r="B9" s="53"/>
      <c r="C9" s="327" t="s">
        <v>28</v>
      </c>
      <c r="D9" s="328"/>
      <c r="E9" s="328"/>
      <c r="F9" s="328"/>
      <c r="G9" s="328"/>
      <c r="H9" s="328"/>
      <c r="I9" s="329"/>
      <c r="J9" s="54"/>
    </row>
    <row r="10" spans="2:10" ht="18" customHeight="1">
      <c r="B10" s="53"/>
      <c r="C10" s="46" t="s">
        <v>3</v>
      </c>
      <c r="D10" s="264" t="s">
        <v>29</v>
      </c>
      <c r="E10" s="264"/>
      <c r="F10" s="264"/>
      <c r="G10" s="264"/>
      <c r="H10" s="337"/>
      <c r="I10" s="338"/>
      <c r="J10" s="54"/>
    </row>
    <row r="11" spans="2:10" ht="18" customHeight="1">
      <c r="B11" s="53"/>
      <c r="C11" s="46" t="s">
        <v>5</v>
      </c>
      <c r="D11" s="264" t="s">
        <v>30</v>
      </c>
      <c r="E11" s="264"/>
      <c r="F11" s="264"/>
      <c r="G11" s="264"/>
      <c r="H11" s="335" t="s">
        <v>133</v>
      </c>
      <c r="I11" s="336"/>
      <c r="J11" s="54"/>
    </row>
    <row r="12" spans="2:10" ht="18" customHeight="1">
      <c r="B12" s="53"/>
      <c r="C12" s="46" t="s">
        <v>8</v>
      </c>
      <c r="D12" s="264" t="s">
        <v>31</v>
      </c>
      <c r="E12" s="264"/>
      <c r="F12" s="264"/>
      <c r="G12" s="264"/>
      <c r="H12" s="335" t="s">
        <v>151</v>
      </c>
      <c r="I12" s="336"/>
      <c r="J12" s="54"/>
    </row>
    <row r="13" spans="2:10" ht="18" customHeight="1" thickBot="1">
      <c r="B13" s="53"/>
      <c r="C13" s="16" t="s">
        <v>9</v>
      </c>
      <c r="D13" s="339" t="s">
        <v>32</v>
      </c>
      <c r="E13" s="340"/>
      <c r="F13" s="340"/>
      <c r="G13" s="341"/>
      <c r="H13" s="430">
        <f>Resumo!F13</f>
        <v>12</v>
      </c>
      <c r="I13" s="431"/>
      <c r="J13" s="54"/>
    </row>
    <row r="14" spans="2:10" ht="9" customHeight="1" thickBot="1">
      <c r="B14" s="53"/>
      <c r="C14" s="244"/>
      <c r="D14" s="244"/>
      <c r="E14" s="244"/>
      <c r="F14" s="244"/>
      <c r="G14" s="244"/>
      <c r="H14" s="244"/>
      <c r="I14" s="244"/>
      <c r="J14" s="54"/>
    </row>
    <row r="15" spans="2:10" ht="18" customHeight="1">
      <c r="B15" s="53"/>
      <c r="C15" s="301" t="s">
        <v>33</v>
      </c>
      <c r="D15" s="302"/>
      <c r="E15" s="302"/>
      <c r="F15" s="302"/>
      <c r="G15" s="302"/>
      <c r="H15" s="302"/>
      <c r="I15" s="303"/>
      <c r="J15" s="54"/>
    </row>
    <row r="16" spans="2:10" ht="18" customHeight="1">
      <c r="B16" s="53"/>
      <c r="C16" s="308" t="s">
        <v>34</v>
      </c>
      <c r="D16" s="309"/>
      <c r="E16" s="309"/>
      <c r="F16" s="309" t="s">
        <v>35</v>
      </c>
      <c r="G16" s="309"/>
      <c r="H16" s="309" t="s">
        <v>36</v>
      </c>
      <c r="I16" s="310"/>
      <c r="J16" s="54"/>
    </row>
    <row r="17" spans="2:10" ht="18" customHeight="1" thickBot="1">
      <c r="B17" s="53"/>
      <c r="C17" s="297" t="str">
        <f>Resumo!F7</f>
        <v>Prestação de Serviços de Motoristas</v>
      </c>
      <c r="D17" s="298"/>
      <c r="E17" s="298"/>
      <c r="F17" s="427" t="s">
        <v>203</v>
      </c>
      <c r="G17" s="427"/>
      <c r="H17" s="428">
        <f>Resumo!H13</f>
        <v>40</v>
      </c>
      <c r="I17" s="429"/>
      <c r="J17" s="54"/>
    </row>
    <row r="18" spans="2:10" ht="9" customHeight="1" thickBot="1">
      <c r="B18" s="53"/>
      <c r="C18" s="244"/>
      <c r="D18" s="244"/>
      <c r="E18" s="244"/>
      <c r="F18" s="244"/>
      <c r="G18" s="244"/>
      <c r="H18" s="244"/>
      <c r="I18" s="244"/>
      <c r="J18" s="54"/>
    </row>
    <row r="19" spans="2:10" ht="18" customHeight="1">
      <c r="B19" s="53"/>
      <c r="C19" s="301" t="s">
        <v>38</v>
      </c>
      <c r="D19" s="302"/>
      <c r="E19" s="302"/>
      <c r="F19" s="302"/>
      <c r="G19" s="302"/>
      <c r="H19" s="302"/>
      <c r="I19" s="303"/>
      <c r="J19" s="54"/>
    </row>
    <row r="20" spans="2:10" ht="18" customHeight="1">
      <c r="B20" s="53"/>
      <c r="C20" s="304" t="s">
        <v>39</v>
      </c>
      <c r="D20" s="305"/>
      <c r="E20" s="305"/>
      <c r="F20" s="305"/>
      <c r="G20" s="305"/>
      <c r="H20" s="305"/>
      <c r="I20" s="306"/>
      <c r="J20" s="54"/>
    </row>
    <row r="21" spans="2:10" ht="18" customHeight="1">
      <c r="B21" s="53"/>
      <c r="C21" s="15">
        <v>1</v>
      </c>
      <c r="D21" s="237" t="s">
        <v>40</v>
      </c>
      <c r="E21" s="238"/>
      <c r="F21" s="238"/>
      <c r="G21" s="239"/>
      <c r="H21" s="423" t="str">
        <f>Resumo!C11</f>
        <v>Postos de Trabalho</v>
      </c>
      <c r="I21" s="424"/>
      <c r="J21" s="54"/>
    </row>
    <row r="22" spans="2:10" ht="18" customHeight="1">
      <c r="B22" s="53"/>
      <c r="C22" s="15">
        <v>2</v>
      </c>
      <c r="D22" s="237" t="s">
        <v>41</v>
      </c>
      <c r="E22" s="238"/>
      <c r="F22" s="238"/>
      <c r="G22" s="239"/>
      <c r="H22" s="423" t="s">
        <v>145</v>
      </c>
      <c r="I22" s="424"/>
      <c r="J22" s="54"/>
    </row>
    <row r="23" spans="2:10" ht="18" customHeight="1">
      <c r="B23" s="53"/>
      <c r="C23" s="15">
        <v>3</v>
      </c>
      <c r="D23" s="237" t="s">
        <v>42</v>
      </c>
      <c r="E23" s="238"/>
      <c r="F23" s="238"/>
      <c r="G23" s="239"/>
      <c r="H23" s="425">
        <v>2811.28</v>
      </c>
      <c r="I23" s="426"/>
      <c r="J23" s="54"/>
    </row>
    <row r="24" spans="2:10" ht="18" customHeight="1">
      <c r="B24" s="53"/>
      <c r="C24" s="15">
        <v>4</v>
      </c>
      <c r="D24" s="237" t="s">
        <v>43</v>
      </c>
      <c r="E24" s="238"/>
      <c r="F24" s="238"/>
      <c r="G24" s="239"/>
      <c r="H24" s="288"/>
      <c r="I24" s="289"/>
      <c r="J24" s="54"/>
    </row>
    <row r="25" spans="2:10" ht="18" customHeight="1" thickBot="1">
      <c r="B25" s="53"/>
      <c r="C25" s="16">
        <v>5</v>
      </c>
      <c r="D25" s="290" t="s">
        <v>44</v>
      </c>
      <c r="E25" s="291"/>
      <c r="F25" s="291"/>
      <c r="G25" s="292"/>
      <c r="H25" s="421" t="s">
        <v>152</v>
      </c>
      <c r="I25" s="422"/>
      <c r="J25" s="54"/>
    </row>
    <row r="26" spans="2:10" ht="18" customHeight="1" thickBot="1">
      <c r="B26" s="53"/>
      <c r="C26" s="244"/>
      <c r="D26" s="244"/>
      <c r="E26" s="244"/>
      <c r="F26" s="244"/>
      <c r="G26" s="244"/>
      <c r="H26" s="244"/>
      <c r="I26" s="244"/>
      <c r="J26" s="54"/>
    </row>
    <row r="27" spans="2:10" ht="18" customHeight="1">
      <c r="B27" s="53"/>
      <c r="C27" s="259" t="s">
        <v>108</v>
      </c>
      <c r="D27" s="260"/>
      <c r="E27" s="260"/>
      <c r="F27" s="260"/>
      <c r="G27" s="260"/>
      <c r="H27" s="260"/>
      <c r="I27" s="261"/>
      <c r="J27" s="54"/>
    </row>
    <row r="28" spans="2:10" ht="18" customHeight="1">
      <c r="B28" s="53"/>
      <c r="C28" s="17" t="s">
        <v>141</v>
      </c>
      <c r="D28" s="307" t="s">
        <v>142</v>
      </c>
      <c r="E28" s="307"/>
      <c r="F28" s="307"/>
      <c r="G28" s="307"/>
      <c r="H28" s="18" t="s">
        <v>2</v>
      </c>
      <c r="I28" s="115" t="s">
        <v>46</v>
      </c>
      <c r="J28" s="54"/>
    </row>
    <row r="29" spans="2:10" ht="18" customHeight="1">
      <c r="B29" s="53"/>
      <c r="C29" s="20" t="s">
        <v>3</v>
      </c>
      <c r="D29" s="418" t="s">
        <v>47</v>
      </c>
      <c r="E29" s="419"/>
      <c r="F29" s="419"/>
      <c r="G29" s="419"/>
      <c r="H29" s="420"/>
      <c r="I29" s="86">
        <f>H23</f>
        <v>2811.28</v>
      </c>
      <c r="J29" s="54"/>
    </row>
    <row r="30" spans="2:10" ht="18" customHeight="1">
      <c r="B30" s="53"/>
      <c r="C30" s="15" t="s">
        <v>5</v>
      </c>
      <c r="D30" s="400" t="s">
        <v>48</v>
      </c>
      <c r="E30" s="402"/>
      <c r="F30" s="402"/>
      <c r="G30" s="401"/>
      <c r="H30" s="87">
        <v>0</v>
      </c>
      <c r="I30" s="88">
        <f>H30*I29</f>
        <v>0</v>
      </c>
      <c r="J30" s="54"/>
    </row>
    <row r="31" spans="2:10" ht="18" customHeight="1">
      <c r="B31" s="53"/>
      <c r="C31" s="15" t="s">
        <v>8</v>
      </c>
      <c r="D31" s="400" t="s">
        <v>49</v>
      </c>
      <c r="E31" s="402"/>
      <c r="F31" s="402"/>
      <c r="G31" s="401"/>
      <c r="H31" s="87">
        <v>0</v>
      </c>
      <c r="I31" s="88">
        <f>H31*I29</f>
        <v>0</v>
      </c>
      <c r="J31" s="54"/>
    </row>
    <row r="32" spans="2:10" ht="18" customHeight="1">
      <c r="B32" s="53"/>
      <c r="C32" s="15" t="s">
        <v>9</v>
      </c>
      <c r="D32" s="400" t="s">
        <v>50</v>
      </c>
      <c r="E32" s="402"/>
      <c r="F32" s="402"/>
      <c r="G32" s="401"/>
      <c r="H32" s="87">
        <v>0</v>
      </c>
      <c r="I32" s="88">
        <f>H32*I29</f>
        <v>0</v>
      </c>
      <c r="J32" s="54"/>
    </row>
    <row r="33" spans="2:10" ht="18" customHeight="1">
      <c r="B33" s="53"/>
      <c r="C33" s="15" t="s">
        <v>11</v>
      </c>
      <c r="D33" s="400" t="s">
        <v>51</v>
      </c>
      <c r="E33" s="402"/>
      <c r="F33" s="402"/>
      <c r="G33" s="401"/>
      <c r="H33" s="87">
        <v>0</v>
      </c>
      <c r="I33" s="88">
        <f>H33*I29</f>
        <v>0</v>
      </c>
      <c r="J33" s="54"/>
    </row>
    <row r="34" spans="2:10" ht="18" customHeight="1">
      <c r="B34" s="53"/>
      <c r="C34" s="15" t="s">
        <v>13</v>
      </c>
      <c r="D34" s="400" t="s">
        <v>146</v>
      </c>
      <c r="E34" s="402"/>
      <c r="F34" s="402"/>
      <c r="G34" s="401"/>
      <c r="H34" s="89">
        <v>0</v>
      </c>
      <c r="I34" s="88">
        <f>H34*I29</f>
        <v>0</v>
      </c>
      <c r="J34" s="54"/>
    </row>
    <row r="35" spans="2:10" ht="18" customHeight="1" thickBot="1">
      <c r="B35" s="53"/>
      <c r="C35" s="286" t="s">
        <v>111</v>
      </c>
      <c r="D35" s="287"/>
      <c r="E35" s="287"/>
      <c r="F35" s="287"/>
      <c r="G35" s="287"/>
      <c r="H35" s="23"/>
      <c r="I35" s="24">
        <f>SUM(I29:I34)</f>
        <v>2811.28</v>
      </c>
      <c r="J35" s="54"/>
    </row>
    <row r="36" spans="2:10" s="2" customFormat="1" ht="18" customHeight="1" thickBot="1">
      <c r="B36" s="53"/>
      <c r="C36" s="244"/>
      <c r="D36" s="244"/>
      <c r="E36" s="244"/>
      <c r="F36" s="244"/>
      <c r="G36" s="244"/>
      <c r="H36" s="244"/>
      <c r="I36" s="244"/>
      <c r="J36" s="50"/>
    </row>
    <row r="37" spans="2:10" ht="18" customHeight="1">
      <c r="B37" s="53"/>
      <c r="C37" s="259" t="s">
        <v>112</v>
      </c>
      <c r="D37" s="260"/>
      <c r="E37" s="260"/>
      <c r="F37" s="260"/>
      <c r="G37" s="260"/>
      <c r="H37" s="260"/>
      <c r="I37" s="261"/>
      <c r="J37" s="54"/>
    </row>
    <row r="38" spans="2:10" ht="18" customHeight="1">
      <c r="B38" s="53"/>
      <c r="C38" s="262" t="s">
        <v>114</v>
      </c>
      <c r="D38" s="245"/>
      <c r="E38" s="245"/>
      <c r="F38" s="245"/>
      <c r="G38" s="245"/>
      <c r="H38" s="245"/>
      <c r="I38" s="268"/>
      <c r="J38" s="54"/>
    </row>
    <row r="39" spans="2:10" ht="18" customHeight="1">
      <c r="B39" s="53"/>
      <c r="C39" s="114" t="s">
        <v>141</v>
      </c>
      <c r="D39" s="245" t="s">
        <v>142</v>
      </c>
      <c r="E39" s="245"/>
      <c r="F39" s="245"/>
      <c r="G39" s="245"/>
      <c r="H39" s="110" t="s">
        <v>2</v>
      </c>
      <c r="I39" s="115" t="s">
        <v>54</v>
      </c>
      <c r="J39" s="54"/>
    </row>
    <row r="40" spans="2:10" ht="18" customHeight="1">
      <c r="B40" s="53"/>
      <c r="C40" s="27" t="s">
        <v>3</v>
      </c>
      <c r="D40" s="264" t="s">
        <v>4</v>
      </c>
      <c r="E40" s="264"/>
      <c r="F40" s="264"/>
      <c r="G40" s="264"/>
      <c r="H40" s="90">
        <v>8.3330000000000001E-2</v>
      </c>
      <c r="I40" s="86">
        <f>H40*I35</f>
        <v>234.26396240000003</v>
      </c>
      <c r="J40" s="54"/>
    </row>
    <row r="41" spans="2:10" ht="24.75" customHeight="1">
      <c r="B41" s="53"/>
      <c r="C41" s="27" t="s">
        <v>5</v>
      </c>
      <c r="D41" s="264" t="s">
        <v>150</v>
      </c>
      <c r="E41" s="264"/>
      <c r="F41" s="264"/>
      <c r="G41" s="264"/>
      <c r="H41" s="103">
        <v>2.7778000000000001E-2</v>
      </c>
      <c r="I41" s="86">
        <f>H41*I35</f>
        <v>78.091735840000013</v>
      </c>
      <c r="J41" s="54"/>
    </row>
    <row r="42" spans="2:10" ht="18" customHeight="1">
      <c r="B42" s="53"/>
      <c r="C42" s="27" t="s">
        <v>8</v>
      </c>
      <c r="D42" s="264" t="s">
        <v>105</v>
      </c>
      <c r="E42" s="264"/>
      <c r="F42" s="264"/>
      <c r="G42" s="264"/>
      <c r="H42" s="90">
        <v>9.0910000000000005E-2</v>
      </c>
      <c r="I42" s="86">
        <f>H42*I35</f>
        <v>255.57346480000004</v>
      </c>
      <c r="J42" s="54"/>
    </row>
    <row r="43" spans="2:10" ht="18" customHeight="1">
      <c r="B43" s="53"/>
      <c r="C43" s="284" t="s">
        <v>117</v>
      </c>
      <c r="D43" s="285"/>
      <c r="E43" s="285"/>
      <c r="F43" s="285"/>
      <c r="G43" s="285"/>
      <c r="H43" s="28">
        <f>SUM(H40:H42)</f>
        <v>0.202018</v>
      </c>
      <c r="I43" s="29">
        <f>SUM(I40:I42)</f>
        <v>567.92916304000005</v>
      </c>
      <c r="J43" s="54"/>
    </row>
    <row r="44" spans="2:10" ht="9" customHeight="1">
      <c r="B44" s="53"/>
      <c r="C44" s="265"/>
      <c r="D44" s="266"/>
      <c r="E44" s="266"/>
      <c r="F44" s="266"/>
      <c r="G44" s="266"/>
      <c r="H44" s="266"/>
      <c r="I44" s="267"/>
      <c r="J44" s="54"/>
    </row>
    <row r="45" spans="2:10" ht="18" customHeight="1">
      <c r="B45" s="53"/>
      <c r="C45" s="262" t="s">
        <v>115</v>
      </c>
      <c r="D45" s="245"/>
      <c r="E45" s="245"/>
      <c r="F45" s="245"/>
      <c r="G45" s="245"/>
      <c r="H45" s="30" t="s">
        <v>122</v>
      </c>
      <c r="I45" s="31">
        <f>I35+I43</f>
        <v>3379.20916304</v>
      </c>
      <c r="J45" s="54"/>
    </row>
    <row r="46" spans="2:10" ht="18" customHeight="1">
      <c r="B46" s="53"/>
      <c r="C46" s="114" t="s">
        <v>141</v>
      </c>
      <c r="D46" s="245" t="s">
        <v>142</v>
      </c>
      <c r="E46" s="245"/>
      <c r="F46" s="245"/>
      <c r="G46" s="245"/>
      <c r="H46" s="110" t="s">
        <v>2</v>
      </c>
      <c r="I46" s="115" t="s">
        <v>54</v>
      </c>
      <c r="J46" s="54"/>
    </row>
    <row r="47" spans="2:10" ht="18" customHeight="1">
      <c r="B47" s="53"/>
      <c r="C47" s="85" t="s">
        <v>3</v>
      </c>
      <c r="D47" s="417" t="s">
        <v>7</v>
      </c>
      <c r="E47" s="417"/>
      <c r="F47" s="417"/>
      <c r="G47" s="417"/>
      <c r="H47" s="90">
        <v>0.2</v>
      </c>
      <c r="I47" s="86">
        <f>H47*$I$45</f>
        <v>675.841832608</v>
      </c>
      <c r="J47" s="54"/>
    </row>
    <row r="48" spans="2:10" ht="18" customHeight="1">
      <c r="B48" s="53"/>
      <c r="C48" s="85" t="s">
        <v>5</v>
      </c>
      <c r="D48" s="417" t="s">
        <v>96</v>
      </c>
      <c r="E48" s="417"/>
      <c r="F48" s="417"/>
      <c r="G48" s="417"/>
      <c r="H48" s="90">
        <v>2.5000000000000001E-2</v>
      </c>
      <c r="I48" s="86">
        <f>H48*$I$45</f>
        <v>84.480229076000001</v>
      </c>
      <c r="J48" s="54"/>
    </row>
    <row r="49" spans="2:10" ht="18" customHeight="1">
      <c r="B49" s="53"/>
      <c r="C49" s="85" t="s">
        <v>8</v>
      </c>
      <c r="D49" s="417" t="s">
        <v>149</v>
      </c>
      <c r="E49" s="417"/>
      <c r="F49" s="417"/>
      <c r="G49" s="417"/>
      <c r="H49" s="90">
        <v>0.02</v>
      </c>
      <c r="I49" s="86">
        <f>H49*$I$45</f>
        <v>67.584183260800003</v>
      </c>
      <c r="J49" s="54"/>
    </row>
    <row r="50" spans="2:10" ht="18" customHeight="1">
      <c r="B50" s="53"/>
      <c r="C50" s="85" t="s">
        <v>9</v>
      </c>
      <c r="D50" s="417" t="s">
        <v>10</v>
      </c>
      <c r="E50" s="417"/>
      <c r="F50" s="417"/>
      <c r="G50" s="417"/>
      <c r="H50" s="90">
        <v>1.4999999999999999E-2</v>
      </c>
      <c r="I50" s="86">
        <f t="shared" ref="I50:I54" si="0">H50*$I$45</f>
        <v>50.688137445599999</v>
      </c>
      <c r="J50" s="54"/>
    </row>
    <row r="51" spans="2:10" ht="18" customHeight="1">
      <c r="B51" s="53"/>
      <c r="C51" s="85" t="s">
        <v>11</v>
      </c>
      <c r="D51" s="417" t="s">
        <v>12</v>
      </c>
      <c r="E51" s="417"/>
      <c r="F51" s="417"/>
      <c r="G51" s="417"/>
      <c r="H51" s="90">
        <v>0.01</v>
      </c>
      <c r="I51" s="86">
        <f t="shared" si="0"/>
        <v>33.792091630400002</v>
      </c>
      <c r="J51" s="54"/>
    </row>
    <row r="52" spans="2:10" ht="18" customHeight="1">
      <c r="B52" s="53"/>
      <c r="C52" s="85" t="s">
        <v>13</v>
      </c>
      <c r="D52" s="417" t="s">
        <v>14</v>
      </c>
      <c r="E52" s="417"/>
      <c r="F52" s="417"/>
      <c r="G52" s="417"/>
      <c r="H52" s="90">
        <v>6.0000000000000001E-3</v>
      </c>
      <c r="I52" s="86">
        <f t="shared" si="0"/>
        <v>20.27525497824</v>
      </c>
      <c r="J52" s="54"/>
    </row>
    <row r="53" spans="2:10" ht="18" customHeight="1">
      <c r="B53" s="53"/>
      <c r="C53" s="85" t="s">
        <v>15</v>
      </c>
      <c r="D53" s="417" t="s">
        <v>16</v>
      </c>
      <c r="E53" s="417"/>
      <c r="F53" s="417"/>
      <c r="G53" s="417"/>
      <c r="H53" s="90">
        <v>2E-3</v>
      </c>
      <c r="I53" s="86">
        <f t="shared" si="0"/>
        <v>6.7584183260800001</v>
      </c>
      <c r="J53" s="54"/>
    </row>
    <row r="54" spans="2:10" ht="18" customHeight="1">
      <c r="B54" s="53"/>
      <c r="C54" s="85" t="s">
        <v>17</v>
      </c>
      <c r="D54" s="417" t="s">
        <v>18</v>
      </c>
      <c r="E54" s="417"/>
      <c r="F54" s="417"/>
      <c r="G54" s="417"/>
      <c r="H54" s="90">
        <v>0.08</v>
      </c>
      <c r="I54" s="86">
        <f t="shared" si="0"/>
        <v>270.33673304320001</v>
      </c>
      <c r="J54" s="54"/>
    </row>
    <row r="55" spans="2:10" ht="18" customHeight="1">
      <c r="B55" s="53"/>
      <c r="C55" s="262" t="s">
        <v>116</v>
      </c>
      <c r="D55" s="245"/>
      <c r="E55" s="245"/>
      <c r="F55" s="245"/>
      <c r="G55" s="245"/>
      <c r="H55" s="33">
        <f>SUM(H47:H54)</f>
        <v>0.35800000000000004</v>
      </c>
      <c r="I55" s="31">
        <f>SUM(I47:I54)</f>
        <v>1209.75688036832</v>
      </c>
      <c r="J55" s="54"/>
    </row>
    <row r="56" spans="2:10" ht="9" customHeight="1">
      <c r="B56" s="53"/>
      <c r="C56" s="265"/>
      <c r="D56" s="266"/>
      <c r="E56" s="266"/>
      <c r="F56" s="266"/>
      <c r="G56" s="266"/>
      <c r="H56" s="266"/>
      <c r="I56" s="267"/>
      <c r="J56" s="54"/>
    </row>
    <row r="57" spans="2:10" ht="18" customHeight="1">
      <c r="B57" s="53"/>
      <c r="C57" s="262" t="s">
        <v>118</v>
      </c>
      <c r="D57" s="245"/>
      <c r="E57" s="245"/>
      <c r="F57" s="245"/>
      <c r="G57" s="245"/>
      <c r="H57" s="245"/>
      <c r="I57" s="268"/>
      <c r="J57" s="54"/>
    </row>
    <row r="58" spans="2:10" ht="18" customHeight="1">
      <c r="B58" s="53"/>
      <c r="C58" s="114" t="s">
        <v>141</v>
      </c>
      <c r="D58" s="245" t="s">
        <v>142</v>
      </c>
      <c r="E58" s="245"/>
      <c r="F58" s="245"/>
      <c r="G58" s="245"/>
      <c r="H58" s="245"/>
      <c r="I58" s="115" t="s">
        <v>119</v>
      </c>
      <c r="J58" s="54"/>
    </row>
    <row r="59" spans="2:10" ht="18" customHeight="1">
      <c r="B59" s="53"/>
      <c r="C59" s="85" t="s">
        <v>3</v>
      </c>
      <c r="D59" s="412" t="s">
        <v>92</v>
      </c>
      <c r="E59" s="413"/>
      <c r="F59" s="413"/>
      <c r="G59" s="414"/>
      <c r="H59" s="91">
        <v>4.3</v>
      </c>
      <c r="I59" s="107">
        <f>(4.3*44) - (I35 * 0.06)</f>
        <v>20.523199999999974</v>
      </c>
      <c r="J59" s="54"/>
    </row>
    <row r="60" spans="2:10" ht="18" customHeight="1">
      <c r="B60" s="53"/>
      <c r="C60" s="85" t="s">
        <v>5</v>
      </c>
      <c r="D60" s="412" t="s">
        <v>93</v>
      </c>
      <c r="E60" s="413"/>
      <c r="F60" s="413"/>
      <c r="G60" s="414"/>
      <c r="H60" s="91">
        <v>52.27</v>
      </c>
      <c r="I60" s="86">
        <f>(H60*22)-((H60*22)*5%)</f>
        <v>1092.443</v>
      </c>
      <c r="J60" s="54"/>
    </row>
    <row r="61" spans="2:10" ht="18" customHeight="1">
      <c r="B61" s="53"/>
      <c r="C61" s="85" t="s">
        <v>8</v>
      </c>
      <c r="D61" s="417" t="s">
        <v>89</v>
      </c>
      <c r="E61" s="417"/>
      <c r="F61" s="417"/>
      <c r="G61" s="417"/>
      <c r="H61" s="417"/>
      <c r="I61" s="86">
        <v>0</v>
      </c>
      <c r="J61" s="54"/>
    </row>
    <row r="62" spans="2:10" ht="18" customHeight="1">
      <c r="B62" s="53"/>
      <c r="C62" s="85" t="s">
        <v>9</v>
      </c>
      <c r="D62" s="417" t="s">
        <v>90</v>
      </c>
      <c r="E62" s="417"/>
      <c r="F62" s="417"/>
      <c r="G62" s="417"/>
      <c r="H62" s="417"/>
      <c r="I62" s="86">
        <v>0</v>
      </c>
      <c r="J62" s="54"/>
    </row>
    <row r="63" spans="2:10" ht="18" customHeight="1">
      <c r="B63" s="53"/>
      <c r="C63" s="85" t="s">
        <v>11</v>
      </c>
      <c r="D63" s="417" t="s">
        <v>120</v>
      </c>
      <c r="E63" s="417"/>
      <c r="F63" s="417"/>
      <c r="G63" s="417"/>
      <c r="H63" s="417"/>
      <c r="I63" s="86">
        <v>0</v>
      </c>
      <c r="J63" s="54"/>
    </row>
    <row r="64" spans="2:10" ht="18" customHeight="1">
      <c r="B64" s="53"/>
      <c r="C64" s="85" t="s">
        <v>13</v>
      </c>
      <c r="D64" s="417" t="s">
        <v>121</v>
      </c>
      <c r="E64" s="417"/>
      <c r="F64" s="417"/>
      <c r="G64" s="417"/>
      <c r="H64" s="417"/>
      <c r="I64" s="86">
        <v>2.54</v>
      </c>
      <c r="J64" s="54"/>
    </row>
    <row r="65" spans="2:19" ht="18" customHeight="1">
      <c r="B65" s="53"/>
      <c r="C65" s="85" t="s">
        <v>15</v>
      </c>
      <c r="D65" s="417" t="s">
        <v>134</v>
      </c>
      <c r="E65" s="417"/>
      <c r="F65" s="417"/>
      <c r="G65" s="417"/>
      <c r="H65" s="417"/>
      <c r="I65" s="86"/>
      <c r="J65" s="54"/>
    </row>
    <row r="66" spans="2:19" ht="18" customHeight="1">
      <c r="B66" s="53"/>
      <c r="C66" s="85" t="s">
        <v>17</v>
      </c>
      <c r="D66" s="417" t="s">
        <v>135</v>
      </c>
      <c r="E66" s="417"/>
      <c r="F66" s="417"/>
      <c r="G66" s="417"/>
      <c r="H66" s="417"/>
      <c r="I66" s="86"/>
      <c r="J66" s="54"/>
    </row>
    <row r="67" spans="2:19" ht="18" customHeight="1">
      <c r="B67" s="53"/>
      <c r="C67" s="85" t="s">
        <v>98</v>
      </c>
      <c r="D67" s="417" t="s">
        <v>136</v>
      </c>
      <c r="E67" s="417"/>
      <c r="F67" s="417"/>
      <c r="G67" s="417"/>
      <c r="H67" s="417"/>
      <c r="I67" s="86"/>
      <c r="J67" s="54"/>
    </row>
    <row r="68" spans="2:19" ht="18" customHeight="1">
      <c r="B68" s="53"/>
      <c r="C68" s="262" t="s">
        <v>6</v>
      </c>
      <c r="D68" s="245"/>
      <c r="E68" s="245"/>
      <c r="F68" s="245"/>
      <c r="G68" s="245"/>
      <c r="H68" s="280"/>
      <c r="I68" s="31">
        <f>SUM(I59:I67)</f>
        <v>1115.5061999999998</v>
      </c>
      <c r="J68" s="54"/>
    </row>
    <row r="69" spans="2:19" ht="9" customHeight="1">
      <c r="B69" s="53"/>
      <c r="C69" s="265"/>
      <c r="D69" s="266"/>
      <c r="E69" s="266"/>
      <c r="F69" s="266"/>
      <c r="G69" s="266"/>
      <c r="H69" s="266"/>
      <c r="I69" s="267"/>
      <c r="J69" s="54"/>
    </row>
    <row r="70" spans="2:19" ht="18" customHeight="1">
      <c r="B70" s="53"/>
      <c r="C70" s="262" t="s">
        <v>56</v>
      </c>
      <c r="D70" s="245"/>
      <c r="E70" s="245"/>
      <c r="F70" s="245"/>
      <c r="G70" s="245"/>
      <c r="H70" s="245"/>
      <c r="I70" s="268"/>
      <c r="J70" s="54"/>
    </row>
    <row r="71" spans="2:19" ht="18" customHeight="1">
      <c r="B71" s="53"/>
      <c r="C71" s="114">
        <v>2</v>
      </c>
      <c r="D71" s="245" t="s">
        <v>57</v>
      </c>
      <c r="E71" s="245"/>
      <c r="F71" s="245"/>
      <c r="G71" s="245"/>
      <c r="H71" s="245"/>
      <c r="I71" s="115" t="s">
        <v>54</v>
      </c>
      <c r="J71" s="54"/>
    </row>
    <row r="72" spans="2:19" ht="18" customHeight="1">
      <c r="B72" s="53"/>
      <c r="C72" s="85" t="s">
        <v>58</v>
      </c>
      <c r="D72" s="412" t="s">
        <v>59</v>
      </c>
      <c r="E72" s="413"/>
      <c r="F72" s="413"/>
      <c r="G72" s="413"/>
      <c r="H72" s="414"/>
      <c r="I72" s="86">
        <f>I43</f>
        <v>567.92916304000005</v>
      </c>
      <c r="J72" s="54"/>
    </row>
    <row r="73" spans="2:19" ht="18" customHeight="1">
      <c r="B73" s="53"/>
      <c r="C73" s="85" t="s">
        <v>60</v>
      </c>
      <c r="D73" s="412" t="s">
        <v>61</v>
      </c>
      <c r="E73" s="413"/>
      <c r="F73" s="413"/>
      <c r="G73" s="413"/>
      <c r="H73" s="414"/>
      <c r="I73" s="86">
        <f>I55</f>
        <v>1209.75688036832</v>
      </c>
      <c r="J73" s="54"/>
    </row>
    <row r="74" spans="2:19" ht="18" customHeight="1">
      <c r="B74" s="53"/>
      <c r="C74" s="85" t="s">
        <v>62</v>
      </c>
      <c r="D74" s="412" t="s">
        <v>55</v>
      </c>
      <c r="E74" s="413"/>
      <c r="F74" s="413"/>
      <c r="G74" s="413"/>
      <c r="H74" s="414"/>
      <c r="I74" s="86">
        <f>I68</f>
        <v>1115.5061999999998</v>
      </c>
      <c r="J74" s="54"/>
    </row>
    <row r="75" spans="2:19" ht="18" customHeight="1" thickBot="1">
      <c r="B75" s="53"/>
      <c r="C75" s="415" t="s">
        <v>6</v>
      </c>
      <c r="D75" s="416"/>
      <c r="E75" s="416"/>
      <c r="F75" s="416"/>
      <c r="G75" s="416"/>
      <c r="H75" s="34"/>
      <c r="I75" s="35">
        <f>SUM(I72:I74)</f>
        <v>2893.1922434083199</v>
      </c>
      <c r="J75" s="54"/>
    </row>
    <row r="76" spans="2:19" s="2" customFormat="1" ht="18" customHeight="1" thickBot="1">
      <c r="B76" s="53"/>
      <c r="C76" s="244"/>
      <c r="D76" s="244"/>
      <c r="E76" s="244"/>
      <c r="F76" s="244"/>
      <c r="G76" s="244"/>
      <c r="H76" s="244"/>
      <c r="I76" s="244"/>
      <c r="J76" s="50"/>
    </row>
    <row r="77" spans="2:19" s="2" customFormat="1" ht="18" customHeight="1">
      <c r="B77" s="53"/>
      <c r="C77" s="271" t="s">
        <v>123</v>
      </c>
      <c r="D77" s="272"/>
      <c r="E77" s="272"/>
      <c r="F77" s="272"/>
      <c r="G77" s="272"/>
      <c r="H77" s="272"/>
      <c r="I77" s="273"/>
      <c r="J77" s="50"/>
    </row>
    <row r="78" spans="2:19" ht="18" customHeight="1">
      <c r="B78" s="53"/>
      <c r="C78" s="111" t="s">
        <v>141</v>
      </c>
      <c r="D78" s="249" t="s">
        <v>142</v>
      </c>
      <c r="E78" s="250"/>
      <c r="F78" s="250"/>
      <c r="G78" s="251"/>
      <c r="H78" s="37" t="s">
        <v>2</v>
      </c>
      <c r="I78" s="38" t="s">
        <v>54</v>
      </c>
      <c r="J78" s="54"/>
    </row>
    <row r="79" spans="2:19" ht="18" customHeight="1">
      <c r="B79" s="53"/>
      <c r="C79" s="92" t="s">
        <v>3</v>
      </c>
      <c r="D79" s="400" t="s">
        <v>20</v>
      </c>
      <c r="E79" s="402"/>
      <c r="F79" s="402"/>
      <c r="G79" s="401"/>
      <c r="H79" s="87">
        <f>5%/12</f>
        <v>4.1666666666666666E-3</v>
      </c>
      <c r="I79" s="93">
        <f>H79*$I$35</f>
        <v>11.713666666666667</v>
      </c>
      <c r="J79" s="54"/>
      <c r="M79" s="3"/>
      <c r="N79" s="3"/>
      <c r="O79" s="3"/>
      <c r="P79" s="3"/>
      <c r="Q79" s="3"/>
      <c r="R79" s="3"/>
      <c r="S79" s="3"/>
    </row>
    <row r="80" spans="2:19" ht="18" customHeight="1">
      <c r="B80" s="53"/>
      <c r="C80" s="92" t="s">
        <v>5</v>
      </c>
      <c r="D80" s="400" t="s">
        <v>100</v>
      </c>
      <c r="E80" s="402"/>
      <c r="F80" s="402"/>
      <c r="G80" s="401"/>
      <c r="H80" s="87">
        <f>H79*H54</f>
        <v>3.3333333333333332E-4</v>
      </c>
      <c r="I80" s="93">
        <f>H80*$I$35</f>
        <v>0.93709333333333333</v>
      </c>
      <c r="J80" s="54"/>
      <c r="L80" s="55"/>
      <c r="M80" s="3"/>
      <c r="N80" s="3"/>
      <c r="O80" s="3"/>
      <c r="P80" s="3"/>
      <c r="Q80" s="3"/>
      <c r="R80" s="3"/>
      <c r="S80" s="3"/>
    </row>
    <row r="81" spans="2:19" ht="18" customHeight="1">
      <c r="B81" s="53"/>
      <c r="C81" s="76" t="s">
        <v>8</v>
      </c>
      <c r="D81" s="409" t="s">
        <v>140</v>
      </c>
      <c r="E81" s="410"/>
      <c r="F81" s="410"/>
      <c r="G81" s="411"/>
      <c r="H81" s="73">
        <v>1.9400000000000001E-2</v>
      </c>
      <c r="I81" s="74">
        <f>H81*$I$35</f>
        <v>54.538832000000006</v>
      </c>
      <c r="J81" s="54"/>
      <c r="M81" s="3"/>
      <c r="N81" s="3"/>
      <c r="O81" s="3"/>
      <c r="P81" s="3"/>
      <c r="Q81" s="3"/>
      <c r="R81" s="3"/>
      <c r="S81" s="3"/>
    </row>
    <row r="82" spans="2:19" ht="18" customHeight="1">
      <c r="B82" s="53"/>
      <c r="C82" s="92" t="s">
        <v>9</v>
      </c>
      <c r="D82" s="400" t="s">
        <v>101</v>
      </c>
      <c r="E82" s="402"/>
      <c r="F82" s="402"/>
      <c r="G82" s="401"/>
      <c r="H82" s="87">
        <f>H81*H55</f>
        <v>6.9452000000000012E-3</v>
      </c>
      <c r="I82" s="93">
        <f>H82*$I$35</f>
        <v>19.524901856000003</v>
      </c>
      <c r="J82" s="54"/>
      <c r="M82" s="3"/>
      <c r="N82" s="3"/>
      <c r="O82" s="3"/>
      <c r="P82" s="3"/>
      <c r="Q82" s="3"/>
      <c r="R82" s="3"/>
      <c r="S82" s="3"/>
    </row>
    <row r="83" spans="2:19" ht="18" customHeight="1">
      <c r="B83" s="53"/>
      <c r="C83" s="92" t="s">
        <v>11</v>
      </c>
      <c r="D83" s="400" t="s">
        <v>99</v>
      </c>
      <c r="E83" s="402"/>
      <c r="F83" s="402"/>
      <c r="G83" s="401"/>
      <c r="H83" s="105">
        <v>0.04</v>
      </c>
      <c r="I83" s="93">
        <f>H83*$I$35</f>
        <v>112.45120000000001</v>
      </c>
      <c r="J83" s="54"/>
      <c r="M83" s="3"/>
      <c r="N83" s="3"/>
      <c r="O83" s="3"/>
      <c r="P83" s="3"/>
      <c r="Q83" s="3"/>
      <c r="R83" s="3"/>
      <c r="S83" s="3"/>
    </row>
    <row r="84" spans="2:19" ht="18" customHeight="1" thickBot="1">
      <c r="B84" s="53"/>
      <c r="C84" s="275" t="s">
        <v>6</v>
      </c>
      <c r="D84" s="276"/>
      <c r="E84" s="276"/>
      <c r="F84" s="276"/>
      <c r="G84" s="276"/>
      <c r="H84" s="39">
        <f>SUM(H79:H83)</f>
        <v>7.0845199999999997E-2</v>
      </c>
      <c r="I84" s="40">
        <f>SUM(I79:I83)</f>
        <v>199.16569385600002</v>
      </c>
      <c r="J84" s="54"/>
    </row>
    <row r="85" spans="2:19" ht="18" customHeight="1" thickBot="1">
      <c r="B85" s="53"/>
      <c r="C85" s="244"/>
      <c r="D85" s="244"/>
      <c r="E85" s="244"/>
      <c r="F85" s="244"/>
      <c r="G85" s="244"/>
      <c r="H85" s="244"/>
      <c r="I85" s="244"/>
      <c r="J85" s="54"/>
    </row>
    <row r="86" spans="2:19" ht="18" customHeight="1">
      <c r="B86" s="53"/>
      <c r="C86" s="246" t="s">
        <v>124</v>
      </c>
      <c r="D86" s="247"/>
      <c r="E86" s="247"/>
      <c r="F86" s="247"/>
      <c r="G86" s="247"/>
      <c r="H86" s="247"/>
      <c r="I86" s="248"/>
      <c r="J86" s="54"/>
    </row>
    <row r="87" spans="2:19" ht="18" customHeight="1">
      <c r="B87" s="53"/>
      <c r="C87" s="252" t="s">
        <v>125</v>
      </c>
      <c r="D87" s="250"/>
      <c r="E87" s="250"/>
      <c r="F87" s="250"/>
      <c r="G87" s="250"/>
      <c r="H87" s="250"/>
      <c r="I87" s="274"/>
      <c r="J87" s="54"/>
    </row>
    <row r="88" spans="2:19" ht="18" customHeight="1">
      <c r="B88" s="53"/>
      <c r="C88" s="111" t="s">
        <v>141</v>
      </c>
      <c r="D88" s="249" t="s">
        <v>142</v>
      </c>
      <c r="E88" s="250"/>
      <c r="F88" s="250"/>
      <c r="G88" s="251"/>
      <c r="H88" s="37" t="s">
        <v>2</v>
      </c>
      <c r="I88" s="38" t="s">
        <v>54</v>
      </c>
      <c r="J88" s="54"/>
    </row>
    <row r="89" spans="2:19" ht="17.25" customHeight="1">
      <c r="B89" s="53"/>
      <c r="C89" s="92" t="s">
        <v>3</v>
      </c>
      <c r="D89" s="400" t="s">
        <v>22</v>
      </c>
      <c r="E89" s="402"/>
      <c r="F89" s="402"/>
      <c r="G89" s="401"/>
      <c r="H89" s="94">
        <v>9.4999999999999998E-3</v>
      </c>
      <c r="I89" s="93">
        <f t="shared" ref="I89:I94" si="1">H89*$I$35</f>
        <v>26.707160000000002</v>
      </c>
      <c r="J89" s="54"/>
      <c r="K89"/>
    </row>
    <row r="90" spans="2:19" ht="17.25" customHeight="1">
      <c r="B90" s="53"/>
      <c r="C90" s="92" t="s">
        <v>5</v>
      </c>
      <c r="D90" s="400" t="s">
        <v>23</v>
      </c>
      <c r="E90" s="402"/>
      <c r="F90" s="402"/>
      <c r="G90" s="401"/>
      <c r="H90" s="94">
        <v>2.8E-3</v>
      </c>
      <c r="I90" s="93">
        <f>H90*$I$35</f>
        <v>7.8715840000000004</v>
      </c>
      <c r="J90" s="54"/>
    </row>
    <row r="91" spans="2:19" ht="17.25" customHeight="1">
      <c r="B91" s="53"/>
      <c r="C91" s="92" t="s">
        <v>8</v>
      </c>
      <c r="D91" s="409" t="s">
        <v>24</v>
      </c>
      <c r="E91" s="410"/>
      <c r="F91" s="410"/>
      <c r="G91" s="411"/>
      <c r="H91" s="75">
        <v>4.0000000000000002E-4</v>
      </c>
      <c r="I91" s="93">
        <f t="shared" si="1"/>
        <v>1.1245120000000002</v>
      </c>
      <c r="J91" s="54"/>
    </row>
    <row r="92" spans="2:19" ht="17.25" customHeight="1">
      <c r="B92" s="53"/>
      <c r="C92" s="92" t="s">
        <v>9</v>
      </c>
      <c r="D92" s="409" t="s">
        <v>25</v>
      </c>
      <c r="E92" s="410"/>
      <c r="F92" s="410"/>
      <c r="G92" s="411"/>
      <c r="H92" s="75">
        <v>3.3E-3</v>
      </c>
      <c r="I92" s="93">
        <f t="shared" si="1"/>
        <v>9.2772240000000004</v>
      </c>
      <c r="J92" s="54"/>
    </row>
    <row r="93" spans="2:19" ht="17.25" customHeight="1">
      <c r="B93" s="53"/>
      <c r="C93" s="92" t="s">
        <v>11</v>
      </c>
      <c r="D93" s="409" t="s">
        <v>26</v>
      </c>
      <c r="E93" s="410"/>
      <c r="F93" s="410"/>
      <c r="G93" s="411"/>
      <c r="H93" s="75">
        <v>1E-4</v>
      </c>
      <c r="I93" s="93">
        <f t="shared" si="1"/>
        <v>0.28112800000000004</v>
      </c>
      <c r="J93" s="54"/>
    </row>
    <row r="94" spans="2:19" ht="17.25" customHeight="1">
      <c r="B94" s="53"/>
      <c r="C94" s="92" t="s">
        <v>13</v>
      </c>
      <c r="D94" s="400" t="s">
        <v>91</v>
      </c>
      <c r="E94" s="402"/>
      <c r="F94" s="402"/>
      <c r="G94" s="401"/>
      <c r="H94" s="94">
        <v>0</v>
      </c>
      <c r="I94" s="93">
        <f t="shared" si="1"/>
        <v>0</v>
      </c>
      <c r="J94" s="54"/>
    </row>
    <row r="95" spans="2:19" ht="17.25" customHeight="1">
      <c r="B95" s="53"/>
      <c r="C95" s="92" t="s">
        <v>15</v>
      </c>
      <c r="D95" s="400" t="s">
        <v>94</v>
      </c>
      <c r="E95" s="402"/>
      <c r="F95" s="402"/>
      <c r="G95" s="401"/>
      <c r="H95" s="87">
        <f>H55</f>
        <v>0.35800000000000004</v>
      </c>
      <c r="I95" s="93">
        <f>H95*I89</f>
        <v>9.5611632800000024</v>
      </c>
      <c r="J95" s="54"/>
    </row>
    <row r="96" spans="2:19" ht="18" customHeight="1">
      <c r="B96" s="53"/>
      <c r="C96" s="256" t="s">
        <v>6</v>
      </c>
      <c r="D96" s="257"/>
      <c r="E96" s="257"/>
      <c r="F96" s="257"/>
      <c r="G96" s="257"/>
      <c r="H96" s="41">
        <f>SUM(H89:H94)</f>
        <v>1.61E-2</v>
      </c>
      <c r="I96" s="42">
        <f>SUM(I89:I95)</f>
        <v>54.822771280000005</v>
      </c>
      <c r="J96" s="54"/>
    </row>
    <row r="97" spans="2:10" ht="9" customHeight="1">
      <c r="B97" s="53"/>
      <c r="C97" s="253"/>
      <c r="D97" s="254"/>
      <c r="E97" s="254"/>
      <c r="F97" s="254"/>
      <c r="G97" s="254"/>
      <c r="H97" s="254"/>
      <c r="I97" s="255"/>
      <c r="J97" s="54"/>
    </row>
    <row r="98" spans="2:10" ht="18" customHeight="1">
      <c r="B98" s="53"/>
      <c r="C98" s="252" t="s">
        <v>126</v>
      </c>
      <c r="D98" s="250"/>
      <c r="E98" s="250"/>
      <c r="F98" s="250"/>
      <c r="G98" s="250"/>
      <c r="H98" s="250"/>
      <c r="I98" s="274"/>
      <c r="J98" s="54"/>
    </row>
    <row r="99" spans="2:10" ht="18" customHeight="1">
      <c r="B99" s="53"/>
      <c r="C99" s="111" t="s">
        <v>141</v>
      </c>
      <c r="D99" s="249" t="s">
        <v>142</v>
      </c>
      <c r="E99" s="250"/>
      <c r="F99" s="250"/>
      <c r="G99" s="251"/>
      <c r="H99" s="37" t="s">
        <v>2</v>
      </c>
      <c r="I99" s="38" t="s">
        <v>54</v>
      </c>
      <c r="J99" s="54"/>
    </row>
    <row r="100" spans="2:10" ht="18" customHeight="1">
      <c r="B100" s="53"/>
      <c r="C100" s="95" t="s">
        <v>3</v>
      </c>
      <c r="D100" s="400" t="s">
        <v>65</v>
      </c>
      <c r="E100" s="402"/>
      <c r="F100" s="402"/>
      <c r="G100" s="402"/>
      <c r="H100" s="401"/>
      <c r="I100" s="93">
        <v>0</v>
      </c>
      <c r="J100" s="54"/>
    </row>
    <row r="101" spans="2:10" ht="18" customHeight="1">
      <c r="B101" s="53"/>
      <c r="C101" s="252" t="s">
        <v>6</v>
      </c>
      <c r="D101" s="249"/>
      <c r="E101" s="249"/>
      <c r="F101" s="249"/>
      <c r="G101" s="249"/>
      <c r="H101" s="43"/>
      <c r="I101" s="42">
        <f>I100</f>
        <v>0</v>
      </c>
      <c r="J101" s="54"/>
    </row>
    <row r="102" spans="2:10" ht="9" customHeight="1">
      <c r="B102" s="53"/>
      <c r="C102" s="253"/>
      <c r="D102" s="254"/>
      <c r="E102" s="254"/>
      <c r="F102" s="254"/>
      <c r="G102" s="254"/>
      <c r="H102" s="254"/>
      <c r="I102" s="255"/>
      <c r="J102" s="54"/>
    </row>
    <row r="103" spans="2:10" ht="18" customHeight="1">
      <c r="B103" s="53"/>
      <c r="C103" s="256" t="s">
        <v>66</v>
      </c>
      <c r="D103" s="257"/>
      <c r="E103" s="257"/>
      <c r="F103" s="257"/>
      <c r="G103" s="257"/>
      <c r="H103" s="257"/>
      <c r="I103" s="258"/>
      <c r="J103" s="54"/>
    </row>
    <row r="104" spans="2:10" ht="18" customHeight="1">
      <c r="B104" s="53"/>
      <c r="C104" s="111">
        <v>4</v>
      </c>
      <c r="D104" s="112"/>
      <c r="E104" s="257" t="s">
        <v>67</v>
      </c>
      <c r="F104" s="257"/>
      <c r="G104" s="257"/>
      <c r="H104" s="257"/>
      <c r="I104" s="113" t="s">
        <v>54</v>
      </c>
      <c r="J104" s="54"/>
    </row>
    <row r="105" spans="2:10" ht="18" customHeight="1">
      <c r="B105" s="53"/>
      <c r="C105" s="92" t="s">
        <v>68</v>
      </c>
      <c r="D105" s="96"/>
      <c r="E105" s="400" t="s">
        <v>69</v>
      </c>
      <c r="F105" s="400"/>
      <c r="G105" s="400"/>
      <c r="H105" s="97"/>
      <c r="I105" s="93">
        <f>I96</f>
        <v>54.822771280000005</v>
      </c>
      <c r="J105" s="54"/>
    </row>
    <row r="106" spans="2:10" ht="18" customHeight="1">
      <c r="B106" s="53"/>
      <c r="C106" s="92" t="s">
        <v>70</v>
      </c>
      <c r="D106" s="96"/>
      <c r="E106" s="400" t="s">
        <v>64</v>
      </c>
      <c r="F106" s="400"/>
      <c r="G106" s="400"/>
      <c r="H106" s="98"/>
      <c r="I106" s="93">
        <f>I101</f>
        <v>0</v>
      </c>
      <c r="J106" s="54"/>
    </row>
    <row r="107" spans="2:10" ht="18" customHeight="1" thickBot="1">
      <c r="B107" s="53"/>
      <c r="C107" s="231" t="s">
        <v>6</v>
      </c>
      <c r="D107" s="243"/>
      <c r="E107" s="243"/>
      <c r="F107" s="243"/>
      <c r="G107" s="243"/>
      <c r="H107" s="45"/>
      <c r="I107" s="40">
        <f>I105+I106</f>
        <v>54.822771280000005</v>
      </c>
      <c r="J107" s="54"/>
    </row>
    <row r="108" spans="2:10" ht="18" customHeight="1" thickBot="1">
      <c r="B108" s="53"/>
      <c r="C108" s="244"/>
      <c r="D108" s="244"/>
      <c r="E108" s="244"/>
      <c r="F108" s="244"/>
      <c r="G108" s="244"/>
      <c r="H108" s="244"/>
      <c r="I108" s="244"/>
      <c r="J108" s="54"/>
    </row>
    <row r="109" spans="2:10" ht="18" customHeight="1">
      <c r="B109" s="53"/>
      <c r="C109" s="246" t="s">
        <v>127</v>
      </c>
      <c r="D109" s="247"/>
      <c r="E109" s="247"/>
      <c r="F109" s="247"/>
      <c r="G109" s="247"/>
      <c r="H109" s="247"/>
      <c r="I109" s="248"/>
      <c r="J109" s="54"/>
    </row>
    <row r="110" spans="2:10" ht="18" customHeight="1">
      <c r="B110" s="53"/>
      <c r="C110" s="111" t="s">
        <v>141</v>
      </c>
      <c r="D110" s="249" t="s">
        <v>142</v>
      </c>
      <c r="E110" s="250"/>
      <c r="F110" s="250"/>
      <c r="G110" s="250"/>
      <c r="H110" s="251"/>
      <c r="I110" s="38" t="s">
        <v>54</v>
      </c>
      <c r="J110" s="54"/>
    </row>
    <row r="111" spans="2:10" ht="18" customHeight="1">
      <c r="B111" s="53"/>
      <c r="C111" s="92" t="s">
        <v>3</v>
      </c>
      <c r="D111" s="400" t="s">
        <v>72</v>
      </c>
      <c r="E111" s="402"/>
      <c r="F111" s="402"/>
      <c r="G111" s="402"/>
      <c r="H111" s="401"/>
      <c r="I111" s="93">
        <f>'2. Uniformes'!M5</f>
        <v>8.2833333333333332</v>
      </c>
      <c r="J111" s="54"/>
    </row>
    <row r="112" spans="2:10" ht="18" customHeight="1">
      <c r="B112" s="53"/>
      <c r="C112" s="92" t="s">
        <v>5</v>
      </c>
      <c r="D112" s="400" t="s">
        <v>73</v>
      </c>
      <c r="E112" s="402"/>
      <c r="F112" s="402"/>
      <c r="G112" s="402"/>
      <c r="H112" s="401"/>
      <c r="I112" s="93">
        <v>0</v>
      </c>
      <c r="J112" s="54"/>
    </row>
    <row r="113" spans="2:14" ht="18" customHeight="1">
      <c r="B113" s="53"/>
      <c r="C113" s="92" t="s">
        <v>8</v>
      </c>
      <c r="D113" s="400" t="s">
        <v>137</v>
      </c>
      <c r="E113" s="402"/>
      <c r="F113" s="402"/>
      <c r="G113" s="402"/>
      <c r="H113" s="401"/>
      <c r="I113" s="93">
        <v>0</v>
      </c>
      <c r="J113" s="54"/>
    </row>
    <row r="114" spans="2:14" ht="18" customHeight="1">
      <c r="B114" s="53"/>
      <c r="C114" s="99" t="s">
        <v>9</v>
      </c>
      <c r="D114" s="406" t="s">
        <v>104</v>
      </c>
      <c r="E114" s="407"/>
      <c r="F114" s="116"/>
      <c r="G114" s="116"/>
      <c r="H114" s="108"/>
      <c r="I114" s="93">
        <v>0</v>
      </c>
      <c r="J114" s="54"/>
    </row>
    <row r="115" spans="2:14" ht="18" customHeight="1" thickBot="1">
      <c r="B115" s="53"/>
      <c r="C115" s="231" t="s">
        <v>6</v>
      </c>
      <c r="D115" s="232"/>
      <c r="E115" s="232"/>
      <c r="F115" s="232"/>
      <c r="G115" s="232"/>
      <c r="H115" s="47"/>
      <c r="I115" s="40">
        <f>SUM(I111:I114)</f>
        <v>8.2833333333333332</v>
      </c>
      <c r="J115" s="54"/>
    </row>
    <row r="116" spans="2:14" s="2" customFormat="1" ht="18" customHeight="1" thickBot="1">
      <c r="B116" s="53"/>
      <c r="C116" s="408"/>
      <c r="D116" s="408"/>
      <c r="E116" s="408"/>
      <c r="F116" s="408"/>
      <c r="G116" s="408"/>
      <c r="H116" s="408"/>
      <c r="I116" s="408"/>
      <c r="J116" s="50"/>
    </row>
    <row r="117" spans="2:14" ht="18" customHeight="1">
      <c r="B117" s="53"/>
      <c r="C117" s="259" t="s">
        <v>128</v>
      </c>
      <c r="D117" s="260"/>
      <c r="E117" s="260"/>
      <c r="F117" s="260"/>
      <c r="G117" s="260"/>
      <c r="H117" s="260"/>
      <c r="I117" s="261"/>
      <c r="J117" s="54"/>
    </row>
    <row r="118" spans="2:14" ht="18" customHeight="1">
      <c r="B118" s="53"/>
      <c r="C118" s="114" t="s">
        <v>141</v>
      </c>
      <c r="D118" s="245" t="s">
        <v>142</v>
      </c>
      <c r="E118" s="245"/>
      <c r="F118" s="245"/>
      <c r="G118" s="245"/>
      <c r="H118" s="110" t="s">
        <v>2</v>
      </c>
      <c r="I118" s="115" t="s">
        <v>54</v>
      </c>
      <c r="J118" s="54"/>
    </row>
    <row r="119" spans="2:14" ht="18" customHeight="1">
      <c r="B119" s="53"/>
      <c r="C119" s="100" t="s">
        <v>3</v>
      </c>
      <c r="D119" s="403" t="s">
        <v>75</v>
      </c>
      <c r="E119" s="404"/>
      <c r="F119" s="404"/>
      <c r="G119" s="405"/>
      <c r="H119" s="104">
        <v>0.05</v>
      </c>
      <c r="I119" s="88">
        <f>H119*I135</f>
        <v>298.33720209388269</v>
      </c>
      <c r="J119" s="54"/>
      <c r="K119"/>
    </row>
    <row r="120" spans="2:14" ht="18" customHeight="1">
      <c r="B120" s="53"/>
      <c r="C120" s="92" t="s">
        <v>5</v>
      </c>
      <c r="D120" s="400" t="s">
        <v>76</v>
      </c>
      <c r="E120" s="402"/>
      <c r="F120" s="402"/>
      <c r="G120" s="401"/>
      <c r="H120" s="105">
        <v>0.1</v>
      </c>
      <c r="I120" s="93">
        <f>I135*H120</f>
        <v>596.67440418776539</v>
      </c>
      <c r="J120" s="54"/>
      <c r="K120"/>
    </row>
    <row r="121" spans="2:14" ht="18" customHeight="1">
      <c r="B121" s="53"/>
      <c r="C121" s="92" t="s">
        <v>8</v>
      </c>
      <c r="D121" s="400" t="s">
        <v>77</v>
      </c>
      <c r="E121" s="402"/>
      <c r="F121" s="402"/>
      <c r="G121" s="401"/>
      <c r="H121" s="106">
        <f>H122+H123+H124+H125</f>
        <v>0.14250000000000002</v>
      </c>
      <c r="I121" s="93" t="s">
        <v>147</v>
      </c>
      <c r="J121" s="54"/>
    </row>
    <row r="122" spans="2:14" ht="18" customHeight="1">
      <c r="B122" s="53"/>
      <c r="C122" s="92"/>
      <c r="D122" s="400" t="s">
        <v>78</v>
      </c>
      <c r="E122" s="402"/>
      <c r="F122" s="402"/>
      <c r="G122" s="401"/>
      <c r="H122" s="105">
        <v>1.6500000000000001E-2</v>
      </c>
      <c r="I122" s="93">
        <f>($I$135+$I$119+$I$120)/(1-$H$121)*H122</f>
        <v>132.03378215117024</v>
      </c>
      <c r="J122" s="54"/>
      <c r="K122" s="56"/>
    </row>
    <row r="123" spans="2:14" ht="18" customHeight="1">
      <c r="B123" s="53"/>
      <c r="C123" s="92"/>
      <c r="D123" s="400" t="s">
        <v>79</v>
      </c>
      <c r="E123" s="402"/>
      <c r="F123" s="402"/>
      <c r="G123" s="401"/>
      <c r="H123" s="105">
        <v>7.5999999999999998E-2</v>
      </c>
      <c r="I123" s="93">
        <f>($I$135+$I$119+$I$120)/(1-$H$121)*H123</f>
        <v>608.15560263569319</v>
      </c>
      <c r="J123" s="54"/>
    </row>
    <row r="124" spans="2:14" ht="18" customHeight="1">
      <c r="B124" s="53"/>
      <c r="C124" s="92"/>
      <c r="D124" s="400" t="s">
        <v>95</v>
      </c>
      <c r="E124" s="402"/>
      <c r="F124" s="402"/>
      <c r="G124" s="401"/>
      <c r="H124" s="105">
        <v>0</v>
      </c>
      <c r="I124" s="93">
        <f>($I$135+$I$119+$I$120)/(1-$H$121)*H124</f>
        <v>0</v>
      </c>
      <c r="J124" s="54"/>
    </row>
    <row r="125" spans="2:14" ht="18" customHeight="1">
      <c r="B125" s="53"/>
      <c r="C125" s="92"/>
      <c r="D125" s="400" t="s">
        <v>80</v>
      </c>
      <c r="E125" s="402"/>
      <c r="F125" s="402"/>
      <c r="G125" s="401"/>
      <c r="H125" s="105">
        <v>0.05</v>
      </c>
      <c r="I125" s="93">
        <f>($I$135+$I$119+$I$120)/(1-$H$121)*H125</f>
        <v>400.10237015506135</v>
      </c>
      <c r="J125" s="54"/>
      <c r="K125" s="57"/>
    </row>
    <row r="126" spans="2:14" ht="18" customHeight="1" thickBot="1">
      <c r="B126" s="53"/>
      <c r="C126" s="275" t="s">
        <v>6</v>
      </c>
      <c r="D126" s="276"/>
      <c r="E126" s="276"/>
      <c r="F126" s="276"/>
      <c r="G126" s="276"/>
      <c r="H126" s="39"/>
      <c r="I126" s="40">
        <f>I119+I120+I122+I123+I124+I125</f>
        <v>2035.3033612235729</v>
      </c>
      <c r="J126" s="54"/>
    </row>
    <row r="127" spans="2:14" s="2" customFormat="1" ht="18" customHeight="1" thickBot="1">
      <c r="B127" s="53"/>
      <c r="C127" s="244"/>
      <c r="D127" s="244"/>
      <c r="E127" s="244"/>
      <c r="F127" s="244"/>
      <c r="G127" s="244"/>
      <c r="H127" s="244"/>
      <c r="I127" s="244"/>
      <c r="J127" s="50"/>
      <c r="M127" s="102"/>
      <c r="N127" s="102"/>
    </row>
    <row r="128" spans="2:14" s="2" customFormat="1" ht="18" customHeight="1">
      <c r="B128" s="53"/>
      <c r="C128" s="271" t="s">
        <v>81</v>
      </c>
      <c r="D128" s="272"/>
      <c r="E128" s="272"/>
      <c r="F128" s="272"/>
      <c r="G128" s="272"/>
      <c r="H128" s="272"/>
      <c r="I128" s="273"/>
      <c r="J128" s="50"/>
    </row>
    <row r="129" spans="2:15" ht="18" customHeight="1">
      <c r="B129" s="53"/>
      <c r="C129" s="48" t="s">
        <v>141</v>
      </c>
      <c r="D129" s="249" t="s">
        <v>148</v>
      </c>
      <c r="E129" s="251"/>
      <c r="F129" s="249" t="s">
        <v>142</v>
      </c>
      <c r="G129" s="250"/>
      <c r="H129" s="251"/>
      <c r="I129" s="113" t="s">
        <v>54</v>
      </c>
      <c r="J129" s="54"/>
      <c r="L129" s="101"/>
      <c r="M129" s="101"/>
      <c r="N129" s="101"/>
    </row>
    <row r="130" spans="2:15" ht="18" customHeight="1">
      <c r="B130" s="53"/>
      <c r="C130" s="92" t="s">
        <v>3</v>
      </c>
      <c r="D130" s="400" t="s">
        <v>82</v>
      </c>
      <c r="E130" s="401"/>
      <c r="F130" s="402" t="s">
        <v>45</v>
      </c>
      <c r="G130" s="402"/>
      <c r="H130" s="401"/>
      <c r="I130" s="93">
        <f>I35</f>
        <v>2811.28</v>
      </c>
      <c r="J130" s="54"/>
      <c r="M130" s="101"/>
      <c r="N130" s="101"/>
      <c r="O130" s="101"/>
    </row>
    <row r="131" spans="2:15" ht="18" customHeight="1">
      <c r="B131" s="53"/>
      <c r="C131" s="92" t="s">
        <v>5</v>
      </c>
      <c r="D131" s="400" t="s">
        <v>83</v>
      </c>
      <c r="E131" s="401"/>
      <c r="F131" s="402" t="s">
        <v>53</v>
      </c>
      <c r="G131" s="402"/>
      <c r="H131" s="401"/>
      <c r="I131" s="93">
        <f>I75</f>
        <v>2893.1922434083199</v>
      </c>
      <c r="J131" s="54"/>
      <c r="M131" s="101"/>
    </row>
    <row r="132" spans="2:15" ht="18" customHeight="1">
      <c r="B132" s="53"/>
      <c r="C132" s="92" t="s">
        <v>8</v>
      </c>
      <c r="D132" s="400" t="s">
        <v>84</v>
      </c>
      <c r="E132" s="401"/>
      <c r="F132" s="402" t="s">
        <v>19</v>
      </c>
      <c r="G132" s="402"/>
      <c r="H132" s="401"/>
      <c r="I132" s="93">
        <f>I84</f>
        <v>199.16569385600002</v>
      </c>
      <c r="J132" s="54"/>
      <c r="M132" s="101"/>
    </row>
    <row r="133" spans="2:15" ht="18" customHeight="1">
      <c r="B133" s="53"/>
      <c r="C133" s="92" t="s">
        <v>9</v>
      </c>
      <c r="D133" s="400" t="s">
        <v>85</v>
      </c>
      <c r="E133" s="401"/>
      <c r="F133" s="402" t="s">
        <v>63</v>
      </c>
      <c r="G133" s="402"/>
      <c r="H133" s="401"/>
      <c r="I133" s="93">
        <f>I107</f>
        <v>54.822771280000005</v>
      </c>
      <c r="J133" s="54"/>
    </row>
    <row r="134" spans="2:15" ht="18" customHeight="1">
      <c r="B134" s="53"/>
      <c r="C134" s="92" t="s">
        <v>11</v>
      </c>
      <c r="D134" s="400" t="s">
        <v>86</v>
      </c>
      <c r="E134" s="401"/>
      <c r="F134" s="402" t="s">
        <v>71</v>
      </c>
      <c r="G134" s="402"/>
      <c r="H134" s="401"/>
      <c r="I134" s="93">
        <f>I115</f>
        <v>8.2833333333333332</v>
      </c>
      <c r="J134" s="54"/>
    </row>
    <row r="135" spans="2:15" ht="18" customHeight="1">
      <c r="B135" s="53"/>
      <c r="C135" s="256" t="s">
        <v>87</v>
      </c>
      <c r="D135" s="257"/>
      <c r="E135" s="257"/>
      <c r="F135" s="257"/>
      <c r="G135" s="257"/>
      <c r="H135" s="257"/>
      <c r="I135" s="42">
        <f>SUM(I130:I134)</f>
        <v>5966.7440418776532</v>
      </c>
      <c r="J135" s="54"/>
    </row>
    <row r="136" spans="2:15" ht="18" customHeight="1">
      <c r="B136" s="53"/>
      <c r="C136" s="92" t="s">
        <v>13</v>
      </c>
      <c r="D136" s="400" t="s">
        <v>88</v>
      </c>
      <c r="E136" s="401"/>
      <c r="F136" s="402" t="s">
        <v>74</v>
      </c>
      <c r="G136" s="402"/>
      <c r="H136" s="401"/>
      <c r="I136" s="93">
        <f>I126</f>
        <v>2035.3033612235729</v>
      </c>
      <c r="J136" s="54"/>
    </row>
    <row r="137" spans="2:15" ht="23.25" customHeight="1" thickBot="1">
      <c r="B137" s="53"/>
      <c r="C137" s="269" t="s">
        <v>160</v>
      </c>
      <c r="D137" s="270"/>
      <c r="E137" s="270"/>
      <c r="F137" s="270"/>
      <c r="G137" s="270"/>
      <c r="H137" s="270"/>
      <c r="I137" s="14">
        <f>ROUND(I135+I136,2)</f>
        <v>8002.05</v>
      </c>
      <c r="J137" s="54"/>
    </row>
    <row r="138" spans="2:15" ht="11.25" customHeight="1" thickBot="1">
      <c r="B138" s="330"/>
      <c r="C138" s="331"/>
      <c r="D138" s="331"/>
      <c r="E138" s="331"/>
      <c r="F138" s="331"/>
      <c r="G138" s="331"/>
      <c r="H138" s="331"/>
      <c r="I138" s="331"/>
      <c r="J138" s="332"/>
    </row>
    <row r="139" spans="2:15" ht="18.399999999999999" customHeight="1" thickTop="1"/>
  </sheetData>
  <sheetProtection algorithmName="SHA-512" hashValue="WCjQLuiNeq9lG1ITH8STTkpmDuOR8Or3q4t8w7jrJe5WrNeiehZGRtE2DTAs+wkihR2syrGFRIZyQPcInkGxYA==" saltValue="TY1/J9izg4PoCgiro0fydQ==" spinCount="100000" sheet="1" objects="1" scenarios="1"/>
  <mergeCells count="155">
    <mergeCell ref="D10:G10"/>
    <mergeCell ref="H10:I10"/>
    <mergeCell ref="D11:G11"/>
    <mergeCell ref="H11:I11"/>
    <mergeCell ref="D12:G12"/>
    <mergeCell ref="H12:I12"/>
    <mergeCell ref="E3:I4"/>
    <mergeCell ref="F5:I5"/>
    <mergeCell ref="F6:I6"/>
    <mergeCell ref="F7:I7"/>
    <mergeCell ref="C8:I8"/>
    <mergeCell ref="C9:I9"/>
    <mergeCell ref="C17:E17"/>
    <mergeCell ref="F17:G17"/>
    <mergeCell ref="H17:I17"/>
    <mergeCell ref="C18:I18"/>
    <mergeCell ref="C19:I19"/>
    <mergeCell ref="C20:I20"/>
    <mergeCell ref="D13:G13"/>
    <mergeCell ref="H13:I13"/>
    <mergeCell ref="C14:I14"/>
    <mergeCell ref="C15:I15"/>
    <mergeCell ref="C16:E16"/>
    <mergeCell ref="F16:G16"/>
    <mergeCell ref="H16:I16"/>
    <mergeCell ref="D24:G24"/>
    <mergeCell ref="H24:I24"/>
    <mergeCell ref="D25:G25"/>
    <mergeCell ref="H25:I25"/>
    <mergeCell ref="C26:I26"/>
    <mergeCell ref="C27:I27"/>
    <mergeCell ref="D21:G21"/>
    <mergeCell ref="H21:I21"/>
    <mergeCell ref="D22:G22"/>
    <mergeCell ref="H22:I22"/>
    <mergeCell ref="D23:G23"/>
    <mergeCell ref="H23:I23"/>
    <mergeCell ref="D34:G34"/>
    <mergeCell ref="C35:G35"/>
    <mergeCell ref="C36:I36"/>
    <mergeCell ref="C37:I37"/>
    <mergeCell ref="C38:I38"/>
    <mergeCell ref="D39:G39"/>
    <mergeCell ref="D28:G28"/>
    <mergeCell ref="D29:H29"/>
    <mergeCell ref="D30:G30"/>
    <mergeCell ref="D31:G31"/>
    <mergeCell ref="D32:G32"/>
    <mergeCell ref="D33:G33"/>
    <mergeCell ref="D46:G46"/>
    <mergeCell ref="D47:G47"/>
    <mergeCell ref="D48:G48"/>
    <mergeCell ref="D49:G49"/>
    <mergeCell ref="D50:G50"/>
    <mergeCell ref="D51:G51"/>
    <mergeCell ref="D40:G40"/>
    <mergeCell ref="D41:G41"/>
    <mergeCell ref="D42:G42"/>
    <mergeCell ref="C43:G43"/>
    <mergeCell ref="C44:I44"/>
    <mergeCell ref="C45:G45"/>
    <mergeCell ref="D58:H58"/>
    <mergeCell ref="D59:G59"/>
    <mergeCell ref="D60:G60"/>
    <mergeCell ref="D61:H61"/>
    <mergeCell ref="D62:H62"/>
    <mergeCell ref="D63:H63"/>
    <mergeCell ref="D52:G52"/>
    <mergeCell ref="D53:G53"/>
    <mergeCell ref="D54:G54"/>
    <mergeCell ref="C55:G55"/>
    <mergeCell ref="C56:I56"/>
    <mergeCell ref="C57:I57"/>
    <mergeCell ref="C70:I70"/>
    <mergeCell ref="D71:H71"/>
    <mergeCell ref="D72:H72"/>
    <mergeCell ref="D73:H73"/>
    <mergeCell ref="D74:H74"/>
    <mergeCell ref="C75:G75"/>
    <mergeCell ref="D64:H64"/>
    <mergeCell ref="D65:H65"/>
    <mergeCell ref="D66:H66"/>
    <mergeCell ref="D67:H67"/>
    <mergeCell ref="C68:H68"/>
    <mergeCell ref="C69:I69"/>
    <mergeCell ref="D82:G82"/>
    <mergeCell ref="D83:G83"/>
    <mergeCell ref="C84:G84"/>
    <mergeCell ref="C85:I85"/>
    <mergeCell ref="C86:I86"/>
    <mergeCell ref="C87:I87"/>
    <mergeCell ref="C76:I76"/>
    <mergeCell ref="C77:I77"/>
    <mergeCell ref="D78:G78"/>
    <mergeCell ref="D79:G79"/>
    <mergeCell ref="D80:G80"/>
    <mergeCell ref="D81:G81"/>
    <mergeCell ref="D94:G94"/>
    <mergeCell ref="D95:G95"/>
    <mergeCell ref="C96:G96"/>
    <mergeCell ref="C97:I97"/>
    <mergeCell ref="C98:I98"/>
    <mergeCell ref="D99:G99"/>
    <mergeCell ref="D88:G88"/>
    <mergeCell ref="D89:G89"/>
    <mergeCell ref="D90:G90"/>
    <mergeCell ref="D91:G91"/>
    <mergeCell ref="D92:G92"/>
    <mergeCell ref="D93:G93"/>
    <mergeCell ref="E106:G106"/>
    <mergeCell ref="C107:G107"/>
    <mergeCell ref="C108:I108"/>
    <mergeCell ref="C109:I109"/>
    <mergeCell ref="D110:H110"/>
    <mergeCell ref="D111:H111"/>
    <mergeCell ref="D100:H100"/>
    <mergeCell ref="C101:G101"/>
    <mergeCell ref="C102:I102"/>
    <mergeCell ref="C103:I103"/>
    <mergeCell ref="E104:H104"/>
    <mergeCell ref="E105:G105"/>
    <mergeCell ref="D118:G118"/>
    <mergeCell ref="D119:G119"/>
    <mergeCell ref="D120:G120"/>
    <mergeCell ref="D121:G121"/>
    <mergeCell ref="D122:G122"/>
    <mergeCell ref="D123:G123"/>
    <mergeCell ref="D112:H112"/>
    <mergeCell ref="D113:H113"/>
    <mergeCell ref="D114:E114"/>
    <mergeCell ref="C115:G115"/>
    <mergeCell ref="C116:I116"/>
    <mergeCell ref="C117:I117"/>
    <mergeCell ref="D130:E130"/>
    <mergeCell ref="F130:H130"/>
    <mergeCell ref="D131:E131"/>
    <mergeCell ref="F131:H131"/>
    <mergeCell ref="D132:E132"/>
    <mergeCell ref="F132:H132"/>
    <mergeCell ref="D124:G124"/>
    <mergeCell ref="D125:G125"/>
    <mergeCell ref="C126:G126"/>
    <mergeCell ref="C127:I127"/>
    <mergeCell ref="C128:I128"/>
    <mergeCell ref="D129:E129"/>
    <mergeCell ref="F129:H129"/>
    <mergeCell ref="C137:H137"/>
    <mergeCell ref="B138:J138"/>
    <mergeCell ref="D133:E133"/>
    <mergeCell ref="F133:H133"/>
    <mergeCell ref="D134:E134"/>
    <mergeCell ref="F134:H134"/>
    <mergeCell ref="C135:H135"/>
    <mergeCell ref="D136:E136"/>
    <mergeCell ref="F136:H136"/>
  </mergeCells>
  <pageMargins left="0.25" right="0.25" top="0.75" bottom="0.75" header="0.3" footer="0.3"/>
  <pageSetup paperSize="9" scale="70" fitToHeight="0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0D605-F376-49AF-B270-E8B5373978AE}">
  <sheetPr>
    <tabColor theme="4"/>
    <pageSetUpPr fitToPage="1"/>
  </sheetPr>
  <dimension ref="B1:M18"/>
  <sheetViews>
    <sheetView showGridLines="0" zoomScaleNormal="100" workbookViewId="0"/>
  </sheetViews>
  <sheetFormatPr defaultColWidth="9.140625" defaultRowHeight="12.75"/>
  <cols>
    <col min="1" max="1" width="1.5703125" style="58" customWidth="1"/>
    <col min="2" max="2" width="7.28515625" style="58" customWidth="1"/>
    <col min="3" max="3" width="58.28515625" style="58" customWidth="1"/>
    <col min="4" max="4" width="9.85546875" style="151" customWidth="1"/>
    <col min="5" max="5" width="12" style="58" customWidth="1"/>
    <col min="6" max="6" width="12.5703125" style="150" customWidth="1"/>
    <col min="7" max="7" width="16.28515625" style="58" customWidth="1"/>
    <col min="8" max="9" width="15.7109375" style="58" customWidth="1"/>
    <col min="10" max="10" width="13.5703125" style="58" customWidth="1"/>
    <col min="11" max="11" width="12.140625" style="58" customWidth="1"/>
    <col min="12" max="12" width="12" style="58" customWidth="1"/>
    <col min="13" max="13" width="12.42578125" style="58" customWidth="1"/>
    <col min="14" max="16384" width="9.140625" style="58"/>
  </cols>
  <sheetData>
    <row r="1" spans="2:13" ht="8.25" customHeight="1" thickBot="1"/>
    <row r="2" spans="2:13" ht="35.25" customHeight="1" thickBot="1">
      <c r="B2" s="435" t="s">
        <v>173</v>
      </c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7"/>
    </row>
    <row r="3" spans="2:13" ht="50.1" customHeight="1" thickBot="1">
      <c r="B3" s="160" t="s">
        <v>1</v>
      </c>
      <c r="C3" s="159" t="s">
        <v>171</v>
      </c>
      <c r="D3" s="158" t="s">
        <v>170</v>
      </c>
      <c r="E3" s="157" t="s">
        <v>169</v>
      </c>
      <c r="F3" s="157" t="s">
        <v>168</v>
      </c>
      <c r="G3" s="157" t="s">
        <v>167</v>
      </c>
      <c r="H3" s="157" t="s">
        <v>166</v>
      </c>
      <c r="I3" s="157" t="s">
        <v>165</v>
      </c>
      <c r="J3" s="156" t="s">
        <v>164</v>
      </c>
      <c r="K3" s="162" t="s">
        <v>163</v>
      </c>
      <c r="L3" s="162" t="s">
        <v>154</v>
      </c>
      <c r="M3" s="162" t="s">
        <v>162</v>
      </c>
    </row>
    <row r="4" spans="2:13" ht="94.5" customHeight="1" thickBot="1">
      <c r="B4" s="163">
        <v>1</v>
      </c>
      <c r="C4" s="164" t="s">
        <v>172</v>
      </c>
      <c r="D4" s="165">
        <v>80</v>
      </c>
      <c r="E4" s="166"/>
      <c r="F4" s="167"/>
      <c r="G4" s="168">
        <f>E10</f>
        <v>62.76</v>
      </c>
      <c r="H4" s="168">
        <f>H14</f>
        <v>56.693333333333335</v>
      </c>
      <c r="I4" s="168">
        <f>H18</f>
        <v>29.633333333333336</v>
      </c>
      <c r="J4" s="169"/>
      <c r="K4" s="170">
        <f>ROUND(AVERAGE(E4:J4),2)</f>
        <v>49.7</v>
      </c>
      <c r="L4" s="171">
        <f>D4*K4</f>
        <v>3976</v>
      </c>
      <c r="M4" s="172">
        <f>L4/40/12</f>
        <v>8.2833333333333332</v>
      </c>
    </row>
    <row r="5" spans="2:13" ht="39.950000000000003" customHeight="1" thickBot="1">
      <c r="B5" s="438" t="s">
        <v>161</v>
      </c>
      <c r="C5" s="439"/>
      <c r="D5" s="439"/>
      <c r="E5" s="439"/>
      <c r="F5" s="439"/>
      <c r="G5" s="439"/>
      <c r="H5" s="439"/>
      <c r="I5" s="439"/>
      <c r="J5" s="439"/>
      <c r="K5" s="173">
        <f>SUM(K4:K4)</f>
        <v>49.7</v>
      </c>
      <c r="L5" s="174">
        <f>SUM(L4:L4)</f>
        <v>3976</v>
      </c>
      <c r="M5" s="175">
        <f>SUM(M4:M4)</f>
        <v>8.2833333333333332</v>
      </c>
    </row>
    <row r="7" spans="2:13" ht="13.5" thickBot="1"/>
    <row r="8" spans="2:13" ht="15.75" customHeight="1" thickBot="1">
      <c r="B8" s="435" t="s">
        <v>167</v>
      </c>
      <c r="C8" s="436"/>
      <c r="D8" s="436"/>
      <c r="E8" s="437"/>
    </row>
    <row r="9" spans="2:13" ht="26.25" thickBot="1">
      <c r="B9" s="160" t="s">
        <v>1</v>
      </c>
      <c r="C9" s="159" t="s">
        <v>171</v>
      </c>
      <c r="D9" s="158" t="s">
        <v>170</v>
      </c>
      <c r="E9" s="161" t="s">
        <v>181</v>
      </c>
    </row>
    <row r="10" spans="2:13" ht="13.5" thickBot="1">
      <c r="B10" s="177">
        <v>1</v>
      </c>
      <c r="C10" s="178" t="s">
        <v>174</v>
      </c>
      <c r="D10" s="179">
        <v>80</v>
      </c>
      <c r="E10" s="180">
        <v>62.76</v>
      </c>
    </row>
    <row r="11" spans="2:13" ht="13.5" thickBot="1"/>
    <row r="12" spans="2:13" ht="15.75" customHeight="1" thickBot="1">
      <c r="B12" s="435" t="s">
        <v>166</v>
      </c>
      <c r="C12" s="436"/>
      <c r="D12" s="436"/>
      <c r="E12" s="436"/>
      <c r="F12" s="436"/>
      <c r="G12" s="436"/>
      <c r="H12" s="437"/>
    </row>
    <row r="13" spans="2:13" ht="26.25" thickBot="1">
      <c r="B13" s="160" t="s">
        <v>1</v>
      </c>
      <c r="C13" s="159" t="s">
        <v>171</v>
      </c>
      <c r="D13" s="158" t="s">
        <v>170</v>
      </c>
      <c r="E13" s="157" t="s">
        <v>178</v>
      </c>
      <c r="F13" s="157" t="s">
        <v>179</v>
      </c>
      <c r="G13" s="157" t="s">
        <v>180</v>
      </c>
      <c r="H13" s="162" t="s">
        <v>163</v>
      </c>
    </row>
    <row r="14" spans="2:13">
      <c r="B14" s="155">
        <v>1</v>
      </c>
      <c r="C14" s="154" t="s">
        <v>174</v>
      </c>
      <c r="D14" s="176">
        <v>80</v>
      </c>
      <c r="E14" s="152">
        <v>73.900000000000006</v>
      </c>
      <c r="F14" s="152">
        <v>60.19</v>
      </c>
      <c r="G14" s="153">
        <v>35.99</v>
      </c>
      <c r="H14" s="180">
        <f>AVERAGE(E14:G14)</f>
        <v>56.693333333333335</v>
      </c>
    </row>
    <row r="15" spans="2:13" ht="13.5" thickBot="1"/>
    <row r="16" spans="2:13" ht="15.75" thickBot="1">
      <c r="B16" s="435" t="s">
        <v>165</v>
      </c>
      <c r="C16" s="436"/>
      <c r="D16" s="436"/>
      <c r="E16" s="436"/>
      <c r="F16" s="436"/>
      <c r="G16" s="436"/>
      <c r="H16" s="437"/>
    </row>
    <row r="17" spans="2:8" ht="57.75" customHeight="1" thickBot="1">
      <c r="B17" s="160" t="s">
        <v>1</v>
      </c>
      <c r="C17" s="159" t="s">
        <v>171</v>
      </c>
      <c r="D17" s="158" t="s">
        <v>170</v>
      </c>
      <c r="E17" s="157" t="s">
        <v>175</v>
      </c>
      <c r="F17" s="157" t="s">
        <v>176</v>
      </c>
      <c r="G17" s="157" t="s">
        <v>177</v>
      </c>
      <c r="H17" s="162" t="s">
        <v>163</v>
      </c>
    </row>
    <row r="18" spans="2:8">
      <c r="B18" s="155">
        <v>1</v>
      </c>
      <c r="C18" s="154" t="s">
        <v>174</v>
      </c>
      <c r="D18" s="176">
        <v>80</v>
      </c>
      <c r="E18" s="152">
        <v>21</v>
      </c>
      <c r="F18" s="152">
        <v>22</v>
      </c>
      <c r="G18" s="153">
        <v>45.9</v>
      </c>
      <c r="H18" s="180">
        <f>AVERAGE(E18:G18)</f>
        <v>29.633333333333336</v>
      </c>
    </row>
  </sheetData>
  <sheetProtection algorithmName="SHA-512" hashValue="5WPgbCfQNUk/T0y95XBaijb4N21u4tvzLIXEhpRqSWgrZMSsXPksUEgZcqRfP6tGoGTemL8Fu1YA7j8C58J9Mg==" saltValue="bTeVavUGCwi28QWSBP5ClA==" spinCount="100000" sheet="1" objects="1" scenarios="1"/>
  <mergeCells count="5">
    <mergeCell ref="B12:H12"/>
    <mergeCell ref="B16:H16"/>
    <mergeCell ref="B2:M2"/>
    <mergeCell ref="B5:J5"/>
    <mergeCell ref="B8:E8"/>
  </mergeCells>
  <pageMargins left="0.511811024" right="0.511811024" top="0.78740157499999996" bottom="0.78740157499999996" header="0.31496062000000002" footer="0.31496062000000002"/>
  <pageSetup paperSize="9" scale="57" fitToHeight="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749EF-535E-47CA-8A32-3A8674B68E72}">
  <sheetPr>
    <tabColor theme="4"/>
  </sheetPr>
  <dimension ref="B1:I20"/>
  <sheetViews>
    <sheetView showGridLines="0" workbookViewId="0"/>
  </sheetViews>
  <sheetFormatPr defaultRowHeight="12.75"/>
  <cols>
    <col min="1" max="1" width="2.140625" customWidth="1"/>
    <col min="2" max="2" width="1.5703125" customWidth="1"/>
    <col min="3" max="3" width="19.85546875" customWidth="1"/>
    <col min="4" max="4" width="20.28515625" customWidth="1"/>
    <col min="5" max="5" width="24.5703125" customWidth="1"/>
    <col min="6" max="6" width="40.28515625" bestFit="1" customWidth="1"/>
    <col min="7" max="7" width="23.7109375" customWidth="1"/>
    <col min="8" max="8" width="1.42578125" customWidth="1"/>
    <col min="9" max="9" width="15.5703125" bestFit="1" customWidth="1"/>
  </cols>
  <sheetData>
    <row r="1" spans="2:9" ht="7.5" customHeight="1" thickBot="1"/>
    <row r="2" spans="2:9" ht="8.25" customHeight="1" thickBot="1">
      <c r="B2" s="182"/>
      <c r="C2" s="183"/>
      <c r="D2" s="183"/>
      <c r="E2" s="183"/>
      <c r="F2" s="183"/>
      <c r="G2" s="183"/>
      <c r="H2" s="184"/>
    </row>
    <row r="3" spans="2:9" ht="15.75">
      <c r="B3" s="185"/>
      <c r="C3" s="443" t="s">
        <v>196</v>
      </c>
      <c r="D3" s="444"/>
      <c r="E3" s="444"/>
      <c r="F3" s="444"/>
      <c r="G3" s="445"/>
      <c r="H3" s="186"/>
    </row>
    <row r="4" spans="2:9" ht="16.5" thickBot="1">
      <c r="B4" s="185"/>
      <c r="C4" s="446" t="s">
        <v>187</v>
      </c>
      <c r="D4" s="447"/>
      <c r="E4" s="225" t="s">
        <v>188</v>
      </c>
      <c r="F4" s="225" t="s">
        <v>182</v>
      </c>
      <c r="G4" s="226" t="s">
        <v>205</v>
      </c>
      <c r="H4" s="186"/>
    </row>
    <row r="5" spans="2:9" ht="15.75">
      <c r="B5" s="185"/>
      <c r="C5" s="448" t="s">
        <v>183</v>
      </c>
      <c r="D5" s="449"/>
      <c r="E5" s="222">
        <v>1227</v>
      </c>
      <c r="F5" s="223">
        <v>103</v>
      </c>
      <c r="G5" s="224">
        <f>E5*F5</f>
        <v>126381</v>
      </c>
      <c r="H5" s="186"/>
    </row>
    <row r="6" spans="2:9" ht="15.75">
      <c r="B6" s="185"/>
      <c r="C6" s="450" t="s">
        <v>184</v>
      </c>
      <c r="D6" s="451"/>
      <c r="E6" s="216">
        <v>1971</v>
      </c>
      <c r="F6" s="217">
        <v>309</v>
      </c>
      <c r="G6" s="218">
        <f>E6*F6</f>
        <v>609039</v>
      </c>
      <c r="H6" s="186"/>
    </row>
    <row r="7" spans="2:9" ht="16.5" thickBot="1">
      <c r="B7" s="185"/>
      <c r="C7" s="452" t="s">
        <v>185</v>
      </c>
      <c r="D7" s="453"/>
      <c r="E7" s="219">
        <f>SUM(E5:E6)</f>
        <v>3198</v>
      </c>
      <c r="F7" s="220" t="s">
        <v>186</v>
      </c>
      <c r="G7" s="221">
        <f>ROUND(SUM(G5:G6),2)</f>
        <v>735420</v>
      </c>
      <c r="H7" s="186"/>
    </row>
    <row r="8" spans="2:9" ht="7.5" customHeight="1" thickBot="1">
      <c r="B8" s="187"/>
      <c r="C8" s="188"/>
      <c r="D8" s="188"/>
      <c r="E8" s="188"/>
      <c r="F8" s="188"/>
      <c r="G8" s="188"/>
      <c r="H8" s="189"/>
    </row>
    <row r="9" spans="2:9" ht="5.25" customHeight="1" thickBot="1"/>
    <row r="10" spans="2:9" ht="13.5" thickBot="1">
      <c r="B10" s="182"/>
      <c r="C10" s="183"/>
      <c r="D10" s="183"/>
      <c r="E10" s="183"/>
      <c r="F10" s="183"/>
      <c r="G10" s="183"/>
      <c r="H10" s="184"/>
    </row>
    <row r="11" spans="2:9" ht="16.5" thickBot="1">
      <c r="B11" s="185"/>
      <c r="C11" s="440" t="s">
        <v>197</v>
      </c>
      <c r="D11" s="441"/>
      <c r="E11" s="441"/>
      <c r="F11" s="441"/>
      <c r="G11" s="442"/>
      <c r="H11" s="186"/>
    </row>
    <row r="12" spans="2:9" ht="16.5" thickBot="1">
      <c r="B12" s="185"/>
      <c r="C12" s="190" t="s">
        <v>194</v>
      </c>
      <c r="D12" s="190" t="s">
        <v>182</v>
      </c>
      <c r="E12" s="205" t="s">
        <v>195</v>
      </c>
      <c r="F12" s="205" t="s">
        <v>207</v>
      </c>
      <c r="G12" s="215" t="s">
        <v>205</v>
      </c>
      <c r="H12" s="186"/>
    </row>
    <row r="13" spans="2:9" ht="16.5" thickBot="1">
      <c r="B13" s="185"/>
      <c r="C13" s="181">
        <v>20640</v>
      </c>
      <c r="D13" s="206">
        <v>21.08</v>
      </c>
      <c r="E13" s="206">
        <f>ROUNDUP((D13*C13),2)</f>
        <v>435091.20000000001</v>
      </c>
      <c r="F13" s="214">
        <v>0.35799999999999998</v>
      </c>
      <c r="G13" s="230">
        <f>C13*(ROUNDUP(D13*(1+F13),2))</f>
        <v>590923.20000000007</v>
      </c>
      <c r="H13" s="186"/>
      <c r="I13" s="229"/>
    </row>
    <row r="14" spans="2:9" ht="13.5" thickBot="1">
      <c r="B14" s="187"/>
      <c r="C14" s="188"/>
      <c r="D14" s="188"/>
      <c r="E14" s="188"/>
      <c r="F14" s="188"/>
      <c r="G14" s="188"/>
      <c r="H14" s="189"/>
    </row>
    <row r="15" spans="2:9" ht="5.25" customHeight="1" thickBot="1"/>
    <row r="16" spans="2:9" ht="13.5" thickBot="1">
      <c r="B16" s="182"/>
      <c r="C16" s="183"/>
      <c r="D16" s="183"/>
      <c r="E16" s="183"/>
      <c r="F16" s="183"/>
      <c r="G16" s="183"/>
      <c r="H16" s="184"/>
    </row>
    <row r="17" spans="2:9" ht="16.5" thickBot="1">
      <c r="B17" s="185"/>
      <c r="C17" s="440" t="s">
        <v>198</v>
      </c>
      <c r="D17" s="441"/>
      <c r="E17" s="441"/>
      <c r="F17" s="441"/>
      <c r="G17" s="442"/>
      <c r="H17" s="186"/>
    </row>
    <row r="18" spans="2:9" ht="16.5" thickBot="1">
      <c r="B18" s="185"/>
      <c r="C18" s="205" t="s">
        <v>206</v>
      </c>
      <c r="D18" s="205" t="s">
        <v>199</v>
      </c>
      <c r="E18" s="205" t="s">
        <v>195</v>
      </c>
      <c r="F18" s="205" t="s">
        <v>207</v>
      </c>
      <c r="G18" s="215" t="s">
        <v>205</v>
      </c>
      <c r="H18" s="186"/>
    </row>
    <row r="19" spans="2:9" ht="16.5" thickBot="1">
      <c r="B19" s="185"/>
      <c r="C19" s="181">
        <v>19200</v>
      </c>
      <c r="D19" s="206">
        <v>2.81</v>
      </c>
      <c r="E19" s="206">
        <f>D19*C19</f>
        <v>53952</v>
      </c>
      <c r="F19" s="214">
        <v>0.35799999999999998</v>
      </c>
      <c r="G19" s="227">
        <f>C19*(ROUNDUP(D19*(1+F19),2))</f>
        <v>73344</v>
      </c>
      <c r="H19" s="186"/>
      <c r="I19" s="228"/>
    </row>
    <row r="20" spans="2:9" ht="13.5" thickBot="1">
      <c r="B20" s="187"/>
      <c r="C20" s="188"/>
      <c r="D20" s="188"/>
      <c r="E20" s="188"/>
      <c r="F20" s="188"/>
      <c r="G20" s="188"/>
      <c r="H20" s="189"/>
    </row>
  </sheetData>
  <sheetProtection algorithmName="SHA-512" hashValue="eZbIRhxHPY5jESUeQfTiQGZRNKa3Iiv6OCcXSN5hlKoIQRsjLffBMVzzZDXYqXsIezuAxiLiPkWmaJE2PrFZcQ==" saltValue="TinOBru52F8ESUhbjX6p6w==" spinCount="100000" sheet="1" objects="1" scenarios="1"/>
  <mergeCells count="7">
    <mergeCell ref="C3:G3"/>
    <mergeCell ref="C11:G11"/>
    <mergeCell ref="C17:G17"/>
    <mergeCell ref="C4:D4"/>
    <mergeCell ref="C5:D5"/>
    <mergeCell ref="C6:D6"/>
    <mergeCell ref="C7:D7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BASE PADRÃO</vt:lpstr>
      <vt:lpstr>Resumo</vt:lpstr>
      <vt:lpstr>1. Motoristas</vt:lpstr>
      <vt:lpstr>2. Uniformes</vt:lpstr>
      <vt:lpstr>3. Reembolsos</vt:lpstr>
    </vt:vector>
  </TitlesOfParts>
  <Manager>Tiago Ferreira Teixeira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Gouvêa Alves Estácio;Tiago Ferreira Teixeira</dc:creator>
  <cp:lastModifiedBy>Tiago Ferreira Teixeira</cp:lastModifiedBy>
  <cp:revision>3</cp:revision>
  <cp:lastPrinted>2026-08-21T19:57:46Z</cp:lastPrinted>
  <dcterms:created xsi:type="dcterms:W3CDTF">2018-08-17T20:56:47Z</dcterms:created>
  <dcterms:modified xsi:type="dcterms:W3CDTF">2026-09-14T12:54:19Z</dcterms:modified>
</cp:coreProperties>
</file>