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M-PC\Documentos\Documentos 2026\Licitações\Concorrência Presencial\xx Reforma UBS\"/>
    </mc:Choice>
  </mc:AlternateContent>
  <bookViews>
    <workbookView xWindow="0" yWindow="0" windowWidth="2160" windowHeight="0" tabRatio="892"/>
  </bookViews>
  <sheets>
    <sheet name="Orçamento" sheetId="110" r:id="rId1"/>
    <sheet name="Plan1" sheetId="115" r:id="rId2"/>
    <sheet name="Cronograma" sheetId="109" r:id="rId3"/>
    <sheet name="COMP" sheetId="113" r:id="rId4"/>
  </sheets>
  <definedNames>
    <definedName name="_Fill" localSheetId="2" hidden="1">#REF!</definedName>
    <definedName name="_Fill" localSheetId="0" hidden="1">#REF!</definedName>
    <definedName name="_Fill" hidden="1">#REF!</definedName>
    <definedName name="_xlnm._FilterDatabase" localSheetId="0" hidden="1">Orçamento!#REF!</definedName>
    <definedName name="_Key1" localSheetId="2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hidden="1">#REF!</definedName>
    <definedName name="ACRE" hidden="1">#REF!</definedName>
    <definedName name="ademir" localSheetId="2" hidden="1">{#N/A,#N/A,FALSE,"Cronograma";#N/A,#N/A,FALSE,"Cronogr. 2"}</definedName>
    <definedName name="ademir" localSheetId="0" hidden="1">{#N/A,#N/A,FALSE,"Cronograma";#N/A,#N/A,FALSE,"Cronogr. 2"}</definedName>
    <definedName name="ademir" hidden="1">{#N/A,#N/A,FALSE,"Cronograma";#N/A,#N/A,FALSE,"Cronogr. 2"}</definedName>
    <definedName name="_xlnm.Print_Area" localSheetId="0">Orçamento!$A$1:$J$74</definedName>
    <definedName name="bosta" localSheetId="2" hidden="1">{#N/A,#N/A,FALSE,"Cronograma";#N/A,#N/A,FALSE,"Cronogr. 2"}</definedName>
    <definedName name="bosta" localSheetId="0" hidden="1">{#N/A,#N/A,FALSE,"Cronograma";#N/A,#N/A,FALSE,"Cronogr. 2"}</definedName>
    <definedName name="bosta" hidden="1">{#N/A,#N/A,FALSE,"Cronograma";#N/A,#N/A,FALSE,"Cronogr. 2"}</definedName>
    <definedName name="CA´L" localSheetId="2" hidden="1">{#N/A,#N/A,FALSE,"Cronograma";#N/A,#N/A,FALSE,"Cronogr. 2"}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oncorrentes" localSheetId="2" hidden="1">{#N/A,#N/A,FALSE,"Cronograma";#N/A,#N/A,FALSE,"Cronogr. 2"}</definedName>
    <definedName name="concorrentes" localSheetId="0" hidden="1">{#N/A,#N/A,FALSE,"Cronograma";#N/A,#N/A,FALSE,"Cronogr. 2"}</definedName>
    <definedName name="concorrentes" hidden="1">{#N/A,#N/A,FALSE,"Cronograma";#N/A,#N/A,FALSE,"Cronogr. 2"}</definedName>
    <definedName name="Popular" localSheetId="2" hidden="1">{#N/A,#N/A,FALSE,"Cronograma";#N/A,#N/A,FALSE,"Cronogr. 2"}</definedName>
    <definedName name="Popular" localSheetId="0" hidden="1">{#N/A,#N/A,FALSE,"Cronograma";#N/A,#N/A,FALSE,"Cronogr. 2"}</definedName>
    <definedName name="Popular" hidden="1">{#N/A,#N/A,FALSE,"Cronograma";#N/A,#N/A,FALSE,"Cronogr. 2"}</definedName>
    <definedName name="rio" localSheetId="2" hidden="1">{#N/A,#N/A,FALSE,"Cronograma";#N/A,#N/A,FALSE,"Cronogr. 2"}</definedName>
    <definedName name="rio" localSheetId="0" hidden="1">{#N/A,#N/A,FALSE,"Cronograma";#N/A,#N/A,FALSE,"Cronogr. 2"}</definedName>
    <definedName name="rio" hidden="1">{#N/A,#N/A,FALSE,"Cronograma";#N/A,#N/A,FALSE,"Cronogr. 2"}</definedName>
    <definedName name="SINAPI_AC" hidden="1">#REF!</definedName>
    <definedName name="ss" localSheetId="2" hidden="1">{#N/A,#N/A,FALSE,"Cronograma";#N/A,#N/A,FALSE,"Cronogr. 2"}</definedName>
    <definedName name="ss" localSheetId="0" hidden="1">{#N/A,#N/A,FALSE,"Cronograma";#N/A,#N/A,FALSE,"Cronogr. 2"}</definedName>
    <definedName name="ss" hidden="1">{#N/A,#N/A,FALSE,"Cronograma";#N/A,#N/A,FALSE,"Cronogr. 2"}</definedName>
    <definedName name="_xlnm.Print_Titles" localSheetId="0">Orçamento!$1:$9</definedName>
    <definedName name="wrn.Cronograma." localSheetId="2" hidden="1">{#N/A,#N/A,FALSE,"Cronograma";#N/A,#N/A,FALSE,"Cronogr. 2"}</definedName>
    <definedName name="wrn.Cronograma." localSheetId="0" hidden="1">{#N/A,#N/A,FALSE,"Cronograma";#N/A,#N/A,FALSE,"Cronogr. 2"}</definedName>
    <definedName name="wrn.Cronograma." hidden="1">{#N/A,#N/A,FALSE,"Cronograma";#N/A,#N/A,FALSE,"Cronogr. 2"}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0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62913"/>
</workbook>
</file>

<file path=xl/calcChain.xml><?xml version="1.0" encoding="utf-8"?>
<calcChain xmlns="http://schemas.openxmlformats.org/spreadsheetml/2006/main">
  <c r="C18" i="109" l="1"/>
  <c r="C16" i="109"/>
  <c r="C14" i="109"/>
  <c r="C12" i="109"/>
  <c r="C10" i="109"/>
  <c r="B77" i="115"/>
  <c r="G30" i="110"/>
  <c r="G33" i="110" s="1"/>
  <c r="I31" i="110"/>
  <c r="G24" i="110"/>
  <c r="F81" i="115"/>
  <c r="G71" i="115"/>
  <c r="G55" i="115"/>
  <c r="G47" i="115"/>
  <c r="G43" i="115"/>
  <c r="G39" i="115"/>
  <c r="G35" i="115"/>
  <c r="G31" i="115"/>
  <c r="G27" i="115"/>
  <c r="G23" i="115"/>
  <c r="G19" i="115"/>
  <c r="G15" i="115"/>
  <c r="G11" i="115"/>
  <c r="G7" i="115"/>
  <c r="G3" i="115"/>
  <c r="B55" i="115"/>
  <c r="B68" i="115" s="1"/>
  <c r="B75" i="115" s="1"/>
  <c r="C51" i="115"/>
  <c r="B79" i="115" s="1"/>
  <c r="C47" i="115"/>
  <c r="C43" i="115"/>
  <c r="C39" i="115"/>
  <c r="C35" i="115"/>
  <c r="C31" i="115"/>
  <c r="C27" i="115"/>
  <c r="C23" i="115"/>
  <c r="C19" i="115"/>
  <c r="C15" i="115"/>
  <c r="C11" i="115"/>
  <c r="C7" i="115"/>
  <c r="C3" i="115"/>
  <c r="G81" i="115" l="1"/>
  <c r="B76" i="115"/>
  <c r="B78" i="115" s="1"/>
  <c r="C68" i="115"/>
  <c r="B74" i="115" s="1"/>
  <c r="G31" i="110"/>
  <c r="J31" i="110" s="1"/>
  <c r="I24" i="110"/>
  <c r="I47" i="110"/>
  <c r="J47" i="110" s="1"/>
  <c r="I46" i="110"/>
  <c r="J46" i="110" s="1"/>
  <c r="I19" i="110"/>
  <c r="J19" i="110" s="1"/>
  <c r="I12" i="110" l="1"/>
  <c r="J12" i="110" s="1"/>
  <c r="I40" i="110" l="1"/>
  <c r="I35" i="110"/>
  <c r="J35" i="110" l="1"/>
  <c r="J40" i="110"/>
  <c r="J24" i="110"/>
  <c r="I22" i="110"/>
  <c r="J22" i="110" l="1"/>
  <c r="I44" i="110"/>
  <c r="J44" i="110" l="1"/>
  <c r="J5" i="113" l="1"/>
  <c r="J6" i="113"/>
  <c r="J4" i="113"/>
  <c r="J7" i="113" l="1"/>
  <c r="I13" i="110"/>
  <c r="J13" i="110" s="1"/>
  <c r="I14" i="110" l="1"/>
  <c r="J14" i="110" s="1"/>
  <c r="J15" i="110" l="1"/>
  <c r="D8" i="109" s="1"/>
  <c r="I55" i="110"/>
  <c r="I9" i="109" l="1"/>
  <c r="G9" i="109"/>
  <c r="H9" i="109"/>
  <c r="I33" i="110"/>
  <c r="I30" i="110"/>
  <c r="I20" i="110"/>
  <c r="J20" i="110" s="1"/>
  <c r="J26" i="110" s="1"/>
  <c r="J55" i="110" l="1"/>
  <c r="I51" i="110"/>
  <c r="J51" i="110" s="1"/>
  <c r="I42" i="110"/>
  <c r="J42" i="110" s="1"/>
  <c r="J48" i="110" s="1"/>
  <c r="J33" i="110"/>
  <c r="I34" i="110"/>
  <c r="J34" i="110" s="1"/>
  <c r="J30" i="110"/>
  <c r="J36" i="110" l="1"/>
  <c r="J56" i="110"/>
  <c r="D18" i="109" s="1"/>
  <c r="J52" i="110"/>
  <c r="D16" i="109" s="1"/>
  <c r="H17" i="109" s="1"/>
  <c r="D12" i="109"/>
  <c r="D10" i="109"/>
  <c r="D14" i="109"/>
  <c r="J58" i="110" l="1"/>
  <c r="H13" i="109"/>
  <c r="G13" i="109"/>
  <c r="G21" i="109" s="1"/>
  <c r="H15" i="109"/>
  <c r="I15" i="109"/>
  <c r="I19" i="109"/>
  <c r="F11" i="109"/>
  <c r="I21" i="109" l="1"/>
  <c r="H21" i="109"/>
  <c r="F9" i="109"/>
  <c r="F21" i="109" s="1"/>
  <c r="D21" i="109"/>
  <c r="F22" i="109" l="1"/>
  <c r="F23" i="109" s="1"/>
  <c r="I22" i="109"/>
  <c r="E18" i="109"/>
  <c r="E8" i="109"/>
  <c r="E12" i="109"/>
  <c r="H22" i="109" s="1"/>
  <c r="E14" i="109"/>
  <c r="E16" i="109"/>
  <c r="E10" i="109"/>
  <c r="G22" i="109"/>
  <c r="G23" i="109" l="1"/>
  <c r="H23" i="109" s="1"/>
  <c r="I23" i="109" s="1"/>
  <c r="E21" i="109"/>
</calcChain>
</file>

<file path=xl/sharedStrings.xml><?xml version="1.0" encoding="utf-8"?>
<sst xmlns="http://schemas.openxmlformats.org/spreadsheetml/2006/main" count="314" uniqueCount="155">
  <si>
    <t>SERVIÇOS FINAIS</t>
  </si>
  <si>
    <t>Custo TOTAL com BDI incluso</t>
  </si>
  <si>
    <t xml:space="preserve">Planilha Orçamentária </t>
  </si>
  <si>
    <t>ITEM</t>
  </si>
  <si>
    <t>CÓDIGO</t>
  </si>
  <si>
    <t>FONTE</t>
  </si>
  <si>
    <t>DESCRIÇÃO DOS SERVIÇOS</t>
  </si>
  <si>
    <t>QUANT.</t>
  </si>
  <si>
    <t>VALOR (R$)</t>
  </si>
  <si>
    <t>1.1</t>
  </si>
  <si>
    <t>4.1</t>
  </si>
  <si>
    <t>SINAPI</t>
  </si>
  <si>
    <t>m²</t>
  </si>
  <si>
    <t>m</t>
  </si>
  <si>
    <t xml:space="preserve">SERVIÇOS PRELIMINARES </t>
  </si>
  <si>
    <t xml:space="preserve"> m²</t>
  </si>
  <si>
    <t>1.2</t>
  </si>
  <si>
    <t xml:space="preserve">Subtotal </t>
  </si>
  <si>
    <t>4.1.1</t>
  </si>
  <si>
    <t>Chapisco em paredes, vigas e pilares, com argamassa traço 1:3 (cimento e areia)</t>
  </si>
  <si>
    <t>Soleira em granito cinza andorinha, L= 15cm, espessura 2cm</t>
  </si>
  <si>
    <t>Limpeza de piso cerâmico e soleiras</t>
  </si>
  <si>
    <t>BDI :</t>
  </si>
  <si>
    <t>UN.</t>
  </si>
  <si>
    <t>PREÇO SEM BDI (R$)</t>
  </si>
  <si>
    <t>PREÇO COM BDI (R$)</t>
  </si>
  <si>
    <t>% ITEM</t>
  </si>
  <si>
    <t>Valores totais</t>
  </si>
  <si>
    <t>Rodapé cerâmico 7 cm de altura em placas tipo esmaltada extra</t>
  </si>
  <si>
    <t>Aplicação de fundo selador acrílico em paredes, 1 demão</t>
  </si>
  <si>
    <t>2.1</t>
  </si>
  <si>
    <t>2.1.1</t>
  </si>
  <si>
    <t>3.1</t>
  </si>
  <si>
    <t>3.1.1</t>
  </si>
  <si>
    <t>3.1.2</t>
  </si>
  <si>
    <t>5.1</t>
  </si>
  <si>
    <t>CREA RS 215.874</t>
  </si>
  <si>
    <t>Prefeito Municipal</t>
  </si>
  <si>
    <t>unid</t>
  </si>
  <si>
    <t>3.3</t>
  </si>
  <si>
    <t>3.3.1</t>
  </si>
  <si>
    <t>3.3.2</t>
  </si>
  <si>
    <t>3.3.3</t>
  </si>
  <si>
    <t>UN</t>
  </si>
  <si>
    <t>COMPOSICAO</t>
  </si>
  <si>
    <t>H</t>
  </si>
  <si>
    <t>QTDE</t>
  </si>
  <si>
    <t>VALOR UNITÁRIO</t>
  </si>
  <si>
    <t>VALOR TOTAL</t>
  </si>
  <si>
    <t>1.6</t>
  </si>
  <si>
    <t>DESCRIÇÃO</t>
  </si>
  <si>
    <t>TOTAL</t>
  </si>
  <si>
    <t>COMPOSIÇÃO 4</t>
  </si>
  <si>
    <t>ENGENHEIRO CIVIL DE OBRA JUNIOR</t>
  </si>
  <si>
    <t>MESTRE DE OBRAS</t>
  </si>
  <si>
    <t>ALMOXARIFE</t>
  </si>
  <si>
    <t>Administração de Obra</t>
  </si>
  <si>
    <t>ADMINISTRAÇÃO DE OBRA - UNID</t>
  </si>
  <si>
    <t>Eng. Angelica Gasparetto Sandri</t>
  </si>
  <si>
    <t>Revestimento cerâmico para piso com placas de dimensões 80x80cm, porcelanato</t>
  </si>
  <si>
    <t>Aplicação e lixamento de massa corrida em parede interna, 2 demãos</t>
  </si>
  <si>
    <t>2.2</t>
  </si>
  <si>
    <t>2.2.1</t>
  </si>
  <si>
    <t>Cronograma Físico e Financeiro</t>
  </si>
  <si>
    <t>4.2</t>
  </si>
  <si>
    <t>4.2.1</t>
  </si>
  <si>
    <t>4.3</t>
  </si>
  <si>
    <t>4.3.1</t>
  </si>
  <si>
    <t>Impermeabilização de superfície com argamassa polimérica, membrana acrílica em áreas molhadas e ralos</t>
  </si>
  <si>
    <t>Pintura com tinta acrílica premium acetinada, sobre paredes internas, 2 demãos</t>
  </si>
  <si>
    <t>Pintura com tinta acrílica premium fosca, em teto, 2 demãos</t>
  </si>
  <si>
    <t>PISOS</t>
  </si>
  <si>
    <t>PAREDES</t>
  </si>
  <si>
    <t>REMOÇÃO DE TODOS PISOS</t>
  </si>
  <si>
    <t>NIVELAMENTO DE PISO ÁREA AMPLIADA</t>
  </si>
  <si>
    <t>INSTALAÇÃO DE NOVO PISO</t>
  </si>
  <si>
    <t>REMOÇÃO REBOCO</t>
  </si>
  <si>
    <t>CHAPISCO</t>
  </si>
  <si>
    <t>EMBOÇO</t>
  </si>
  <si>
    <t>MASSA CORRIDA</t>
  </si>
  <si>
    <t>PINTURA</t>
  </si>
  <si>
    <t>DEMOLIÇÃO DE REVESTIMENTO CERÂMICO, DE FORMA MANUAL, SEM REAPROVEITAMENTO</t>
  </si>
  <si>
    <t>DEMOLIÇÃO DE RODAPÉ CERÂMICO, DE FORMA MANUAL, SEM REAPROVEITAMENTO</t>
  </si>
  <si>
    <t>DEMOLIÇÃO DE ARGAMASSAS, DE FORMA MANUAL, SEM REAPROVEITAMENTO</t>
  </si>
  <si>
    <t>PAREDES INTERNAS</t>
  </si>
  <si>
    <t>REVESTIMENTOS</t>
  </si>
  <si>
    <t>IMPERMEABILIZAÇÃO</t>
  </si>
  <si>
    <t>CONTRAPISO</t>
  </si>
  <si>
    <t>REVESTIMENTO</t>
  </si>
  <si>
    <t>RODAPÉ E SOLEIRAS</t>
  </si>
  <si>
    <t>FORRO</t>
  </si>
  <si>
    <t>PREFEITURA MUNICIPAL DE FLORIANO PEIXOTO - RS</t>
  </si>
  <si>
    <t>Obra: Reforma da Unidade Básica de Saúde - UBS Sede</t>
  </si>
  <si>
    <t>Fornecimento e instalação de placa da obra em chapa de aço galvanizado</t>
  </si>
  <si>
    <t>mês</t>
  </si>
  <si>
    <t>Locação de container para Almoxarifado de obra</t>
  </si>
  <si>
    <t>2.1.2</t>
  </si>
  <si>
    <t>paredes internas</t>
  </si>
  <si>
    <t>sala de vacinas</t>
  </si>
  <si>
    <t>CONTRAPISO EM ARGAMASSA TRAÇO 1:4 (CIMENTO E AREIA), PREPARO MECÂNICO COM BETONEIRA 400 L, APLICADO EM ÁREAS SECAS SOBRE LAJE, NÃO ADERIDO, ACABAMENTO NÃO REFORÇADO, ESPESSURA 6CM</t>
  </si>
  <si>
    <t>2.3</t>
  </si>
  <si>
    <t>LIMPEZA</t>
  </si>
  <si>
    <t>LIMPEZA DE SUPERFÍCIE COM JATO DE ALTA PRESSÃO</t>
  </si>
  <si>
    <t>2.3.1</t>
  </si>
  <si>
    <t>DEMOLIÇÕES E LIMPEZA</t>
  </si>
  <si>
    <t>Jair Antônio Ostrowski</t>
  </si>
  <si>
    <t>sala de enfermagem</t>
  </si>
  <si>
    <t>curativos</t>
  </si>
  <si>
    <t>observação</t>
  </si>
  <si>
    <t>sala registro</t>
  </si>
  <si>
    <t>farmárcia</t>
  </si>
  <si>
    <t>wc func</t>
  </si>
  <si>
    <t>esterelização</t>
  </si>
  <si>
    <t>odontologico</t>
  </si>
  <si>
    <t>procedimentos</t>
  </si>
  <si>
    <t>consultorio medico</t>
  </si>
  <si>
    <t>sanitario def</t>
  </si>
  <si>
    <t>sanitario</t>
  </si>
  <si>
    <t>espera</t>
  </si>
  <si>
    <t>circulação</t>
  </si>
  <si>
    <t>agendamento</t>
  </si>
  <si>
    <t>coordenação</t>
  </si>
  <si>
    <t>almoxarifado</t>
  </si>
  <si>
    <t>sanitário</t>
  </si>
  <si>
    <t>fono</t>
  </si>
  <si>
    <t>agente saude</t>
  </si>
  <si>
    <t>copa</t>
  </si>
  <si>
    <t>lavanderia</t>
  </si>
  <si>
    <t>wc masc</t>
  </si>
  <si>
    <t>wc fem</t>
  </si>
  <si>
    <t>fisoterapia</t>
  </si>
  <si>
    <t>psicologa</t>
  </si>
  <si>
    <t>deposito</t>
  </si>
  <si>
    <t>secretario</t>
  </si>
  <si>
    <t>exames</t>
  </si>
  <si>
    <t>vigilancia</t>
  </si>
  <si>
    <t>recepção</t>
  </si>
  <si>
    <t>área de pisos</t>
  </si>
  <si>
    <t>rodapes</t>
  </si>
  <si>
    <t>reboco</t>
  </si>
  <si>
    <t>azulejos</t>
  </si>
  <si>
    <t>pintura paredes</t>
  </si>
  <si>
    <t>áreas molhadas</t>
  </si>
  <si>
    <t>6.1</t>
  </si>
  <si>
    <t>4.4</t>
  </si>
  <si>
    <t>4.4.1</t>
  </si>
  <si>
    <t>4.4.2</t>
  </si>
  <si>
    <t>COMP. 01</t>
  </si>
  <si>
    <t>EMBOÇO COM ARGAMASSA DE CIMENTO E AREIA, COM ADITIVO IMPERMEABILIZANTE, E = 1,5CM</t>
  </si>
  <si>
    <t>Data de preço: abril/2026 Desonerado</t>
  </si>
  <si>
    <t>Floriano Peixoto/ RS, 09 de junho de 2026.</t>
  </si>
  <si>
    <t>Floriano Peixoto/RS, 09 de junho de 2026</t>
  </si>
  <si>
    <t>Nome Representante Legal                                                                                                             Nome Responsável Técnico / CREA / CAU</t>
  </si>
  <si>
    <t>Preenher com local e data</t>
  </si>
  <si>
    <t>À PREFEITURA MUNICIPAL DE FLORIANO PEIXOTO -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</si>
</sst>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</numFmts>
  <fonts count="45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color rgb="FF0070C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81">
    <xf numFmtId="0" fontId="0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165" fontId="12" fillId="0" borderId="0" applyBorder="0" applyProtection="0"/>
    <xf numFmtId="165" fontId="12" fillId="0" borderId="0" applyBorder="0" applyProtection="0"/>
    <xf numFmtId="0" fontId="13" fillId="0" borderId="0" applyNumberFormat="0" applyBorder="0" applyProtection="0"/>
    <xf numFmtId="0" fontId="12" fillId="0" borderId="0" applyNumberFormat="0" applyBorder="0" applyProtection="0"/>
    <xf numFmtId="166" fontId="13" fillId="0" borderId="0" applyBorder="0" applyProtection="0"/>
    <xf numFmtId="0" fontId="14" fillId="0" borderId="0" applyNumberFormat="0" applyBorder="0" applyProtection="0">
      <alignment horizontal="center"/>
    </xf>
    <xf numFmtId="0" fontId="14" fillId="0" borderId="0" applyNumberFormat="0" applyBorder="0" applyProtection="0">
      <alignment horizontal="center" textRotation="90"/>
    </xf>
    <xf numFmtId="0" fontId="8" fillId="0" borderId="0"/>
    <xf numFmtId="9" fontId="8" fillId="0" borderId="0" applyFont="0" applyFill="0" applyBorder="0" applyAlignment="0" applyProtection="0"/>
    <xf numFmtId="0" fontId="15" fillId="0" borderId="0" applyNumberFormat="0" applyBorder="0" applyProtection="0"/>
    <xf numFmtId="167" fontId="15" fillId="0" borderId="0" applyBorder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12" fillId="0" borderId="0" applyBorder="0" applyProtection="0"/>
    <xf numFmtId="0" fontId="8" fillId="0" borderId="0"/>
    <xf numFmtId="0" fontId="8" fillId="0" borderId="0"/>
    <xf numFmtId="0" fontId="8" fillId="0" borderId="0"/>
    <xf numFmtId="0" fontId="16" fillId="0" borderId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7" fillId="0" borderId="0"/>
    <xf numFmtId="0" fontId="6" fillId="0" borderId="0"/>
    <xf numFmtId="0" fontId="19" fillId="0" borderId="0"/>
    <xf numFmtId="164" fontId="10" fillId="0" borderId="0" applyFont="0" applyFill="0" applyBorder="0" applyAlignment="0" applyProtection="0"/>
    <xf numFmtId="0" fontId="16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3" fillId="0" borderId="0" applyNumberFormat="0" applyBorder="0" applyProtection="0"/>
    <xf numFmtId="0" fontId="20" fillId="0" borderId="0" applyNumberFormat="0" applyFill="0" applyBorder="0" applyAlignment="0" applyProtection="0">
      <alignment vertical="top"/>
      <protection locked="0"/>
    </xf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21" fillId="0" borderId="0"/>
    <xf numFmtId="0" fontId="18" fillId="0" borderId="0"/>
    <xf numFmtId="0" fontId="5" fillId="0" borderId="0"/>
    <xf numFmtId="9" fontId="16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164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4" fillId="0" borderId="0"/>
    <xf numFmtId="9" fontId="23" fillId="0" borderId="0" applyFont="0" applyFill="0" applyBorder="0" applyAlignment="0" applyProtection="0"/>
    <xf numFmtId="0" fontId="25" fillId="0" borderId="0"/>
    <xf numFmtId="168" fontId="8" fillId="0" borderId="0" applyFont="0" applyFill="0" applyBorder="0" applyAlignment="0" applyProtection="0"/>
    <xf numFmtId="169" fontId="26" fillId="0" borderId="0">
      <protection locked="0"/>
    </xf>
    <xf numFmtId="0" fontId="9" fillId="5" borderId="12" applyFill="0" applyBorder="0" applyAlignment="0" applyProtection="0">
      <alignment vertical="center"/>
      <protection locked="0"/>
    </xf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3" fontId="26" fillId="0" borderId="0">
      <protection locked="0"/>
    </xf>
    <xf numFmtId="173" fontId="26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38" fontId="28" fillId="2" borderId="0" applyNumberFormat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29" fillId="0" borderId="0"/>
    <xf numFmtId="10" fontId="28" fillId="6" borderId="1" applyNumberFormat="0" applyBorder="0" applyAlignment="0" applyProtection="0"/>
    <xf numFmtId="0" fontId="8" fillId="0" borderId="0">
      <alignment horizontal="centerContinuous" vertical="justify"/>
    </xf>
    <xf numFmtId="0" fontId="30" fillId="0" borderId="0" applyAlignment="0">
      <alignment horizontal="center"/>
    </xf>
    <xf numFmtId="174" fontId="31" fillId="0" borderId="0"/>
    <xf numFmtId="0" fontId="32" fillId="0" borderId="0">
      <alignment horizontal="left" vertical="center" indent="12"/>
    </xf>
    <xf numFmtId="0" fontId="28" fillId="0" borderId="12" applyBorder="0">
      <alignment horizontal="left" vertical="center" wrapText="1" indent="2"/>
      <protection locked="0"/>
    </xf>
    <xf numFmtId="0" fontId="28" fillId="0" borderId="12" applyBorder="0">
      <alignment horizontal="left" vertical="center" wrapText="1" indent="3"/>
      <protection locked="0"/>
    </xf>
    <xf numFmtId="10" fontId="8" fillId="0" borderId="0" applyFont="0" applyFill="0" applyBorder="0" applyAlignment="0" applyProtection="0"/>
    <xf numFmtId="175" fontId="26" fillId="0" borderId="0">
      <protection locked="0"/>
    </xf>
    <xf numFmtId="175" fontId="26" fillId="0" borderId="0">
      <protection locked="0"/>
    </xf>
    <xf numFmtId="176" fontId="26" fillId="0" borderId="0">
      <protection locked="0"/>
    </xf>
    <xf numFmtId="38" fontId="22" fillId="0" borderId="0" applyFont="0" applyFill="0" applyBorder="0" applyAlignment="0" applyProtection="0"/>
    <xf numFmtId="177" fontId="33" fillId="0" borderId="0">
      <protection locked="0"/>
    </xf>
    <xf numFmtId="178" fontId="23" fillId="0" borderId="0" applyFont="0" applyFill="0" applyBorder="0" applyAlignment="0" applyProtection="0"/>
    <xf numFmtId="0" fontId="22" fillId="0" borderId="0"/>
    <xf numFmtId="0" fontId="34" fillId="0" borderId="0">
      <protection locked="0"/>
    </xf>
    <xf numFmtId="0" fontId="34" fillId="0" borderId="0">
      <protection locked="0"/>
    </xf>
    <xf numFmtId="0" fontId="3" fillId="0" borderId="0"/>
    <xf numFmtId="43" fontId="2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3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0" borderId="0"/>
    <xf numFmtId="44" fontId="16" fillId="0" borderId="0" applyFont="0" applyFill="0" applyBorder="0" applyAlignment="0" applyProtection="0"/>
  </cellStyleXfs>
  <cellXfs count="148">
    <xf numFmtId="0" fontId="0" fillId="0" borderId="0" xfId="0"/>
    <xf numFmtId="0" fontId="8" fillId="0" borderId="0" xfId="10" applyFont="1" applyFill="1" applyAlignment="1">
      <alignment vertical="center"/>
    </xf>
    <xf numFmtId="0" fontId="9" fillId="0" borderId="0" xfId="10" applyFont="1" applyFill="1" applyBorder="1" applyAlignment="1">
      <alignment horizontal="center" vertical="center" wrapText="1"/>
    </xf>
    <xf numFmtId="0" fontId="9" fillId="0" borderId="0" xfId="10" applyFont="1" applyFill="1" applyBorder="1" applyAlignment="1">
      <alignment horizontal="center" wrapText="1"/>
    </xf>
    <xf numFmtId="0" fontId="9" fillId="0" borderId="0" xfId="10" applyFont="1" applyFill="1" applyBorder="1" applyAlignment="1">
      <alignment horizontal="center"/>
    </xf>
    <xf numFmtId="0" fontId="8" fillId="0" borderId="0" xfId="10" applyFont="1" applyFill="1" applyBorder="1" applyAlignment="1">
      <alignment horizontal="left" vertical="center" wrapText="1"/>
    </xf>
    <xf numFmtId="0" fontId="8" fillId="0" borderId="0" xfId="10" applyFont="1" applyFill="1" applyBorder="1" applyAlignment="1">
      <alignment vertical="center" wrapText="1"/>
    </xf>
    <xf numFmtId="0" fontId="9" fillId="0" borderId="0" xfId="10" applyFont="1" applyFill="1" applyBorder="1" applyAlignment="1">
      <alignment horizontal="center" vertical="center"/>
    </xf>
    <xf numFmtId="0" fontId="8" fillId="0" borderId="0" xfId="10" applyFont="1" applyFill="1" applyBorder="1" applyAlignment="1">
      <alignment vertical="center"/>
    </xf>
    <xf numFmtId="0" fontId="8" fillId="0" borderId="0" xfId="10" applyFont="1" applyFill="1" applyAlignment="1">
      <alignment horizontal="center" vertical="center"/>
    </xf>
    <xf numFmtId="0" fontId="8" fillId="0" borderId="0" xfId="10" applyFont="1" applyFill="1" applyAlignment="1">
      <alignment horizontal="center"/>
    </xf>
    <xf numFmtId="0" fontId="8" fillId="0" borderId="0" xfId="10" applyFont="1" applyFill="1" applyAlignment="1">
      <alignment horizontal="left" vertical="center"/>
    </xf>
    <xf numFmtId="0" fontId="9" fillId="0" borderId="1" xfId="10" applyFont="1" applyFill="1" applyBorder="1" applyAlignment="1">
      <alignment horizontal="center" vertical="center"/>
    </xf>
    <xf numFmtId="0" fontId="9" fillId="0" borderId="1" xfId="10" applyFont="1" applyFill="1" applyBorder="1" applyAlignment="1">
      <alignment vertical="center"/>
    </xf>
    <xf numFmtId="0" fontId="8" fillId="0" borderId="1" xfId="10" applyFont="1" applyFill="1" applyBorder="1" applyAlignment="1">
      <alignment vertical="center"/>
    </xf>
    <xf numFmtId="0" fontId="8" fillId="0" borderId="1" xfId="10" applyFont="1" applyFill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left" vertical="center"/>
    </xf>
    <xf numFmtId="0" fontId="9" fillId="0" borderId="1" xfId="10" applyFont="1" applyFill="1" applyBorder="1" applyAlignment="1">
      <alignment vertical="center" wrapText="1"/>
    </xf>
    <xf numFmtId="4" fontId="8" fillId="0" borderId="0" xfId="10" applyNumberFormat="1" applyFont="1" applyFill="1" applyAlignment="1">
      <alignment vertical="center"/>
    </xf>
    <xf numFmtId="0" fontId="8" fillId="0" borderId="0" xfId="10" applyFont="1" applyAlignment="1">
      <alignment vertical="center"/>
    </xf>
    <xf numFmtId="0" fontId="9" fillId="0" borderId="1" xfId="10" applyFont="1" applyFill="1" applyBorder="1" applyAlignment="1">
      <alignment horizontal="left" vertical="center" wrapText="1"/>
    </xf>
    <xf numFmtId="0" fontId="9" fillId="2" borderId="1" xfId="10" applyFont="1" applyFill="1" applyBorder="1" applyAlignment="1">
      <alignment horizontal="center"/>
    </xf>
    <xf numFmtId="0" fontId="9" fillId="2" borderId="1" xfId="10" applyFont="1" applyFill="1" applyBorder="1" applyAlignment="1">
      <alignment vertical="center"/>
    </xf>
    <xf numFmtId="0" fontId="9" fillId="0" borderId="0" xfId="10" applyFont="1" applyFill="1" applyBorder="1" applyAlignment="1">
      <alignment vertical="center"/>
    </xf>
    <xf numFmtId="0" fontId="8" fillId="0" borderId="0" xfId="10" applyFont="1" applyFill="1" applyBorder="1" applyAlignment="1">
      <alignment horizontal="center"/>
    </xf>
    <xf numFmtId="0" fontId="8" fillId="0" borderId="0" xfId="10" applyFont="1" applyFill="1" applyBorder="1" applyAlignment="1">
      <alignment horizontal="left" vertical="center"/>
    </xf>
    <xf numFmtId="0" fontId="9" fillId="0" borderId="1" xfId="10" applyFont="1" applyFill="1" applyBorder="1" applyAlignment="1">
      <alignment horizontal="center" vertical="center" wrapText="1"/>
    </xf>
    <xf numFmtId="0" fontId="9" fillId="2" borderId="1" xfId="10" applyFont="1" applyFill="1" applyBorder="1" applyAlignment="1">
      <alignment horizontal="center" vertical="center"/>
    </xf>
    <xf numFmtId="165" fontId="11" fillId="0" borderId="1" xfId="4" applyFont="1" applyFill="1" applyBorder="1" applyAlignment="1">
      <alignment horizontal="center" vertical="center" wrapText="1"/>
    </xf>
    <xf numFmtId="164" fontId="8" fillId="0" borderId="0" xfId="26" applyFont="1" applyFill="1" applyAlignment="1">
      <alignment vertical="center"/>
    </xf>
    <xf numFmtId="164" fontId="8" fillId="0" borderId="0" xfId="26" applyFont="1" applyFill="1" applyAlignment="1">
      <alignment horizontal="center" vertical="center"/>
    </xf>
    <xf numFmtId="164" fontId="8" fillId="0" borderId="0" xfId="26" applyFont="1" applyFill="1" applyBorder="1" applyAlignment="1">
      <alignment vertical="center"/>
    </xf>
    <xf numFmtId="164" fontId="8" fillId="0" borderId="0" xfId="26" applyFont="1" applyFill="1" applyBorder="1" applyAlignment="1">
      <alignment horizontal="center" vertical="center"/>
    </xf>
    <xf numFmtId="164" fontId="8" fillId="0" borderId="1" xfId="26" applyFont="1" applyFill="1" applyBorder="1" applyAlignment="1">
      <alignment vertical="center"/>
    </xf>
    <xf numFmtId="164" fontId="9" fillId="2" borderId="1" xfId="26" applyFont="1" applyFill="1" applyBorder="1" applyAlignment="1">
      <alignment vertical="center"/>
    </xf>
    <xf numFmtId="164" fontId="8" fillId="2" borderId="1" xfId="26" applyFont="1" applyFill="1" applyBorder="1" applyAlignment="1">
      <alignment vertical="center"/>
    </xf>
    <xf numFmtId="164" fontId="8" fillId="0" borderId="0" xfId="26" applyFont="1" applyFill="1" applyBorder="1" applyAlignment="1">
      <alignment vertical="center" wrapText="1"/>
    </xf>
    <xf numFmtId="164" fontId="8" fillId="0" borderId="0" xfId="26" applyFont="1" applyFill="1" applyBorder="1" applyAlignment="1">
      <alignment horizontal="center" vertical="center" wrapText="1"/>
    </xf>
    <xf numFmtId="164" fontId="9" fillId="0" borderId="0" xfId="26" applyFont="1" applyFill="1" applyBorder="1" applyAlignment="1">
      <alignment horizontal="center" vertical="center" wrapText="1"/>
    </xf>
    <xf numFmtId="4" fontId="9" fillId="0" borderId="0" xfId="10" applyNumberFormat="1" applyFont="1" applyFill="1" applyBorder="1" applyAlignment="1">
      <alignment vertical="center"/>
    </xf>
    <xf numFmtId="0" fontId="8" fillId="2" borderId="1" xfId="10" applyFont="1" applyFill="1" applyBorder="1" applyAlignment="1">
      <alignment vertical="center"/>
    </xf>
    <xf numFmtId="164" fontId="8" fillId="0" borderId="1" xfId="14" applyFont="1" applyFill="1" applyBorder="1" applyAlignment="1">
      <alignment horizontal="right" vertical="center"/>
    </xf>
    <xf numFmtId="0" fontId="8" fillId="0" borderId="1" xfId="10" applyFont="1" applyFill="1" applyBorder="1" applyAlignment="1">
      <alignment horizontal="left" vertical="center" wrapText="1"/>
    </xf>
    <xf numFmtId="0" fontId="8" fillId="0" borderId="1" xfId="10" applyFont="1" applyFill="1" applyBorder="1" applyAlignment="1">
      <alignment horizontal="center" vertical="center"/>
    </xf>
    <xf numFmtId="0" fontId="8" fillId="0" borderId="0" xfId="10" applyFont="1" applyFill="1" applyBorder="1" applyAlignment="1">
      <alignment horizontal="center" vertical="center"/>
    </xf>
    <xf numFmtId="0" fontId="8" fillId="0" borderId="0" xfId="10" applyFont="1" applyFill="1" applyBorder="1" applyAlignment="1">
      <alignment horizontal="center" vertical="center" wrapText="1"/>
    </xf>
    <xf numFmtId="0" fontId="9" fillId="0" borderId="0" xfId="10" applyFont="1" applyFill="1" applyBorder="1" applyAlignment="1">
      <alignment horizontal="left" vertical="center"/>
    </xf>
    <xf numFmtId="164" fontId="8" fillId="0" borderId="0" xfId="14" applyFont="1" applyFill="1" applyAlignment="1">
      <alignment vertical="center"/>
    </xf>
    <xf numFmtId="164" fontId="8" fillId="0" borderId="0" xfId="14" applyFont="1" applyFill="1" applyBorder="1" applyAlignment="1">
      <alignment vertical="center"/>
    </xf>
    <xf numFmtId="164" fontId="9" fillId="2" borderId="1" xfId="14" applyFont="1" applyFill="1" applyBorder="1" applyAlignment="1">
      <alignment vertical="center"/>
    </xf>
    <xf numFmtId="0" fontId="9" fillId="0" borderId="12" xfId="10" applyFont="1" applyFill="1" applyBorder="1" applyAlignment="1">
      <alignment vertical="center" wrapText="1"/>
    </xf>
    <xf numFmtId="0" fontId="9" fillId="0" borderId="11" xfId="10" applyFont="1" applyFill="1" applyBorder="1" applyAlignment="1">
      <alignment vertical="center" wrapText="1"/>
    </xf>
    <xf numFmtId="0" fontId="9" fillId="0" borderId="13" xfId="10" applyFont="1" applyFill="1" applyBorder="1" applyAlignment="1">
      <alignment horizontal="right" vertical="center" wrapText="1"/>
    </xf>
    <xf numFmtId="49" fontId="9" fillId="2" borderId="12" xfId="10" applyNumberFormat="1" applyFont="1" applyFill="1" applyBorder="1" applyAlignment="1">
      <alignment vertical="center"/>
    </xf>
    <xf numFmtId="49" fontId="9" fillId="2" borderId="11" xfId="10" applyNumberFormat="1" applyFont="1" applyFill="1" applyBorder="1" applyAlignment="1">
      <alignment vertical="center"/>
    </xf>
    <xf numFmtId="49" fontId="9" fillId="2" borderId="13" xfId="10" applyNumberFormat="1" applyFont="1" applyFill="1" applyBorder="1" applyAlignment="1">
      <alignment horizontal="right" vertical="center"/>
    </xf>
    <xf numFmtId="0" fontId="8" fillId="0" borderId="7" xfId="10" applyFont="1" applyFill="1" applyBorder="1" applyAlignment="1">
      <alignment vertical="center" wrapText="1"/>
    </xf>
    <xf numFmtId="0" fontId="17" fillId="0" borderId="7" xfId="10" applyFont="1" applyFill="1" applyBorder="1" applyAlignment="1">
      <alignment vertical="center" wrapText="1"/>
    </xf>
    <xf numFmtId="164" fontId="8" fillId="0" borderId="1" xfId="14" applyFont="1" applyFill="1" applyBorder="1" applyAlignment="1">
      <alignment vertical="center"/>
    </xf>
    <xf numFmtId="164" fontId="9" fillId="0" borderId="1" xfId="14" applyFont="1" applyFill="1" applyBorder="1" applyAlignment="1">
      <alignment vertical="center" wrapText="1"/>
    </xf>
    <xf numFmtId="49" fontId="9" fillId="3" borderId="2" xfId="10" applyNumberFormat="1" applyFont="1" applyFill="1" applyBorder="1" applyAlignment="1">
      <alignment horizontal="center" vertical="center" wrapText="1"/>
    </xf>
    <xf numFmtId="4" fontId="9" fillId="3" borderId="3" xfId="10" applyNumberFormat="1" applyFont="1" applyFill="1" applyBorder="1" applyAlignment="1">
      <alignment horizontal="center" vertical="center" wrapText="1"/>
    </xf>
    <xf numFmtId="49" fontId="9" fillId="3" borderId="10" xfId="10" applyNumberFormat="1" applyFont="1" applyFill="1" applyBorder="1" applyAlignment="1">
      <alignment horizontal="center" vertical="center" wrapText="1"/>
    </xf>
    <xf numFmtId="0" fontId="36" fillId="0" borderId="1" xfId="10" applyFont="1" applyFill="1" applyBorder="1" applyAlignment="1">
      <alignment horizontal="center" vertical="center"/>
    </xf>
    <xf numFmtId="0" fontId="36" fillId="0" borderId="1" xfId="10" applyFont="1" applyFill="1" applyBorder="1" applyAlignment="1">
      <alignment horizontal="center" vertical="center" wrapText="1"/>
    </xf>
    <xf numFmtId="49" fontId="8" fillId="0" borderId="11" xfId="10" applyNumberFormat="1" applyFont="1" applyFill="1" applyBorder="1" applyAlignment="1">
      <alignment vertical="center" wrapText="1"/>
    </xf>
    <xf numFmtId="0" fontId="36" fillId="0" borderId="11" xfId="10" applyFont="1" applyFill="1" applyBorder="1" applyAlignment="1">
      <alignment horizontal="center" vertical="center" wrapText="1"/>
    </xf>
    <xf numFmtId="164" fontId="9" fillId="0" borderId="0" xfId="45" applyFont="1" applyFill="1" applyBorder="1" applyAlignment="1">
      <alignment horizontal="right" vertical="center" wrapText="1"/>
    </xf>
    <xf numFmtId="164" fontId="9" fillId="0" borderId="0" xfId="37" applyFont="1" applyFill="1" applyAlignment="1">
      <alignment vertical="center"/>
    </xf>
    <xf numFmtId="49" fontId="9" fillId="3" borderId="2" xfId="10" applyNumberFormat="1" applyFont="1" applyFill="1" applyBorder="1" applyAlignment="1">
      <alignment horizontal="center" vertical="center"/>
    </xf>
    <xf numFmtId="164" fontId="9" fillId="3" borderId="2" xfId="28" applyFont="1" applyFill="1" applyBorder="1" applyAlignment="1">
      <alignment horizontal="center" vertical="center"/>
    </xf>
    <xf numFmtId="164" fontId="9" fillId="3" borderId="2" xfId="45" applyFont="1" applyFill="1" applyBorder="1" applyAlignment="1">
      <alignment horizontal="center" vertical="center" wrapText="1"/>
    </xf>
    <xf numFmtId="49" fontId="9" fillId="3" borderId="1" xfId="10" applyNumberFormat="1" applyFont="1" applyFill="1" applyBorder="1"/>
    <xf numFmtId="164" fontId="0" fillId="0" borderId="1" xfId="45" applyFont="1" applyBorder="1" applyAlignment="1">
      <alignment horizontal="center"/>
    </xf>
    <xf numFmtId="10" fontId="0" fillId="0" borderId="1" xfId="11" applyNumberFormat="1" applyFont="1" applyBorder="1" applyAlignment="1">
      <alignment horizontal="center"/>
    </xf>
    <xf numFmtId="9" fontId="8" fillId="7" borderId="1" xfId="11" applyFont="1" applyFill="1" applyBorder="1"/>
    <xf numFmtId="10" fontId="0" fillId="0" borderId="1" xfId="11" applyNumberFormat="1" applyFont="1" applyBorder="1"/>
    <xf numFmtId="0" fontId="8" fillId="0" borderId="1" xfId="10" applyBorder="1"/>
    <xf numFmtId="0" fontId="9" fillId="0" borderId="1" xfId="10" applyFont="1" applyBorder="1"/>
    <xf numFmtId="164" fontId="8" fillId="0" borderId="1" xfId="10" applyNumberFormat="1" applyBorder="1"/>
    <xf numFmtId="0" fontId="9" fillId="3" borderId="1" xfId="10" applyFont="1" applyFill="1" applyBorder="1"/>
    <xf numFmtId="9" fontId="8" fillId="0" borderId="1" xfId="11" applyFont="1" applyFill="1" applyBorder="1"/>
    <xf numFmtId="164" fontId="8" fillId="0" borderId="1" xfId="10" applyNumberFormat="1" applyFill="1" applyBorder="1"/>
    <xf numFmtId="0" fontId="8" fillId="0" borderId="0" xfId="10"/>
    <xf numFmtId="164" fontId="0" fillId="0" borderId="0" xfId="45" applyFont="1"/>
    <xf numFmtId="164" fontId="9" fillId="3" borderId="14" xfId="45" applyFont="1" applyFill="1" applyBorder="1"/>
    <xf numFmtId="10" fontId="9" fillId="3" borderId="2" xfId="10" applyNumberFormat="1" applyFont="1" applyFill="1" applyBorder="1"/>
    <xf numFmtId="164" fontId="8" fillId="3" borderId="2" xfId="10" applyNumberFormat="1" applyFill="1" applyBorder="1"/>
    <xf numFmtId="10" fontId="0" fillId="8" borderId="6" xfId="11" applyNumberFormat="1" applyFont="1" applyFill="1" applyBorder="1"/>
    <xf numFmtId="10" fontId="8" fillId="3" borderId="10" xfId="10" applyNumberFormat="1" applyFill="1" applyBorder="1"/>
    <xf numFmtId="10" fontId="8" fillId="3" borderId="17" xfId="10" applyNumberFormat="1" applyFill="1" applyBorder="1"/>
    <xf numFmtId="43" fontId="8" fillId="0" borderId="0" xfId="10" applyNumberFormat="1" applyFont="1" applyFill="1" applyAlignment="1">
      <alignment vertical="center"/>
    </xf>
    <xf numFmtId="43" fontId="8" fillId="0" borderId="0" xfId="10" applyNumberFormat="1" applyFont="1" applyAlignment="1">
      <alignment vertical="center"/>
    </xf>
    <xf numFmtId="9" fontId="8" fillId="4" borderId="1" xfId="11" applyFont="1" applyFill="1" applyBorder="1"/>
    <xf numFmtId="164" fontId="8" fillId="4" borderId="1" xfId="10" applyNumberFormat="1" applyFill="1" applyBorder="1"/>
    <xf numFmtId="0" fontId="39" fillId="3" borderId="0" xfId="0" applyFont="1" applyFill="1" applyAlignment="1">
      <alignment horizontal="center" wrapText="1"/>
    </xf>
    <xf numFmtId="0" fontId="40" fillId="10" borderId="15" xfId="179" applyFont="1" applyFill="1" applyBorder="1" applyAlignment="1">
      <alignment horizontal="left" vertical="center" wrapText="1"/>
    </xf>
    <xf numFmtId="0" fontId="41" fillId="9" borderId="1" xfId="179" applyFont="1" applyFill="1" applyBorder="1" applyAlignment="1">
      <alignment horizontal="center" vertical="center" wrapText="1"/>
    </xf>
    <xf numFmtId="0" fontId="41" fillId="9" borderId="1" xfId="179" applyFont="1" applyFill="1" applyBorder="1" applyAlignment="1">
      <alignment horizontal="left" vertical="center" wrapText="1"/>
    </xf>
    <xf numFmtId="4" fontId="41" fillId="9" borderId="1" xfId="179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14" fontId="41" fillId="9" borderId="1" xfId="179" applyNumberFormat="1" applyFont="1" applyFill="1" applyBorder="1" applyAlignment="1">
      <alignment horizontal="center" vertical="center" wrapText="1"/>
    </xf>
    <xf numFmtId="0" fontId="0" fillId="0" borderId="0" xfId="0" applyFont="1"/>
    <xf numFmtId="4" fontId="40" fillId="9" borderId="1" xfId="179" applyNumberFormat="1" applyFont="1" applyFill="1" applyBorder="1" applyAlignment="1">
      <alignment horizontal="center" vertical="center" wrapText="1"/>
    </xf>
    <xf numFmtId="0" fontId="40" fillId="10" borderId="1" xfId="179" applyFont="1" applyFill="1" applyBorder="1" applyAlignment="1">
      <alignment horizontal="center" vertical="center" wrapText="1"/>
    </xf>
    <xf numFmtId="4" fontId="40" fillId="10" borderId="1" xfId="179" applyNumberFormat="1" applyFont="1" applyFill="1" applyBorder="1" applyAlignment="1">
      <alignment horizontal="center" vertical="center" wrapText="1"/>
    </xf>
    <xf numFmtId="14" fontId="40" fillId="10" borderId="1" xfId="179" applyNumberFormat="1" applyFont="1" applyFill="1" applyBorder="1" applyAlignment="1">
      <alignment horizontal="center" vertical="center" wrapText="1"/>
    </xf>
    <xf numFmtId="0" fontId="41" fillId="0" borderId="1" xfId="179" applyFont="1" applyFill="1" applyBorder="1" applyAlignment="1">
      <alignment horizontal="center" vertical="center" wrapText="1"/>
    </xf>
    <xf numFmtId="0" fontId="41" fillId="0" borderId="1" xfId="179" applyFont="1" applyFill="1" applyBorder="1" applyAlignment="1">
      <alignment horizontal="left" vertical="center" wrapText="1"/>
    </xf>
    <xf numFmtId="4" fontId="41" fillId="0" borderId="1" xfId="179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wrapText="1"/>
    </xf>
    <xf numFmtId="14" fontId="41" fillId="0" borderId="1" xfId="179" applyNumberFormat="1" applyFont="1" applyFill="1" applyBorder="1" applyAlignment="1">
      <alignment horizontal="center" vertical="center" wrapText="1"/>
    </xf>
    <xf numFmtId="0" fontId="40" fillId="0" borderId="1" xfId="179" applyFont="1" applyFill="1" applyBorder="1" applyAlignment="1">
      <alignment horizontal="center" vertical="center" wrapText="1"/>
    </xf>
    <xf numFmtId="0" fontId="8" fillId="0" borderId="0" xfId="10" applyFont="1" applyFill="1" applyAlignment="1">
      <alignment horizontal="center"/>
    </xf>
    <xf numFmtId="0" fontId="9" fillId="12" borderId="1" xfId="10" applyFont="1" applyFill="1" applyBorder="1" applyAlignment="1">
      <alignment horizontal="center" vertical="center"/>
    </xf>
    <xf numFmtId="164" fontId="8" fillId="0" borderId="0" xfId="10" applyNumberFormat="1" applyFont="1" applyFill="1" applyAlignment="1">
      <alignment vertical="center"/>
    </xf>
    <xf numFmtId="0" fontId="0" fillId="0" borderId="1" xfId="0" applyBorder="1"/>
    <xf numFmtId="10" fontId="0" fillId="0" borderId="0" xfId="0" applyNumberFormat="1"/>
    <xf numFmtId="164" fontId="0" fillId="0" borderId="0" xfId="0" applyNumberFormat="1"/>
    <xf numFmtId="0" fontId="8" fillId="3" borderId="1" xfId="10" applyFill="1" applyBorder="1" applyAlignment="1">
      <alignment horizontal="center"/>
    </xf>
    <xf numFmtId="0" fontId="8" fillId="0" borderId="1" xfId="10" applyBorder="1" applyAlignment="1">
      <alignment horizontal="center"/>
    </xf>
    <xf numFmtId="0" fontId="8" fillId="0" borderId="0" xfId="10" applyFont="1" applyFill="1" applyAlignment="1">
      <alignment horizontal="center"/>
    </xf>
    <xf numFmtId="164" fontId="43" fillId="0" borderId="1" xfId="14" applyFont="1" applyFill="1" applyBorder="1" applyAlignment="1">
      <alignment horizontal="right" vertical="center"/>
    </xf>
    <xf numFmtId="0" fontId="8" fillId="0" borderId="11" xfId="10" applyFont="1" applyFill="1" applyBorder="1" applyAlignment="1">
      <alignment horizontal="center" vertical="center" wrapText="1"/>
    </xf>
    <xf numFmtId="0" fontId="8" fillId="0" borderId="11" xfId="10" applyFont="1" applyFill="1" applyBorder="1" applyAlignment="1">
      <alignment horizontal="left" vertical="center" wrapText="1"/>
    </xf>
    <xf numFmtId="164" fontId="8" fillId="0" borderId="13" xfId="14" applyFont="1" applyFill="1" applyBorder="1" applyAlignment="1">
      <alignment horizontal="right" vertical="center"/>
    </xf>
    <xf numFmtId="0" fontId="44" fillId="0" borderId="11" xfId="10" applyFont="1" applyFill="1" applyBorder="1" applyAlignment="1">
      <alignment vertical="center" wrapText="1"/>
    </xf>
    <xf numFmtId="164" fontId="43" fillId="0" borderId="0" xfId="26" applyFont="1" applyFill="1" applyBorder="1" applyAlignment="1">
      <alignment horizontal="center" vertical="center"/>
    </xf>
    <xf numFmtId="164" fontId="44" fillId="2" borderId="1" xfId="26" applyFont="1" applyFill="1" applyBorder="1" applyAlignment="1">
      <alignment vertical="center"/>
    </xf>
    <xf numFmtId="0" fontId="8" fillId="0" borderId="12" xfId="10" applyFont="1" applyFill="1" applyBorder="1" applyAlignment="1">
      <alignment horizontal="center" vertical="center"/>
    </xf>
    <xf numFmtId="0" fontId="8" fillId="0" borderId="11" xfId="10" applyFont="1" applyFill="1" applyBorder="1" applyAlignment="1">
      <alignment horizontal="center" vertical="center"/>
    </xf>
    <xf numFmtId="164" fontId="43" fillId="0" borderId="11" xfId="14" applyFont="1" applyFill="1" applyBorder="1" applyAlignment="1">
      <alignment horizontal="right" vertical="center"/>
    </xf>
    <xf numFmtId="10" fontId="9" fillId="0" borderId="0" xfId="11" applyNumberFormat="1" applyFont="1" applyFill="1" applyBorder="1" applyAlignment="1">
      <alignment horizontal="center" vertical="center" wrapText="1"/>
    </xf>
    <xf numFmtId="0" fontId="8" fillId="0" borderId="0" xfId="10" applyFont="1" applyFill="1" applyAlignment="1">
      <alignment horizontal="center" vertical="center"/>
    </xf>
    <xf numFmtId="0" fontId="37" fillId="0" borderId="4" xfId="10" applyFont="1" applyFill="1" applyBorder="1" applyAlignment="1">
      <alignment horizontal="center" vertical="center" wrapText="1"/>
    </xf>
    <xf numFmtId="0" fontId="37" fillId="0" borderId="5" xfId="10" applyFont="1" applyFill="1" applyBorder="1" applyAlignment="1">
      <alignment horizontal="center" vertical="center" wrapText="1"/>
    </xf>
    <xf numFmtId="0" fontId="37" fillId="0" borderId="0" xfId="10" applyFont="1" applyFill="1" applyBorder="1" applyAlignment="1">
      <alignment horizontal="center" vertical="center" wrapText="1"/>
    </xf>
    <xf numFmtId="0" fontId="37" fillId="0" borderId="7" xfId="10" applyFont="1" applyFill="1" applyBorder="1" applyAlignment="1">
      <alignment horizontal="center" vertical="center" wrapText="1"/>
    </xf>
    <xf numFmtId="0" fontId="37" fillId="0" borderId="8" xfId="10" applyFont="1" applyFill="1" applyBorder="1" applyAlignment="1">
      <alignment horizontal="center" vertical="center" wrapText="1"/>
    </xf>
    <xf numFmtId="0" fontId="37" fillId="0" borderId="9" xfId="10" applyFont="1" applyFill="1" applyBorder="1" applyAlignment="1">
      <alignment horizontal="center" vertical="center" wrapText="1"/>
    </xf>
    <xf numFmtId="0" fontId="8" fillId="0" borderId="0" xfId="10" applyFont="1" applyFill="1" applyAlignment="1">
      <alignment horizontal="center"/>
    </xf>
    <xf numFmtId="0" fontId="43" fillId="0" borderId="0" xfId="1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80" applyFont="1" applyAlignment="1">
      <alignment horizontal="center"/>
    </xf>
    <xf numFmtId="0" fontId="8" fillId="3" borderId="10" xfId="10" applyFill="1" applyBorder="1" applyAlignment="1">
      <alignment horizontal="center"/>
    </xf>
    <xf numFmtId="0" fontId="8" fillId="3" borderId="16" xfId="10" applyFill="1" applyBorder="1" applyAlignment="1">
      <alignment horizontal="center"/>
    </xf>
    <xf numFmtId="0" fontId="37" fillId="0" borderId="1" xfId="10" applyFont="1" applyFill="1" applyBorder="1" applyAlignment="1">
      <alignment horizontal="center" vertical="center" wrapText="1"/>
    </xf>
    <xf numFmtId="0" fontId="42" fillId="11" borderId="1" xfId="0" applyFont="1" applyFill="1" applyBorder="1" applyAlignment="1">
      <alignment horizontal="center"/>
    </xf>
  </cellXfs>
  <cellStyles count="181">
    <cellStyle name="_x000d__x000a_JournalTemplate=C:\COMFO\CTALK\JOURSTD.TPL_x000d__x000a_LbStateAddress=3 3 0 251 1 89 2 311_x000d__x000a_LbStateJou" xfId="62"/>
    <cellStyle name="20% - Ênfase1 100" xfId="1"/>
    <cellStyle name="60% - Ênfase6 37" xfId="2"/>
    <cellStyle name="Comma_Arauco Piping list" xfId="63"/>
    <cellStyle name="Comma0" xfId="64"/>
    <cellStyle name="CORES" xfId="65"/>
    <cellStyle name="Currency [0]_Arauco Piping list" xfId="66"/>
    <cellStyle name="Currency_Arauco Piping list" xfId="67"/>
    <cellStyle name="Currency0" xfId="68"/>
    <cellStyle name="Data" xfId="69"/>
    <cellStyle name="Date" xfId="70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30"/>
    <cellStyle name="Excel Built-in Normal 3" xfId="41"/>
    <cellStyle name="Excel_BuiltIn_Comma" xfId="7"/>
    <cellStyle name="Fixed" xfId="71"/>
    <cellStyle name="Fixo" xfId="72"/>
    <cellStyle name="Followed Hyperlink" xfId="73"/>
    <cellStyle name="Grey" xfId="74"/>
    <cellStyle name="Heading" xfId="8"/>
    <cellStyle name="Heading 1" xfId="75"/>
    <cellStyle name="Heading 2" xfId="76"/>
    <cellStyle name="Heading1" xfId="9"/>
    <cellStyle name="Hiperlink 2" xfId="31"/>
    <cellStyle name="Indefinido" xfId="77"/>
    <cellStyle name="Input [yellow]" xfId="78"/>
    <cellStyle name="material" xfId="79"/>
    <cellStyle name="MINIPG" xfId="80"/>
    <cellStyle name="Moeda" xfId="180" builtinId="4"/>
    <cellStyle name="Moeda 2" xfId="32"/>
    <cellStyle name="Normal" xfId="0" builtinId="0"/>
    <cellStyle name="Normal - Style1" xfId="81"/>
    <cellStyle name="Normal 10" xfId="46"/>
    <cellStyle name="Normal 11" xfId="51"/>
    <cellStyle name="Normal 12" xfId="48"/>
    <cellStyle name="Normal 13" xfId="49"/>
    <cellStyle name="Normal 13 2" xfId="98"/>
    <cellStyle name="Normal 13 3" xfId="99"/>
    <cellStyle name="Normal 14" xfId="52"/>
    <cellStyle name="Normal 14 2" xfId="100"/>
    <cellStyle name="Normal 14 3" xfId="101"/>
    <cellStyle name="Normal 15" xfId="60"/>
    <cellStyle name="Normal 15 2" xfId="97"/>
    <cellStyle name="Normal 16" xfId="95"/>
    <cellStyle name="Normal 16 2" xfId="102"/>
    <cellStyle name="Normal 16 3" xfId="103"/>
    <cellStyle name="Normal 17" xfId="104"/>
    <cellStyle name="Normal 18" xfId="105"/>
    <cellStyle name="Normal 19" xfId="106"/>
    <cellStyle name="Normal 2" xfId="10"/>
    <cellStyle name="Normal 2 2" xfId="17"/>
    <cellStyle name="Normal 2 2 2" xfId="173"/>
    <cellStyle name="Normal 20" xfId="107"/>
    <cellStyle name="Normal 21" xfId="108"/>
    <cellStyle name="Normal 22" xfId="109"/>
    <cellStyle name="Normal 23" xfId="110"/>
    <cellStyle name="Normal 24" xfId="111"/>
    <cellStyle name="Normal 25" xfId="112"/>
    <cellStyle name="Normal 26" xfId="113"/>
    <cellStyle name="Normal 27" xfId="114"/>
    <cellStyle name="Normal 28" xfId="115"/>
    <cellStyle name="Normal 29" xfId="116"/>
    <cellStyle name="Normal 3" xfId="18"/>
    <cellStyle name="Normal 3 2" xfId="19"/>
    <cellStyle name="Normal 3 3" xfId="27"/>
    <cellStyle name="Normal 30" xfId="117"/>
    <cellStyle name="Normal 31" xfId="118"/>
    <cellStyle name="Normal 32" xfId="119"/>
    <cellStyle name="Normal 33" xfId="120"/>
    <cellStyle name="Normal 34" xfId="121"/>
    <cellStyle name="Normal 35" xfId="122"/>
    <cellStyle name="Normal 36" xfId="123"/>
    <cellStyle name="Normal 37" xfId="124"/>
    <cellStyle name="Normal 37 2" xfId="125"/>
    <cellStyle name="Normal 38" xfId="126"/>
    <cellStyle name="Normal 39" xfId="127"/>
    <cellStyle name="Normal 4" xfId="20"/>
    <cellStyle name="Normal 4 2" xfId="174"/>
    <cellStyle name="Normal 40" xfId="128"/>
    <cellStyle name="Normal 41" xfId="129"/>
    <cellStyle name="Normal 42" xfId="130"/>
    <cellStyle name="Normal 43" xfId="131"/>
    <cellStyle name="Normal 44" xfId="132"/>
    <cellStyle name="Normal 45" xfId="133"/>
    <cellStyle name="Normal 46" xfId="134"/>
    <cellStyle name="Normal 47" xfId="135"/>
    <cellStyle name="Normal 48" xfId="136"/>
    <cellStyle name="Normal 49" xfId="137"/>
    <cellStyle name="Normal 5" xfId="23"/>
    <cellStyle name="Normal 5 2" xfId="53"/>
    <cellStyle name="Normal 5 2 2" xfId="138"/>
    <cellStyle name="Normal 5 2 3" xfId="139"/>
    <cellStyle name="Normal 5 3" xfId="140"/>
    <cellStyle name="Normal 5 4" xfId="141"/>
    <cellStyle name="Normal 50" xfId="142"/>
    <cellStyle name="Normal 51" xfId="143"/>
    <cellStyle name="Normal 52" xfId="144"/>
    <cellStyle name="Normal 53" xfId="145"/>
    <cellStyle name="Normal 54" xfId="146"/>
    <cellStyle name="Normal 55" xfId="147"/>
    <cellStyle name="Normal 56" xfId="148"/>
    <cellStyle name="Normal 57" xfId="149"/>
    <cellStyle name="Normal 58" xfId="150"/>
    <cellStyle name="Normal 59" xfId="151"/>
    <cellStyle name="Normal 6" xfId="24"/>
    <cellStyle name="Normal 6 2" xfId="42"/>
    <cellStyle name="Normal 6 2 2" xfId="54"/>
    <cellStyle name="Normal 6 2 2 2" xfId="152"/>
    <cellStyle name="Normal 6 2 2 3" xfId="153"/>
    <cellStyle name="Normal 6 2 3" xfId="154"/>
    <cellStyle name="Normal 6 2 4" xfId="155"/>
    <cellStyle name="Normal 6 3" xfId="55"/>
    <cellStyle name="Normal 6 3 2" xfId="156"/>
    <cellStyle name="Normal 6 3 3" xfId="157"/>
    <cellStyle name="Normal 6 4" xfId="158"/>
    <cellStyle name="Normal 6 5" xfId="159"/>
    <cellStyle name="Normal 60" xfId="160"/>
    <cellStyle name="Normal 61" xfId="161"/>
    <cellStyle name="Normal 62" xfId="162"/>
    <cellStyle name="Normal 63" xfId="163"/>
    <cellStyle name="Normal 64" xfId="175"/>
    <cellStyle name="Normal 7" xfId="25"/>
    <cellStyle name="Normal 7 2" xfId="39"/>
    <cellStyle name="Normal 8" xfId="40"/>
    <cellStyle name="Normal 8 2" xfId="56"/>
    <cellStyle name="Normal 9" xfId="47"/>
    <cellStyle name="Normal_Pesquisa no referencial 10 de maio de 2013" xfId="179"/>
    <cellStyle name="Normal1" xfId="82"/>
    <cellStyle name="Normal2" xfId="83"/>
    <cellStyle name="Normal3" xfId="84"/>
    <cellStyle name="Percent [2]" xfId="85"/>
    <cellStyle name="Percent_Sheet1" xfId="86"/>
    <cellStyle name="Percentual" xfId="87"/>
    <cellStyle name="Ponto" xfId="88"/>
    <cellStyle name="Porcentagem 2" xfId="11"/>
    <cellStyle name="Porcentagem 3" xfId="33"/>
    <cellStyle name="Porcentagem 3 2" xfId="43"/>
    <cellStyle name="Porcentagem 4" xfId="29"/>
    <cellStyle name="Porcentagem 4 2" xfId="34"/>
    <cellStyle name="Porcentagem 4 2 2" xfId="176"/>
    <cellStyle name="Porcentagem 5" xfId="61"/>
    <cellStyle name="Porcentagem 6" xfId="164"/>
    <cellStyle name="Porcentagem 6 2" xfId="165"/>
    <cellStyle name="Result" xfId="12"/>
    <cellStyle name="Result2" xfId="13"/>
    <cellStyle name="Sep. milhar [0]" xfId="89"/>
    <cellStyle name="Separador de m" xfId="90"/>
    <cellStyle name="Separador de milhares 2" xfId="15"/>
    <cellStyle name="Separador de milhares 2 2" xfId="21"/>
    <cellStyle name="Separador de milhares 3" xfId="22"/>
    <cellStyle name="Separador de milhares 4" xfId="16"/>
    <cellStyle name="Sepavador de milhares [0]_Pasta2" xfId="91"/>
    <cellStyle name="Standard_RP100_01 (metr.)" xfId="92"/>
    <cellStyle name="Titulo1" xfId="93"/>
    <cellStyle name="Titulo2" xfId="94"/>
    <cellStyle name="Vírgula" xfId="14" builtinId="3"/>
    <cellStyle name="Vírgula 10" xfId="96"/>
    <cellStyle name="Vírgula 10 2" xfId="166"/>
    <cellStyle name="Vírgula 11" xfId="167"/>
    <cellStyle name="Vírgula 12" xfId="168"/>
    <cellStyle name="Vírgula 2" xfId="26"/>
    <cellStyle name="Vírgula 2 2" xfId="45"/>
    <cellStyle name="Vírgula 3" xfId="35"/>
    <cellStyle name="Vírgula 3 2" xfId="36"/>
    <cellStyle name="Vírgula 4" xfId="37"/>
    <cellStyle name="Vírgula 5" xfId="28"/>
    <cellStyle name="Vírgula 5 2" xfId="38"/>
    <cellStyle name="Vírgula 5 2 2" xfId="177"/>
    <cellStyle name="Vírgula 6" xfId="44"/>
    <cellStyle name="Vírgula 6 2" xfId="57"/>
    <cellStyle name="Vírgula 6 3" xfId="178"/>
    <cellStyle name="Vírgula 7" xfId="50"/>
    <cellStyle name="Vírgula 7 2" xfId="169"/>
    <cellStyle name="Vírgula 7 3" xfId="170"/>
    <cellStyle name="Vírgula 8" xfId="58"/>
    <cellStyle name="Vírgula 8 2" xfId="171"/>
    <cellStyle name="Vírgula 8 3" xfId="172"/>
    <cellStyle name="Vírgula 9" xfId="59"/>
  </cellStyles>
  <dxfs count="12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3"/>
  <sheetViews>
    <sheetView showGridLines="0" tabSelected="1" topLeftCell="A46" zoomScale="85" zoomScaleNormal="85" zoomScaleSheetLayoutView="85" workbookViewId="0">
      <selection activeCell="E71" sqref="E71"/>
    </sheetView>
  </sheetViews>
  <sheetFormatPr defaultRowHeight="12.75" outlineLevelRow="1"/>
  <cols>
    <col min="1" max="1" width="1.375" style="9" customWidth="1"/>
    <col min="2" max="2" width="8.625" style="10" customWidth="1"/>
    <col min="3" max="3" width="13.375" style="10" customWidth="1"/>
    <col min="4" max="4" width="11.375" style="10" customWidth="1"/>
    <col min="5" max="5" width="77.125" style="11" bestFit="1" customWidth="1"/>
    <col min="6" max="6" width="6.625" style="9" customWidth="1"/>
    <col min="7" max="7" width="11.5" style="30" customWidth="1"/>
    <col min="8" max="8" width="13.875" style="29" customWidth="1"/>
    <col min="9" max="9" width="13.875" style="1" customWidth="1"/>
    <col min="10" max="10" width="15.625" style="1" customWidth="1"/>
    <col min="11" max="11" width="9" style="1"/>
    <col min="12" max="13" width="10.125" style="1" bestFit="1" customWidth="1"/>
    <col min="14" max="16384" width="9" style="1"/>
  </cols>
  <sheetData>
    <row r="1" spans="1:18" ht="12.75" customHeight="1">
      <c r="A1" s="57"/>
      <c r="B1" s="134" t="s">
        <v>154</v>
      </c>
      <c r="C1" s="134"/>
      <c r="D1" s="134"/>
      <c r="E1" s="134"/>
      <c r="F1" s="134"/>
      <c r="G1" s="134"/>
      <c r="H1" s="134"/>
      <c r="I1" s="134"/>
      <c r="J1" s="135"/>
    </row>
    <row r="2" spans="1:18" ht="14.25" customHeight="1">
      <c r="A2" s="56"/>
      <c r="B2" s="136"/>
      <c r="C2" s="136"/>
      <c r="D2" s="136"/>
      <c r="E2" s="136"/>
      <c r="F2" s="136"/>
      <c r="G2" s="136"/>
      <c r="H2" s="136"/>
      <c r="I2" s="136"/>
      <c r="J2" s="137"/>
    </row>
    <row r="3" spans="1:18" ht="15" customHeight="1" thickBot="1">
      <c r="A3" s="56"/>
      <c r="B3" s="138"/>
      <c r="C3" s="138"/>
      <c r="D3" s="138"/>
      <c r="E3" s="138"/>
      <c r="F3" s="138"/>
      <c r="G3" s="138"/>
      <c r="H3" s="138"/>
      <c r="I3" s="138"/>
      <c r="J3" s="139"/>
    </row>
    <row r="4" spans="1:18" ht="20.100000000000001" customHeight="1">
      <c r="A4" s="2"/>
      <c r="B4" s="3"/>
      <c r="C4" s="3"/>
      <c r="D4" s="3"/>
      <c r="E4" s="2"/>
      <c r="F4" s="2"/>
      <c r="G4" s="38"/>
      <c r="H4" s="38"/>
      <c r="I4" s="2"/>
      <c r="J4" s="2"/>
    </row>
    <row r="5" spans="1:18" ht="20.100000000000001" customHeight="1">
      <c r="A5" s="46"/>
      <c r="B5" s="68" t="s">
        <v>92</v>
      </c>
      <c r="C5" s="4"/>
      <c r="D5" s="4"/>
      <c r="E5" s="5"/>
      <c r="F5" s="45"/>
      <c r="G5" s="37"/>
      <c r="H5" s="36"/>
      <c r="I5" s="6"/>
      <c r="J5" s="6"/>
    </row>
    <row r="6" spans="1:18" ht="20.100000000000001" customHeight="1">
      <c r="A6" s="46"/>
      <c r="B6" s="68" t="s">
        <v>149</v>
      </c>
      <c r="C6" s="4"/>
      <c r="D6" s="4"/>
      <c r="E6" s="5"/>
      <c r="F6" s="45"/>
      <c r="G6" s="37"/>
      <c r="H6" s="36"/>
      <c r="I6" s="6"/>
      <c r="J6" s="6"/>
    </row>
    <row r="7" spans="1:18" ht="20.100000000000001" customHeight="1">
      <c r="A7" s="23"/>
      <c r="B7" s="68" t="s">
        <v>2</v>
      </c>
      <c r="C7" s="23"/>
      <c r="D7" s="23"/>
      <c r="E7" s="23"/>
      <c r="F7" s="23"/>
      <c r="G7" s="23"/>
      <c r="H7" s="23"/>
      <c r="I7" s="67" t="s">
        <v>22</v>
      </c>
      <c r="J7" s="132">
        <v>0.28820000000000001</v>
      </c>
    </row>
    <row r="8" spans="1:18" ht="20.100000000000001" customHeight="1" thickBot="1">
      <c r="A8" s="7"/>
      <c r="B8" s="7"/>
      <c r="C8" s="7"/>
      <c r="D8" s="7"/>
      <c r="E8" s="46"/>
      <c r="F8" s="7"/>
      <c r="G8" s="23"/>
      <c r="H8" s="23"/>
      <c r="I8" s="23"/>
      <c r="J8" s="39"/>
    </row>
    <row r="9" spans="1:18" ht="39.75" customHeight="1" thickBot="1">
      <c r="A9" s="8"/>
      <c r="B9" s="62" t="s">
        <v>3</v>
      </c>
      <c r="C9" s="60" t="s">
        <v>4</v>
      </c>
      <c r="D9" s="60" t="s">
        <v>5</v>
      </c>
      <c r="E9" s="60" t="s">
        <v>6</v>
      </c>
      <c r="F9" s="69" t="s">
        <v>23</v>
      </c>
      <c r="G9" s="70" t="s">
        <v>7</v>
      </c>
      <c r="H9" s="71" t="s">
        <v>24</v>
      </c>
      <c r="I9" s="71" t="s">
        <v>25</v>
      </c>
      <c r="J9" s="61" t="s">
        <v>8</v>
      </c>
    </row>
    <row r="10" spans="1:18" ht="20.100000000000001" customHeight="1">
      <c r="A10" s="44"/>
      <c r="B10" s="44"/>
      <c r="C10" s="44"/>
      <c r="D10" s="44"/>
      <c r="E10" s="25"/>
      <c r="F10" s="44"/>
      <c r="G10" s="32"/>
      <c r="H10" s="31"/>
      <c r="I10" s="8"/>
      <c r="J10" s="8"/>
      <c r="N10" s="1" t="s">
        <v>73</v>
      </c>
      <c r="R10" s="1">
        <v>445</v>
      </c>
    </row>
    <row r="11" spans="1:18" ht="20.100000000000001" customHeight="1">
      <c r="A11" s="44"/>
      <c r="B11" s="114">
        <v>1</v>
      </c>
      <c r="C11" s="27"/>
      <c r="D11" s="27"/>
      <c r="E11" s="22" t="s">
        <v>14</v>
      </c>
      <c r="F11" s="22"/>
      <c r="G11" s="35"/>
      <c r="H11" s="34"/>
      <c r="I11" s="22"/>
      <c r="J11" s="49"/>
      <c r="N11" s="1" t="s">
        <v>74</v>
      </c>
      <c r="R11" s="1">
        <v>155</v>
      </c>
    </row>
    <row r="12" spans="1:18" ht="20.100000000000001" customHeight="1" outlineLevel="1">
      <c r="A12" s="44"/>
      <c r="B12" s="43" t="s">
        <v>9</v>
      </c>
      <c r="C12" s="63">
        <v>103689</v>
      </c>
      <c r="D12" s="28"/>
      <c r="E12" s="16" t="s">
        <v>93</v>
      </c>
      <c r="F12" s="43" t="s">
        <v>15</v>
      </c>
      <c r="G12" s="41">
        <v>4</v>
      </c>
      <c r="H12" s="41">
        <v>490</v>
      </c>
      <c r="I12" s="58">
        <f>(H12*$J$7)+H12</f>
        <v>631.21800000000007</v>
      </c>
      <c r="J12" s="58">
        <f>G12*I12</f>
        <v>2524.8720000000003</v>
      </c>
      <c r="N12" s="1" t="s">
        <v>75</v>
      </c>
      <c r="R12" s="1">
        <v>445</v>
      </c>
    </row>
    <row r="13" spans="1:18" ht="20.100000000000001" customHeight="1" outlineLevel="1">
      <c r="A13" s="44"/>
      <c r="B13" s="43" t="s">
        <v>16</v>
      </c>
      <c r="C13" s="63">
        <v>10775</v>
      </c>
      <c r="D13" s="28" t="s">
        <v>11</v>
      </c>
      <c r="E13" s="16" t="s">
        <v>95</v>
      </c>
      <c r="F13" s="43" t="s">
        <v>94</v>
      </c>
      <c r="G13" s="41">
        <v>4</v>
      </c>
      <c r="H13" s="41">
        <v>1125</v>
      </c>
      <c r="I13" s="58">
        <f>(H13*$J$7)+H13</f>
        <v>1449.2249999999999</v>
      </c>
      <c r="J13" s="58">
        <f>G13*I13</f>
        <v>5796.9</v>
      </c>
      <c r="N13" s="1" t="s">
        <v>76</v>
      </c>
    </row>
    <row r="14" spans="1:18" ht="20.100000000000001" customHeight="1" outlineLevel="1">
      <c r="A14" s="44"/>
      <c r="B14" s="43" t="s">
        <v>49</v>
      </c>
      <c r="C14" s="63" t="s">
        <v>147</v>
      </c>
      <c r="D14" s="43"/>
      <c r="E14" s="16" t="s">
        <v>56</v>
      </c>
      <c r="F14" s="43" t="s">
        <v>38</v>
      </c>
      <c r="G14" s="41">
        <v>1</v>
      </c>
      <c r="H14" s="41">
        <v>11970</v>
      </c>
      <c r="I14" s="58">
        <f t="shared" ref="I14" si="0">(H14*$J$7)+H14</f>
        <v>15419.754000000001</v>
      </c>
      <c r="J14" s="58">
        <f t="shared" ref="J14" si="1">G14*I14</f>
        <v>15419.754000000001</v>
      </c>
      <c r="N14" s="1" t="s">
        <v>77</v>
      </c>
    </row>
    <row r="15" spans="1:18" ht="20.100000000000001" customHeight="1" outlineLevel="1">
      <c r="A15" s="44"/>
      <c r="B15" s="50"/>
      <c r="C15" s="51"/>
      <c r="D15" s="51"/>
      <c r="E15" s="51"/>
      <c r="F15" s="51"/>
      <c r="G15" s="51"/>
      <c r="H15" s="52" t="s">
        <v>17</v>
      </c>
      <c r="I15" s="17"/>
      <c r="J15" s="59">
        <f>SUM(J12:J14)</f>
        <v>23741.526000000002</v>
      </c>
      <c r="N15" s="1" t="s">
        <v>78</v>
      </c>
    </row>
    <row r="16" spans="1:18" ht="20.100000000000001" customHeight="1">
      <c r="A16" s="44"/>
      <c r="B16" s="44"/>
      <c r="C16" s="44"/>
      <c r="D16" s="44"/>
      <c r="E16" s="25"/>
      <c r="F16" s="44"/>
      <c r="G16" s="32"/>
      <c r="H16" s="31"/>
      <c r="I16" s="8"/>
      <c r="J16" s="48"/>
      <c r="N16" s="1" t="s">
        <v>79</v>
      </c>
    </row>
    <row r="17" spans="1:14" ht="20.100000000000001" customHeight="1">
      <c r="A17" s="44"/>
      <c r="B17" s="114">
        <v>2</v>
      </c>
      <c r="C17" s="27"/>
      <c r="D17" s="27"/>
      <c r="E17" s="22" t="s">
        <v>104</v>
      </c>
      <c r="F17" s="22"/>
      <c r="G17" s="35"/>
      <c r="H17" s="34"/>
      <c r="I17" s="22"/>
      <c r="J17" s="49"/>
      <c r="N17" s="1" t="s">
        <v>80</v>
      </c>
    </row>
    <row r="18" spans="1:14" ht="20.100000000000001" customHeight="1" outlineLevel="1">
      <c r="A18" s="44"/>
      <c r="B18" s="12" t="s">
        <v>30</v>
      </c>
      <c r="C18" s="12"/>
      <c r="D18" s="12"/>
      <c r="E18" s="13" t="s">
        <v>71</v>
      </c>
      <c r="F18" s="14"/>
      <c r="G18" s="33"/>
      <c r="H18" s="41"/>
      <c r="I18" s="58"/>
      <c r="J18" s="58"/>
    </row>
    <row r="19" spans="1:14" ht="20.100000000000001" customHeight="1" outlineLevel="1">
      <c r="A19" s="44"/>
      <c r="B19" s="43" t="s">
        <v>31</v>
      </c>
      <c r="C19" s="64">
        <v>97633</v>
      </c>
      <c r="D19" s="15" t="s">
        <v>11</v>
      </c>
      <c r="E19" s="42" t="s">
        <v>81</v>
      </c>
      <c r="F19" s="43" t="s">
        <v>12</v>
      </c>
      <c r="G19" s="41">
        <v>405</v>
      </c>
      <c r="H19" s="41">
        <v>24.5</v>
      </c>
      <c r="I19" s="58">
        <f>(H19*J7)+H19</f>
        <v>31.5609</v>
      </c>
      <c r="J19" s="58">
        <f>G19*I19</f>
        <v>12782.164500000001</v>
      </c>
    </row>
    <row r="20" spans="1:14" ht="20.100000000000001" customHeight="1" outlineLevel="1">
      <c r="A20" s="44"/>
      <c r="B20" s="43" t="s">
        <v>96</v>
      </c>
      <c r="C20" s="64">
        <v>97632</v>
      </c>
      <c r="D20" s="15" t="s">
        <v>11</v>
      </c>
      <c r="E20" s="42" t="s">
        <v>82</v>
      </c>
      <c r="F20" s="43" t="s">
        <v>13</v>
      </c>
      <c r="G20" s="41">
        <v>490.1</v>
      </c>
      <c r="H20" s="41">
        <v>2.8</v>
      </c>
      <c r="I20" s="58">
        <f>(H20*J7)+H20</f>
        <v>3.6069599999999999</v>
      </c>
      <c r="J20" s="58">
        <f>G20*I20</f>
        <v>1767.7710959999999</v>
      </c>
    </row>
    <row r="21" spans="1:14" ht="20.100000000000001" customHeight="1" outlineLevel="1">
      <c r="A21" s="44"/>
      <c r="B21" s="12" t="s">
        <v>61</v>
      </c>
      <c r="C21" s="64"/>
      <c r="D21" s="15"/>
      <c r="E21" s="20" t="s">
        <v>72</v>
      </c>
      <c r="F21" s="43"/>
      <c r="G21" s="41"/>
      <c r="H21" s="41"/>
      <c r="I21" s="58"/>
      <c r="J21" s="58"/>
    </row>
    <row r="22" spans="1:14" ht="20.100000000000001" customHeight="1" outlineLevel="1">
      <c r="A22" s="44"/>
      <c r="B22" s="43" t="s">
        <v>62</v>
      </c>
      <c r="C22" s="64">
        <v>104791</v>
      </c>
      <c r="D22" s="15" t="s">
        <v>11</v>
      </c>
      <c r="E22" s="42" t="s">
        <v>83</v>
      </c>
      <c r="F22" s="43" t="s">
        <v>12</v>
      </c>
      <c r="G22" s="41">
        <v>415</v>
      </c>
      <c r="H22" s="41">
        <v>7.25</v>
      </c>
      <c r="I22" s="58">
        <f>(H22*$J$7)+H22</f>
        <v>9.3394499999999994</v>
      </c>
      <c r="J22" s="58">
        <f t="shared" ref="J22" si="2">G22*I22</f>
        <v>3875.8717499999998</v>
      </c>
    </row>
    <row r="23" spans="1:14" ht="20.100000000000001" customHeight="1" outlineLevel="1">
      <c r="A23" s="44"/>
      <c r="B23" s="12" t="s">
        <v>100</v>
      </c>
      <c r="C23" s="64"/>
      <c r="D23" s="15"/>
      <c r="E23" s="20" t="s">
        <v>101</v>
      </c>
      <c r="F23" s="43"/>
      <c r="G23" s="41"/>
      <c r="H23" s="41"/>
      <c r="I23" s="58"/>
      <c r="J23" s="58"/>
    </row>
    <row r="24" spans="1:14" ht="20.100000000000001" customHeight="1" outlineLevel="1">
      <c r="A24" s="44"/>
      <c r="B24" s="43" t="s">
        <v>103</v>
      </c>
      <c r="C24" s="64">
        <v>99814</v>
      </c>
      <c r="D24" s="15" t="s">
        <v>11</v>
      </c>
      <c r="E24" s="42" t="s">
        <v>102</v>
      </c>
      <c r="F24" s="43" t="s">
        <v>12</v>
      </c>
      <c r="G24" s="41">
        <f>G19+G22</f>
        <v>820</v>
      </c>
      <c r="H24" s="41">
        <v>1.65</v>
      </c>
      <c r="I24" s="58">
        <f>(H24*$J$7)+H24</f>
        <v>2.1255299999999999</v>
      </c>
      <c r="J24" s="58">
        <f t="shared" ref="J24" si="3">G24*I24</f>
        <v>1742.9346</v>
      </c>
    </row>
    <row r="25" spans="1:14" ht="20.100000000000001" customHeight="1" outlineLevel="1">
      <c r="A25" s="44"/>
      <c r="B25" s="129"/>
      <c r="C25" s="66"/>
      <c r="D25" s="123"/>
      <c r="E25" s="124"/>
      <c r="F25" s="130"/>
      <c r="G25" s="131"/>
      <c r="H25" s="125"/>
      <c r="I25" s="58"/>
      <c r="J25" s="58"/>
    </row>
    <row r="26" spans="1:14" ht="20.100000000000001" customHeight="1" outlineLevel="1" collapsed="1">
      <c r="A26" s="44"/>
      <c r="B26" s="50"/>
      <c r="C26" s="51"/>
      <c r="D26" s="51"/>
      <c r="E26" s="51"/>
      <c r="F26" s="51"/>
      <c r="G26" s="51"/>
      <c r="H26" s="52" t="s">
        <v>17</v>
      </c>
      <c r="I26" s="17"/>
      <c r="J26" s="59">
        <f>SUM(J19:J24)</f>
        <v>20168.741946000002</v>
      </c>
    </row>
    <row r="27" spans="1:14" ht="20.100000000000001" customHeight="1">
      <c r="A27" s="44"/>
      <c r="B27" s="44"/>
      <c r="C27" s="44"/>
      <c r="D27" s="44"/>
      <c r="E27" s="25"/>
      <c r="F27" s="44"/>
      <c r="G27" s="32"/>
      <c r="H27" s="31"/>
      <c r="I27" s="8"/>
      <c r="J27" s="48"/>
    </row>
    <row r="28" spans="1:14" ht="20.100000000000001" customHeight="1">
      <c r="A28" s="44"/>
      <c r="B28" s="114">
        <v>3</v>
      </c>
      <c r="C28" s="27"/>
      <c r="D28" s="27"/>
      <c r="E28" s="22" t="s">
        <v>84</v>
      </c>
      <c r="F28" s="22"/>
      <c r="G28" s="34"/>
      <c r="H28" s="34"/>
      <c r="I28" s="22"/>
      <c r="J28" s="49"/>
    </row>
    <row r="29" spans="1:14" ht="20.100000000000001" customHeight="1" outlineLevel="1">
      <c r="A29" s="44"/>
      <c r="B29" s="12" t="s">
        <v>32</v>
      </c>
      <c r="C29" s="12"/>
      <c r="D29" s="12"/>
      <c r="E29" s="13" t="s">
        <v>85</v>
      </c>
      <c r="F29" s="14"/>
      <c r="G29" s="33"/>
      <c r="H29" s="41"/>
      <c r="I29" s="58"/>
      <c r="J29" s="58"/>
    </row>
    <row r="30" spans="1:14" ht="18.75" customHeight="1" outlineLevel="1">
      <c r="A30" s="44"/>
      <c r="B30" s="43" t="s">
        <v>33</v>
      </c>
      <c r="C30" s="64">
        <v>87878</v>
      </c>
      <c r="D30" s="15" t="s">
        <v>11</v>
      </c>
      <c r="E30" s="42" t="s">
        <v>19</v>
      </c>
      <c r="F30" s="15" t="s">
        <v>12</v>
      </c>
      <c r="G30" s="41">
        <f>G22</f>
        <v>415</v>
      </c>
      <c r="H30" s="41">
        <v>5.24</v>
      </c>
      <c r="I30" s="58">
        <f>(H30*$J$7)+H30</f>
        <v>6.7501680000000004</v>
      </c>
      <c r="J30" s="58">
        <f>G30*I30</f>
        <v>2801.31972</v>
      </c>
      <c r="L30" s="115"/>
    </row>
    <row r="31" spans="1:14" ht="30.75" customHeight="1" outlineLevel="1">
      <c r="A31" s="44"/>
      <c r="B31" s="43" t="s">
        <v>34</v>
      </c>
      <c r="C31" s="64">
        <v>98562</v>
      </c>
      <c r="D31" s="15" t="s">
        <v>11</v>
      </c>
      <c r="E31" s="42" t="s">
        <v>148</v>
      </c>
      <c r="F31" s="15" t="s">
        <v>12</v>
      </c>
      <c r="G31" s="41">
        <f>G30</f>
        <v>415</v>
      </c>
      <c r="H31" s="41">
        <v>52.2</v>
      </c>
      <c r="I31" s="58">
        <f t="shared" ref="I31" si="4">(H31*$J$7)+H31</f>
        <v>67.244039999999998</v>
      </c>
      <c r="J31" s="58">
        <f t="shared" ref="J31" si="5">G31*I31</f>
        <v>27906.276600000001</v>
      </c>
    </row>
    <row r="32" spans="1:14" ht="20.100000000000001" customHeight="1" outlineLevel="1">
      <c r="A32" s="44"/>
      <c r="B32" s="12" t="s">
        <v>39</v>
      </c>
      <c r="C32" s="12"/>
      <c r="D32" s="12"/>
      <c r="E32" s="13" t="s">
        <v>80</v>
      </c>
      <c r="F32" s="14"/>
      <c r="G32" s="122"/>
      <c r="H32" s="41"/>
      <c r="I32" s="58"/>
      <c r="J32" s="58"/>
    </row>
    <row r="33" spans="1:12" ht="18.75" customHeight="1" outlineLevel="1">
      <c r="A33" s="44"/>
      <c r="B33" s="43" t="s">
        <v>40</v>
      </c>
      <c r="C33" s="64">
        <v>88485</v>
      </c>
      <c r="D33" s="15" t="s">
        <v>11</v>
      </c>
      <c r="E33" s="42" t="s">
        <v>29</v>
      </c>
      <c r="F33" s="15" t="s">
        <v>12</v>
      </c>
      <c r="G33" s="41">
        <f>G30</f>
        <v>415</v>
      </c>
      <c r="H33" s="41">
        <v>3.85</v>
      </c>
      <c r="I33" s="58">
        <f>(H33*$J$7)+H33</f>
        <v>4.9595700000000003</v>
      </c>
      <c r="J33" s="58">
        <f t="shared" ref="J33:J35" si="6">G33*I33</f>
        <v>2058.2215500000002</v>
      </c>
    </row>
    <row r="34" spans="1:12" ht="18.75" customHeight="1" outlineLevel="1">
      <c r="A34" s="44"/>
      <c r="B34" s="43" t="s">
        <v>41</v>
      </c>
      <c r="C34" s="64">
        <v>88497</v>
      </c>
      <c r="D34" s="15" t="s">
        <v>11</v>
      </c>
      <c r="E34" s="42" t="s">
        <v>60</v>
      </c>
      <c r="F34" s="15" t="s">
        <v>12</v>
      </c>
      <c r="G34" s="41">
        <v>1120</v>
      </c>
      <c r="H34" s="41">
        <v>19.600000000000001</v>
      </c>
      <c r="I34" s="58">
        <f t="shared" ref="I34:I35" si="7">(H34*$J$7)+H34</f>
        <v>25.248720000000002</v>
      </c>
      <c r="J34" s="58">
        <f t="shared" si="6"/>
        <v>28278.566400000003</v>
      </c>
      <c r="L34" s="115"/>
    </row>
    <row r="35" spans="1:12" ht="18.75" customHeight="1" outlineLevel="1">
      <c r="A35" s="44"/>
      <c r="B35" s="43" t="s">
        <v>42</v>
      </c>
      <c r="C35" s="64">
        <v>88489</v>
      </c>
      <c r="D35" s="15" t="s">
        <v>11</v>
      </c>
      <c r="E35" s="42" t="s">
        <v>69</v>
      </c>
      <c r="F35" s="15" t="s">
        <v>12</v>
      </c>
      <c r="G35" s="41">
        <v>1120</v>
      </c>
      <c r="H35" s="41">
        <v>13.7</v>
      </c>
      <c r="I35" s="58">
        <f t="shared" si="7"/>
        <v>17.648339999999997</v>
      </c>
      <c r="J35" s="58">
        <f t="shared" si="6"/>
        <v>19766.140799999997</v>
      </c>
    </row>
    <row r="36" spans="1:12" ht="20.100000000000001" customHeight="1" outlineLevel="1">
      <c r="A36" s="44"/>
      <c r="B36" s="50"/>
      <c r="C36" s="51"/>
      <c r="D36" s="51"/>
      <c r="E36" s="51"/>
      <c r="F36" s="51"/>
      <c r="G36" s="126"/>
      <c r="H36" s="52" t="s">
        <v>17</v>
      </c>
      <c r="I36" s="17"/>
      <c r="J36" s="59">
        <f>SUM(J30:J35)</f>
        <v>80810.525070000003</v>
      </c>
    </row>
    <row r="37" spans="1:12" ht="20.100000000000001" customHeight="1">
      <c r="A37" s="44"/>
      <c r="B37" s="44"/>
      <c r="C37" s="44"/>
      <c r="D37" s="44"/>
      <c r="E37" s="25"/>
      <c r="F37" s="44"/>
      <c r="G37" s="127"/>
      <c r="H37" s="31"/>
      <c r="I37" s="8"/>
      <c r="J37" s="48"/>
    </row>
    <row r="38" spans="1:12" ht="20.100000000000001" customHeight="1">
      <c r="A38" s="44"/>
      <c r="B38" s="114">
        <v>4</v>
      </c>
      <c r="C38" s="27"/>
      <c r="D38" s="27"/>
      <c r="E38" s="22" t="s">
        <v>71</v>
      </c>
      <c r="F38" s="22"/>
      <c r="G38" s="128"/>
      <c r="H38" s="34"/>
      <c r="I38" s="22"/>
      <c r="J38" s="49"/>
    </row>
    <row r="39" spans="1:12" ht="20.100000000000001" customHeight="1">
      <c r="A39" s="44"/>
      <c r="B39" s="26" t="s">
        <v>10</v>
      </c>
      <c r="C39" s="26"/>
      <c r="D39" s="26"/>
      <c r="E39" s="20" t="s">
        <v>86</v>
      </c>
      <c r="F39" s="15"/>
      <c r="G39" s="122"/>
      <c r="H39" s="41"/>
      <c r="I39" s="58"/>
      <c r="J39" s="58"/>
    </row>
    <row r="40" spans="1:12" ht="29.25" customHeight="1">
      <c r="A40" s="44"/>
      <c r="B40" s="15" t="s">
        <v>18</v>
      </c>
      <c r="C40" s="64">
        <v>98555</v>
      </c>
      <c r="D40" s="15" t="s">
        <v>11</v>
      </c>
      <c r="E40" s="42" t="s">
        <v>68</v>
      </c>
      <c r="F40" s="15" t="s">
        <v>12</v>
      </c>
      <c r="G40" s="41">
        <v>45.23</v>
      </c>
      <c r="H40" s="41">
        <v>32.700000000000003</v>
      </c>
      <c r="I40" s="58">
        <f t="shared" ref="I40" si="8">(H40*$J$7)+H40</f>
        <v>42.124140000000004</v>
      </c>
      <c r="J40" s="58">
        <f t="shared" ref="J40" si="9">G40*I40</f>
        <v>1905.2748522000002</v>
      </c>
    </row>
    <row r="41" spans="1:12" ht="20.100000000000001" customHeight="1" outlineLevel="1">
      <c r="A41" s="44"/>
      <c r="B41" s="26" t="s">
        <v>64</v>
      </c>
      <c r="C41" s="26"/>
      <c r="D41" s="26"/>
      <c r="E41" s="20" t="s">
        <v>87</v>
      </c>
      <c r="F41" s="15"/>
      <c r="G41" s="122"/>
      <c r="H41" s="41"/>
      <c r="I41" s="58"/>
      <c r="J41" s="58"/>
    </row>
    <row r="42" spans="1:12" ht="36" customHeight="1" outlineLevel="1">
      <c r="A42" s="44"/>
      <c r="B42" s="15" t="s">
        <v>65</v>
      </c>
      <c r="C42" s="64">
        <v>87700</v>
      </c>
      <c r="D42" s="15" t="s">
        <v>11</v>
      </c>
      <c r="E42" s="42" t="s">
        <v>99</v>
      </c>
      <c r="F42" s="15" t="s">
        <v>12</v>
      </c>
      <c r="G42" s="41">
        <v>155</v>
      </c>
      <c r="H42" s="41">
        <v>58.9</v>
      </c>
      <c r="I42" s="58">
        <f t="shared" ref="I42" si="10">(H42*$J$7)+H42</f>
        <v>75.874979999999994</v>
      </c>
      <c r="J42" s="58">
        <f t="shared" ref="J42" si="11">G42*I42</f>
        <v>11760.621899999998</v>
      </c>
    </row>
    <row r="43" spans="1:12" ht="22.5" customHeight="1" outlineLevel="1">
      <c r="A43" s="44"/>
      <c r="B43" s="26" t="s">
        <v>66</v>
      </c>
      <c r="C43" s="26"/>
      <c r="D43" s="26"/>
      <c r="E43" s="20" t="s">
        <v>88</v>
      </c>
      <c r="F43" s="15"/>
      <c r="G43" s="122"/>
      <c r="H43" s="41"/>
      <c r="I43" s="58"/>
      <c r="J43" s="58"/>
    </row>
    <row r="44" spans="1:12" ht="25.5" customHeight="1" outlineLevel="1">
      <c r="A44" s="44"/>
      <c r="B44" s="15" t="s">
        <v>67</v>
      </c>
      <c r="C44" s="64">
        <v>104597</v>
      </c>
      <c r="D44" s="15" t="s">
        <v>11</v>
      </c>
      <c r="E44" s="42" t="s">
        <v>59</v>
      </c>
      <c r="F44" s="15" t="s">
        <v>12</v>
      </c>
      <c r="G44" s="41">
        <v>405</v>
      </c>
      <c r="H44" s="41">
        <v>122.7</v>
      </c>
      <c r="I44" s="58">
        <f t="shared" ref="I44" si="12">(H44*$J$7)+H44</f>
        <v>158.06214</v>
      </c>
      <c r="J44" s="58">
        <f t="shared" ref="J44" si="13">G44*I44</f>
        <v>64015.166700000002</v>
      </c>
    </row>
    <row r="45" spans="1:12" ht="25.5" customHeight="1" outlineLevel="1">
      <c r="A45" s="44"/>
      <c r="B45" s="26" t="s">
        <v>144</v>
      </c>
      <c r="C45" s="26"/>
      <c r="D45" s="26"/>
      <c r="E45" s="20" t="s">
        <v>89</v>
      </c>
      <c r="F45" s="15"/>
      <c r="G45" s="122"/>
      <c r="H45" s="41"/>
      <c r="I45" s="58"/>
      <c r="J45" s="58"/>
    </row>
    <row r="46" spans="1:12" ht="25.5" customHeight="1" outlineLevel="1">
      <c r="A46" s="44"/>
      <c r="B46" s="15" t="s">
        <v>145</v>
      </c>
      <c r="C46" s="64">
        <v>104619</v>
      </c>
      <c r="D46" s="15" t="s">
        <v>11</v>
      </c>
      <c r="E46" s="42" t="s">
        <v>28</v>
      </c>
      <c r="F46" s="15" t="s">
        <v>13</v>
      </c>
      <c r="G46" s="41">
        <v>490.1</v>
      </c>
      <c r="H46" s="41">
        <v>13.5</v>
      </c>
      <c r="I46" s="58">
        <f t="shared" ref="I46:I47" si="14">(H46*$J$7)+H46</f>
        <v>17.390699999999999</v>
      </c>
      <c r="J46" s="58">
        <f t="shared" ref="J46:J47" si="15">G46*I46</f>
        <v>8523.1820700000007</v>
      </c>
    </row>
    <row r="47" spans="1:12" ht="25.5" customHeight="1" outlineLevel="1">
      <c r="A47" s="44"/>
      <c r="B47" s="15" t="s">
        <v>146</v>
      </c>
      <c r="C47" s="64">
        <v>98689</v>
      </c>
      <c r="D47" s="15" t="s">
        <v>11</v>
      </c>
      <c r="E47" s="42" t="s">
        <v>20</v>
      </c>
      <c r="F47" s="15" t="s">
        <v>13</v>
      </c>
      <c r="G47" s="41">
        <v>7.5</v>
      </c>
      <c r="H47" s="41">
        <v>132.4</v>
      </c>
      <c r="I47" s="58">
        <f t="shared" si="14"/>
        <v>170.55768</v>
      </c>
      <c r="J47" s="58">
        <f t="shared" si="15"/>
        <v>1279.1826000000001</v>
      </c>
    </row>
    <row r="48" spans="1:12" ht="20.100000000000001" customHeight="1" outlineLevel="1">
      <c r="A48" s="44"/>
      <c r="B48" s="50"/>
      <c r="C48" s="51"/>
      <c r="D48" s="51"/>
      <c r="E48" s="51"/>
      <c r="F48" s="51"/>
      <c r="G48" s="126"/>
      <c r="H48" s="52" t="s">
        <v>17</v>
      </c>
      <c r="I48" s="17"/>
      <c r="J48" s="59">
        <f>SUM(J39:J47)</f>
        <v>87483.428122199999</v>
      </c>
    </row>
    <row r="49" spans="1:13" ht="20.100000000000001" customHeight="1">
      <c r="A49" s="44"/>
      <c r="B49" s="44"/>
      <c r="C49" s="44"/>
      <c r="D49" s="44"/>
      <c r="E49" s="25"/>
      <c r="F49" s="44"/>
      <c r="G49" s="127"/>
      <c r="H49" s="31"/>
      <c r="I49" s="8"/>
      <c r="J49" s="48"/>
    </row>
    <row r="50" spans="1:13" ht="20.100000000000001" customHeight="1">
      <c r="A50" s="44"/>
      <c r="B50" s="114">
        <v>5</v>
      </c>
      <c r="C50" s="21"/>
      <c r="D50" s="21"/>
      <c r="E50" s="22" t="s">
        <v>90</v>
      </c>
      <c r="F50" s="22"/>
      <c r="G50" s="128"/>
      <c r="H50" s="34"/>
      <c r="I50" s="22"/>
      <c r="J50" s="49"/>
    </row>
    <row r="51" spans="1:13" ht="20.100000000000001" customHeight="1" outlineLevel="1">
      <c r="A51" s="44"/>
      <c r="B51" s="15" t="s">
        <v>35</v>
      </c>
      <c r="C51" s="64">
        <v>88488</v>
      </c>
      <c r="D51" s="15" t="s">
        <v>11</v>
      </c>
      <c r="E51" s="42" t="s">
        <v>70</v>
      </c>
      <c r="F51" s="15" t="s">
        <v>12</v>
      </c>
      <c r="G51" s="41">
        <v>405</v>
      </c>
      <c r="H51" s="41">
        <v>16.100000000000001</v>
      </c>
      <c r="I51" s="58">
        <f t="shared" ref="I51" si="16">(H51*$J$7)+H51</f>
        <v>20.740020000000001</v>
      </c>
      <c r="J51" s="58">
        <f t="shared" ref="J51" si="17">G51*I51</f>
        <v>8399.7080999999998</v>
      </c>
    </row>
    <row r="52" spans="1:13" ht="20.100000000000001" customHeight="1" outlineLevel="1">
      <c r="A52" s="44"/>
      <c r="B52" s="50"/>
      <c r="C52" s="51"/>
      <c r="D52" s="51"/>
      <c r="E52" s="51"/>
      <c r="F52" s="51"/>
      <c r="G52" s="126"/>
      <c r="H52" s="52" t="s">
        <v>17</v>
      </c>
      <c r="I52" s="17"/>
      <c r="J52" s="59">
        <f>SUM(J51:J51)</f>
        <v>8399.7080999999998</v>
      </c>
    </row>
    <row r="53" spans="1:13" s="19" customFormat="1" ht="19.5" customHeight="1" outlineLevel="1">
      <c r="A53" s="44"/>
      <c r="B53" s="44"/>
      <c r="C53" s="44"/>
      <c r="D53" s="44"/>
      <c r="E53" s="25"/>
      <c r="F53" s="44"/>
      <c r="G53" s="127"/>
      <c r="H53" s="31"/>
      <c r="I53" s="8"/>
      <c r="J53" s="48"/>
    </row>
    <row r="54" spans="1:13" s="19" customFormat="1" ht="20.100000000000001" customHeight="1">
      <c r="A54" s="44"/>
      <c r="B54" s="114">
        <v>6</v>
      </c>
      <c r="C54" s="27"/>
      <c r="D54" s="27"/>
      <c r="E54" s="22" t="s">
        <v>0</v>
      </c>
      <c r="F54" s="22"/>
      <c r="G54" s="128"/>
      <c r="H54" s="34"/>
      <c r="I54" s="22"/>
      <c r="J54" s="49"/>
    </row>
    <row r="55" spans="1:13" s="19" customFormat="1" ht="18.75" customHeight="1" outlineLevel="1">
      <c r="A55" s="44"/>
      <c r="B55" s="43" t="s">
        <v>143</v>
      </c>
      <c r="C55" s="66">
        <v>99802</v>
      </c>
      <c r="D55" s="15" t="s">
        <v>11</v>
      </c>
      <c r="E55" s="65" t="s">
        <v>21</v>
      </c>
      <c r="F55" s="15" t="s">
        <v>12</v>
      </c>
      <c r="G55" s="41">
        <v>405</v>
      </c>
      <c r="H55" s="41">
        <v>0.52</v>
      </c>
      <c r="I55" s="58">
        <f>(H55*$J$7)+H55</f>
        <v>0.66986400000000001</v>
      </c>
      <c r="J55" s="58">
        <f>G55*I55</f>
        <v>271.29491999999999</v>
      </c>
      <c r="K55" s="91"/>
      <c r="L55" s="92"/>
    </row>
    <row r="56" spans="1:13" s="19" customFormat="1" ht="18.75" customHeight="1" outlineLevel="1">
      <c r="A56" s="44"/>
      <c r="B56" s="50"/>
      <c r="C56" s="51"/>
      <c r="D56" s="51"/>
      <c r="E56" s="51"/>
      <c r="F56" s="51"/>
      <c r="G56" s="51"/>
      <c r="H56" s="52" t="s">
        <v>17</v>
      </c>
      <c r="I56" s="17"/>
      <c r="J56" s="59">
        <f>SUM(J55:J55)</f>
        <v>271.29491999999999</v>
      </c>
    </row>
    <row r="57" spans="1:13" ht="20.100000000000001" customHeight="1" outlineLevel="1">
      <c r="A57" s="44"/>
      <c r="B57" s="44"/>
      <c r="C57" s="44"/>
      <c r="D57" s="44"/>
      <c r="E57" s="25"/>
      <c r="F57" s="44"/>
      <c r="G57" s="32"/>
      <c r="H57" s="31"/>
      <c r="I57" s="8"/>
      <c r="J57" s="48"/>
      <c r="M57" s="91"/>
    </row>
    <row r="58" spans="1:13" ht="20.100000000000001" customHeight="1">
      <c r="A58" s="44"/>
      <c r="B58" s="53"/>
      <c r="C58" s="54"/>
      <c r="D58" s="54"/>
      <c r="E58" s="54"/>
      <c r="F58" s="54"/>
      <c r="G58" s="54"/>
      <c r="H58" s="55" t="s">
        <v>1</v>
      </c>
      <c r="I58" s="40"/>
      <c r="J58" s="49">
        <f>J15+J26+J36+J48+J52+J56</f>
        <v>220875.2241582</v>
      </c>
    </row>
    <row r="59" spans="1:13" ht="20.100000000000001" customHeight="1">
      <c r="A59" s="44"/>
      <c r="D59" s="24"/>
      <c r="E59" s="25"/>
      <c r="F59" s="44"/>
      <c r="G59" s="32"/>
      <c r="H59" s="31"/>
    </row>
    <row r="60" spans="1:13" ht="20.100000000000001" customHeight="1">
      <c r="A60" s="44"/>
      <c r="B60" s="140" t="s">
        <v>153</v>
      </c>
      <c r="C60" s="140"/>
      <c r="D60" s="140"/>
      <c r="E60" s="140"/>
      <c r="F60" s="140"/>
      <c r="G60" s="140"/>
      <c r="H60" s="140"/>
      <c r="I60" s="140"/>
      <c r="J60" s="140"/>
    </row>
    <row r="61" spans="1:13" ht="20.100000000000001" customHeight="1">
      <c r="A61" s="44"/>
      <c r="B61" s="113"/>
      <c r="C61" s="113"/>
      <c r="D61" s="113"/>
      <c r="E61" s="113"/>
      <c r="F61" s="113"/>
      <c r="G61" s="113"/>
      <c r="H61" s="113"/>
      <c r="I61" s="113"/>
      <c r="J61" s="113"/>
    </row>
    <row r="62" spans="1:13" ht="20.100000000000001" customHeight="1">
      <c r="A62" s="44"/>
      <c r="B62" s="8"/>
      <c r="C62" s="29"/>
      <c r="D62" s="1"/>
      <c r="E62" s="1"/>
      <c r="F62" s="1"/>
      <c r="G62" s="1"/>
      <c r="H62" s="1"/>
    </row>
    <row r="63" spans="1:13" ht="20.100000000000001" customHeight="1">
      <c r="A63" s="44"/>
      <c r="B63" s="8"/>
      <c r="C63" s="29"/>
      <c r="D63" s="1"/>
      <c r="E63" s="1"/>
      <c r="F63" s="1"/>
      <c r="G63" s="1"/>
      <c r="H63" s="1"/>
    </row>
    <row r="64" spans="1:13" ht="20.100000000000001" customHeight="1" collapsed="1">
      <c r="B64" s="1"/>
      <c r="C64" s="141"/>
      <c r="D64" s="141"/>
      <c r="E64" s="141"/>
      <c r="F64" s="1"/>
      <c r="G64" s="1"/>
      <c r="H64" s="1"/>
      <c r="J64" s="91"/>
    </row>
    <row r="65" spans="1:10" ht="20.100000000000001" customHeight="1">
      <c r="B65" s="1"/>
      <c r="C65" s="141"/>
      <c r="D65" s="141"/>
      <c r="E65" s="141"/>
      <c r="F65" s="1"/>
      <c r="G65" s="1"/>
      <c r="H65" s="1"/>
    </row>
    <row r="66" spans="1:10" ht="20.100000000000001" customHeight="1">
      <c r="B66" s="1"/>
      <c r="C66" s="141"/>
      <c r="D66" s="141"/>
      <c r="E66" s="141"/>
      <c r="F66" s="1"/>
      <c r="G66" s="1"/>
      <c r="H66" s="1"/>
    </row>
    <row r="67" spans="1:10" ht="20.100000000000001" customHeight="1">
      <c r="B67" s="1"/>
      <c r="C67" s="1"/>
      <c r="D67" s="29"/>
      <c r="E67" s="29"/>
      <c r="F67" s="1"/>
      <c r="G67" s="29"/>
      <c r="I67" s="29"/>
      <c r="J67" s="29"/>
    </row>
    <row r="68" spans="1:10" s="29" customFormat="1" ht="14.25" customHeight="1">
      <c r="A68" s="9"/>
      <c r="B68" s="133" t="s">
        <v>152</v>
      </c>
      <c r="C68" s="133"/>
      <c r="D68" s="133"/>
      <c r="E68" s="133"/>
      <c r="F68" s="133"/>
      <c r="G68" s="133"/>
      <c r="H68" s="133"/>
      <c r="I68" s="133"/>
      <c r="J68" s="133"/>
    </row>
    <row r="69" spans="1:10" ht="52.5" customHeight="1">
      <c r="B69" s="1"/>
      <c r="C69" s="1"/>
      <c r="D69" s="1"/>
      <c r="E69" s="1"/>
      <c r="F69" s="1"/>
      <c r="G69" s="1"/>
      <c r="H69" s="1"/>
    </row>
    <row r="70" spans="1:10">
      <c r="B70" s="1"/>
      <c r="C70" s="1"/>
      <c r="D70" s="1"/>
      <c r="E70" s="1"/>
      <c r="F70" s="1"/>
      <c r="G70" s="1"/>
      <c r="H70" s="1"/>
    </row>
    <row r="75" spans="1:10" s="9" customFormat="1">
      <c r="B75" s="10"/>
      <c r="C75" s="10"/>
      <c r="D75" s="10"/>
      <c r="E75" s="11"/>
      <c r="G75" s="30"/>
      <c r="H75" s="29"/>
      <c r="I75" s="1"/>
      <c r="J75" s="1"/>
    </row>
    <row r="108" spans="1:12" s="47" customFormat="1">
      <c r="A108" s="9"/>
      <c r="B108" s="10"/>
      <c r="C108" s="10"/>
      <c r="D108" s="10"/>
      <c r="E108" s="11"/>
      <c r="F108" s="9"/>
      <c r="G108" s="30"/>
      <c r="H108" s="29"/>
      <c r="I108" s="1"/>
      <c r="J108" s="1"/>
      <c r="K108" s="1"/>
      <c r="L108" s="1"/>
    </row>
    <row r="113" spans="1:12" s="47" customFormat="1">
      <c r="A113" s="9"/>
      <c r="B113" s="10"/>
      <c r="C113" s="10"/>
      <c r="D113" s="10"/>
      <c r="E113" s="11"/>
      <c r="F113" s="9"/>
      <c r="G113" s="30"/>
      <c r="H113" s="29"/>
      <c r="I113" s="1"/>
      <c r="J113" s="1"/>
      <c r="K113" s="1"/>
      <c r="L113" s="1"/>
    </row>
  </sheetData>
  <mergeCells count="4">
    <mergeCell ref="B68:J68"/>
    <mergeCell ref="B1:J3"/>
    <mergeCell ref="B60:J60"/>
    <mergeCell ref="C64:E66"/>
  </mergeCells>
  <conditionalFormatting sqref="I15 G54:I54">
    <cfRule type="cellIs" dxfId="11" priority="167" stopIfTrue="1" operator="equal">
      <formula>0</formula>
    </cfRule>
  </conditionalFormatting>
  <conditionalFormatting sqref="I26">
    <cfRule type="cellIs" dxfId="10" priority="166" stopIfTrue="1" operator="equal">
      <formula>0</formula>
    </cfRule>
  </conditionalFormatting>
  <conditionalFormatting sqref="I36">
    <cfRule type="cellIs" dxfId="9" priority="165" stopIfTrue="1" operator="equal">
      <formula>0</formula>
    </cfRule>
  </conditionalFormatting>
  <conditionalFormatting sqref="I48">
    <cfRule type="cellIs" dxfId="8" priority="164" stopIfTrue="1" operator="equal">
      <formula>0</formula>
    </cfRule>
  </conditionalFormatting>
  <conditionalFormatting sqref="I52">
    <cfRule type="cellIs" dxfId="7" priority="162" stopIfTrue="1" operator="equal">
      <formula>0</formula>
    </cfRule>
  </conditionalFormatting>
  <conditionalFormatting sqref="I56">
    <cfRule type="cellIs" dxfId="6" priority="148" stopIfTrue="1" operator="equal">
      <formula>0</formula>
    </cfRule>
  </conditionalFormatting>
  <conditionalFormatting sqref="G9">
    <cfRule type="cellIs" dxfId="5" priority="22" stopIfTrue="1" operator="equal">
      <formula>0</formula>
    </cfRule>
  </conditionalFormatting>
  <conditionalFormatting sqref="H9:I9">
    <cfRule type="cellIs" dxfId="4" priority="21" stopIfTrue="1" operator="equal">
      <formula>0</formula>
    </cfRule>
  </conditionalFormatting>
  <printOptions horizontalCentered="1"/>
  <pageMargins left="0.27559055118110237" right="0.35433070866141736" top="0.16333333333333333" bottom="0.31496062992125984" header="0.35433070866141736" footer="0.19685039370078741"/>
  <pageSetup paperSize="9" scale="51" fitToHeight="0" orientation="portrait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B80" sqref="B80"/>
    </sheetView>
  </sheetViews>
  <sheetFormatPr defaultRowHeight="14.25"/>
  <cols>
    <col min="1" max="1" width="17.875" bestFit="1" customWidth="1"/>
    <col min="3" max="3" width="9.5" bestFit="1" customWidth="1"/>
    <col min="5" max="5" width="13.375" customWidth="1"/>
  </cols>
  <sheetData>
    <row r="1" spans="1:7">
      <c r="A1" t="s">
        <v>97</v>
      </c>
    </row>
    <row r="3" spans="1:7">
      <c r="A3" t="s">
        <v>98</v>
      </c>
      <c r="B3">
        <v>3.15</v>
      </c>
      <c r="C3" s="142">
        <f>B3*B4</f>
        <v>8.9774999999999991</v>
      </c>
      <c r="E3" t="s">
        <v>120</v>
      </c>
      <c r="F3">
        <v>3.45</v>
      </c>
      <c r="G3" s="142">
        <f>F3*F5</f>
        <v>10.8675</v>
      </c>
    </row>
    <row r="4" spans="1:7">
      <c r="A4" t="s">
        <v>98</v>
      </c>
      <c r="B4">
        <v>2.85</v>
      </c>
      <c r="C4" s="142"/>
      <c r="E4" t="s">
        <v>120</v>
      </c>
      <c r="F4">
        <v>3.45</v>
      </c>
      <c r="G4" s="142"/>
    </row>
    <row r="5" spans="1:7">
      <c r="A5" t="s">
        <v>98</v>
      </c>
      <c r="B5">
        <v>3.15</v>
      </c>
      <c r="C5" s="142"/>
      <c r="E5" t="s">
        <v>120</v>
      </c>
      <c r="F5">
        <v>3.15</v>
      </c>
      <c r="G5" s="142"/>
    </row>
    <row r="6" spans="1:7">
      <c r="A6" t="s">
        <v>98</v>
      </c>
      <c r="B6">
        <v>2.85</v>
      </c>
      <c r="C6" s="142"/>
      <c r="E6" t="s">
        <v>120</v>
      </c>
      <c r="F6">
        <v>3.15</v>
      </c>
      <c r="G6" s="142"/>
    </row>
    <row r="7" spans="1:7">
      <c r="A7" t="s">
        <v>106</v>
      </c>
      <c r="B7">
        <v>2.9</v>
      </c>
      <c r="C7" s="142">
        <f>B7*B9</f>
        <v>9.1349999999999998</v>
      </c>
      <c r="E7" t="s">
        <v>121</v>
      </c>
      <c r="F7">
        <v>2.48</v>
      </c>
      <c r="G7" s="142">
        <f>F7*F9</f>
        <v>8.5560000000000009</v>
      </c>
    </row>
    <row r="8" spans="1:7">
      <c r="A8" t="s">
        <v>106</v>
      </c>
      <c r="B8">
        <v>2.9</v>
      </c>
      <c r="C8" s="142"/>
      <c r="E8" t="s">
        <v>121</v>
      </c>
      <c r="F8">
        <v>2.48</v>
      </c>
      <c r="G8" s="142"/>
    </row>
    <row r="9" spans="1:7">
      <c r="A9" t="s">
        <v>106</v>
      </c>
      <c r="B9">
        <v>3.15</v>
      </c>
      <c r="C9" s="142"/>
      <c r="E9" t="s">
        <v>121</v>
      </c>
      <c r="F9">
        <v>3.45</v>
      </c>
      <c r="G9" s="142"/>
    </row>
    <row r="10" spans="1:7">
      <c r="A10" t="s">
        <v>106</v>
      </c>
      <c r="B10">
        <v>3.15</v>
      </c>
      <c r="C10" s="142"/>
      <c r="E10" t="s">
        <v>121</v>
      </c>
      <c r="F10">
        <v>3.45</v>
      </c>
      <c r="G10" s="142"/>
    </row>
    <row r="11" spans="1:7">
      <c r="A11" t="s">
        <v>107</v>
      </c>
      <c r="B11">
        <v>2.4</v>
      </c>
      <c r="C11" s="142">
        <f>B11*B13</f>
        <v>7.56</v>
      </c>
      <c r="E11" t="s">
        <v>122</v>
      </c>
      <c r="F11">
        <v>2.48</v>
      </c>
      <c r="G11" s="142">
        <f>F11*F13</f>
        <v>8.5560000000000009</v>
      </c>
    </row>
    <row r="12" spans="1:7">
      <c r="A12" t="s">
        <v>107</v>
      </c>
      <c r="B12">
        <v>2.4</v>
      </c>
      <c r="C12" s="142"/>
      <c r="E12" t="s">
        <v>122</v>
      </c>
      <c r="F12">
        <v>2.48</v>
      </c>
      <c r="G12" s="142"/>
    </row>
    <row r="13" spans="1:7">
      <c r="A13" t="s">
        <v>107</v>
      </c>
      <c r="B13">
        <v>3.15</v>
      </c>
      <c r="C13" s="142"/>
      <c r="E13" t="s">
        <v>122</v>
      </c>
      <c r="F13">
        <v>3.45</v>
      </c>
      <c r="G13" s="142"/>
    </row>
    <row r="14" spans="1:7">
      <c r="A14" t="s">
        <v>107</v>
      </c>
      <c r="B14">
        <v>3.15</v>
      </c>
      <c r="C14" s="142"/>
      <c r="E14" t="s">
        <v>122</v>
      </c>
      <c r="F14">
        <v>3.45</v>
      </c>
      <c r="G14" s="142"/>
    </row>
    <row r="15" spans="1:7">
      <c r="A15" t="s">
        <v>108</v>
      </c>
      <c r="B15">
        <v>3.1</v>
      </c>
      <c r="C15" s="143">
        <f>B15*B17</f>
        <v>9.7650000000000006</v>
      </c>
      <c r="E15" t="s">
        <v>123</v>
      </c>
      <c r="F15">
        <v>1.4</v>
      </c>
      <c r="G15" s="142">
        <f>F15*F17</f>
        <v>4.83</v>
      </c>
    </row>
    <row r="16" spans="1:7">
      <c r="A16" t="s">
        <v>108</v>
      </c>
      <c r="B16">
        <v>3.1</v>
      </c>
      <c r="C16" s="143"/>
      <c r="E16" t="s">
        <v>123</v>
      </c>
      <c r="F16">
        <v>1.4</v>
      </c>
      <c r="G16" s="142"/>
    </row>
    <row r="17" spans="1:7">
      <c r="A17" t="s">
        <v>108</v>
      </c>
      <c r="B17">
        <v>3.15</v>
      </c>
      <c r="C17" s="143"/>
      <c r="E17" t="s">
        <v>123</v>
      </c>
      <c r="F17">
        <v>3.45</v>
      </c>
      <c r="G17" s="142"/>
    </row>
    <row r="18" spans="1:7">
      <c r="A18" t="s">
        <v>108</v>
      </c>
      <c r="B18">
        <v>3.15</v>
      </c>
      <c r="C18" s="143"/>
      <c r="E18" t="s">
        <v>123</v>
      </c>
      <c r="F18">
        <v>3.45</v>
      </c>
      <c r="G18" s="142"/>
    </row>
    <row r="19" spans="1:7">
      <c r="A19" t="s">
        <v>109</v>
      </c>
      <c r="B19">
        <v>2.2000000000000002</v>
      </c>
      <c r="C19" s="142">
        <f>B19*B21</f>
        <v>7.0400000000000009</v>
      </c>
      <c r="E19" t="s">
        <v>124</v>
      </c>
      <c r="F19">
        <v>2.65</v>
      </c>
      <c r="G19" s="142">
        <f>F19*F21</f>
        <v>9.1425000000000001</v>
      </c>
    </row>
    <row r="20" spans="1:7">
      <c r="A20" t="s">
        <v>109</v>
      </c>
      <c r="B20">
        <v>2.2000000000000002</v>
      </c>
      <c r="C20" s="142"/>
      <c r="E20" t="s">
        <v>124</v>
      </c>
      <c r="F20">
        <v>2.65</v>
      </c>
      <c r="G20" s="142"/>
    </row>
    <row r="21" spans="1:7">
      <c r="A21" t="s">
        <v>109</v>
      </c>
      <c r="B21">
        <v>3.2</v>
      </c>
      <c r="C21" s="142"/>
      <c r="E21" t="s">
        <v>124</v>
      </c>
      <c r="F21">
        <v>3.45</v>
      </c>
      <c r="G21" s="142"/>
    </row>
    <row r="22" spans="1:7">
      <c r="A22" t="s">
        <v>109</v>
      </c>
      <c r="B22">
        <v>3.2</v>
      </c>
      <c r="C22" s="142"/>
      <c r="E22" t="s">
        <v>124</v>
      </c>
      <c r="F22">
        <v>3.45</v>
      </c>
      <c r="G22" s="142"/>
    </row>
    <row r="23" spans="1:7">
      <c r="A23" t="s">
        <v>110</v>
      </c>
      <c r="B23">
        <v>3.2</v>
      </c>
      <c r="C23" s="142">
        <f>B23*B25</f>
        <v>12.32</v>
      </c>
      <c r="E23" t="s">
        <v>125</v>
      </c>
      <c r="F23">
        <v>3.5</v>
      </c>
      <c r="G23" s="142">
        <f>F23*F25</f>
        <v>12.075000000000001</v>
      </c>
    </row>
    <row r="24" spans="1:7">
      <c r="A24" t="s">
        <v>110</v>
      </c>
      <c r="B24">
        <v>3.2</v>
      </c>
      <c r="C24" s="142"/>
      <c r="E24" t="s">
        <v>125</v>
      </c>
      <c r="F24">
        <v>3.5</v>
      </c>
      <c r="G24" s="142"/>
    </row>
    <row r="25" spans="1:7">
      <c r="A25" t="s">
        <v>110</v>
      </c>
      <c r="B25">
        <v>3.85</v>
      </c>
      <c r="C25" s="142"/>
      <c r="E25" t="s">
        <v>125</v>
      </c>
      <c r="F25">
        <v>3.45</v>
      </c>
      <c r="G25" s="142"/>
    </row>
    <row r="26" spans="1:7">
      <c r="A26" t="s">
        <v>110</v>
      </c>
      <c r="B26">
        <v>3.85</v>
      </c>
      <c r="C26" s="142"/>
      <c r="E26" t="s">
        <v>125</v>
      </c>
      <c r="F26">
        <v>3.45</v>
      </c>
      <c r="G26" s="142"/>
    </row>
    <row r="27" spans="1:7">
      <c r="A27" t="s">
        <v>111</v>
      </c>
      <c r="B27">
        <v>1.45</v>
      </c>
      <c r="C27" s="142">
        <f>B27*B29</f>
        <v>4.3499999999999996</v>
      </c>
      <c r="E27" t="s">
        <v>126</v>
      </c>
      <c r="F27">
        <v>3.45</v>
      </c>
      <c r="G27" s="142">
        <f>F27*F29</f>
        <v>6.9</v>
      </c>
    </row>
    <row r="28" spans="1:7">
      <c r="A28" t="s">
        <v>111</v>
      </c>
      <c r="B28">
        <v>1.45</v>
      </c>
      <c r="C28" s="142"/>
      <c r="E28" t="s">
        <v>126</v>
      </c>
      <c r="F28">
        <v>3.45</v>
      </c>
      <c r="G28" s="142"/>
    </row>
    <row r="29" spans="1:7">
      <c r="A29" t="s">
        <v>111</v>
      </c>
      <c r="B29">
        <v>3</v>
      </c>
      <c r="C29" s="142"/>
      <c r="E29" t="s">
        <v>126</v>
      </c>
      <c r="F29">
        <v>2</v>
      </c>
      <c r="G29" s="142"/>
    </row>
    <row r="30" spans="1:7">
      <c r="A30" t="s">
        <v>111</v>
      </c>
      <c r="B30">
        <v>3</v>
      </c>
      <c r="C30" s="142"/>
      <c r="E30" t="s">
        <v>126</v>
      </c>
      <c r="F30">
        <v>2</v>
      </c>
      <c r="G30" s="142"/>
    </row>
    <row r="31" spans="1:7">
      <c r="A31" t="s">
        <v>112</v>
      </c>
      <c r="B31">
        <v>1.8</v>
      </c>
      <c r="C31" s="142">
        <f>B31*B33</f>
        <v>5.4</v>
      </c>
      <c r="E31" t="s">
        <v>127</v>
      </c>
      <c r="F31">
        <v>3.7</v>
      </c>
      <c r="G31" s="142">
        <f>F31*F33</f>
        <v>7.4</v>
      </c>
    </row>
    <row r="32" spans="1:7">
      <c r="A32" t="s">
        <v>112</v>
      </c>
      <c r="B32">
        <v>1.8</v>
      </c>
      <c r="C32" s="142"/>
      <c r="E32" t="s">
        <v>127</v>
      </c>
      <c r="F32">
        <v>3.7</v>
      </c>
      <c r="G32" s="142"/>
    </row>
    <row r="33" spans="1:7">
      <c r="A33" t="s">
        <v>112</v>
      </c>
      <c r="B33">
        <v>3</v>
      </c>
      <c r="C33" s="142"/>
      <c r="E33" t="s">
        <v>127</v>
      </c>
      <c r="F33">
        <v>2</v>
      </c>
      <c r="G33" s="142"/>
    </row>
    <row r="34" spans="1:7">
      <c r="A34" t="s">
        <v>112</v>
      </c>
      <c r="B34">
        <v>3</v>
      </c>
      <c r="C34" s="142"/>
      <c r="E34" t="s">
        <v>127</v>
      </c>
      <c r="F34">
        <v>2</v>
      </c>
      <c r="G34" s="142"/>
    </row>
    <row r="35" spans="1:7">
      <c r="A35" t="s">
        <v>113</v>
      </c>
      <c r="B35">
        <v>4.0999999999999996</v>
      </c>
      <c r="C35" s="142">
        <f>B35*B37</f>
        <v>12.299999999999999</v>
      </c>
      <c r="E35" t="s">
        <v>128</v>
      </c>
      <c r="F35">
        <v>2.2999999999999998</v>
      </c>
      <c r="G35" s="142">
        <f>F35*F37</f>
        <v>3.4499999999999997</v>
      </c>
    </row>
    <row r="36" spans="1:7">
      <c r="A36" t="s">
        <v>113</v>
      </c>
      <c r="B36">
        <v>4.0999999999999996</v>
      </c>
      <c r="C36" s="142"/>
      <c r="E36" t="s">
        <v>128</v>
      </c>
      <c r="F36">
        <v>2.2999999999999998</v>
      </c>
      <c r="G36" s="142"/>
    </row>
    <row r="37" spans="1:7">
      <c r="A37" t="s">
        <v>113</v>
      </c>
      <c r="B37">
        <v>3</v>
      </c>
      <c r="C37" s="142"/>
      <c r="E37" t="s">
        <v>128</v>
      </c>
      <c r="F37">
        <v>1.5</v>
      </c>
      <c r="G37" s="142"/>
    </row>
    <row r="38" spans="1:7">
      <c r="A38" t="s">
        <v>113</v>
      </c>
      <c r="B38">
        <v>3</v>
      </c>
      <c r="C38" s="142"/>
      <c r="E38" t="s">
        <v>128</v>
      </c>
      <c r="F38">
        <v>1.5</v>
      </c>
      <c r="G38" s="142"/>
    </row>
    <row r="39" spans="1:7">
      <c r="A39" t="s">
        <v>114</v>
      </c>
      <c r="B39">
        <v>4.25</v>
      </c>
      <c r="C39" s="142">
        <f>B39*B41</f>
        <v>13.387499999999999</v>
      </c>
      <c r="E39" t="s">
        <v>129</v>
      </c>
      <c r="F39">
        <v>2.2999999999999998</v>
      </c>
      <c r="G39" s="142">
        <f>F39*F41</f>
        <v>3.4499999999999997</v>
      </c>
    </row>
    <row r="40" spans="1:7">
      <c r="A40" t="s">
        <v>114</v>
      </c>
      <c r="B40">
        <v>4.25</v>
      </c>
      <c r="C40" s="142"/>
      <c r="E40" t="s">
        <v>129</v>
      </c>
      <c r="F40">
        <v>2.2999999999999998</v>
      </c>
      <c r="G40" s="142"/>
    </row>
    <row r="41" spans="1:7">
      <c r="A41" t="s">
        <v>114</v>
      </c>
      <c r="B41">
        <v>3.15</v>
      </c>
      <c r="C41" s="142"/>
      <c r="E41" t="s">
        <v>129</v>
      </c>
      <c r="F41">
        <v>1.5</v>
      </c>
      <c r="G41" s="142"/>
    </row>
    <row r="42" spans="1:7">
      <c r="A42" t="s">
        <v>114</v>
      </c>
      <c r="B42">
        <v>3.15</v>
      </c>
      <c r="C42" s="142"/>
      <c r="E42" t="s">
        <v>129</v>
      </c>
      <c r="F42">
        <v>1.5</v>
      </c>
      <c r="G42" s="142"/>
    </row>
    <row r="43" spans="1:7">
      <c r="A43" t="s">
        <v>115</v>
      </c>
      <c r="B43">
        <v>3.15</v>
      </c>
      <c r="C43" s="142">
        <f>B43*B45</f>
        <v>12.6</v>
      </c>
      <c r="E43" t="s">
        <v>130</v>
      </c>
      <c r="F43">
        <v>4</v>
      </c>
      <c r="G43" s="142">
        <f>F43*F45</f>
        <v>14.8</v>
      </c>
    </row>
    <row r="44" spans="1:7">
      <c r="A44" t="s">
        <v>115</v>
      </c>
      <c r="B44">
        <v>3.15</v>
      </c>
      <c r="C44" s="142"/>
      <c r="E44" t="s">
        <v>130</v>
      </c>
      <c r="F44">
        <v>4</v>
      </c>
      <c r="G44" s="142"/>
    </row>
    <row r="45" spans="1:7">
      <c r="A45" t="s">
        <v>115</v>
      </c>
      <c r="B45">
        <v>4</v>
      </c>
      <c r="C45" s="142"/>
      <c r="E45" t="s">
        <v>130</v>
      </c>
      <c r="F45">
        <v>3.7</v>
      </c>
      <c r="G45" s="142"/>
    </row>
    <row r="46" spans="1:7">
      <c r="A46" t="s">
        <v>115</v>
      </c>
      <c r="B46">
        <v>4</v>
      </c>
      <c r="C46" s="142"/>
      <c r="E46" t="s">
        <v>130</v>
      </c>
      <c r="F46">
        <v>3.7</v>
      </c>
      <c r="G46" s="142"/>
    </row>
    <row r="47" spans="1:7">
      <c r="A47" t="s">
        <v>116</v>
      </c>
      <c r="B47">
        <v>3.15</v>
      </c>
      <c r="C47" s="142">
        <f>B47*B49</f>
        <v>4.7249999999999996</v>
      </c>
      <c r="E47" t="s">
        <v>131</v>
      </c>
      <c r="F47">
        <v>3.7</v>
      </c>
      <c r="G47" s="142">
        <f>F47*F49</f>
        <v>11.100000000000001</v>
      </c>
    </row>
    <row r="48" spans="1:7">
      <c r="A48" t="s">
        <v>116</v>
      </c>
      <c r="B48">
        <v>3.15</v>
      </c>
      <c r="C48" s="142"/>
      <c r="E48" t="s">
        <v>131</v>
      </c>
      <c r="F48">
        <v>3.7</v>
      </c>
      <c r="G48" s="142"/>
    </row>
    <row r="49" spans="1:7">
      <c r="A49" t="s">
        <v>116</v>
      </c>
      <c r="B49">
        <v>1.5</v>
      </c>
      <c r="C49" s="142"/>
      <c r="E49" t="s">
        <v>131</v>
      </c>
      <c r="F49">
        <v>3</v>
      </c>
      <c r="G49" s="142"/>
    </row>
    <row r="50" spans="1:7">
      <c r="A50" t="s">
        <v>116</v>
      </c>
      <c r="B50">
        <v>1.5</v>
      </c>
      <c r="C50" s="142"/>
      <c r="E50" t="s">
        <v>131</v>
      </c>
      <c r="F50">
        <v>3</v>
      </c>
      <c r="G50" s="142"/>
    </row>
    <row r="51" spans="1:7">
      <c r="A51" t="s">
        <v>117</v>
      </c>
      <c r="B51">
        <v>3.15</v>
      </c>
      <c r="C51" s="142">
        <f>B51*B53</f>
        <v>4.7249999999999996</v>
      </c>
      <c r="E51" t="s">
        <v>132</v>
      </c>
      <c r="F51">
        <v>5.85</v>
      </c>
      <c r="G51" s="142">
        <v>26.6</v>
      </c>
    </row>
    <row r="52" spans="1:7">
      <c r="A52" t="s">
        <v>117</v>
      </c>
      <c r="B52">
        <v>3.15</v>
      </c>
      <c r="C52" s="142"/>
      <c r="E52" t="s">
        <v>132</v>
      </c>
      <c r="F52">
        <v>5.85</v>
      </c>
      <c r="G52" s="142"/>
    </row>
    <row r="53" spans="1:7">
      <c r="A53" t="s">
        <v>117</v>
      </c>
      <c r="B53">
        <v>1.5</v>
      </c>
      <c r="C53" s="142"/>
      <c r="E53" t="s">
        <v>132</v>
      </c>
      <c r="F53">
        <v>5.6</v>
      </c>
      <c r="G53" s="142"/>
    </row>
    <row r="54" spans="1:7">
      <c r="A54" t="s">
        <v>117</v>
      </c>
      <c r="B54">
        <v>1.5</v>
      </c>
      <c r="C54" s="142"/>
      <c r="E54" t="s">
        <v>132</v>
      </c>
      <c r="F54">
        <v>5.6</v>
      </c>
      <c r="G54" s="142"/>
    </row>
    <row r="55" spans="1:7">
      <c r="A55" t="s">
        <v>118</v>
      </c>
      <c r="B55">
        <f>2.5+4.1+2.5</f>
        <v>9.1</v>
      </c>
      <c r="C55" s="142">
        <v>35.79</v>
      </c>
      <c r="E55" t="s">
        <v>133</v>
      </c>
      <c r="F55">
        <v>3.5</v>
      </c>
      <c r="G55" s="142">
        <f>F55*F57</f>
        <v>14.525000000000002</v>
      </c>
    </row>
    <row r="56" spans="1:7">
      <c r="A56" t="s">
        <v>118</v>
      </c>
      <c r="B56">
        <v>6.6</v>
      </c>
      <c r="C56" s="142"/>
      <c r="E56" t="s">
        <v>133</v>
      </c>
      <c r="F56">
        <v>3.5</v>
      </c>
      <c r="G56" s="142"/>
    </row>
    <row r="57" spans="1:7">
      <c r="A57" t="s">
        <v>118</v>
      </c>
      <c r="B57">
        <v>3.9</v>
      </c>
      <c r="C57" s="142"/>
      <c r="E57" t="s">
        <v>133</v>
      </c>
      <c r="F57">
        <v>4.1500000000000004</v>
      </c>
      <c r="G57" s="142"/>
    </row>
    <row r="58" spans="1:7">
      <c r="A58" t="s">
        <v>118</v>
      </c>
      <c r="B58">
        <v>3.9</v>
      </c>
      <c r="C58" s="142"/>
      <c r="E58" t="s">
        <v>133</v>
      </c>
      <c r="F58">
        <v>4.1500000000000004</v>
      </c>
      <c r="G58" s="142"/>
    </row>
    <row r="59" spans="1:7">
      <c r="A59" t="s">
        <v>119</v>
      </c>
      <c r="B59">
        <v>3.35</v>
      </c>
      <c r="C59" s="143">
        <v>17.46</v>
      </c>
      <c r="E59" t="s">
        <v>134</v>
      </c>
      <c r="F59">
        <v>2.7</v>
      </c>
      <c r="G59" s="142">
        <v>10.35</v>
      </c>
    </row>
    <row r="60" spans="1:7">
      <c r="A60" t="s">
        <v>119</v>
      </c>
      <c r="B60">
        <v>3.35</v>
      </c>
      <c r="C60" s="143"/>
      <c r="E60" t="s">
        <v>134</v>
      </c>
      <c r="F60">
        <v>2.7</v>
      </c>
      <c r="G60" s="142"/>
    </row>
    <row r="61" spans="1:7">
      <c r="A61" t="s">
        <v>119</v>
      </c>
      <c r="B61">
        <v>6.5</v>
      </c>
      <c r="C61" s="143"/>
      <c r="E61" t="s">
        <v>134</v>
      </c>
      <c r="F61">
        <v>3.95</v>
      </c>
      <c r="G61" s="142"/>
    </row>
    <row r="62" spans="1:7">
      <c r="A62" t="s">
        <v>119</v>
      </c>
      <c r="B62">
        <v>9.1</v>
      </c>
      <c r="C62" s="143"/>
      <c r="E62" t="s">
        <v>134</v>
      </c>
      <c r="F62">
        <v>3.95</v>
      </c>
      <c r="G62" s="142"/>
    </row>
    <row r="63" spans="1:7">
      <c r="A63" t="s">
        <v>119</v>
      </c>
      <c r="B63">
        <v>3.2</v>
      </c>
      <c r="C63" s="143"/>
      <c r="E63" t="s">
        <v>135</v>
      </c>
      <c r="F63">
        <v>3.95</v>
      </c>
      <c r="G63" s="142">
        <v>10.8</v>
      </c>
    </row>
    <row r="64" spans="1:7">
      <c r="A64" t="s">
        <v>119</v>
      </c>
      <c r="B64">
        <v>3.2</v>
      </c>
      <c r="C64" s="143"/>
      <c r="E64" t="s">
        <v>135</v>
      </c>
      <c r="F64">
        <v>3.95</v>
      </c>
      <c r="G64" s="142"/>
    </row>
    <row r="65" spans="1:7">
      <c r="A65" t="s">
        <v>119</v>
      </c>
      <c r="B65">
        <v>7.65</v>
      </c>
      <c r="C65" s="143"/>
      <c r="E65" t="s">
        <v>135</v>
      </c>
      <c r="F65">
        <v>2.77</v>
      </c>
      <c r="G65" s="142"/>
    </row>
    <row r="66" spans="1:7">
      <c r="E66" t="s">
        <v>135</v>
      </c>
      <c r="F66">
        <v>2.77</v>
      </c>
      <c r="G66" s="142"/>
    </row>
    <row r="67" spans="1:7">
      <c r="E67" t="s">
        <v>136</v>
      </c>
      <c r="F67">
        <v>6.1</v>
      </c>
      <c r="G67" s="142">
        <v>27.59</v>
      </c>
    </row>
    <row r="68" spans="1:7">
      <c r="B68">
        <f>SUM(B3:B65)</f>
        <v>212.85</v>
      </c>
      <c r="C68">
        <f>SUM(C3:C65)</f>
        <v>165.535</v>
      </c>
      <c r="E68" t="s">
        <v>136</v>
      </c>
      <c r="F68">
        <v>6.1</v>
      </c>
      <c r="G68" s="142"/>
    </row>
    <row r="69" spans="1:7">
      <c r="E69" t="s">
        <v>136</v>
      </c>
      <c r="F69">
        <v>4.95</v>
      </c>
      <c r="G69" s="142"/>
    </row>
    <row r="70" spans="1:7">
      <c r="E70" t="s">
        <v>136</v>
      </c>
      <c r="F70">
        <v>4.95</v>
      </c>
      <c r="G70" s="142"/>
    </row>
    <row r="71" spans="1:7">
      <c r="E71" t="s">
        <v>119</v>
      </c>
      <c r="F71">
        <v>18.600000000000001</v>
      </c>
      <c r="G71" s="142">
        <f>19.26+21.97+7.2</f>
        <v>48.430000000000007</v>
      </c>
    </row>
    <row r="72" spans="1:7">
      <c r="E72" t="s">
        <v>119</v>
      </c>
      <c r="F72">
        <v>11.5</v>
      </c>
      <c r="G72" s="142"/>
    </row>
    <row r="73" spans="1:7">
      <c r="E73" t="s">
        <v>119</v>
      </c>
      <c r="F73">
        <v>5.6</v>
      </c>
      <c r="G73" s="142"/>
    </row>
    <row r="74" spans="1:7">
      <c r="A74" t="s">
        <v>137</v>
      </c>
      <c r="B74">
        <f>C68+G81</f>
        <v>404.95699999999999</v>
      </c>
      <c r="E74" t="s">
        <v>119</v>
      </c>
      <c r="F74">
        <v>5.6</v>
      </c>
      <c r="G74" s="142"/>
    </row>
    <row r="75" spans="1:7">
      <c r="A75" t="s">
        <v>138</v>
      </c>
      <c r="B75">
        <f>B68+F81</f>
        <v>489.6099999999999</v>
      </c>
      <c r="E75" t="s">
        <v>119</v>
      </c>
      <c r="F75">
        <v>2</v>
      </c>
      <c r="G75" s="142"/>
    </row>
    <row r="76" spans="1:7">
      <c r="A76" t="s">
        <v>139</v>
      </c>
      <c r="B76">
        <f>SUM(B3:B26)+SUM(B31:B46)+SUM(B55:B65)+SUM(F43:F79)+SUM(F19:F26)+SUM(F3:F14)</f>
        <v>414.91</v>
      </c>
      <c r="E76" t="s">
        <v>119</v>
      </c>
      <c r="F76">
        <v>1.4</v>
      </c>
      <c r="G76" s="142"/>
    </row>
    <row r="77" spans="1:7">
      <c r="A77" t="s">
        <v>140</v>
      </c>
      <c r="B77">
        <f>(B54+B53+B52+B51+B50+B49+B48+B47+B30+B29+B28+B27+B31+B32+B33+B34+F15+F16+F17+F18+F27+F28+F29+F30+F31+F32+F34+F33+F35+F36+F37+F38+F39+F40+F42+F41)*2.7</f>
        <v>227.61</v>
      </c>
      <c r="E77" t="s">
        <v>119</v>
      </c>
      <c r="F77">
        <v>1.4</v>
      </c>
      <c r="G77" s="142"/>
    </row>
    <row r="78" spans="1:7">
      <c r="A78" t="s">
        <v>141</v>
      </c>
      <c r="B78">
        <f>B76*2.7</f>
        <v>1120.2570000000001</v>
      </c>
      <c r="E78" t="s">
        <v>119</v>
      </c>
      <c r="F78">
        <v>3.15</v>
      </c>
      <c r="G78" s="142"/>
    </row>
    <row r="79" spans="1:7">
      <c r="A79" t="s">
        <v>142</v>
      </c>
      <c r="B79">
        <f>C51+C47+C31+C27+G15+G35+G39+G31+G27</f>
        <v>45.23</v>
      </c>
      <c r="E79" t="s">
        <v>119</v>
      </c>
      <c r="F79">
        <v>1.45</v>
      </c>
      <c r="G79" s="142"/>
    </row>
    <row r="81" spans="6:7">
      <c r="F81">
        <f>SUM(F3:F79)</f>
        <v>276.75999999999988</v>
      </c>
      <c r="G81">
        <f>SUM(G3:G79)</f>
        <v>239.42200000000003</v>
      </c>
    </row>
  </sheetData>
  <mergeCells count="33">
    <mergeCell ref="C47:C50"/>
    <mergeCell ref="C3:C6"/>
    <mergeCell ref="C7:C10"/>
    <mergeCell ref="C11:C14"/>
    <mergeCell ref="C15:C18"/>
    <mergeCell ref="C19:C22"/>
    <mergeCell ref="C23:C26"/>
    <mergeCell ref="G51:G54"/>
    <mergeCell ref="C51:C54"/>
    <mergeCell ref="C55:C58"/>
    <mergeCell ref="C59:C65"/>
    <mergeCell ref="G3:G6"/>
    <mergeCell ref="G7:G10"/>
    <mergeCell ref="G11:G14"/>
    <mergeCell ref="G15:G18"/>
    <mergeCell ref="G19:G22"/>
    <mergeCell ref="G23:G26"/>
    <mergeCell ref="G27:G30"/>
    <mergeCell ref="C27:C30"/>
    <mergeCell ref="C31:C34"/>
    <mergeCell ref="C35:C38"/>
    <mergeCell ref="C39:C42"/>
    <mergeCell ref="C43:C46"/>
    <mergeCell ref="G31:G34"/>
    <mergeCell ref="G35:G38"/>
    <mergeCell ref="G39:G42"/>
    <mergeCell ref="G43:G46"/>
    <mergeCell ref="G47:G50"/>
    <mergeCell ref="G55:G58"/>
    <mergeCell ref="G59:G62"/>
    <mergeCell ref="G63:G66"/>
    <mergeCell ref="G67:G70"/>
    <mergeCell ref="G71:G7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3"/>
  <sheetViews>
    <sheetView zoomScaleNormal="100" workbookViewId="0">
      <selection activeCell="G23" sqref="G23"/>
    </sheetView>
  </sheetViews>
  <sheetFormatPr defaultRowHeight="14.25"/>
  <cols>
    <col min="1" max="1" width="2.625" customWidth="1"/>
    <col min="2" max="2" width="7.25" customWidth="1"/>
    <col min="3" max="3" width="36.875" customWidth="1"/>
    <col min="4" max="4" width="13.25" customWidth="1"/>
    <col min="5" max="5" width="8.5" customWidth="1"/>
    <col min="6" max="6" width="10.875" customWidth="1"/>
    <col min="7" max="8" width="11.375" customWidth="1"/>
    <col min="9" max="9" width="10.25" customWidth="1"/>
    <col min="10" max="10" width="12.625" bestFit="1" customWidth="1"/>
  </cols>
  <sheetData>
    <row r="1" spans="2:10" ht="14.25" customHeight="1">
      <c r="B1" s="146" t="s">
        <v>91</v>
      </c>
      <c r="C1" s="146"/>
      <c r="D1" s="146"/>
      <c r="E1" s="146"/>
      <c r="F1" s="146"/>
      <c r="G1" s="146"/>
      <c r="H1" s="146"/>
      <c r="I1" s="146"/>
    </row>
    <row r="2" spans="2:10" ht="14.25" customHeight="1">
      <c r="B2" s="146"/>
      <c r="C2" s="146"/>
      <c r="D2" s="146"/>
      <c r="E2" s="146"/>
      <c r="F2" s="146"/>
      <c r="G2" s="146"/>
      <c r="H2" s="146"/>
      <c r="I2" s="146"/>
    </row>
    <row r="3" spans="2:10" ht="15" customHeight="1">
      <c r="B3" s="146"/>
      <c r="C3" s="146"/>
      <c r="D3" s="146"/>
      <c r="E3" s="146"/>
      <c r="F3" s="146"/>
      <c r="G3" s="146"/>
      <c r="H3" s="146"/>
      <c r="I3" s="146"/>
    </row>
    <row r="4" spans="2:10">
      <c r="B4" s="68" t="s">
        <v>92</v>
      </c>
      <c r="C4" s="4"/>
      <c r="D4" s="4"/>
      <c r="E4" s="5"/>
      <c r="F4" s="45"/>
      <c r="G4" s="37"/>
      <c r="H4" s="36"/>
      <c r="I4" s="6"/>
    </row>
    <row r="5" spans="2:10">
      <c r="B5" s="68" t="s">
        <v>63</v>
      </c>
      <c r="C5" s="4"/>
      <c r="D5" s="4"/>
      <c r="E5" s="5"/>
      <c r="F5" s="45"/>
      <c r="G5" s="37"/>
      <c r="H5" s="36"/>
      <c r="I5" s="6"/>
    </row>
    <row r="6" spans="2:10">
      <c r="B6" s="119" t="s">
        <v>3</v>
      </c>
      <c r="C6" s="119" t="s">
        <v>6</v>
      </c>
      <c r="D6" s="119" t="s">
        <v>8</v>
      </c>
      <c r="E6" s="119" t="s">
        <v>26</v>
      </c>
      <c r="F6" s="119">
        <v>1</v>
      </c>
      <c r="G6" s="119">
        <v>2</v>
      </c>
      <c r="H6" s="119">
        <v>3</v>
      </c>
      <c r="I6" s="119">
        <v>4</v>
      </c>
    </row>
    <row r="7" spans="2:10">
      <c r="B7" s="77"/>
      <c r="C7" s="120"/>
      <c r="D7" s="120"/>
      <c r="E7" s="120"/>
      <c r="F7" s="77"/>
      <c r="G7" s="77"/>
      <c r="H7" s="77"/>
      <c r="I7" s="77"/>
    </row>
    <row r="8" spans="2:10">
      <c r="B8" s="120">
        <v>1</v>
      </c>
      <c r="C8" s="72" t="s">
        <v>14</v>
      </c>
      <c r="D8" s="73">
        <f>Orçamento!J15</f>
        <v>23741.526000000002</v>
      </c>
      <c r="E8" s="74">
        <f>D8/$D$21</f>
        <v>0.10748840704286207</v>
      </c>
      <c r="F8" s="75">
        <v>0.25</v>
      </c>
      <c r="G8" s="75">
        <v>0.25</v>
      </c>
      <c r="H8" s="75">
        <v>0.25</v>
      </c>
      <c r="I8" s="75">
        <v>0.25</v>
      </c>
      <c r="J8" s="118"/>
    </row>
    <row r="9" spans="2:10">
      <c r="B9" s="120"/>
      <c r="C9" s="78"/>
      <c r="D9" s="73"/>
      <c r="E9" s="74"/>
      <c r="F9" s="79">
        <f>F8*D8</f>
        <v>5935.3815000000004</v>
      </c>
      <c r="G9" s="79">
        <f>G8*D8</f>
        <v>5935.3815000000004</v>
      </c>
      <c r="H9" s="79">
        <f>H8*D8</f>
        <v>5935.3815000000004</v>
      </c>
      <c r="I9" s="79">
        <f>I8*D8</f>
        <v>5935.3815000000004</v>
      </c>
      <c r="J9" s="118"/>
    </row>
    <row r="10" spans="2:10">
      <c r="B10" s="120">
        <v>2</v>
      </c>
      <c r="C10" s="80" t="str">
        <f>Orçamento!E17</f>
        <v>DEMOLIÇÕES E LIMPEZA</v>
      </c>
      <c r="D10" s="73">
        <f>Orçamento!J26</f>
        <v>20168.741946000002</v>
      </c>
      <c r="E10" s="74">
        <f>D10/$D$21</f>
        <v>9.1312830684686985E-2</v>
      </c>
      <c r="F10" s="75">
        <v>1</v>
      </c>
      <c r="G10" s="81"/>
      <c r="H10" s="76"/>
      <c r="I10" s="77"/>
      <c r="J10" s="118"/>
    </row>
    <row r="11" spans="2:10">
      <c r="B11" s="120"/>
      <c r="C11" s="78"/>
      <c r="D11" s="73"/>
      <c r="E11" s="74"/>
      <c r="F11" s="79">
        <f>F10*D10</f>
        <v>20168.741946000002</v>
      </c>
      <c r="G11" s="82"/>
      <c r="H11" s="79"/>
      <c r="I11" s="77"/>
      <c r="J11" s="118"/>
    </row>
    <row r="12" spans="2:10">
      <c r="B12" s="120">
        <v>3</v>
      </c>
      <c r="C12" s="80" t="str">
        <f>Orçamento!E28</f>
        <v>PAREDES INTERNAS</v>
      </c>
      <c r="D12" s="73">
        <f>Orçamento!J36</f>
        <v>80810.525070000003</v>
      </c>
      <c r="E12" s="74">
        <f>D12/$D$21</f>
        <v>0.36586505063202629</v>
      </c>
      <c r="F12" s="81"/>
      <c r="G12" s="75">
        <v>0.75</v>
      </c>
      <c r="H12" s="75">
        <v>0.25</v>
      </c>
      <c r="I12" s="77"/>
      <c r="J12" s="118"/>
    </row>
    <row r="13" spans="2:10">
      <c r="B13" s="120"/>
      <c r="C13" s="78"/>
      <c r="D13" s="73"/>
      <c r="E13" s="74"/>
      <c r="F13" s="79"/>
      <c r="G13" s="79">
        <f>G12*D12</f>
        <v>60607.893802500002</v>
      </c>
      <c r="H13" s="79">
        <f>D12*H12</f>
        <v>20202.631267500001</v>
      </c>
      <c r="I13" s="77"/>
      <c r="J13" s="118"/>
    </row>
    <row r="14" spans="2:10">
      <c r="B14" s="120">
        <v>4</v>
      </c>
      <c r="C14" s="80" t="str">
        <f>Orçamento!E38</f>
        <v>PISOS</v>
      </c>
      <c r="D14" s="73">
        <f>Orçamento!J48</f>
        <v>87483.428122199999</v>
      </c>
      <c r="E14" s="74">
        <f>D14/$D$21</f>
        <v>0.39607623922337593</v>
      </c>
      <c r="F14" s="93"/>
      <c r="G14" s="81"/>
      <c r="H14" s="75">
        <v>0.4</v>
      </c>
      <c r="I14" s="75">
        <v>0.6</v>
      </c>
      <c r="J14" s="118"/>
    </row>
    <row r="15" spans="2:10">
      <c r="B15" s="120"/>
      <c r="C15" s="78"/>
      <c r="D15" s="73"/>
      <c r="E15" s="74"/>
      <c r="F15" s="94"/>
      <c r="G15" s="79"/>
      <c r="H15" s="79">
        <f>H14*$D14</f>
        <v>34993.371248880001</v>
      </c>
      <c r="I15" s="79">
        <f>I14*D14</f>
        <v>52490.056873319998</v>
      </c>
      <c r="J15" s="118"/>
    </row>
    <row r="16" spans="2:10">
      <c r="B16" s="120">
        <v>5</v>
      </c>
      <c r="C16" s="22" t="str">
        <f>Orçamento!E50</f>
        <v>FORRO</v>
      </c>
      <c r="D16" s="73">
        <f>Orçamento!J52</f>
        <v>8399.7080999999998</v>
      </c>
      <c r="E16" s="74">
        <f>D16/$D$21</f>
        <v>3.8029200115191647E-2</v>
      </c>
      <c r="F16" s="77"/>
      <c r="G16" s="116"/>
      <c r="H16" s="75">
        <v>1</v>
      </c>
      <c r="I16" s="77"/>
      <c r="J16" s="118"/>
    </row>
    <row r="17" spans="2:11">
      <c r="B17" s="120"/>
      <c r="C17" s="77"/>
      <c r="D17" s="73"/>
      <c r="E17" s="74"/>
      <c r="F17" s="77"/>
      <c r="G17" s="116"/>
      <c r="H17" s="79">
        <f>H16*$D16</f>
        <v>8399.7080999999998</v>
      </c>
      <c r="I17" s="77"/>
      <c r="J17" s="118"/>
    </row>
    <row r="18" spans="2:11">
      <c r="B18" s="120">
        <v>6</v>
      </c>
      <c r="C18" s="22" t="str">
        <f>Orçamento!E54</f>
        <v>SERVIÇOS FINAIS</v>
      </c>
      <c r="D18" s="73">
        <f>Orçamento!J56</f>
        <v>271.29491999999999</v>
      </c>
      <c r="E18" s="74">
        <f>D18/$D$21</f>
        <v>1.2282723018571214E-3</v>
      </c>
      <c r="F18" s="77"/>
      <c r="G18" s="116"/>
      <c r="H18" s="93"/>
      <c r="I18" s="75">
        <v>1</v>
      </c>
      <c r="J18" s="118"/>
    </row>
    <row r="19" spans="2:11">
      <c r="B19" s="120"/>
      <c r="C19" s="77"/>
      <c r="D19" s="73"/>
      <c r="E19" s="74"/>
      <c r="F19" s="77"/>
      <c r="G19" s="116"/>
      <c r="H19" s="94"/>
      <c r="I19" s="79">
        <f>I18*$D18</f>
        <v>271.29491999999999</v>
      </c>
      <c r="J19" s="118"/>
    </row>
    <row r="20" spans="2:11" ht="15" thickBot="1">
      <c r="B20" s="83"/>
      <c r="C20" s="83"/>
      <c r="D20" s="84"/>
      <c r="E20" s="83"/>
      <c r="F20" s="83"/>
      <c r="G20" s="83"/>
      <c r="H20" s="83"/>
      <c r="I20" s="83"/>
      <c r="J20" s="118"/>
    </row>
    <row r="21" spans="2:11" ht="15" thickBot="1">
      <c r="B21" s="144" t="s">
        <v>27</v>
      </c>
      <c r="C21" s="145"/>
      <c r="D21" s="85">
        <f>SUM(D8:D19)</f>
        <v>220875.2241582</v>
      </c>
      <c r="E21" s="86">
        <f>SUM(E8:E19)</f>
        <v>1</v>
      </c>
      <c r="F21" s="87">
        <f>F9+F11+F13+F15+F17+F19</f>
        <v>26104.123446000001</v>
      </c>
      <c r="G21" s="87">
        <f t="shared" ref="G21:I21" si="0">G9+G11+G13+G15+G17+G19</f>
        <v>66543.275302499998</v>
      </c>
      <c r="H21" s="87">
        <f t="shared" si="0"/>
        <v>69531.092116380009</v>
      </c>
      <c r="I21" s="87">
        <f t="shared" si="0"/>
        <v>58696.733293320001</v>
      </c>
      <c r="J21" s="118"/>
    </row>
    <row r="22" spans="2:11" ht="15" thickBot="1">
      <c r="B22" s="83"/>
      <c r="C22" s="83"/>
      <c r="D22" s="84"/>
      <c r="E22" s="83"/>
      <c r="F22" s="88">
        <f>F21/$D$21</f>
        <v>0.1181849324454025</v>
      </c>
      <c r="G22" s="88">
        <f t="shared" ref="G22:I22" si="1">G21/$D$21</f>
        <v>0.3012708897347352</v>
      </c>
      <c r="H22" s="88">
        <f t="shared" si="1"/>
        <v>0.31479806022326412</v>
      </c>
      <c r="I22" s="88">
        <f t="shared" si="1"/>
        <v>0.26574611759659816</v>
      </c>
      <c r="K22" s="117"/>
    </row>
    <row r="23" spans="2:11" ht="15" thickBot="1">
      <c r="B23" s="83"/>
      <c r="C23" s="83"/>
      <c r="D23" s="84"/>
      <c r="E23" s="83"/>
      <c r="F23" s="89">
        <f>F22</f>
        <v>0.1181849324454025</v>
      </c>
      <c r="G23" s="90">
        <f>F23+G22</f>
        <v>0.41945582218013772</v>
      </c>
      <c r="H23" s="90">
        <f t="shared" ref="H23:I23" si="2">G23+H22</f>
        <v>0.73425388240340184</v>
      </c>
      <c r="I23" s="90">
        <f t="shared" si="2"/>
        <v>1</v>
      </c>
    </row>
    <row r="26" spans="2:11">
      <c r="B26" s="142" t="s">
        <v>151</v>
      </c>
      <c r="C26" s="142"/>
      <c r="D26" s="142"/>
      <c r="E26" s="142"/>
      <c r="F26" s="142"/>
      <c r="G26" s="142"/>
      <c r="H26" s="142"/>
      <c r="I26" s="142"/>
    </row>
    <row r="31" spans="2:11">
      <c r="D31" s="1"/>
      <c r="F31" s="1"/>
    </row>
    <row r="32" spans="2:11">
      <c r="C32" s="1" t="s">
        <v>58</v>
      </c>
      <c r="D32" s="29"/>
      <c r="F32" s="1" t="s">
        <v>105</v>
      </c>
    </row>
    <row r="33" spans="3:6">
      <c r="C33" s="29" t="s">
        <v>36</v>
      </c>
      <c r="D33" s="1"/>
      <c r="F33" s="29" t="s">
        <v>37</v>
      </c>
    </row>
  </sheetData>
  <mergeCells count="3">
    <mergeCell ref="B21:C21"/>
    <mergeCell ref="B1:I3"/>
    <mergeCell ref="B26:I26"/>
  </mergeCells>
  <pageMargins left="0.25" right="0.25" top="0.75" bottom="0.75" header="0.3" footer="0.3"/>
  <pageSetup paperSize="9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workbookViewId="0">
      <selection activeCell="A10" sqref="A10"/>
    </sheetView>
  </sheetViews>
  <sheetFormatPr defaultRowHeight="14.25"/>
  <cols>
    <col min="1" max="1" width="19" customWidth="1"/>
    <col min="2" max="2" width="10.375" bestFit="1" customWidth="1"/>
    <col min="3" max="3" width="45.25" customWidth="1"/>
    <col min="4" max="4" width="9.25" customWidth="1"/>
    <col min="5" max="5" width="11.375" customWidth="1"/>
    <col min="6" max="6" width="13.625" customWidth="1"/>
    <col min="7" max="9" width="0" hidden="1" customWidth="1"/>
    <col min="10" max="10" width="13.75" customWidth="1"/>
  </cols>
  <sheetData>
    <row r="1" spans="1:10">
      <c r="A1" s="102"/>
      <c r="B1" s="102"/>
      <c r="C1" s="102"/>
      <c r="D1" s="102"/>
      <c r="E1" s="102"/>
      <c r="F1" s="102"/>
      <c r="G1" s="102"/>
      <c r="H1" s="102"/>
      <c r="I1" s="102"/>
      <c r="J1" s="102"/>
    </row>
    <row r="2" spans="1:10">
      <c r="A2" s="147" t="s">
        <v>57</v>
      </c>
      <c r="B2" s="147"/>
      <c r="C2" s="147"/>
      <c r="D2" s="147"/>
      <c r="E2" s="147"/>
      <c r="F2" s="147"/>
      <c r="G2" s="147"/>
      <c r="H2" s="147"/>
      <c r="I2" s="147"/>
      <c r="J2" s="147"/>
    </row>
    <row r="3" spans="1:10" ht="15">
      <c r="A3" s="104" t="s">
        <v>52</v>
      </c>
      <c r="B3" s="104" t="s">
        <v>4</v>
      </c>
      <c r="C3" s="96" t="s">
        <v>50</v>
      </c>
      <c r="D3" s="104" t="s">
        <v>43</v>
      </c>
      <c r="E3" s="105" t="s">
        <v>46</v>
      </c>
      <c r="F3" s="105" t="s">
        <v>47</v>
      </c>
      <c r="G3" s="95"/>
      <c r="H3" s="95"/>
      <c r="I3" s="106"/>
      <c r="J3" s="105" t="s">
        <v>48</v>
      </c>
    </row>
    <row r="4" spans="1:10">
      <c r="A4" s="107" t="s">
        <v>44</v>
      </c>
      <c r="B4" s="107">
        <v>90777</v>
      </c>
      <c r="C4" s="108" t="s">
        <v>53</v>
      </c>
      <c r="D4" s="112" t="s">
        <v>45</v>
      </c>
      <c r="E4" s="109">
        <v>20</v>
      </c>
      <c r="F4" s="109">
        <v>128</v>
      </c>
      <c r="G4" s="110"/>
      <c r="H4" s="110"/>
      <c r="I4" s="111"/>
      <c r="J4" s="109">
        <f>F4*E4</f>
        <v>2560</v>
      </c>
    </row>
    <row r="5" spans="1:10">
      <c r="A5" s="97" t="s">
        <v>44</v>
      </c>
      <c r="B5" s="97">
        <v>90780</v>
      </c>
      <c r="C5" s="98" t="s">
        <v>54</v>
      </c>
      <c r="D5" s="97" t="s">
        <v>45</v>
      </c>
      <c r="E5" s="99">
        <v>60</v>
      </c>
      <c r="F5" s="99">
        <v>117.5</v>
      </c>
      <c r="G5" s="100"/>
      <c r="H5" s="100"/>
      <c r="I5" s="101"/>
      <c r="J5" s="109">
        <f t="shared" ref="J5:J6" si="0">F5*E5</f>
        <v>7050</v>
      </c>
    </row>
    <row r="6" spans="1:10">
      <c r="A6" s="97" t="s">
        <v>44</v>
      </c>
      <c r="B6" s="97">
        <v>90766</v>
      </c>
      <c r="C6" s="98" t="s">
        <v>55</v>
      </c>
      <c r="D6" s="97" t="s">
        <v>45</v>
      </c>
      <c r="E6" s="99">
        <v>80</v>
      </c>
      <c r="F6" s="99">
        <v>29.5</v>
      </c>
      <c r="G6" s="100"/>
      <c r="H6" s="100"/>
      <c r="I6" s="101"/>
      <c r="J6" s="109">
        <f t="shared" si="0"/>
        <v>2360</v>
      </c>
    </row>
    <row r="7" spans="1:10">
      <c r="A7" s="102"/>
      <c r="B7" s="102"/>
      <c r="C7" s="102"/>
      <c r="D7" s="102"/>
      <c r="E7" s="102"/>
      <c r="F7" s="103" t="s">
        <v>51</v>
      </c>
      <c r="G7" s="103"/>
      <c r="H7" s="103"/>
      <c r="I7" s="103"/>
      <c r="J7" s="103">
        <f>J4+J5+J6</f>
        <v>11970</v>
      </c>
    </row>
    <row r="9" spans="1:10">
      <c r="A9" s="140" t="s">
        <v>150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21"/>
      <c r="B10" s="121"/>
      <c r="C10" s="121"/>
      <c r="D10" s="121"/>
      <c r="E10" s="121"/>
      <c r="F10" s="121"/>
      <c r="G10" s="121"/>
      <c r="H10" s="121"/>
      <c r="I10" s="121"/>
    </row>
    <row r="11" spans="1:10">
      <c r="A11" s="8"/>
      <c r="B11" s="29"/>
      <c r="C11" s="1"/>
      <c r="D11" s="1"/>
      <c r="E11" s="1"/>
      <c r="F11" s="1"/>
      <c r="G11" s="1"/>
      <c r="H11" s="1"/>
      <c r="I11" s="1"/>
    </row>
    <row r="12" spans="1:10">
      <c r="A12" s="8"/>
      <c r="B12" s="29"/>
      <c r="C12" s="1"/>
      <c r="D12" s="1"/>
      <c r="E12" s="1"/>
      <c r="F12" s="1"/>
      <c r="G12" s="1"/>
      <c r="H12" s="1"/>
      <c r="I12" s="1"/>
    </row>
    <row r="13" spans="1:10">
      <c r="A13" s="1"/>
      <c r="B13" s="18"/>
      <c r="C13" s="1"/>
      <c r="D13" s="1"/>
      <c r="E13" s="1"/>
      <c r="F13" s="1"/>
      <c r="G13" s="1"/>
      <c r="H13" s="1"/>
      <c r="I13" s="91"/>
    </row>
    <row r="14" spans="1:10">
      <c r="A14" s="1"/>
      <c r="B14" s="1"/>
      <c r="C14" s="1"/>
      <c r="D14" s="1"/>
      <c r="E14" s="1"/>
      <c r="F14" s="1"/>
      <c r="G14" s="1"/>
      <c r="H14" s="1"/>
      <c r="I14" s="1"/>
    </row>
    <row r="15" spans="1:10">
      <c r="A15" s="1"/>
      <c r="B15" s="1"/>
      <c r="C15" s="1" t="s">
        <v>58</v>
      </c>
      <c r="D15" s="1"/>
      <c r="E15" s="1"/>
      <c r="F15" s="1" t="s">
        <v>105</v>
      </c>
      <c r="G15" s="1"/>
      <c r="H15" s="1"/>
      <c r="I15" s="1"/>
    </row>
    <row r="16" spans="1:10">
      <c r="A16" s="1"/>
      <c r="B16" s="1"/>
      <c r="C16" s="29" t="s">
        <v>36</v>
      </c>
      <c r="D16" s="29"/>
      <c r="E16" s="1"/>
      <c r="F16" s="29" t="s">
        <v>37</v>
      </c>
      <c r="G16" s="29"/>
      <c r="H16" s="29"/>
      <c r="I16" s="29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</sheetData>
  <mergeCells count="2">
    <mergeCell ref="A2:J2"/>
    <mergeCell ref="A9:I9"/>
  </mergeCells>
  <conditionalFormatting sqref="C3 F7:J7 A3">
    <cfRule type="expression" dxfId="3" priority="510" stopIfTrue="1">
      <formula>AND(#REF!&lt;&gt;"COMPOSICAO",#REF!&lt;&gt;"INSUMO",#REF!&lt;&gt;"")</formula>
    </cfRule>
    <cfRule type="expression" dxfId="2" priority="511" stopIfTrue="1">
      <formula>AND(OR(#REF!="COMPOSICAO",#REF!="INSUMO",#REF!&lt;&gt;""),#REF!&lt;&gt;"")</formula>
    </cfRule>
  </conditionalFormatting>
  <conditionalFormatting sqref="A4:F6 B3 D3:F3 I3:J6">
    <cfRule type="expression" dxfId="1" priority="343" stopIfTrue="1">
      <formula>AND(#REF!&lt;&gt;"COMPOSICAO",#REF!&lt;&gt;"INSUMO",#REF!&lt;&gt;"")</formula>
    </cfRule>
    <cfRule type="expression" dxfId="0" priority="344" stopIfTrue="1">
      <formula>AND(OR(#REF!="COMPOSICAO",#REF!="INSUMO",#REF!&lt;&gt;""),#REF!&lt;&gt;"")</formula>
    </cfRule>
  </conditionalFormatting>
  <pageMargins left="0.511811024" right="0.511811024" top="0.78740157499999996" bottom="0.78740157499999996" header="0.31496062000000002" footer="0.3149606200000000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Orçamento</vt:lpstr>
      <vt:lpstr>Plan1</vt:lpstr>
      <vt:lpstr>Cronograma</vt:lpstr>
      <vt:lpstr>COMP</vt:lpstr>
      <vt:lpstr>Orçamento!Area_de_impressao</vt:lpstr>
      <vt:lpstr>Orçamento!Titulos_de_impressao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Windows</cp:lastModifiedBy>
  <cp:lastPrinted>2026-06-11T13:13:19Z</cp:lastPrinted>
  <dcterms:created xsi:type="dcterms:W3CDTF">2012-10-15T18:57:41Z</dcterms:created>
  <dcterms:modified xsi:type="dcterms:W3CDTF">2026-06-11T13:26:42Z</dcterms:modified>
</cp:coreProperties>
</file>