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showInkAnnotation="0" codeName="EstaPasta_de_trabalho" defaultThemeVersion="124226"/>
  <mc:AlternateContent xmlns:mc="http://schemas.openxmlformats.org/markup-compatibility/2006">
    <mc:Choice Requires="x15">
      <x15ac:absPath xmlns:x15ac="http://schemas.microsoft.com/office/spreadsheetml/2010/11/ac" url="C:\Users\Saulo Fabrício\Desktop\PREF F\2025\MÓDULOS SANITÁRIOS FUNASA\CÓPIA PLANILHA SISTEMA NÃO SERVE PARA USO\"/>
    </mc:Choice>
  </mc:AlternateContent>
  <bookViews>
    <workbookView xWindow="0" yWindow="0" windowWidth="20496" windowHeight="7656" tabRatio="715"/>
  </bookViews>
  <sheets>
    <sheet name="OK 21 MÓDULOS" sheetId="53" r:id="rId1"/>
    <sheet name="Memorial de Cálculo" sheetId="1" state="hidden" r:id="rId2"/>
    <sheet name="Cronograma Fisico Financeiro" sheetId="3" state="hidden" r:id="rId3"/>
  </sheets>
  <definedNames>
    <definedName name="_xlnm.Print_Area" localSheetId="1">'Memorial de Cálculo'!$A$2:$G$155</definedName>
    <definedName name="_xlnm.Print_Area" localSheetId="0">'OK 21 MÓDULOS'!$A$1:$S$134</definedName>
  </definedNames>
  <calcPr calcId="162913"/>
</workbook>
</file>

<file path=xl/calcChain.xml><?xml version="1.0" encoding="utf-8"?>
<calcChain xmlns="http://schemas.openxmlformats.org/spreadsheetml/2006/main">
  <c r="G150" i="1" l="1"/>
  <c r="E115" i="1"/>
  <c r="D110" i="1"/>
  <c r="B119" i="1"/>
  <c r="B115" i="1"/>
  <c r="D94" i="1"/>
  <c r="G94" i="1" s="1"/>
  <c r="D92" i="1"/>
  <c r="G92" i="1" s="1"/>
  <c r="G96" i="1"/>
  <c r="G79" i="1"/>
  <c r="G77" i="1"/>
  <c r="G75" i="1"/>
  <c r="G62" i="1"/>
  <c r="G58" i="1"/>
  <c r="G54" i="1"/>
  <c r="G55" i="1" s="1"/>
  <c r="G50" i="1"/>
  <c r="G46" i="1"/>
  <c r="B42" i="1"/>
  <c r="G42" i="1" s="1"/>
  <c r="G38" i="1"/>
  <c r="G32" i="1"/>
  <c r="G34" i="1"/>
  <c r="G35" i="1" s="1"/>
  <c r="G80" i="1" l="1"/>
  <c r="G97" i="1"/>
  <c r="G23" i="1" l="1"/>
  <c r="G22" i="1"/>
  <c r="G21" i="1"/>
  <c r="G20" i="1"/>
  <c r="G24" i="1" l="1"/>
  <c r="G27" i="1"/>
  <c r="G28" i="1" s="1"/>
  <c r="G47" i="1" l="1"/>
  <c r="G59" i="1" l="1"/>
  <c r="G100" i="1" l="1"/>
  <c r="G119" i="1" l="1"/>
  <c r="G120" i="1" s="1"/>
  <c r="G154" i="1"/>
  <c r="G155" i="1" s="1"/>
  <c r="G151" i="1"/>
  <c r="G146" i="1"/>
  <c r="G147" i="1" s="1"/>
  <c r="G141" i="1"/>
  <c r="G142" i="1" s="1"/>
  <c r="G132" i="1"/>
  <c r="G133" i="1" s="1"/>
  <c r="G128" i="1"/>
  <c r="G129" i="1" s="1"/>
  <c r="G124" i="1"/>
  <c r="G136" i="1"/>
  <c r="G137" i="1" s="1"/>
  <c r="G115" i="1"/>
  <c r="G116" i="1" s="1"/>
  <c r="G110" i="1"/>
  <c r="G111" i="1" s="1"/>
  <c r="G106" i="1"/>
  <c r="G107" i="1" s="1"/>
  <c r="G88" i="1"/>
  <c r="G89" i="1" s="1"/>
  <c r="G83" i="1"/>
  <c r="G84" i="1"/>
  <c r="G39" i="1"/>
  <c r="B70" i="1" l="1"/>
  <c r="G125" i="1"/>
  <c r="G85" i="1"/>
  <c r="G51" i="1"/>
  <c r="V13" i="3" l="1"/>
  <c r="V11" i="3"/>
  <c r="G14" i="1" l="1"/>
  <c r="G13" i="1"/>
  <c r="V15" i="3" l="1"/>
  <c r="V9" i="3"/>
  <c r="V7" i="3"/>
  <c r="G43" i="1" l="1"/>
  <c r="G63" i="1" l="1"/>
  <c r="D70" i="1" s="1"/>
  <c r="G101" i="1"/>
  <c r="G70" i="1" l="1"/>
  <c r="H15" i="3"/>
  <c r="T16" i="3" s="1"/>
  <c r="V16" i="3" s="1"/>
  <c r="G71" i="1" l="1"/>
  <c r="B66" i="1" s="1"/>
  <c r="G66" i="1" s="1"/>
  <c r="G67" i="1" l="1"/>
  <c r="H13" i="3"/>
  <c r="H9" i="3" l="1"/>
  <c r="J10" i="3" s="1"/>
  <c r="T14" i="3"/>
  <c r="T25" i="3" s="1"/>
  <c r="R14" i="3"/>
  <c r="R25" i="3" s="1"/>
  <c r="P14" i="3"/>
  <c r="H11" i="3"/>
  <c r="L12" i="3" l="1"/>
  <c r="P12" i="3"/>
  <c r="P25" i="3" s="1"/>
  <c r="V14" i="3"/>
  <c r="L10" i="3"/>
  <c r="V10" i="3" s="1"/>
  <c r="N12" i="3"/>
  <c r="N25" i="3" s="1"/>
  <c r="V12" i="3" l="1"/>
  <c r="L25" i="3"/>
  <c r="H7" i="3" l="1"/>
  <c r="H25" i="3" s="1"/>
  <c r="J8" i="3" l="1"/>
  <c r="J25" i="3" s="1"/>
  <c r="J27" i="3" s="1"/>
  <c r="L27" i="3" s="1"/>
  <c r="N27" i="3" s="1"/>
  <c r="P27" i="3" s="1"/>
  <c r="R27" i="3" s="1"/>
  <c r="T27" i="3" s="1"/>
  <c r="V8" i="3" l="1"/>
  <c r="V25" i="3" s="1"/>
</calcChain>
</file>

<file path=xl/sharedStrings.xml><?xml version="1.0" encoding="utf-8"?>
<sst xmlns="http://schemas.openxmlformats.org/spreadsheetml/2006/main" count="751" uniqueCount="401">
  <si>
    <t>MEMORIAL DE CÁLCULO</t>
  </si>
  <si>
    <t>ITEM</t>
  </si>
  <si>
    <t xml:space="preserve">Obra: </t>
  </si>
  <si>
    <t>Comprimento:</t>
  </si>
  <si>
    <t>1.1</t>
  </si>
  <si>
    <t>INFRAESTRUTURA</t>
  </si>
  <si>
    <t>1.2</t>
  </si>
  <si>
    <t>Comprimento (m)</t>
  </si>
  <si>
    <t>Volume Total (m³)</t>
  </si>
  <si>
    <t>Área da Base (m²)</t>
  </si>
  <si>
    <t>Altura (m)</t>
  </si>
  <si>
    <t>Apiloamento no Fundo de Vala</t>
  </si>
  <si>
    <t>Peso (kg)</t>
  </si>
  <si>
    <t>Massa Nominas (kg/m)</t>
  </si>
  <si>
    <t>Peso Total (kg)</t>
  </si>
  <si>
    <t>Reaterro (m³)</t>
  </si>
  <si>
    <t>Concreto Magro</t>
  </si>
  <si>
    <t>Concreto, fornecimento, lançamento e adensamento (m³)</t>
  </si>
  <si>
    <t>Largura (m)</t>
  </si>
  <si>
    <t>Área Total (m²)</t>
  </si>
  <si>
    <t>Volume (m³)</t>
  </si>
  <si>
    <t>Área (m²)</t>
  </si>
  <si>
    <t xml:space="preserve">ø 6,3 mm </t>
  </si>
  <si>
    <t>MESOESTRUTURA</t>
  </si>
  <si>
    <t>2.1</t>
  </si>
  <si>
    <t>2.2</t>
  </si>
  <si>
    <t>Forma, desforma e montagem (m²)</t>
  </si>
  <si>
    <t>2.3</t>
  </si>
  <si>
    <t>SUPERESTRUTURA</t>
  </si>
  <si>
    <t>SERVIÇOS PRELIMINARES</t>
  </si>
  <si>
    <t xml:space="preserve">ø 12,5 mm </t>
  </si>
  <si>
    <t>CÓDIGO DO INSUMO</t>
  </si>
  <si>
    <t xml:space="preserve">UN </t>
  </si>
  <si>
    <t>QUANT</t>
  </si>
  <si>
    <t>FONTE</t>
  </si>
  <si>
    <t>DESCRIÇÃO DOS SERVIÇOS</t>
  </si>
  <si>
    <t>UNITÁRIO</t>
  </si>
  <si>
    <t>TOTAL</t>
  </si>
  <si>
    <t>INSTALAÇÃO DE CANTEIRO DE OBRAS</t>
  </si>
  <si>
    <t>LIGAÇÃO PROVISÓRIA DE ÁGUA E ESGOTO</t>
  </si>
  <si>
    <t>SERVIÇOS COMPLEMENTARES</t>
  </si>
  <si>
    <t>2.4</t>
  </si>
  <si>
    <t xml:space="preserve">Aparelho de Apoio </t>
  </si>
  <si>
    <t>Qtd</t>
  </si>
  <si>
    <t>Volume (dm³)</t>
  </si>
  <si>
    <t>1.2.1</t>
  </si>
  <si>
    <t>1.2.2</t>
  </si>
  <si>
    <t>1.2.3</t>
  </si>
  <si>
    <t>1.2.4</t>
  </si>
  <si>
    <t>1.3</t>
  </si>
  <si>
    <t>1.4</t>
  </si>
  <si>
    <t>1.5</t>
  </si>
  <si>
    <t>1.6</t>
  </si>
  <si>
    <t>Composição de BDI Sugerida</t>
  </si>
  <si>
    <t>BDI Proposto</t>
  </si>
  <si>
    <t>Composição de BDI Adotada</t>
  </si>
  <si>
    <t>Garantia (G)</t>
  </si>
  <si>
    <t>Despesas Financeiras (DF)</t>
  </si>
  <si>
    <t>Administração Central (AC)</t>
  </si>
  <si>
    <t xml:space="preserve">Lucros (L) </t>
  </si>
  <si>
    <t>Tributos (T)</t>
  </si>
  <si>
    <t>Risco (R)</t>
  </si>
  <si>
    <t>Garantia:</t>
  </si>
  <si>
    <t>Despesas Financeiras:</t>
  </si>
  <si>
    <t>Administração Central:</t>
  </si>
  <si>
    <t>Risco:</t>
  </si>
  <si>
    <t>Lucros:</t>
  </si>
  <si>
    <t>Tributos:</t>
  </si>
  <si>
    <t>%</t>
  </si>
  <si>
    <t>(1-T)</t>
  </si>
  <si>
    <t>Regime de Execução de Obras</t>
  </si>
  <si>
    <t>Escavação - Obs: (Escavaçao com 20 cm de folga de cada lado para circulação de mao-de-obra)</t>
  </si>
  <si>
    <t>Perfis Metálicos</t>
  </si>
  <si>
    <t>2.5</t>
  </si>
  <si>
    <t>CUSTO S/ BDI</t>
  </si>
  <si>
    <t>PREÇO C/ BDI</t>
  </si>
  <si>
    <t>BDI = ((1+AC+G+S+R) x (1+DF) x (1+L))  -1</t>
  </si>
  <si>
    <t xml:space="preserve">   I)   Composição do BDI,Intervalos admissíveis e Fórmula de Cálculo no Acórdão 2622/2013 do TCU</t>
  </si>
  <si>
    <t>2.6</t>
  </si>
  <si>
    <t>2.7</t>
  </si>
  <si>
    <t>2.8</t>
  </si>
  <si>
    <t>3.1</t>
  </si>
  <si>
    <t>3.2</t>
  </si>
  <si>
    <t>3.3</t>
  </si>
  <si>
    <t>3.4</t>
  </si>
  <si>
    <t>3.5</t>
  </si>
  <si>
    <t>4.1</t>
  </si>
  <si>
    <t>4.2</t>
  </si>
  <si>
    <t>4.2.1</t>
  </si>
  <si>
    <t>4.2.2</t>
  </si>
  <si>
    <t>4.3</t>
  </si>
  <si>
    <t>4.4</t>
  </si>
  <si>
    <t>4.5</t>
  </si>
  <si>
    <t xml:space="preserve">  Observação:</t>
  </si>
  <si>
    <t>DESCRIÇÃO</t>
  </si>
  <si>
    <t>VALOR</t>
  </si>
  <si>
    <t>ACUMULADO</t>
  </si>
  <si>
    <t>TOTAL DO ITEM</t>
  </si>
  <si>
    <t xml:space="preserve">                       CRONOGRAMA FÍSICO FINANCEIRO</t>
  </si>
  <si>
    <t>Data base :</t>
  </si>
  <si>
    <t>Mês 1</t>
  </si>
  <si>
    <t>Mês 2</t>
  </si>
  <si>
    <t>Mês 3</t>
  </si>
  <si>
    <t>Mês 4</t>
  </si>
  <si>
    <t>Mês 5</t>
  </si>
  <si>
    <t>Volume Total (dm³)</t>
  </si>
  <si>
    <t xml:space="preserve"> Fórmula:</t>
  </si>
  <si>
    <t xml:space="preserve">BARRACÃO PESSOAL - VESTIÁRIO </t>
  </si>
  <si>
    <t>BARRACÃO DEPÓSITO E FERRAMENTAS</t>
  </si>
  <si>
    <t xml:space="preserve">BARRACÃO REFEITÓRIO </t>
  </si>
  <si>
    <t xml:space="preserve">ESCRITÓRIO DE FISCALIZAÇÃO/EMPREITADA </t>
  </si>
  <si>
    <t>PLACA D EOBRA  - 3,00 X 1,50 m</t>
  </si>
  <si>
    <t>LOCAÇÃO DA OBRA</t>
  </si>
  <si>
    <t xml:space="preserve">LIGAÇÃO PROVISÓRIA DE LUZ </t>
  </si>
  <si>
    <t>Unidade</t>
  </si>
  <si>
    <t>Quantidade</t>
  </si>
  <si>
    <t>m2</t>
  </si>
  <si>
    <t>5.2</t>
  </si>
  <si>
    <t>Mês 6</t>
  </si>
  <si>
    <t>Carga e transporte do material escavado (Considerando taxa de empolamento de 25%)</t>
  </si>
  <si>
    <t>4.4.1</t>
  </si>
  <si>
    <t>Fornecimento, corte, dobra e montagem da ferragem - Aço CA 50 - 6,3 mm (1/4) A 12,5 mm (1/2)- (kg)</t>
  </si>
  <si>
    <t>Fornecimento, corte, dobra e montagem da ferragem - Aço CA 50 -16,0 (5/8) À 25,0MM (1) - (kg)</t>
  </si>
  <si>
    <t xml:space="preserve">ø 20,0 mm </t>
  </si>
  <si>
    <t>Volume de concretagem</t>
  </si>
  <si>
    <t>Quantidade (unid)</t>
  </si>
  <si>
    <t>Volume de escavação</t>
  </si>
  <si>
    <t>Volume restante de reaterro (m³)</t>
  </si>
  <si>
    <t>Volume de reaterro</t>
  </si>
  <si>
    <t>Taxa de empolamento</t>
  </si>
  <si>
    <t>2.9</t>
  </si>
  <si>
    <t>4.3.1</t>
  </si>
  <si>
    <t>4.1.1</t>
  </si>
  <si>
    <t>4.1.2</t>
  </si>
  <si>
    <t>4.3.2</t>
  </si>
  <si>
    <t>4.3.3</t>
  </si>
  <si>
    <t>4.5.1</t>
  </si>
  <si>
    <t>4.5.2</t>
  </si>
  <si>
    <t>4.5.3</t>
  </si>
  <si>
    <t>Item</t>
  </si>
  <si>
    <t>Transporte</t>
  </si>
  <si>
    <t>Distância (km)</t>
  </si>
  <si>
    <t>Peso (t)</t>
  </si>
  <si>
    <t>Lançamento</t>
  </si>
  <si>
    <t>Peso total por distância (t.km)</t>
  </si>
  <si>
    <t>Peso total por distância</t>
  </si>
  <si>
    <t>Peso total (kg)</t>
  </si>
  <si>
    <t>Tabuleiro</t>
  </si>
  <si>
    <t>Laje de transição</t>
  </si>
  <si>
    <t>Área transversal (m²)</t>
  </si>
  <si>
    <t>Espessura (m)</t>
  </si>
  <si>
    <t>Concreto magro</t>
  </si>
  <si>
    <t>4.3.4</t>
  </si>
  <si>
    <t>Junta de dilatação</t>
  </si>
  <si>
    <t>Junta de dilatação preenchida com mastique asfáltico E=3 cm</t>
  </si>
  <si>
    <t>Juntas de dilatação</t>
  </si>
  <si>
    <t>Comprimento total (m)</t>
  </si>
  <si>
    <t>Estrada do entorno da cabeceira da ponte</t>
  </si>
  <si>
    <t>Execução de base de solo estabilizado (acima das lajes de transição)</t>
  </si>
  <si>
    <t>Compactação (acima das lajes de transição)</t>
  </si>
  <si>
    <t>Cascalhamento (acima das lajes de transição)</t>
  </si>
  <si>
    <t>Largura: 4,20 M</t>
  </si>
  <si>
    <t>DEZEMBRO DE 2014</t>
  </si>
  <si>
    <t>Tabuleiros pré-fabricados</t>
  </si>
  <si>
    <t>Tabuleiros pré-fabricados (unid)</t>
  </si>
  <si>
    <t>Área longitudinal (duas faces) (m²)</t>
  </si>
  <si>
    <t>Área fundo (m²)</t>
  </si>
  <si>
    <t>Área frontal (m²)</t>
  </si>
  <si>
    <t xml:space="preserve">Unidades </t>
  </si>
  <si>
    <t>Ancoragem de barras de aço com resina</t>
  </si>
  <si>
    <t>Diâmetro (mm)</t>
  </si>
  <si>
    <t>Profundidade (cm)</t>
  </si>
  <si>
    <t>2.10</t>
  </si>
  <si>
    <t>1.7</t>
  </si>
  <si>
    <t>DEMOLIÇÃO E PREPARO DA ESTRUTURA EXISTENTE</t>
  </si>
  <si>
    <t>1.7.1</t>
  </si>
  <si>
    <t>m3</t>
  </si>
  <si>
    <t>1.7.2</t>
  </si>
  <si>
    <t xml:space="preserve">ESCARIFICAÇÃO MANUAL EM CONCRETO </t>
  </si>
  <si>
    <t>DEMOLIÇÃO DE ESTRUTURA EM CONCRETO - MANUAL</t>
  </si>
  <si>
    <t>Reforma de Ponte em estrutura mista no Município de Claro dos Poções / MG</t>
  </si>
  <si>
    <t>24,02 M</t>
  </si>
  <si>
    <t>OBRA REFORMA DA PONTE CANDEIAS - 24,02 M DE EXTENSÃO / 4,20 M DE LARGURA</t>
  </si>
  <si>
    <t>Demolição 1 (Pegão Esquerdo) - Segunda Parte</t>
  </si>
  <si>
    <t>Demolição 1 (Pegão Esquerdo) - Primeira Parte</t>
  </si>
  <si>
    <t>Demolição 2 = Demolição 3</t>
  </si>
  <si>
    <t>Demolição 4 (Pegão Direito)</t>
  </si>
  <si>
    <t>Pegão Esquerdo</t>
  </si>
  <si>
    <t>Sapatas S1=S3</t>
  </si>
  <si>
    <t>Sapatas S1=S2=S3=S4</t>
  </si>
  <si>
    <t>Sapatas S2=s4</t>
  </si>
  <si>
    <t>Área de forma e desforma</t>
  </si>
  <si>
    <t xml:space="preserve">ø 8,0 mm </t>
  </si>
  <si>
    <t>Pilares P1=P3</t>
  </si>
  <si>
    <t>Pilares P2=P4</t>
  </si>
  <si>
    <t>Vigas de Cabeceira V301</t>
  </si>
  <si>
    <t>Ponte de 24 metros</t>
  </si>
  <si>
    <t>Peso em kg</t>
  </si>
  <si>
    <t>Laje de Transição   LT 301=LT 302</t>
  </si>
  <si>
    <t>Prefeituta de Claro dos Poções - Orçamento Reforma da Ponte Candeias</t>
  </si>
  <si>
    <t>SINAPI</t>
  </si>
  <si>
    <t>PISO/PASSEIO</t>
  </si>
  <si>
    <t>UNID</t>
  </si>
  <si>
    <t>6.1</t>
  </si>
  <si>
    <t>5.3</t>
  </si>
  <si>
    <t>COBERTURA</t>
  </si>
  <si>
    <t>PINTURA</t>
  </si>
  <si>
    <t>7.1</t>
  </si>
  <si>
    <t>7.2</t>
  </si>
  <si>
    <t>8.1</t>
  </si>
  <si>
    <t>8.2</t>
  </si>
  <si>
    <t>8.3</t>
  </si>
  <si>
    <t>9.1</t>
  </si>
  <si>
    <t>9.2</t>
  </si>
  <si>
    <t>9.3</t>
  </si>
  <si>
    <t>9.4</t>
  </si>
  <si>
    <t>10.1</t>
  </si>
  <si>
    <t>9.5</t>
  </si>
  <si>
    <t>9.6</t>
  </si>
  <si>
    <t>9.7</t>
  </si>
  <si>
    <t>9.8</t>
  </si>
  <si>
    <t>11.1</t>
  </si>
  <si>
    <t>11.2</t>
  </si>
  <si>
    <t>11.3</t>
  </si>
  <si>
    <t>11.4</t>
  </si>
  <si>
    <t>11.5</t>
  </si>
  <si>
    <t>11.6</t>
  </si>
  <si>
    <t>12.1</t>
  </si>
  <si>
    <t>12.2</t>
  </si>
  <si>
    <t>12.3</t>
  </si>
  <si>
    <t>12.4</t>
  </si>
  <si>
    <t>12.5</t>
  </si>
  <si>
    <t>12.6</t>
  </si>
  <si>
    <t>12.7</t>
  </si>
  <si>
    <t>9.9</t>
  </si>
  <si>
    <t>EXECUTADO</t>
  </si>
  <si>
    <t>% DE EXECUÇÃO</t>
  </si>
  <si>
    <t>PLACA DE OBRAS</t>
  </si>
  <si>
    <t>PLANILHA ORÇAMENTARIA PARA EXECUÇÃO DE MELHORIAS SANITÁRIAS COMPLETAS LIGADAS A TANQUE SEPTICO E SUMIDOURO</t>
  </si>
  <si>
    <t>9.10</t>
  </si>
  <si>
    <t>9.11</t>
  </si>
  <si>
    <t>Construção de módulos sanitários com dimensões 1,50 X 2,00 m</t>
  </si>
  <si>
    <t>89711</t>
  </si>
  <si>
    <t>Limpeza manual de vegetação em terreno com enxada</t>
  </si>
  <si>
    <t>98524</t>
  </si>
  <si>
    <t>ESTRUTURA - VIGAS BALDRAME (15 X 15)</t>
  </si>
  <si>
    <t>Escavação manual de valas com profundidade menor ou igual a 1,30 m Af_03/2016</t>
  </si>
  <si>
    <t>Fabricação, montagem e desmontagem de forma para viga baldrame, em chapa de madeira compensada resinada, e=17 mm, 4 utilizações</t>
  </si>
  <si>
    <t>Concreto FCK=15 MPA, preparo em betoneira, traço 1:3,4:3,5, sem lançamento</t>
  </si>
  <si>
    <t>Lançamento com uso de baldes, adensamento e acabamento de concreto em estruturas</t>
  </si>
  <si>
    <t>Impermeabilização de superfície com emulsão asfáltica, 2 demãos</t>
  </si>
  <si>
    <t>REVESTIMENTO INTERNO E EXTERNO</t>
  </si>
  <si>
    <t>Chapisco aplicado em alvenaria, argamassa 1:3, com preparo manual</t>
  </si>
  <si>
    <t>6.2</t>
  </si>
  <si>
    <t>6.3</t>
  </si>
  <si>
    <t>ESQUADRIAS</t>
  </si>
  <si>
    <t>Fornecimento e instalação de vidro liso fumê, E = 4 MM, em esquadria de madeira, fixado com baquete.</t>
  </si>
  <si>
    <t>7.3</t>
  </si>
  <si>
    <t>7.4</t>
  </si>
  <si>
    <t>Revestimento cerâmico com placas tipo esmaltada extra de dimensõesm 35x35 Cm, aplicada em ambientes de área menor que 5 M2 (interno)</t>
  </si>
  <si>
    <t>Aplicação manual de pintura interna com tinta latex, duas demãos</t>
  </si>
  <si>
    <t>Aplicação manual de pintura externa com tinta latex, duas demãos</t>
  </si>
  <si>
    <t>Pintura tinta de acabamento(pigmentada) esmalte sintético brilhante de madeira, uma demão (exposta)</t>
  </si>
  <si>
    <t>m²</t>
  </si>
  <si>
    <t>m³</t>
  </si>
  <si>
    <t>INSTALAÇÕES ELÉTRICAS</t>
  </si>
  <si>
    <t>91993</t>
  </si>
  <si>
    <t>38194</t>
  </si>
  <si>
    <t>Cabo de cobre flexível isolado, 2,5 mm2, anti-chama 450/750 V, para circuitos terminais, fornecimento e instalação</t>
  </si>
  <si>
    <t>m</t>
  </si>
  <si>
    <t>Interruptor simples (1 módulo) com tomada de embutir 2p+t 10 A, incluindo suporte e placa - fornecimento e instalação</t>
  </si>
  <si>
    <t>Tomada alta de embutir (1 módulo), 2p+t, 20 A, incluindo suporte e placa - fornecimento e instalação</t>
  </si>
  <si>
    <t>Cabo de cobre flexível isolado, 10,0 mm2, anti-chama 450/750 V, para circuitos terminais, fornecimento e instalação</t>
  </si>
  <si>
    <t>Soquete de porcelana base E27, FIXO DE TETO, PARA LÂMPADAS</t>
  </si>
  <si>
    <t>Lâmpada led 10 W bivolt branca, formato tradicional (base E 27)</t>
  </si>
  <si>
    <t>Eletroduto flexível corrugado, PVC, DN 25 mm (3/4"), para circuitos terminais, isolado em forro - Fornecimento e instalação</t>
  </si>
  <si>
    <t>Disjuntor termomagnético monopolar padrão DIN, corrente nominal de 10 A/240V, fornecimento e instalação.</t>
  </si>
  <si>
    <t>Disjuntor termomagnético monopolar padrão DIN, corrente nominal de 40 a 50 A/240V, fornecimento e instalação.</t>
  </si>
  <si>
    <t>Haste de aterramento 5/8" para SPDA - fornecimento e instalação</t>
  </si>
  <si>
    <t>INSTALAÇOES HIDROSANITÁRIAS: ÁGUA, INCLUINDO INSTALAÇÃO</t>
  </si>
  <si>
    <t>10.2</t>
  </si>
  <si>
    <t>10.3</t>
  </si>
  <si>
    <t>10.4</t>
  </si>
  <si>
    <t>10.5</t>
  </si>
  <si>
    <t>10.6</t>
  </si>
  <si>
    <t>10.7</t>
  </si>
  <si>
    <t>10.8</t>
  </si>
  <si>
    <t>10.9</t>
  </si>
  <si>
    <t>10.10</t>
  </si>
  <si>
    <t>INSTALAÇOES HIDROSANITÁRIAS: ESGOTO, INCLUINDO INSTALAÇÃO</t>
  </si>
  <si>
    <t>11681</t>
  </si>
  <si>
    <t>Joelho 90º, PVC, soldável, DN 25 mm, instalado em ramal ou sub-ramal de água - fornecimento e instalaçãpo</t>
  </si>
  <si>
    <t>Joelho PVC, soldável, com bucha de latão, 90 º, 25 mm x 1/2" para água fria predial</t>
  </si>
  <si>
    <t>Tubo PVC, soldável, DN 25 mm instalado em ramal ou sub-ramal de água</t>
  </si>
  <si>
    <t>Registro de pressão bruto de latão 3/4", roscável, em ramal de água - fornecimento e instalação</t>
  </si>
  <si>
    <t>Adaptador curto com bolso e rosca para registro PVC, soldável, DN 25 MM X 3/4", instalado em ramal ou sub-ramal de água - fornecimento e instalação</t>
  </si>
  <si>
    <t>Registro de gaveta bruto de latão 3/4", roscável, instalado em ramal de água fria - fornceimento e isntalação</t>
  </si>
  <si>
    <t>TÊ, PVC, soldável, DN 25 mm, instalado em ramal ou sub-ramal de água - fornecimento e instalação</t>
  </si>
  <si>
    <t>Tê com bucha de latão na bolsa central, PVC, soldável, 25 mm x 1/2, instalado em rmal e sub-ramakl de água.</t>
  </si>
  <si>
    <t>Engate/rabicho flexível plástico (PVC ou ABS), BRANCO 1/2" X 40 Cm.</t>
  </si>
  <si>
    <t>89796</t>
  </si>
  <si>
    <t>89714</t>
  </si>
  <si>
    <t>Curva curta  90º, PVC, série normal, esgoto predial, DN 100 mm, junta elástica, fornecido e instalado em ramal de descarga ou ramal de esgoto sanitário.</t>
  </si>
  <si>
    <t>Curva curta  90º, PVC, série normal, esgoto predial, DN 40 mm, junta elástica, fornecido e instalado em ramal de descarga ou ramal de esgoto sanitário.</t>
  </si>
  <si>
    <t>Tubo PVC, série normal, esgoto predial, DN 40 mm, fornecido e instalado em ramal de descarga ou ramal de esgoto sanitário.</t>
  </si>
  <si>
    <t>Tê , PVC, série normal, esgoto predial, DN 100 x 100 mm, junta elástica, fornecido e instalado em ramal de descarga ou ramal de esgoto sanitário.</t>
  </si>
  <si>
    <t>Tubo PVC, série normal, esgoto predial, DN 10O mm, fornecido e instalado em ramal de descarga ou ramal de esgoto sanitário.</t>
  </si>
  <si>
    <t>Bolsa de ligação em PVC, flexível para vaso sanitário 11/2" (40 mm).</t>
  </si>
  <si>
    <t>INSTALAÇOES HIDROSANITÁRIAS: ACESSÓRIOS</t>
  </si>
  <si>
    <t>12.8</t>
  </si>
  <si>
    <t>1031</t>
  </si>
  <si>
    <t>100860</t>
  </si>
  <si>
    <t>86939</t>
  </si>
  <si>
    <t>Caixa de descarga de plástico externa, de 9 litros, puxador de Nylon, não incluso cano, bolsa, engate.</t>
  </si>
  <si>
    <t>Assento sanitário de plástico, tipo convencional.</t>
  </si>
  <si>
    <t>Chuveiro elétrico comum, corpo plástico, tipo ducha - fornceimento e instalação</t>
  </si>
  <si>
    <t>Lavatório de louça branca com coluna, 44 x 35,5 Cm, padrão popular - fornecimento e  instalação (incluso torneira cromada, válvula, engate e sigão)</t>
  </si>
  <si>
    <t>CAIXA DE INSPEÇÃO</t>
  </si>
  <si>
    <t>13.1</t>
  </si>
  <si>
    <t>14.1</t>
  </si>
  <si>
    <t>14.2</t>
  </si>
  <si>
    <t>14.3.</t>
  </si>
  <si>
    <t>14.4</t>
  </si>
  <si>
    <t>14.5</t>
  </si>
  <si>
    <t>14.6</t>
  </si>
  <si>
    <t>14.7</t>
  </si>
  <si>
    <t>14.8</t>
  </si>
  <si>
    <t>14.9</t>
  </si>
  <si>
    <t>14.10</t>
  </si>
  <si>
    <t>TANQUE SÉPTICO (DIMENSÕES CONFORME PROJETO)</t>
  </si>
  <si>
    <t>93358</t>
  </si>
  <si>
    <t>87878</t>
  </si>
  <si>
    <t>20088</t>
  </si>
  <si>
    <t>Alvenaria de vedação de blocos cerâmicos furados, na horizontal de 9x19x19 Cm (espessura de 9 Cm) e argamassa de assentamento com preparo manual.</t>
  </si>
  <si>
    <t>Alvenaria de vedação de blocos cerâmicos furados, na horizontal de 14x9x19 Cm (espessura de 14 Cm) e argamassa de assentamento com preparo manual.</t>
  </si>
  <si>
    <t>Massa única para recebimento de pintura, em argamassa traço 1:2:8, preparo manual, aplicada manualmente em faces internas de paredes, espessura de 20 mm, com execução de taliscas</t>
  </si>
  <si>
    <t>Lastro de concreto magro, aplicado em pisos ou radiers, espessura de 5 Cm</t>
  </si>
  <si>
    <t>CAP PVC, série R, DN 100 mm, para esgoto predial.</t>
  </si>
  <si>
    <t>Concreto FCK=15 MPA, preparo em betoneira, traço 1:3,4:3, (cimento/areia média/brita 1) - preparo manual para tampa</t>
  </si>
  <si>
    <t>SUMIDOURO (DIMENSÕES CONFORME PROJETO)</t>
  </si>
  <si>
    <t>15.1</t>
  </si>
  <si>
    <t>15.2</t>
  </si>
  <si>
    <t>15.3</t>
  </si>
  <si>
    <t>15.4</t>
  </si>
  <si>
    <t>15.5</t>
  </si>
  <si>
    <t>15.6</t>
  </si>
  <si>
    <t>15.7</t>
  </si>
  <si>
    <t>15.8</t>
  </si>
  <si>
    <t>Alvenaria de vedação de blocos cerâmicos furados, na horizontal de 14x9x19 Cm (espessura de 14,0 Cm) e argamassa de assentamento com preparo manual.</t>
  </si>
  <si>
    <t>Chapisco aplicado em alvenaria (com presença de vãos) e estruturas de concreto de fachada, com colher de pedreiro, argamassa traço 1:3, com preparo manual.</t>
  </si>
  <si>
    <t>concreto FCK = 15 Mpa, traço 1:3,4:3,5 (cimento/ areia média/brita 01) - preparo manual da tampa</t>
  </si>
  <si>
    <t>87530</t>
  </si>
  <si>
    <t>Adaptador soldável com franges, um frange fixo para caaixa d'água, PVC soldável DN 25 mm X 3/4".</t>
  </si>
  <si>
    <t>TOTAL GERAL (BDI INCLUSO)</t>
  </si>
  <si>
    <t>12.9</t>
  </si>
  <si>
    <t>12.10</t>
  </si>
  <si>
    <t>86894</t>
  </si>
  <si>
    <t>11.17</t>
  </si>
  <si>
    <t>11.18</t>
  </si>
  <si>
    <t>Caixa d'água em polietileno, 500 litros - fornecimento e instalação</t>
  </si>
  <si>
    <t>ALVENARIA DE ELEVAÇÃO</t>
  </si>
  <si>
    <t>M²</t>
  </si>
  <si>
    <t>SETOP</t>
  </si>
  <si>
    <t>ED-49813</t>
  </si>
  <si>
    <t>Lastro de brita 2 ou 3 apiloado manualmente (espessura de 5cm - interno e externo)</t>
  </si>
  <si>
    <t>101877</t>
  </si>
  <si>
    <t>Quadro de distribuição de energia em PVC, de embutir, sem barramento, para 3 disjuntores - fornecimento e instalação.</t>
  </si>
  <si>
    <t>Luva soldavel com rosca, pvc, 25 mm x 1/2", para agua fria predial, fornecimento e instalação.</t>
  </si>
  <si>
    <t>95470</t>
  </si>
  <si>
    <t>Vaso sanitário sifonado convencional com louça branca, insluso conjunto de ligação para a bacia sanitária ajustável - fornecimento e instalação</t>
  </si>
  <si>
    <t>Tanque de louça branca com coluna, 30l ou equivalente - fornecimento e instalação.</t>
  </si>
  <si>
    <t>ED-49882</t>
  </si>
  <si>
    <t>Caixa de esgoto de inspeção/passagem em alvenaria (60x60x40cm), revestimento em argamassa com aditivo impermeabilizante, com tampa de concreto, inclusive escavação, reaterro e transporte e retirada do material escavado (em caçamba)</t>
  </si>
  <si>
    <t>Armação de muro ala e muro testa utilizando aço ca-50 de 8 mm – montagem.</t>
  </si>
  <si>
    <t>kg</t>
  </si>
  <si>
    <t>Telhamento com telha de aço/alumínio e = 0,5 mm, com até 2 águas, incluso içamento.</t>
  </si>
  <si>
    <t>Janela em aço basculante, fixação em argamassa, sem vidros, padronizada, - Ref_ 60x40 Cm</t>
  </si>
  <si>
    <t>Placa de obra (para construcao civil) em chapa galvanizada *n. 22*, adesivada (2x1,5m)</t>
  </si>
  <si>
    <t>Bancada de mármore sintético, de 120 x 60cm, com cuba integrada – fornecimento e instalação.</t>
  </si>
  <si>
    <t>Contemplado:</t>
  </si>
  <si>
    <t>Lastro de concreto magro, aplicado em pisos ou radiers, espessura de 5 Cm ( interno)</t>
  </si>
  <si>
    <t>Lastro de concreto magro, aplicado em pisos ou radiers, espessura de 5 Cm ( externo)</t>
  </si>
  <si>
    <t>98110</t>
  </si>
  <si>
    <t>CAIXA DE GORDURA PEQUENA (CAPACIDADE: 19 L), CIRCULAR, EM PVC, DIÂMETRO INTERNO= 0,3 M.</t>
  </si>
  <si>
    <t>ED-23035</t>
  </si>
  <si>
    <t>Porta metálica veneziana, tipo de abrir, com uma (1) folha, em perfil veneziana enrijecido, inclusive pintura anticorrosiva a base de óxido de ferro (zarcão), uma (1) demão, fornecimento e assentamento, inclusive fechadura e dobradiça</t>
  </si>
  <si>
    <t>pt</t>
  </si>
  <si>
    <t>ED-50274</t>
  </si>
  <si>
    <t>Locação topográfica para até vinte (20) pontos referenciais, inclusive estaca (piquete) de marcação</t>
  </si>
  <si>
    <t>Laje pre-moldada convencional (lajotas + vigotas) para forro, unidirecional, sobrecarga de 100 kg/m2, vao ate 4,00 m (sem colocacao).</t>
  </si>
  <si>
    <t>86911</t>
  </si>
  <si>
    <t>Torneira cromada longa, de parede, 1/2 ou 3/4, para pia de cozinha,padrão popular - fornecimento e instalação.</t>
  </si>
  <si>
    <t>Prefeitura Municipal de Fruta de Leite - MG</t>
  </si>
  <si>
    <t>NIXON MARLON GONÇALVES DAS NEVES - PREFEITO MUNICIPAL</t>
  </si>
  <si>
    <t>Revestimento cerâmico para paredes internas com placas tipo esmaltada de dimensões 20x20 cm aplicadas na altura inteira das paredes.</t>
  </si>
  <si>
    <t>34637</t>
  </si>
  <si>
    <t>Pedra britada n. 3 (38 a 50 mm) posto pedreira/fornecedor</t>
  </si>
  <si>
    <t xml:space="preserve"> SAULO FABRÍCIO LAFETÁ GONÇALVES - ARQUITETO E URBANISTA - CAU A 47.932-2</t>
  </si>
  <si>
    <t>Data base SINAPI 01/2025 DESONERADO - SETOP 10/2024</t>
  </si>
  <si>
    <t>Tubo de descida externo de PVC, para caixa de descarga externa alta - 40 mm - 1,60 m</t>
  </si>
  <si>
    <t>DATA: 30/05/2025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</si>
</sst>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9">
    <numFmt numFmtId="43" formatCode="_-* #,##0.00_-;\-* #,##0.00_-;_-* &quot;-&quot;??_-;_-@_-"/>
    <numFmt numFmtId="164" formatCode="&quot;R$&quot;#,##0;\-&quot;R$&quot;#,##0"/>
    <numFmt numFmtId="165" formatCode="&quot;R$&quot;#,##0.00;\-&quot;R$&quot;#,##0.00"/>
    <numFmt numFmtId="166" formatCode="_-&quot;R$&quot;* #,##0.00_-;\-&quot;R$&quot;* #,##0.00_-;_-&quot;R$&quot;* &quot;-&quot;??_-;_-@_-"/>
    <numFmt numFmtId="167" formatCode="_(&quot;R$ &quot;* #,##0.00_);_(&quot;R$ &quot;* \(#,##0.00\);_(&quot;R$ &quot;* &quot;-&quot;??_);_(@_)"/>
    <numFmt numFmtId="168" formatCode="_(* #,##0.00_);_(* \(#,##0.00\);_(* &quot;-&quot;??_);_(@_)"/>
    <numFmt numFmtId="169" formatCode="&quot;R$&quot;\ #,##0.00"/>
    <numFmt numFmtId="170" formatCode="_(&quot;R$&quot;* #,##0.00_);_(&quot;R$&quot;* \(#,##0.00\);_(&quot;R$&quot;* &quot;-&quot;??_);_(@_)"/>
    <numFmt numFmtId="171" formatCode="#,##0.0"/>
    <numFmt numFmtId="172" formatCode="_(* #,##0.0000_);_(* \(#,##0.0000\);_(* &quot;-&quot;??_);_(@_)"/>
    <numFmt numFmtId="173" formatCode="&quot;Cr$&quot;#,##0_);\(&quot;Cr$&quot;#,##0\)"/>
    <numFmt numFmtId="174" formatCode="_([$€]* #,##0.00_);_([$€]* \(#,##0.00\);_([$€]* &quot;-&quot;??_);_(@_)"/>
    <numFmt numFmtId="175" formatCode="&quot;R$&quot;#,##0.00_);\(&quot;R$&quot;#,##0.00\)"/>
    <numFmt numFmtId="176" formatCode="&quot;R$&quot;#,##0_);\(&quot;R$&quot;#,##0\)"/>
    <numFmt numFmtId="177" formatCode="#."/>
    <numFmt numFmtId="178" formatCode="mmmm\ d\,\ yyyy"/>
    <numFmt numFmtId="179" formatCode="\$#,##0\ ;\(\$#,##0\)"/>
    <numFmt numFmtId="180" formatCode="_([$€]\ * #,##0.00_);_([$€]\ * \(#,##0.00\);_([$€]\ * &quot;-&quot;??_);_(@_)"/>
    <numFmt numFmtId="181" formatCode="0.0"/>
  </numFmts>
  <fonts count="4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Arial"/>
      <family val="2"/>
    </font>
    <font>
      <sz val="9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sz val="1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8"/>
      <name val="Arial"/>
      <family val="2"/>
    </font>
    <font>
      <b/>
      <sz val="8"/>
      <name val="Arial"/>
      <family val="2"/>
    </font>
    <font>
      <sz val="10"/>
      <name val="Courier"/>
      <family val="3"/>
    </font>
    <font>
      <b/>
      <sz val="16"/>
      <color indexed="24"/>
      <name val="Arial"/>
      <family val="2"/>
    </font>
    <font>
      <b/>
      <sz val="12"/>
      <color indexed="24"/>
      <name val="Arial"/>
      <family val="2"/>
    </font>
    <font>
      <sz val="1"/>
      <color indexed="16"/>
      <name val="Courier"/>
      <family val="3"/>
    </font>
    <font>
      <b/>
      <sz val="18"/>
      <name val="Arial"/>
      <family val="2"/>
    </font>
    <font>
      <sz val="12"/>
      <color indexed="24"/>
      <name val="Arial"/>
      <family val="2"/>
    </font>
    <font>
      <sz val="10"/>
      <name val="MS Sans Serif"/>
      <family val="2"/>
    </font>
    <font>
      <sz val="1"/>
      <color indexed="18"/>
      <name val="Courier"/>
      <family val="3"/>
    </font>
    <font>
      <b/>
      <sz val="7"/>
      <color indexed="10"/>
      <name val="Arial"/>
      <family val="2"/>
    </font>
    <font>
      <b/>
      <sz val="1"/>
      <color indexed="16"/>
      <name val="Courier"/>
      <family val="3"/>
    </font>
    <font>
      <b/>
      <u/>
      <sz val="10"/>
      <name val="Arial"/>
      <family val="2"/>
    </font>
    <font>
      <b/>
      <sz val="8"/>
      <name val="Arial Narrow"/>
      <family val="2"/>
    </font>
    <font>
      <u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u/>
      <sz val="1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.5"/>
      <color theme="1"/>
      <name val="Calibri"/>
      <family val="2"/>
      <scheme val="minor"/>
    </font>
    <font>
      <b/>
      <sz val="14"/>
      <name val="Arial"/>
      <family val="2"/>
    </font>
    <font>
      <b/>
      <sz val="16"/>
      <color theme="1"/>
      <name val="Calibri"/>
      <family val="2"/>
      <scheme val="minor"/>
    </font>
    <font>
      <b/>
      <sz val="14"/>
      <name val="Calibri"/>
      <family val="2"/>
      <scheme val="minor"/>
    </font>
    <font>
      <sz val="14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6"/>
      <color rgb="FFFF0000"/>
      <name val="Arial"/>
      <family val="2"/>
    </font>
    <font>
      <sz val="16"/>
      <color rgb="FFFF0000"/>
      <name val="Arial"/>
      <family val="2"/>
    </font>
    <font>
      <b/>
      <sz val="12"/>
      <name val="Calibri"/>
      <family val="2"/>
      <scheme val="minor"/>
    </font>
    <font>
      <b/>
      <sz val="11"/>
      <name val="Calibri"/>
      <family val="2"/>
      <scheme val="minor"/>
    </font>
    <font>
      <b/>
      <sz val="48"/>
      <color theme="1"/>
      <name val="Calibri"/>
      <family val="2"/>
      <scheme val="minor"/>
    </font>
    <font>
      <b/>
      <sz val="9"/>
      <name val="Arial"/>
      <family val="2"/>
    </font>
    <font>
      <sz val="14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</fills>
  <borders count="7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112">
    <xf numFmtId="0" fontId="0" fillId="0" borderId="0"/>
    <xf numFmtId="43" fontId="1" fillId="0" borderId="0" applyFont="0" applyFill="0" applyBorder="0" applyAlignment="0" applyProtection="0"/>
    <xf numFmtId="0" fontId="8" fillId="0" borderId="0"/>
    <xf numFmtId="168" fontId="10" fillId="0" borderId="0"/>
    <xf numFmtId="0" fontId="11" fillId="5" borderId="13" applyNumberFormat="0" applyFont="0" applyBorder="0" applyAlignment="0">
      <alignment horizontal="left" vertical="center"/>
    </xf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171" fontId="8" fillId="0" borderId="0" applyFill="0" applyBorder="0" applyAlignment="0" applyProtection="0"/>
    <xf numFmtId="3" fontId="8" fillId="0" borderId="0" applyFill="0" applyBorder="0" applyAlignment="0" applyProtection="0"/>
    <xf numFmtId="175" fontId="8" fillId="0" borderId="0" applyFill="0" applyBorder="0" applyAlignment="0" applyProtection="0"/>
    <xf numFmtId="176" fontId="8" fillId="0" borderId="0" applyFill="0" applyBorder="0" applyAlignment="0" applyProtection="0"/>
    <xf numFmtId="177" fontId="15" fillId="0" borderId="0">
      <protection locked="0"/>
    </xf>
    <xf numFmtId="178" fontId="8" fillId="0" borderId="0" applyFill="0" applyBorder="0" applyAlignment="0" applyProtection="0"/>
    <xf numFmtId="174" fontId="4" fillId="0" borderId="0" applyFont="0" applyFill="0" applyBorder="0" applyAlignment="0" applyProtection="0"/>
    <xf numFmtId="2" fontId="8" fillId="0" borderId="0" applyFill="0" applyBorder="0" applyAlignment="0" applyProtection="0"/>
    <xf numFmtId="177" fontId="15" fillId="0" borderId="0">
      <protection locked="0"/>
    </xf>
    <xf numFmtId="0" fontId="1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12" fillId="0" borderId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9" fontId="17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8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4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8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4" fillId="0" borderId="0"/>
    <xf numFmtId="10" fontId="8" fillId="0" borderId="0" applyFill="0" applyBorder="0" applyAlignment="0" applyProtection="0"/>
    <xf numFmtId="177" fontId="15" fillId="0" borderId="0">
      <protection locked="0"/>
    </xf>
    <xf numFmtId="177" fontId="15" fillId="0" borderId="0">
      <protection locked="0"/>
    </xf>
    <xf numFmtId="9" fontId="8" fillId="0" borderId="0" applyFont="0" applyFill="0" applyBorder="0" applyAlignment="0" applyProtection="0"/>
    <xf numFmtId="9" fontId="4" fillId="0" borderId="0" applyFont="0" applyFill="0" applyBorder="0" applyAlignment="0" applyProtection="0"/>
    <xf numFmtId="38" fontId="18" fillId="0" borderId="0" applyFont="0" applyFill="0" applyBorder="0" applyAlignment="0" applyProtection="0"/>
    <xf numFmtId="177" fontId="19" fillId="0" borderId="0">
      <protection locked="0"/>
    </xf>
    <xf numFmtId="168" fontId="8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8" fillId="0" borderId="0" applyFont="0" applyFill="0" applyBorder="0" applyAlignment="0" applyProtection="0"/>
    <xf numFmtId="0" fontId="20" fillId="0" borderId="21" applyNumberFormat="0" applyBorder="0" applyAlignment="0">
      <alignment horizontal="center" vertical="center"/>
    </xf>
    <xf numFmtId="177" fontId="21" fillId="0" borderId="0">
      <protection locked="0"/>
    </xf>
    <xf numFmtId="177" fontId="21" fillId="0" borderId="0">
      <protection locked="0"/>
    </xf>
    <xf numFmtId="0" fontId="3" fillId="6" borderId="1">
      <alignment horizontal="center"/>
    </xf>
    <xf numFmtId="3" fontId="17" fillId="0" borderId="0" applyFont="0" applyFill="0" applyBorder="0" applyAlignment="0" applyProtection="0"/>
    <xf numFmtId="0" fontId="8" fillId="0" borderId="0"/>
    <xf numFmtId="170" fontId="8" fillId="0" borderId="0" applyFont="0" applyFill="0" applyBorder="0" applyAlignment="0" applyProtection="0"/>
    <xf numFmtId="167" fontId="8" fillId="0" borderId="0" applyFont="0" applyFill="0" applyBorder="0" applyAlignment="0" applyProtection="0"/>
    <xf numFmtId="0" fontId="8" fillId="0" borderId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0" fontId="22" fillId="0" borderId="0"/>
    <xf numFmtId="0" fontId="6" fillId="7" borderId="0"/>
    <xf numFmtId="0" fontId="6" fillId="7" borderId="0">
      <alignment horizontal="left" indent="1"/>
    </xf>
    <xf numFmtId="0" fontId="6" fillId="0" borderId="0">
      <alignment horizontal="left" indent="1"/>
    </xf>
    <xf numFmtId="172" fontId="8" fillId="0" borderId="0" applyFont="0" applyFill="0" applyBorder="0" applyAlignment="0" applyProtection="0"/>
    <xf numFmtId="180" fontId="8" fillId="0" borderId="0" applyFont="0" applyFill="0" applyBorder="0" applyAlignment="0" applyProtection="0"/>
    <xf numFmtId="167" fontId="8" fillId="0" borderId="0" applyFont="0" applyFill="0" applyBorder="0" applyAlignment="0" applyProtection="0"/>
    <xf numFmtId="167" fontId="8" fillId="0" borderId="0" applyFont="0" applyFill="0" applyBorder="0" applyAlignment="0" applyProtection="0"/>
    <xf numFmtId="49" fontId="8" fillId="8" borderId="38" applyNumberFormat="0" applyFont="0" applyFill="0" applyBorder="0" applyAlignment="0">
      <alignment horizontal="center" vertical="center" wrapText="1"/>
    </xf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0" fontId="23" fillId="8" borderId="39" applyNumberFormat="0" applyBorder="0" applyAlignment="0">
      <alignment horizontal="left" vertical="center" indent="1"/>
    </xf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0" fillId="0" borderId="0"/>
    <xf numFmtId="165" fontId="8" fillId="0" borderId="0" applyFill="0" applyBorder="0" applyAlignment="0" applyProtection="0"/>
    <xf numFmtId="164" fontId="8" fillId="0" borderId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</cellStyleXfs>
  <cellXfs count="519">
    <xf numFmtId="0" fontId="0" fillId="0" borderId="0" xfId="0"/>
    <xf numFmtId="0" fontId="0" fillId="0" borderId="0" xfId="0" applyBorder="1" applyAlignment="1">
      <alignment vertical="center"/>
    </xf>
    <xf numFmtId="0" fontId="0" fillId="0" borderId="0" xfId="0" applyBorder="1" applyAlignment="1">
      <alignment vertical="center" wrapText="1"/>
    </xf>
    <xf numFmtId="0" fontId="0" fillId="0" borderId="0" xfId="0" applyFont="1" applyAlignment="1">
      <alignment vertical="center"/>
    </xf>
    <xf numFmtId="173" fontId="29" fillId="6" borderId="40" xfId="61" applyNumberFormat="1" applyFont="1" applyFill="1" applyBorder="1" applyAlignment="1" applyProtection="1">
      <alignment vertical="center"/>
      <protection locked="0"/>
    </xf>
    <xf numFmtId="173" fontId="29" fillId="6" borderId="43" xfId="61" applyNumberFormat="1" applyFont="1" applyFill="1" applyBorder="1" applyAlignment="1" applyProtection="1">
      <alignment vertical="center"/>
      <protection locked="0"/>
    </xf>
    <xf numFmtId="173" fontId="29" fillId="6" borderId="37" xfId="61" applyNumberFormat="1" applyFont="1" applyFill="1" applyBorder="1" applyAlignment="1" applyProtection="1">
      <alignment vertical="center"/>
      <protection locked="0"/>
    </xf>
    <xf numFmtId="0" fontId="0" fillId="0" borderId="29" xfId="0" applyFont="1" applyBorder="1" applyAlignment="1">
      <alignment vertical="center"/>
    </xf>
    <xf numFmtId="0" fontId="30" fillId="3" borderId="47" xfId="0" applyFont="1" applyFill="1" applyBorder="1" applyAlignment="1">
      <alignment horizontal="right" vertical="center"/>
    </xf>
    <xf numFmtId="0" fontId="0" fillId="0" borderId="47" xfId="0" applyFont="1" applyBorder="1" applyAlignment="1">
      <alignment horizontal="left" vertical="center"/>
    </xf>
    <xf numFmtId="0" fontId="0" fillId="0" borderId="48" xfId="0" applyFont="1" applyBorder="1" applyAlignment="1">
      <alignment horizontal="left" vertical="center"/>
    </xf>
    <xf numFmtId="0" fontId="0" fillId="0" borderId="0" xfId="0" applyFont="1" applyAlignment="1">
      <alignment horizontal="right" vertical="center"/>
    </xf>
    <xf numFmtId="2" fontId="0" fillId="0" borderId="48" xfId="0" applyNumberFormat="1" applyFont="1" applyBorder="1" applyAlignment="1">
      <alignment horizontal="right" vertical="center"/>
    </xf>
    <xf numFmtId="2" fontId="2" fillId="9" borderId="3" xfId="0" applyNumberFormat="1" applyFont="1" applyFill="1" applyBorder="1" applyAlignment="1">
      <alignment horizontal="right" vertical="center"/>
    </xf>
    <xf numFmtId="2" fontId="2" fillId="9" borderId="48" xfId="0" applyNumberFormat="1" applyFont="1" applyFill="1" applyBorder="1" applyAlignment="1">
      <alignment horizontal="right" vertical="center"/>
    </xf>
    <xf numFmtId="2" fontId="0" fillId="0" borderId="48" xfId="0" applyNumberFormat="1" applyFont="1" applyBorder="1" applyAlignment="1">
      <alignment vertical="center"/>
    </xf>
    <xf numFmtId="0" fontId="0" fillId="0" borderId="47" xfId="0" applyFont="1" applyBorder="1" applyAlignment="1">
      <alignment vertical="center"/>
    </xf>
    <xf numFmtId="0" fontId="0" fillId="0" borderId="57" xfId="0" applyFont="1" applyBorder="1" applyAlignment="1">
      <alignment vertical="center"/>
    </xf>
    <xf numFmtId="0" fontId="0" fillId="0" borderId="48" xfId="0" applyFont="1" applyBorder="1" applyAlignment="1">
      <alignment vertical="center"/>
    </xf>
    <xf numFmtId="0" fontId="0" fillId="0" borderId="47" xfId="0" applyFont="1" applyBorder="1" applyAlignment="1">
      <alignment horizontal="right" vertical="center"/>
    </xf>
    <xf numFmtId="0" fontId="2" fillId="4" borderId="21" xfId="0" applyFont="1" applyFill="1" applyBorder="1" applyAlignment="1">
      <alignment horizontal="right" vertical="center"/>
    </xf>
    <xf numFmtId="0" fontId="30" fillId="2" borderId="47" xfId="0" applyFont="1" applyFill="1" applyBorder="1" applyAlignment="1">
      <alignment horizontal="right" vertical="center"/>
    </xf>
    <xf numFmtId="0" fontId="2" fillId="3" borderId="47" xfId="0" applyFont="1" applyFill="1" applyBorder="1" applyAlignment="1">
      <alignment horizontal="right" vertical="center"/>
    </xf>
    <xf numFmtId="2" fontId="2" fillId="9" borderId="12" xfId="0" applyNumberFormat="1" applyFont="1" applyFill="1" applyBorder="1" applyAlignment="1">
      <alignment horizontal="right" vertical="center"/>
    </xf>
    <xf numFmtId="0" fontId="30" fillId="4" borderId="47" xfId="0" applyFont="1" applyFill="1" applyBorder="1" applyAlignment="1">
      <alignment horizontal="right" vertical="center"/>
    </xf>
    <xf numFmtId="0" fontId="0" fillId="0" borderId="0" xfId="0" applyFont="1" applyAlignment="1">
      <alignment horizontal="center" vertical="center"/>
    </xf>
    <xf numFmtId="0" fontId="32" fillId="0" borderId="54" xfId="0" applyFont="1" applyBorder="1" applyAlignment="1">
      <alignment horizontal="center" vertical="center"/>
    </xf>
    <xf numFmtId="2" fontId="0" fillId="0" borderId="45" xfId="0" applyNumberFormat="1" applyFont="1" applyBorder="1" applyAlignment="1">
      <alignment vertical="center"/>
    </xf>
    <xf numFmtId="173" fontId="29" fillId="6" borderId="69" xfId="61" applyNumberFormat="1" applyFont="1" applyFill="1" applyBorder="1" applyAlignment="1" applyProtection="1">
      <alignment vertical="center"/>
      <protection locked="0"/>
    </xf>
    <xf numFmtId="17" fontId="29" fillId="6" borderId="70" xfId="61" applyNumberFormat="1" applyFont="1" applyFill="1" applyBorder="1" applyAlignment="1" applyProtection="1">
      <alignment vertical="center"/>
      <protection locked="0"/>
    </xf>
    <xf numFmtId="173" fontId="29" fillId="6" borderId="70" xfId="61" applyNumberFormat="1" applyFont="1" applyFill="1" applyBorder="1" applyAlignment="1" applyProtection="1">
      <alignment vertical="center"/>
      <protection locked="0"/>
    </xf>
    <xf numFmtId="173" fontId="29" fillId="6" borderId="71" xfId="61" applyNumberFormat="1" applyFont="1" applyFill="1" applyBorder="1" applyAlignment="1" applyProtection="1">
      <alignment vertical="center"/>
      <protection locked="0"/>
    </xf>
    <xf numFmtId="0" fontId="30" fillId="2" borderId="29" xfId="0" applyFont="1" applyFill="1" applyBorder="1" applyAlignment="1">
      <alignment horizontal="right" vertical="center"/>
    </xf>
    <xf numFmtId="0" fontId="2" fillId="3" borderId="14" xfId="0" applyFont="1" applyFill="1" applyBorder="1" applyAlignment="1">
      <alignment vertical="center"/>
    </xf>
    <xf numFmtId="0" fontId="2" fillId="3" borderId="46" xfId="0" applyFont="1" applyFill="1" applyBorder="1" applyAlignment="1">
      <alignment horizontal="right" vertical="center"/>
    </xf>
    <xf numFmtId="2" fontId="0" fillId="0" borderId="48" xfId="0" applyNumberFormat="1" applyBorder="1" applyAlignment="1">
      <alignment vertical="center" wrapText="1"/>
    </xf>
    <xf numFmtId="2" fontId="0" fillId="0" borderId="48" xfId="0" applyNumberFormat="1" applyBorder="1" applyAlignment="1">
      <alignment vertical="center"/>
    </xf>
    <xf numFmtId="181" fontId="0" fillId="0" borderId="48" xfId="0" applyNumberFormat="1" applyBorder="1" applyAlignment="1">
      <alignment vertical="center" wrapText="1"/>
    </xf>
    <xf numFmtId="0" fontId="2" fillId="0" borderId="47" xfId="0" applyFont="1" applyBorder="1" applyAlignment="1">
      <alignment horizontal="right" vertical="center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Font="1" applyBorder="1" applyAlignment="1">
      <alignment horizontal="left" vertical="center"/>
    </xf>
    <xf numFmtId="0" fontId="0" fillId="0" borderId="0" xfId="0" applyFont="1" applyAlignment="1">
      <alignment horizontal="right" vertical="center" wrapText="1"/>
    </xf>
    <xf numFmtId="0" fontId="0" fillId="0" borderId="0" xfId="0" applyFont="1" applyAlignment="1">
      <alignment vertical="center" wrapText="1"/>
    </xf>
    <xf numFmtId="0" fontId="0" fillId="0" borderId="1" xfId="0" applyFont="1" applyBorder="1" applyAlignment="1">
      <alignment horizontal="right" vertical="center" wrapText="1"/>
    </xf>
    <xf numFmtId="0" fontId="0" fillId="0" borderId="1" xfId="0" applyBorder="1" applyAlignment="1">
      <alignment vertical="center" wrapText="1"/>
    </xf>
    <xf numFmtId="0" fontId="0" fillId="0" borderId="1" xfId="0" applyFont="1" applyBorder="1" applyAlignment="1">
      <alignment horizontal="center" vertical="center" wrapText="1"/>
    </xf>
    <xf numFmtId="2" fontId="0" fillId="0" borderId="1" xfId="0" applyNumberFormat="1" applyFont="1" applyBorder="1" applyAlignment="1">
      <alignment horizontal="right" vertical="center" wrapText="1"/>
    </xf>
    <xf numFmtId="0" fontId="0" fillId="0" borderId="47" xfId="0" applyBorder="1" applyAlignment="1">
      <alignment vertical="center"/>
    </xf>
    <xf numFmtId="0" fontId="0" fillId="0" borderId="48" xfId="0" applyBorder="1" applyAlignment="1">
      <alignment horizontal="left" vertical="center"/>
    </xf>
    <xf numFmtId="0" fontId="0" fillId="0" borderId="1" xfId="0" applyFont="1" applyBorder="1" applyAlignment="1">
      <alignment horizontal="left" vertical="center" wrapText="1"/>
    </xf>
    <xf numFmtId="2" fontId="0" fillId="4" borderId="1" xfId="0" applyNumberFormat="1" applyFont="1" applyFill="1" applyBorder="1" applyAlignment="1">
      <alignment vertical="center" wrapText="1"/>
    </xf>
    <xf numFmtId="0" fontId="33" fillId="0" borderId="1" xfId="0" applyFont="1" applyBorder="1" applyAlignment="1">
      <alignment horizontal="left" vertical="center" wrapText="1"/>
    </xf>
    <xf numFmtId="2" fontId="2" fillId="9" borderId="1" xfId="0" applyNumberFormat="1" applyFont="1" applyFill="1" applyBorder="1" applyAlignment="1">
      <alignment horizontal="right" vertical="center"/>
    </xf>
    <xf numFmtId="0" fontId="2" fillId="0" borderId="47" xfId="0" applyFont="1" applyFill="1" applyBorder="1" applyAlignment="1">
      <alignment horizontal="right" vertical="center"/>
    </xf>
    <xf numFmtId="0" fontId="0" fillId="0" borderId="0" xfId="0" applyFont="1" applyFill="1" applyAlignment="1">
      <alignment vertical="center"/>
    </xf>
    <xf numFmtId="0" fontId="0" fillId="0" borderId="1" xfId="0" applyFont="1" applyFill="1" applyBorder="1" applyAlignment="1">
      <alignment horizontal="left" vertical="center"/>
    </xf>
    <xf numFmtId="0" fontId="0" fillId="0" borderId="47" xfId="0" applyFont="1" applyFill="1" applyBorder="1" applyAlignment="1">
      <alignment horizontal="right" vertical="center"/>
    </xf>
    <xf numFmtId="0" fontId="0" fillId="0" borderId="1" xfId="0" applyFont="1" applyFill="1" applyBorder="1" applyAlignment="1">
      <alignment horizontal="right" vertical="center"/>
    </xf>
    <xf numFmtId="2" fontId="0" fillId="0" borderId="48" xfId="0" applyNumberFormat="1" applyFont="1" applyFill="1" applyBorder="1" applyAlignment="1">
      <alignment horizontal="right" vertical="center"/>
    </xf>
    <xf numFmtId="0" fontId="2" fillId="0" borderId="47" xfId="0" applyFont="1" applyFill="1" applyBorder="1" applyAlignment="1">
      <alignment horizontal="right" vertical="center" wrapText="1"/>
    </xf>
    <xf numFmtId="0" fontId="0" fillId="0" borderId="1" xfId="0" applyFont="1" applyFill="1" applyBorder="1" applyAlignment="1">
      <alignment horizontal="left" vertical="center" wrapText="1"/>
    </xf>
    <xf numFmtId="2" fontId="0" fillId="0" borderId="48" xfId="0" applyNumberFormat="1" applyFont="1" applyFill="1" applyBorder="1" applyAlignment="1">
      <alignment horizontal="left" vertical="center" wrapText="1"/>
    </xf>
    <xf numFmtId="0" fontId="0" fillId="0" borderId="0" xfId="0" applyFont="1" applyFill="1" applyAlignment="1">
      <alignment vertical="center" wrapText="1"/>
    </xf>
    <xf numFmtId="0" fontId="0" fillId="0" borderId="48" xfId="0" applyFont="1" applyFill="1" applyBorder="1" applyAlignment="1">
      <alignment horizontal="left" vertical="center"/>
    </xf>
    <xf numFmtId="0" fontId="0" fillId="0" borderId="1" xfId="0" applyFont="1" applyFill="1" applyBorder="1" applyAlignment="1">
      <alignment vertical="center"/>
    </xf>
    <xf numFmtId="0" fontId="0" fillId="0" borderId="0" xfId="0" applyFont="1" applyFill="1" applyAlignment="1">
      <alignment horizontal="right" vertical="center"/>
    </xf>
    <xf numFmtId="2" fontId="0" fillId="0" borderId="1" xfId="0" applyNumberFormat="1" applyFont="1" applyBorder="1" applyAlignment="1">
      <alignment vertical="center"/>
    </xf>
    <xf numFmtId="0" fontId="0" fillId="0" borderId="48" xfId="0" applyFill="1" applyBorder="1" applyAlignment="1">
      <alignment horizontal="left" vertical="center"/>
    </xf>
    <xf numFmtId="0" fontId="2" fillId="0" borderId="47" xfId="0" applyFont="1" applyFill="1" applyBorder="1" applyAlignment="1">
      <alignment horizontal="center" vertical="center" wrapText="1"/>
    </xf>
    <xf numFmtId="0" fontId="0" fillId="0" borderId="0" xfId="0" applyFont="1" applyFill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2" fontId="0" fillId="0" borderId="1" xfId="0" applyNumberFormat="1" applyFont="1" applyBorder="1" applyAlignment="1">
      <alignment horizontal="right" vertical="center" wrapText="1"/>
    </xf>
    <xf numFmtId="0" fontId="0" fillId="0" borderId="1" xfId="0" applyFont="1" applyBorder="1" applyAlignment="1">
      <alignment horizontal="left" vertical="center"/>
    </xf>
    <xf numFmtId="0" fontId="30" fillId="3" borderId="1" xfId="0" applyFont="1" applyFill="1" applyBorder="1" applyAlignment="1">
      <alignment horizontal="right" vertical="center"/>
    </xf>
    <xf numFmtId="0" fontId="2" fillId="3" borderId="1" xfId="0" applyFont="1" applyFill="1" applyBorder="1" applyAlignment="1">
      <alignment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2" fontId="0" fillId="0" borderId="1" xfId="0" applyNumberFormat="1" applyFont="1" applyBorder="1" applyAlignment="1">
      <alignment horizontal="right" vertical="center" wrapText="1"/>
    </xf>
    <xf numFmtId="0" fontId="0" fillId="0" borderId="1" xfId="0" applyFont="1" applyBorder="1" applyAlignment="1">
      <alignment horizontal="center" vertical="center" wrapText="1"/>
    </xf>
    <xf numFmtId="2" fontId="0" fillId="4" borderId="1" xfId="0" applyNumberFormat="1" applyFont="1" applyFill="1" applyBorder="1" applyAlignment="1">
      <alignment horizontal="right" vertical="center" wrapText="1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center" vertical="center" wrapText="1"/>
    </xf>
    <xf numFmtId="0" fontId="0" fillId="0" borderId="47" xfId="0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2" fontId="0" fillId="0" borderId="1" xfId="0" applyNumberFormat="1" applyFont="1" applyBorder="1" applyAlignment="1">
      <alignment horizontal="right" vertical="center" wrapText="1"/>
    </xf>
    <xf numFmtId="0" fontId="0" fillId="0" borderId="1" xfId="0" applyFont="1" applyBorder="1" applyAlignment="1">
      <alignment horizontal="left" vertical="center" wrapText="1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left" vertical="center"/>
    </xf>
    <xf numFmtId="0" fontId="0" fillId="0" borderId="1" xfId="0" applyFont="1" applyFill="1" applyBorder="1" applyAlignment="1">
      <alignment horizontal="right" vertical="center"/>
    </xf>
    <xf numFmtId="2" fontId="0" fillId="0" borderId="48" xfId="0" applyNumberFormat="1" applyFont="1" applyBorder="1" applyAlignment="1">
      <alignment vertical="center" wrapText="1"/>
    </xf>
    <xf numFmtId="2" fontId="0" fillId="4" borderId="1" xfId="0" applyNumberFormat="1" applyFill="1" applyBorder="1" applyAlignment="1">
      <alignment horizontal="right" vertical="center" wrapText="1"/>
    </xf>
    <xf numFmtId="49" fontId="7" fillId="4" borderId="1" xfId="0" applyNumberFormat="1" applyFont="1" applyFill="1" applyBorder="1" applyAlignment="1" applyProtection="1">
      <alignment horizontal="center" vertical="center" wrapText="1"/>
      <protection locked="0"/>
    </xf>
    <xf numFmtId="2" fontId="7" fillId="4" borderId="1" xfId="0" applyNumberFormat="1" applyFont="1" applyFill="1" applyBorder="1" applyAlignment="1">
      <alignment horizontal="center" vertical="distributed" wrapText="1"/>
    </xf>
    <xf numFmtId="0" fontId="16" fillId="4" borderId="4" xfId="0" applyFont="1" applyFill="1" applyBorder="1" applyAlignment="1" applyProtection="1">
      <alignment vertical="center"/>
    </xf>
    <xf numFmtId="0" fontId="16" fillId="4" borderId="27" xfId="0" applyFont="1" applyFill="1" applyBorder="1" applyAlignment="1" applyProtection="1">
      <alignment vertical="center"/>
    </xf>
    <xf numFmtId="0" fontId="0" fillId="4" borderId="0" xfId="0" applyFill="1" applyAlignment="1">
      <alignment vertical="center"/>
    </xf>
    <xf numFmtId="0" fontId="16" fillId="4" borderId="0" xfId="0" applyFont="1" applyFill="1" applyBorder="1" applyAlignment="1" applyProtection="1">
      <alignment vertical="center"/>
    </xf>
    <xf numFmtId="0" fontId="16" fillId="4" borderId="45" xfId="0" applyFont="1" applyFill="1" applyBorder="1" applyAlignment="1" applyProtection="1">
      <alignment vertical="center"/>
    </xf>
    <xf numFmtId="0" fontId="34" fillId="4" borderId="29" xfId="0" applyFont="1" applyFill="1" applyBorder="1" applyAlignment="1" applyProtection="1">
      <alignment horizontal="center" vertical="center"/>
    </xf>
    <xf numFmtId="0" fontId="2" fillId="4" borderId="0" xfId="0" applyFont="1" applyFill="1" applyBorder="1" applyAlignment="1">
      <alignment vertical="center"/>
    </xf>
    <xf numFmtId="0" fontId="0" fillId="4" borderId="0" xfId="0" applyFill="1" applyAlignment="1">
      <alignment vertical="center" wrapText="1"/>
    </xf>
    <xf numFmtId="169" fontId="35" fillId="4" borderId="52" xfId="0" applyNumberFormat="1" applyFont="1" applyFill="1" applyBorder="1" applyAlignment="1">
      <alignment horizontal="right" vertical="center" wrapText="1"/>
    </xf>
    <xf numFmtId="4" fontId="35" fillId="4" borderId="53" xfId="0" applyNumberFormat="1" applyFont="1" applyFill="1" applyBorder="1" applyAlignment="1">
      <alignment horizontal="right" vertical="center" wrapText="1"/>
    </xf>
    <xf numFmtId="0" fontId="35" fillId="4" borderId="0" xfId="0" applyFont="1" applyFill="1" applyBorder="1" applyAlignment="1">
      <alignment horizontal="center" vertical="center" wrapText="1"/>
    </xf>
    <xf numFmtId="0" fontId="35" fillId="4" borderId="4" xfId="0" applyFont="1" applyFill="1" applyBorder="1" applyAlignment="1">
      <alignment horizontal="center" vertical="center" wrapText="1"/>
    </xf>
    <xf numFmtId="169" fontId="35" fillId="4" borderId="4" xfId="0" applyNumberFormat="1" applyFont="1" applyFill="1" applyBorder="1" applyAlignment="1">
      <alignment horizontal="right" vertical="center" wrapText="1"/>
    </xf>
    <xf numFmtId="169" fontId="35" fillId="4" borderId="0" xfId="0" applyNumberFormat="1" applyFont="1" applyFill="1" applyBorder="1" applyAlignment="1">
      <alignment horizontal="right" vertical="center" wrapText="1"/>
    </xf>
    <xf numFmtId="0" fontId="0" fillId="4" borderId="0" xfId="0" applyFill="1" applyBorder="1" applyAlignment="1">
      <alignment vertical="center" wrapText="1"/>
    </xf>
    <xf numFmtId="0" fontId="0" fillId="4" borderId="0" xfId="0" applyFill="1" applyBorder="1" applyAlignment="1">
      <alignment horizontal="center" vertical="center"/>
    </xf>
    <xf numFmtId="0" fontId="2" fillId="4" borderId="0" xfId="0" applyFont="1" applyFill="1" applyBorder="1" applyAlignment="1">
      <alignment vertical="center" wrapText="1"/>
    </xf>
    <xf numFmtId="0" fontId="0" fillId="4" borderId="0" xfId="0" applyFont="1" applyFill="1" applyBorder="1" applyAlignment="1">
      <alignment vertical="center"/>
    </xf>
    <xf numFmtId="0" fontId="0" fillId="4" borderId="0" xfId="0" applyFill="1" applyBorder="1" applyAlignment="1">
      <alignment horizontal="right" vertical="center"/>
    </xf>
    <xf numFmtId="0" fontId="0" fillId="4" borderId="0" xfId="0" applyFill="1" applyAlignment="1">
      <alignment horizontal="center" vertical="center"/>
    </xf>
    <xf numFmtId="0" fontId="0" fillId="4" borderId="0" xfId="0" applyFill="1" applyAlignment="1">
      <alignment horizontal="right" vertical="center"/>
    </xf>
    <xf numFmtId="0" fontId="0" fillId="4" borderId="0" xfId="0" applyFont="1" applyFill="1" applyAlignment="1">
      <alignment vertical="center"/>
    </xf>
    <xf numFmtId="0" fontId="2" fillId="4" borderId="0" xfId="0" applyFont="1" applyFill="1" applyBorder="1" applyAlignment="1">
      <alignment horizontal="center" vertical="center" wrapText="1"/>
    </xf>
    <xf numFmtId="0" fontId="0" fillId="4" borderId="0" xfId="0" applyFill="1" applyAlignment="1">
      <alignment horizontal="center" vertical="center" wrapText="1"/>
    </xf>
    <xf numFmtId="0" fontId="0" fillId="4" borderId="0" xfId="0" applyFill="1" applyBorder="1" applyAlignment="1">
      <alignment horizontal="center" vertical="center" wrapText="1"/>
    </xf>
    <xf numFmtId="0" fontId="0" fillId="4" borderId="0" xfId="0" applyFill="1" applyBorder="1" applyAlignment="1">
      <alignment vertical="center"/>
    </xf>
    <xf numFmtId="2" fontId="0" fillId="4" borderId="13" xfId="0" applyNumberFormat="1" applyFill="1" applyBorder="1" applyAlignment="1">
      <alignment horizontal="right" vertical="center"/>
    </xf>
    <xf numFmtId="0" fontId="0" fillId="4" borderId="19" xfId="0" applyFont="1" applyFill="1" applyBorder="1" applyAlignment="1">
      <alignment horizontal="center" vertical="center"/>
    </xf>
    <xf numFmtId="0" fontId="0" fillId="4" borderId="22" xfId="0" applyFill="1" applyBorder="1" applyAlignment="1">
      <alignment vertical="center"/>
    </xf>
    <xf numFmtId="0" fontId="0" fillId="4" borderId="49" xfId="0" applyFill="1" applyBorder="1" applyAlignment="1">
      <alignment vertical="center"/>
    </xf>
    <xf numFmtId="0" fontId="0" fillId="4" borderId="45" xfId="0" applyFill="1" applyBorder="1" applyAlignment="1">
      <alignment vertical="center"/>
    </xf>
    <xf numFmtId="0" fontId="0" fillId="4" borderId="32" xfId="0" applyFont="1" applyFill="1" applyBorder="1" applyAlignment="1">
      <alignment horizontal="center" vertical="center"/>
    </xf>
    <xf numFmtId="0" fontId="0" fillId="4" borderId="5" xfId="0" applyFill="1" applyBorder="1" applyAlignment="1">
      <alignment vertical="center"/>
    </xf>
    <xf numFmtId="0" fontId="0" fillId="4" borderId="9" xfId="0" applyFill="1" applyBorder="1" applyAlignment="1">
      <alignment vertical="center"/>
    </xf>
    <xf numFmtId="0" fontId="36" fillId="4" borderId="1" xfId="0" applyFont="1" applyFill="1" applyBorder="1" applyAlignment="1" applyProtection="1">
      <alignment horizontal="center" vertical="center"/>
    </xf>
    <xf numFmtId="0" fontId="36" fillId="4" borderId="47" xfId="0" applyFont="1" applyFill="1" applyBorder="1" applyAlignment="1">
      <alignment horizontal="center" vertical="center"/>
    </xf>
    <xf numFmtId="0" fontId="36" fillId="4" borderId="1" xfId="0" applyFont="1" applyFill="1" applyBorder="1" applyAlignment="1">
      <alignment vertical="center" wrapText="1"/>
    </xf>
    <xf numFmtId="169" fontId="36" fillId="4" borderId="1" xfId="1" applyNumberFormat="1" applyFont="1" applyFill="1" applyBorder="1" applyAlignment="1" applyProtection="1">
      <alignment horizontal="right" vertical="center"/>
    </xf>
    <xf numFmtId="4" fontId="36" fillId="4" borderId="48" xfId="1" applyNumberFormat="1" applyFont="1" applyFill="1" applyBorder="1" applyAlignment="1" applyProtection="1">
      <alignment horizontal="right" vertical="center"/>
    </xf>
    <xf numFmtId="0" fontId="7" fillId="4" borderId="47" xfId="0" applyFont="1" applyFill="1" applyBorder="1" applyAlignment="1">
      <alignment horizontal="center" vertical="center" wrapText="1"/>
    </xf>
    <xf numFmtId="169" fontId="7" fillId="4" borderId="1" xfId="0" applyNumberFormat="1" applyFont="1" applyFill="1" applyBorder="1" applyAlignment="1">
      <alignment horizontal="right" vertical="center" wrapText="1"/>
    </xf>
    <xf numFmtId="169" fontId="0" fillId="4" borderId="1" xfId="0" applyNumberFormat="1" applyFill="1" applyBorder="1" applyAlignment="1">
      <alignment horizontal="right" vertical="center" wrapText="1"/>
    </xf>
    <xf numFmtId="0" fontId="27" fillId="4" borderId="47" xfId="0" applyFont="1" applyFill="1" applyBorder="1" applyAlignment="1">
      <alignment horizontal="center" vertical="center" wrapText="1"/>
    </xf>
    <xf numFmtId="169" fontId="27" fillId="4" borderId="1" xfId="0" applyNumberFormat="1" applyFont="1" applyFill="1" applyBorder="1" applyAlignment="1">
      <alignment horizontal="right" vertical="center" wrapText="1"/>
    </xf>
    <xf numFmtId="4" fontId="27" fillId="4" borderId="48" xfId="0" applyNumberFormat="1" applyFont="1" applyFill="1" applyBorder="1" applyAlignment="1">
      <alignment horizontal="right" vertical="center" wrapText="1"/>
    </xf>
    <xf numFmtId="0" fontId="0" fillId="4" borderId="47" xfId="0" applyFill="1" applyBorder="1" applyAlignment="1">
      <alignment horizontal="center" vertical="center" wrapText="1"/>
    </xf>
    <xf numFmtId="0" fontId="36" fillId="4" borderId="47" xfId="0" applyFont="1" applyFill="1" applyBorder="1" applyAlignment="1">
      <alignment horizontal="center" vertical="center" wrapText="1"/>
    </xf>
    <xf numFmtId="169" fontId="36" fillId="4" borderId="1" xfId="1" applyNumberFormat="1" applyFont="1" applyFill="1" applyBorder="1" applyAlignment="1" applyProtection="1">
      <alignment horizontal="right" vertical="center" wrapText="1"/>
    </xf>
    <xf numFmtId="4" fontId="36" fillId="4" borderId="48" xfId="1" applyNumberFormat="1" applyFont="1" applyFill="1" applyBorder="1" applyAlignment="1" applyProtection="1">
      <alignment horizontal="right" vertical="center" wrapText="1"/>
    </xf>
    <xf numFmtId="169" fontId="37" fillId="4" borderId="1" xfId="0" applyNumberFormat="1" applyFont="1" applyFill="1" applyBorder="1" applyAlignment="1">
      <alignment horizontal="right" vertical="center" wrapText="1"/>
    </xf>
    <xf numFmtId="0" fontId="0" fillId="4" borderId="0" xfId="0" applyFont="1" applyFill="1" applyAlignment="1">
      <alignment vertical="center" wrapText="1"/>
    </xf>
    <xf numFmtId="169" fontId="0" fillId="4" borderId="1" xfId="0" applyNumberFormat="1" applyFont="1" applyFill="1" applyBorder="1" applyAlignment="1">
      <alignment horizontal="right" vertical="center" wrapText="1"/>
    </xf>
    <xf numFmtId="0" fontId="40" fillId="4" borderId="16" xfId="0" applyFont="1" applyFill="1" applyBorder="1" applyAlignment="1">
      <alignment vertical="center" wrapText="1"/>
    </xf>
    <xf numFmtId="0" fontId="40" fillId="4" borderId="19" xfId="0" applyFont="1" applyFill="1" applyBorder="1" applyAlignment="1">
      <alignment vertical="center" wrapText="1"/>
    </xf>
    <xf numFmtId="169" fontId="39" fillId="4" borderId="1" xfId="0" applyNumberFormat="1" applyFont="1" applyFill="1" applyBorder="1" applyAlignment="1">
      <alignment horizontal="right" vertical="center" wrapText="1"/>
    </xf>
    <xf numFmtId="4" fontId="39" fillId="4" borderId="48" xfId="0" applyNumberFormat="1" applyFont="1" applyFill="1" applyBorder="1" applyAlignment="1">
      <alignment horizontal="right" vertical="center" wrapText="1"/>
    </xf>
    <xf numFmtId="49" fontId="36" fillId="4" borderId="1" xfId="0" applyNumberFormat="1" applyFont="1" applyFill="1" applyBorder="1" applyAlignment="1" applyProtection="1">
      <alignment horizontal="center" vertical="center" wrapText="1"/>
      <protection locked="0"/>
    </xf>
    <xf numFmtId="0" fontId="27" fillId="4" borderId="1" xfId="0" applyFont="1" applyFill="1" applyBorder="1" applyAlignment="1">
      <alignment horizontal="center" vertical="center" wrapText="1"/>
    </xf>
    <xf numFmtId="0" fontId="2" fillId="4" borderId="0" xfId="0" applyFont="1" applyFill="1" applyAlignment="1">
      <alignment vertical="center" wrapText="1"/>
    </xf>
    <xf numFmtId="0" fontId="0" fillId="4" borderId="1" xfId="0" applyFill="1" applyBorder="1" applyAlignment="1">
      <alignment horizontal="center" vertical="center" wrapText="1"/>
    </xf>
    <xf numFmtId="4" fontId="36" fillId="4" borderId="48" xfId="0" applyNumberFormat="1" applyFont="1" applyFill="1" applyBorder="1" applyAlignment="1">
      <alignment horizontal="right" vertical="center" wrapText="1"/>
    </xf>
    <xf numFmtId="169" fontId="0" fillId="4" borderId="0" xfId="0" applyNumberFormat="1" applyFill="1" applyAlignment="1">
      <alignment vertical="center" wrapText="1"/>
    </xf>
    <xf numFmtId="0" fontId="35" fillId="4" borderId="26" xfId="0" applyFont="1" applyFill="1" applyBorder="1" applyAlignment="1">
      <alignment horizontal="center" vertical="center" wrapText="1"/>
    </xf>
    <xf numFmtId="4" fontId="35" fillId="4" borderId="27" xfId="0" applyNumberFormat="1" applyFont="1" applyFill="1" applyBorder="1" applyAlignment="1">
      <alignment horizontal="right" vertical="center" wrapText="1"/>
    </xf>
    <xf numFmtId="0" fontId="35" fillId="4" borderId="29" xfId="0" applyFont="1" applyFill="1" applyBorder="1" applyAlignment="1">
      <alignment horizontal="center" vertical="center" wrapText="1"/>
    </xf>
    <xf numFmtId="4" fontId="35" fillId="4" borderId="45" xfId="0" applyNumberFormat="1" applyFont="1" applyFill="1" applyBorder="1" applyAlignment="1">
      <alignment horizontal="right" vertical="center" wrapText="1"/>
    </xf>
    <xf numFmtId="0" fontId="0" fillId="4" borderId="0" xfId="0" applyFill="1" applyBorder="1" applyAlignment="1">
      <alignment horizontal="left" vertical="center"/>
    </xf>
    <xf numFmtId="0" fontId="34" fillId="4" borderId="0" xfId="0" applyFont="1" applyFill="1" applyBorder="1" applyAlignment="1" applyProtection="1">
      <alignment horizontal="center" vertical="center"/>
    </xf>
    <xf numFmtId="0" fontId="0" fillId="4" borderId="0" xfId="0" applyFill="1" applyBorder="1" applyAlignment="1">
      <alignment vertical="center"/>
    </xf>
    <xf numFmtId="0" fontId="36" fillId="4" borderId="1" xfId="0" applyFont="1" applyFill="1" applyBorder="1" applyAlignment="1">
      <alignment horizontal="center" vertical="center" wrapText="1"/>
    </xf>
    <xf numFmtId="0" fontId="2" fillId="4" borderId="0" xfId="0" applyFont="1" applyFill="1" applyBorder="1" applyAlignment="1">
      <alignment horizontal="center" vertical="center"/>
    </xf>
    <xf numFmtId="0" fontId="37" fillId="4" borderId="10" xfId="0" applyFont="1" applyFill="1" applyBorder="1" applyAlignment="1">
      <alignment horizontal="center" vertical="center"/>
    </xf>
    <xf numFmtId="0" fontId="37" fillId="4" borderId="10" xfId="0" applyFont="1" applyFill="1" applyBorder="1" applyAlignment="1">
      <alignment horizontal="center" vertical="center" wrapText="1"/>
    </xf>
    <xf numFmtId="0" fontId="37" fillId="4" borderId="24" xfId="0" applyFont="1" applyFill="1" applyBorder="1" applyAlignment="1">
      <alignment horizontal="center" vertical="center" wrapText="1"/>
    </xf>
    <xf numFmtId="0" fontId="37" fillId="4" borderId="32" xfId="0" applyFont="1" applyFill="1" applyBorder="1" applyAlignment="1">
      <alignment horizontal="center" vertical="center" wrapText="1"/>
    </xf>
    <xf numFmtId="0" fontId="36" fillId="4" borderId="1" xfId="0" applyFont="1" applyFill="1" applyBorder="1" applyAlignment="1">
      <alignment horizontal="center" vertical="center" wrapText="1"/>
    </xf>
    <xf numFmtId="0" fontId="45" fillId="4" borderId="47" xfId="0" applyFont="1" applyFill="1" applyBorder="1" applyAlignment="1">
      <alignment horizontal="center" vertical="center"/>
    </xf>
    <xf numFmtId="0" fontId="45" fillId="4" borderId="1" xfId="0" applyFont="1" applyFill="1" applyBorder="1" applyAlignment="1">
      <alignment horizontal="center" vertical="center" wrapText="1"/>
    </xf>
    <xf numFmtId="169" fontId="45" fillId="4" borderId="1" xfId="1" applyNumberFormat="1" applyFont="1" applyFill="1" applyBorder="1" applyAlignment="1" applyProtection="1">
      <alignment horizontal="right" vertical="center"/>
    </xf>
    <xf numFmtId="43" fontId="37" fillId="4" borderId="10" xfId="0" applyNumberFormat="1" applyFont="1" applyFill="1" applyBorder="1" applyAlignment="1">
      <alignment horizontal="center" vertical="center" wrapText="1"/>
    </xf>
    <xf numFmtId="43" fontId="37" fillId="4" borderId="32" xfId="0" applyNumberFormat="1" applyFont="1" applyFill="1" applyBorder="1" applyAlignment="1">
      <alignment horizontal="center" vertical="center" wrapText="1"/>
    </xf>
    <xf numFmtId="43" fontId="37" fillId="4" borderId="10" xfId="0" applyNumberFormat="1" applyFont="1" applyFill="1" applyBorder="1" applyAlignment="1">
      <alignment horizontal="center" vertical="center"/>
    </xf>
    <xf numFmtId="4" fontId="27" fillId="4" borderId="1" xfId="0" applyNumberFormat="1" applyFont="1" applyFill="1" applyBorder="1" applyAlignment="1">
      <alignment horizontal="right" vertical="center" wrapText="1"/>
    </xf>
    <xf numFmtId="0" fontId="0" fillId="4" borderId="0" xfId="0" applyFill="1" applyBorder="1" applyAlignment="1">
      <alignment horizontal="center" vertical="center" wrapText="1"/>
    </xf>
    <xf numFmtId="0" fontId="0" fillId="4" borderId="0" xfId="0" applyFill="1" applyAlignment="1">
      <alignment horizontal="center" vertical="center" wrapText="1"/>
    </xf>
    <xf numFmtId="0" fontId="43" fillId="4" borderId="0" xfId="0" applyFont="1" applyFill="1" applyBorder="1" applyAlignment="1">
      <alignment horizontal="left" vertical="center" wrapText="1"/>
    </xf>
    <xf numFmtId="0" fontId="36" fillId="4" borderId="1" xfId="0" applyFont="1" applyFill="1" applyBorder="1" applyAlignment="1">
      <alignment horizontal="center" vertical="center" wrapText="1"/>
    </xf>
    <xf numFmtId="0" fontId="39" fillId="4" borderId="21" xfId="0" applyFont="1" applyFill="1" applyBorder="1" applyAlignment="1">
      <alignment horizontal="center" vertical="center" wrapText="1"/>
    </xf>
    <xf numFmtId="0" fontId="39" fillId="4" borderId="16" xfId="0" applyFont="1" applyFill="1" applyBorder="1" applyAlignment="1">
      <alignment horizontal="center" vertical="center" wrapText="1"/>
    </xf>
    <xf numFmtId="0" fontId="40" fillId="4" borderId="16" xfId="0" applyFont="1" applyFill="1" applyBorder="1" applyAlignment="1">
      <alignment horizontal="center" vertical="center" wrapText="1"/>
    </xf>
    <xf numFmtId="0" fontId="35" fillId="4" borderId="77" xfId="0" applyFont="1" applyFill="1" applyBorder="1" applyAlignment="1">
      <alignment horizontal="center" vertical="center" wrapText="1"/>
    </xf>
    <xf numFmtId="0" fontId="35" fillId="4" borderId="18" xfId="0" applyFont="1" applyFill="1" applyBorder="1" applyAlignment="1">
      <alignment horizontal="center" vertical="center" wrapText="1"/>
    </xf>
    <xf numFmtId="0" fontId="35" fillId="4" borderId="20" xfId="0" applyFont="1" applyFill="1" applyBorder="1" applyAlignment="1">
      <alignment horizontal="center" vertical="center" wrapText="1"/>
    </xf>
    <xf numFmtId="0" fontId="2" fillId="4" borderId="29" xfId="0" applyFont="1" applyFill="1" applyBorder="1" applyAlignment="1">
      <alignment horizontal="center" vertical="center" wrapText="1"/>
    </xf>
    <xf numFmtId="0" fontId="2" fillId="4" borderId="0" xfId="0" applyFont="1" applyFill="1" applyBorder="1" applyAlignment="1">
      <alignment horizontal="center" vertical="center" wrapText="1"/>
    </xf>
    <xf numFmtId="0" fontId="0" fillId="4" borderId="45" xfId="0" applyFill="1" applyBorder="1" applyAlignment="1">
      <alignment horizontal="center" vertical="center" wrapText="1"/>
    </xf>
    <xf numFmtId="0" fontId="2" fillId="4" borderId="8" xfId="0" applyFont="1" applyFill="1" applyBorder="1" applyAlignment="1">
      <alignment horizontal="center" vertical="center" wrapText="1"/>
    </xf>
    <xf numFmtId="0" fontId="2" fillId="4" borderId="5" xfId="0" applyFont="1" applyFill="1" applyBorder="1" applyAlignment="1">
      <alignment horizontal="center" vertical="center" wrapText="1"/>
    </xf>
    <xf numFmtId="0" fontId="2" fillId="4" borderId="9" xfId="0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left" vertical="center" wrapText="1"/>
    </xf>
    <xf numFmtId="2" fontId="0" fillId="4" borderId="13" xfId="97" applyNumberFormat="1" applyFont="1" applyFill="1" applyBorder="1" applyAlignment="1" applyProtection="1">
      <alignment horizontal="right" vertical="center" wrapText="1"/>
      <protection locked="0"/>
    </xf>
    <xf numFmtId="2" fontId="0" fillId="4" borderId="19" xfId="97" applyNumberFormat="1" applyFont="1" applyFill="1" applyBorder="1" applyAlignment="1" applyProtection="1">
      <alignment horizontal="right" vertical="center" wrapText="1"/>
      <protection locked="0"/>
    </xf>
    <xf numFmtId="0" fontId="42" fillId="4" borderId="1" xfId="0" applyFont="1" applyFill="1" applyBorder="1" applyAlignment="1">
      <alignment horizontal="left" vertical="center" wrapText="1"/>
    </xf>
    <xf numFmtId="0" fontId="0" fillId="4" borderId="1" xfId="0" applyFont="1" applyFill="1" applyBorder="1" applyAlignment="1">
      <alignment horizontal="left" vertical="center" wrapText="1"/>
    </xf>
    <xf numFmtId="0" fontId="2" fillId="4" borderId="1" xfId="0" applyFont="1" applyFill="1" applyBorder="1" applyAlignment="1">
      <alignment horizontal="left" vertical="center" wrapText="1"/>
    </xf>
    <xf numFmtId="2" fontId="0" fillId="4" borderId="1" xfId="97" applyNumberFormat="1" applyFont="1" applyFill="1" applyBorder="1" applyAlignment="1" applyProtection="1">
      <alignment horizontal="right" vertical="center" wrapText="1"/>
      <protection locked="0"/>
    </xf>
    <xf numFmtId="0" fontId="44" fillId="4" borderId="6" xfId="0" applyFont="1" applyFill="1" applyBorder="1" applyAlignment="1" applyProtection="1">
      <alignment horizontal="center" vertical="center"/>
    </xf>
    <xf numFmtId="0" fontId="44" fillId="4" borderId="1" xfId="0" applyFont="1" applyFill="1" applyBorder="1" applyAlignment="1" applyProtection="1">
      <alignment horizontal="center" vertical="center"/>
    </xf>
    <xf numFmtId="0" fontId="34" fillId="4" borderId="6" xfId="0" applyFont="1" applyFill="1" applyBorder="1" applyAlignment="1" applyProtection="1">
      <alignment horizontal="center" vertical="center"/>
    </xf>
    <xf numFmtId="0" fontId="34" fillId="4" borderId="1" xfId="0" applyFont="1" applyFill="1" applyBorder="1" applyAlignment="1" applyProtection="1">
      <alignment horizontal="center" vertical="center"/>
    </xf>
    <xf numFmtId="0" fontId="36" fillId="4" borderId="6" xfId="0" applyFont="1" applyFill="1" applyBorder="1" applyAlignment="1" applyProtection="1">
      <alignment horizontal="center" vertical="center" wrapText="1"/>
    </xf>
    <xf numFmtId="0" fontId="37" fillId="4" borderId="1" xfId="0" applyFont="1" applyFill="1" applyBorder="1" applyAlignment="1">
      <alignment horizontal="center" vertical="center" wrapText="1"/>
    </xf>
    <xf numFmtId="0" fontId="36" fillId="4" borderId="11" xfId="0" applyFont="1" applyFill="1" applyBorder="1" applyAlignment="1" applyProtection="1">
      <alignment horizontal="center" vertical="center"/>
    </xf>
    <xf numFmtId="0" fontId="37" fillId="4" borderId="10" xfId="0" applyFont="1" applyFill="1" applyBorder="1" applyAlignment="1">
      <alignment horizontal="center" vertical="center"/>
    </xf>
    <xf numFmtId="0" fontId="45" fillId="4" borderId="13" xfId="0" applyFont="1" applyFill="1" applyBorder="1" applyAlignment="1">
      <alignment horizontal="left" vertical="center" wrapText="1"/>
    </xf>
    <xf numFmtId="0" fontId="45" fillId="4" borderId="16" xfId="0" applyFont="1" applyFill="1" applyBorder="1" applyAlignment="1">
      <alignment horizontal="left" vertical="center" wrapText="1"/>
    </xf>
    <xf numFmtId="0" fontId="45" fillId="4" borderId="19" xfId="0" applyFont="1" applyFill="1" applyBorder="1" applyAlignment="1">
      <alignment horizontal="left" vertical="center" wrapText="1"/>
    </xf>
    <xf numFmtId="0" fontId="41" fillId="4" borderId="6" xfId="0" applyFont="1" applyFill="1" applyBorder="1" applyAlignment="1" applyProtection="1">
      <alignment horizontal="center" vertical="center" wrapText="1"/>
    </xf>
    <xf numFmtId="0" fontId="41" fillId="4" borderId="1" xfId="0" applyFont="1" applyFill="1" applyBorder="1" applyAlignment="1" applyProtection="1">
      <alignment horizontal="center" vertical="center" wrapText="1"/>
    </xf>
    <xf numFmtId="0" fontId="36" fillId="4" borderId="30" xfId="0" applyFont="1" applyFill="1" applyBorder="1" applyAlignment="1" applyProtection="1">
      <alignment horizontal="center" vertical="center" wrapText="1"/>
    </xf>
    <xf numFmtId="0" fontId="37" fillId="4" borderId="33" xfId="0" applyFont="1" applyFill="1" applyBorder="1" applyAlignment="1">
      <alignment horizontal="center" vertical="center" wrapText="1"/>
    </xf>
    <xf numFmtId="0" fontId="37" fillId="4" borderId="10" xfId="0" applyFont="1" applyFill="1" applyBorder="1" applyAlignment="1">
      <alignment horizontal="center" vertical="center" wrapText="1"/>
    </xf>
    <xf numFmtId="0" fontId="36" fillId="4" borderId="31" xfId="0" applyFont="1" applyFill="1" applyBorder="1" applyAlignment="1" applyProtection="1">
      <alignment horizontal="center" vertical="center" wrapText="1"/>
    </xf>
    <xf numFmtId="0" fontId="37" fillId="4" borderId="4" xfId="0" applyFont="1" applyFill="1" applyBorder="1" applyAlignment="1">
      <alignment horizontal="center" vertical="center" wrapText="1"/>
    </xf>
    <xf numFmtId="0" fontId="37" fillId="4" borderId="35" xfId="0" applyFont="1" applyFill="1" applyBorder="1" applyAlignment="1">
      <alignment horizontal="center" vertical="center" wrapText="1"/>
    </xf>
    <xf numFmtId="0" fontId="37" fillId="4" borderId="36" xfId="0" applyFont="1" applyFill="1" applyBorder="1" applyAlignment="1">
      <alignment horizontal="center" vertical="center" wrapText="1"/>
    </xf>
    <xf numFmtId="0" fontId="37" fillId="4" borderId="0" xfId="0" applyFont="1" applyFill="1" applyBorder="1" applyAlignment="1">
      <alignment horizontal="center" vertical="center" wrapText="1"/>
    </xf>
    <xf numFmtId="0" fontId="37" fillId="4" borderId="34" xfId="0" applyFont="1" applyFill="1" applyBorder="1" applyAlignment="1">
      <alignment horizontal="center" vertical="center" wrapText="1"/>
    </xf>
    <xf numFmtId="0" fontId="37" fillId="4" borderId="24" xfId="0" applyFont="1" applyFill="1" applyBorder="1" applyAlignment="1">
      <alignment horizontal="center" vertical="center" wrapText="1"/>
    </xf>
    <xf numFmtId="0" fontId="37" fillId="4" borderId="25" xfId="0" applyFont="1" applyFill="1" applyBorder="1" applyAlignment="1">
      <alignment horizontal="center" vertical="center" wrapText="1"/>
    </xf>
    <xf numFmtId="0" fontId="37" fillId="4" borderId="32" xfId="0" applyFont="1" applyFill="1" applyBorder="1" applyAlignment="1">
      <alignment horizontal="center" vertical="center" wrapText="1"/>
    </xf>
    <xf numFmtId="0" fontId="36" fillId="4" borderId="33" xfId="0" applyFont="1" applyFill="1" applyBorder="1" applyAlignment="1" applyProtection="1">
      <alignment horizontal="center" vertical="center" wrapText="1"/>
    </xf>
    <xf numFmtId="0" fontId="27" fillId="4" borderId="31" xfId="0" applyFont="1" applyFill="1" applyBorder="1" applyAlignment="1" applyProtection="1">
      <alignment horizontal="center" vertical="center" wrapText="1"/>
    </xf>
    <xf numFmtId="0" fontId="27" fillId="4" borderId="35" xfId="0" applyFont="1" applyFill="1" applyBorder="1" applyAlignment="1" applyProtection="1">
      <alignment horizontal="center" vertical="center" wrapText="1"/>
    </xf>
    <xf numFmtId="0" fontId="27" fillId="4" borderId="36" xfId="0" applyFont="1" applyFill="1" applyBorder="1" applyAlignment="1" applyProtection="1">
      <alignment horizontal="center" vertical="center" wrapText="1"/>
    </xf>
    <xf numFmtId="0" fontId="27" fillId="4" borderId="34" xfId="0" applyFont="1" applyFill="1" applyBorder="1" applyAlignment="1" applyProtection="1">
      <alignment horizontal="center" vertical="center" wrapText="1"/>
    </xf>
    <xf numFmtId="0" fontId="24" fillId="4" borderId="0" xfId="0" applyFont="1" applyFill="1" applyAlignment="1">
      <alignment horizontal="center" vertical="center"/>
    </xf>
    <xf numFmtId="0" fontId="0" fillId="4" borderId="21" xfId="0" applyFill="1" applyBorder="1" applyAlignment="1">
      <alignment vertical="center" wrapText="1"/>
    </xf>
    <xf numFmtId="0" fontId="0" fillId="4" borderId="16" xfId="0" applyFill="1" applyBorder="1" applyAlignment="1">
      <alignment vertical="center" wrapText="1"/>
    </xf>
    <xf numFmtId="0" fontId="0" fillId="4" borderId="19" xfId="0" applyFill="1" applyBorder="1" applyAlignment="1">
      <alignment vertical="center" wrapText="1"/>
    </xf>
    <xf numFmtId="0" fontId="0" fillId="4" borderId="1" xfId="0" applyFill="1" applyBorder="1" applyAlignment="1">
      <alignment horizontal="left" vertical="center"/>
    </xf>
    <xf numFmtId="0" fontId="24" fillId="4" borderId="36" xfId="0" applyFont="1" applyFill="1" applyBorder="1" applyAlignment="1">
      <alignment horizontal="left" vertical="center"/>
    </xf>
    <xf numFmtId="0" fontId="24" fillId="4" borderId="0" xfId="0" applyFont="1" applyFill="1" applyBorder="1" applyAlignment="1">
      <alignment horizontal="left" vertical="center"/>
    </xf>
    <xf numFmtId="0" fontId="0" fillId="4" borderId="0" xfId="0" applyFill="1" applyAlignment="1">
      <alignment horizontal="center" vertical="center"/>
    </xf>
    <xf numFmtId="0" fontId="24" fillId="4" borderId="15" xfId="0" applyFont="1" applyFill="1" applyBorder="1" applyAlignment="1">
      <alignment horizontal="left" vertical="center"/>
    </xf>
    <xf numFmtId="0" fontId="0" fillId="4" borderId="22" xfId="0" applyFill="1" applyBorder="1" applyAlignment="1">
      <alignment horizontal="left" vertical="center"/>
    </xf>
    <xf numFmtId="0" fontId="0" fillId="4" borderId="0" xfId="0" applyFill="1" applyBorder="1" applyAlignment="1">
      <alignment horizontal="left" vertical="center"/>
    </xf>
    <xf numFmtId="0" fontId="26" fillId="4" borderId="36" xfId="0" applyFont="1" applyFill="1" applyBorder="1" applyAlignment="1">
      <alignment horizontal="center"/>
    </xf>
    <xf numFmtId="0" fontId="26" fillId="4" borderId="0" xfId="0" applyFont="1" applyFill="1" applyBorder="1" applyAlignment="1">
      <alignment horizontal="center"/>
    </xf>
    <xf numFmtId="0" fontId="0" fillId="4" borderId="36" xfId="0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4" borderId="0" xfId="0" applyFont="1" applyFill="1" applyBorder="1" applyAlignment="1">
      <alignment horizontal="center" vertical="center" wrapText="1"/>
    </xf>
    <xf numFmtId="0" fontId="16" fillId="4" borderId="26" xfId="0" applyFont="1" applyFill="1" applyBorder="1" applyAlignment="1" applyProtection="1">
      <alignment horizontal="center" vertical="center" wrapText="1"/>
    </xf>
    <xf numFmtId="0" fontId="16" fillId="4" borderId="4" xfId="0" applyFont="1" applyFill="1" applyBorder="1" applyAlignment="1" applyProtection="1">
      <alignment horizontal="center" vertical="center" wrapText="1"/>
    </xf>
    <xf numFmtId="0" fontId="38" fillId="4" borderId="4" xfId="0" applyFont="1" applyFill="1" applyBorder="1" applyAlignment="1">
      <alignment horizontal="center" vertical="center" wrapText="1"/>
    </xf>
    <xf numFmtId="0" fontId="38" fillId="4" borderId="27" xfId="0" applyFont="1" applyFill="1" applyBorder="1" applyAlignment="1">
      <alignment horizontal="center" vertical="center" wrapText="1"/>
    </xf>
    <xf numFmtId="0" fontId="16" fillId="4" borderId="29" xfId="0" applyFont="1" applyFill="1" applyBorder="1" applyAlignment="1" applyProtection="1">
      <alignment horizontal="center" vertical="center" wrapText="1"/>
    </xf>
    <xf numFmtId="0" fontId="16" fillId="4" borderId="0" xfId="0" applyFont="1" applyFill="1" applyBorder="1" applyAlignment="1" applyProtection="1">
      <alignment horizontal="center" vertical="center" wrapText="1"/>
    </xf>
    <xf numFmtId="0" fontId="38" fillId="4" borderId="0" xfId="0" applyFont="1" applyFill="1" applyBorder="1" applyAlignment="1">
      <alignment horizontal="center" vertical="center" wrapText="1"/>
    </xf>
    <xf numFmtId="0" fontId="38" fillId="4" borderId="45" xfId="0" applyFont="1" applyFill="1" applyBorder="1" applyAlignment="1">
      <alignment horizontal="center" vertical="center" wrapText="1"/>
    </xf>
    <xf numFmtId="0" fontId="34" fillId="4" borderId="0" xfId="0" applyFont="1" applyFill="1" applyBorder="1" applyAlignment="1" applyProtection="1">
      <alignment horizontal="center" vertical="center"/>
    </xf>
    <xf numFmtId="0" fontId="31" fillId="4" borderId="29" xfId="0" applyFont="1" applyFill="1" applyBorder="1" applyAlignment="1">
      <alignment horizontal="left" vertical="center" wrapText="1"/>
    </xf>
    <xf numFmtId="0" fontId="31" fillId="4" borderId="0" xfId="0" applyFont="1" applyFill="1" applyBorder="1" applyAlignment="1">
      <alignment horizontal="left" vertical="center" wrapText="1"/>
    </xf>
    <xf numFmtId="0" fontId="0" fillId="4" borderId="0" xfId="0" applyFill="1" applyBorder="1" applyAlignment="1">
      <alignment horizontal="left" vertical="center" wrapText="1"/>
    </xf>
    <xf numFmtId="0" fontId="0" fillId="4" borderId="45" xfId="0" applyFill="1" applyBorder="1" applyAlignment="1">
      <alignment horizontal="left" vertical="center" wrapText="1"/>
    </xf>
    <xf numFmtId="0" fontId="35" fillId="4" borderId="29" xfId="0" applyFont="1" applyFill="1" applyBorder="1" applyAlignment="1">
      <alignment horizontal="left" vertical="center" wrapText="1"/>
    </xf>
    <xf numFmtId="0" fontId="35" fillId="4" borderId="0" xfId="0" applyFont="1" applyFill="1" applyBorder="1" applyAlignment="1">
      <alignment horizontal="left" vertical="center" wrapText="1"/>
    </xf>
    <xf numFmtId="0" fontId="2" fillId="4" borderId="29" xfId="0" applyFont="1" applyFill="1" applyBorder="1" applyAlignment="1">
      <alignment horizontal="right" vertical="center" wrapText="1"/>
    </xf>
    <xf numFmtId="0" fontId="0" fillId="4" borderId="0" xfId="0" applyFill="1" applyBorder="1" applyAlignment="1">
      <alignment horizontal="right" vertical="center" wrapText="1"/>
    </xf>
    <xf numFmtId="0" fontId="2" fillId="4" borderId="0" xfId="0" applyFont="1" applyFill="1" applyBorder="1" applyAlignment="1">
      <alignment horizontal="left" vertical="center" wrapText="1"/>
    </xf>
    <xf numFmtId="0" fontId="2" fillId="4" borderId="29" xfId="0" applyFont="1" applyFill="1" applyBorder="1" applyAlignment="1">
      <alignment horizontal="right" vertical="center"/>
    </xf>
    <xf numFmtId="0" fontId="2" fillId="4" borderId="0" xfId="0" applyFont="1" applyFill="1" applyBorder="1" applyAlignment="1">
      <alignment horizontal="right" vertical="center"/>
    </xf>
    <xf numFmtId="0" fontId="0" fillId="4" borderId="29" xfId="0" applyFill="1" applyBorder="1" applyAlignment="1">
      <alignment vertical="center"/>
    </xf>
    <xf numFmtId="0" fontId="0" fillId="4" borderId="0" xfId="0" applyFill="1" applyBorder="1" applyAlignment="1">
      <alignment vertical="center"/>
    </xf>
    <xf numFmtId="0" fontId="2" fillId="4" borderId="74" xfId="0" applyFont="1" applyFill="1" applyBorder="1" applyAlignment="1">
      <alignment horizontal="center" vertical="center" wrapText="1"/>
    </xf>
    <xf numFmtId="0" fontId="2" fillId="4" borderId="75" xfId="0" applyFont="1" applyFill="1" applyBorder="1" applyAlignment="1">
      <alignment horizontal="center" vertical="center" wrapText="1"/>
    </xf>
    <xf numFmtId="0" fontId="2" fillId="4" borderId="66" xfId="0" applyFont="1" applyFill="1" applyBorder="1" applyAlignment="1">
      <alignment horizontal="center" vertical="center" wrapText="1"/>
    </xf>
    <xf numFmtId="0" fontId="2" fillId="4" borderId="7" xfId="0" applyFont="1" applyFill="1" applyBorder="1" applyAlignment="1">
      <alignment horizontal="center" vertical="center" wrapText="1"/>
    </xf>
    <xf numFmtId="0" fontId="2" fillId="4" borderId="6" xfId="0" applyFont="1" applyFill="1" applyBorder="1" applyAlignment="1">
      <alignment horizontal="center" vertical="center"/>
    </xf>
    <xf numFmtId="10" fontId="2" fillId="4" borderId="7" xfId="97" applyNumberFormat="1" applyFont="1" applyFill="1" applyBorder="1" applyAlignment="1">
      <alignment horizontal="center" vertical="center" wrapText="1"/>
    </xf>
    <xf numFmtId="0" fontId="0" fillId="4" borderId="75" xfId="0" applyFill="1" applyBorder="1" applyAlignment="1">
      <alignment horizontal="center" vertical="center" wrapText="1"/>
    </xf>
    <xf numFmtId="0" fontId="0" fillId="4" borderId="76" xfId="0" applyFill="1" applyBorder="1" applyAlignment="1">
      <alignment horizontal="center" vertical="center" wrapText="1"/>
    </xf>
    <xf numFmtId="0" fontId="0" fillId="4" borderId="36" xfId="0" applyFill="1" applyBorder="1" applyAlignment="1">
      <alignment horizontal="left" vertical="center" wrapText="1"/>
    </xf>
    <xf numFmtId="0" fontId="0" fillId="4" borderId="8" xfId="0" applyFill="1" applyBorder="1" applyAlignment="1">
      <alignment horizontal="center" vertical="center"/>
    </xf>
    <xf numFmtId="0" fontId="0" fillId="4" borderId="5" xfId="0" applyFill="1" applyBorder="1" applyAlignment="1">
      <alignment horizontal="center" vertical="center"/>
    </xf>
    <xf numFmtId="0" fontId="36" fillId="4" borderId="2" xfId="0" applyFont="1" applyFill="1" applyBorder="1" applyAlignment="1" applyProtection="1">
      <alignment horizontal="center" vertical="center" wrapText="1"/>
    </xf>
    <xf numFmtId="0" fontId="37" fillId="4" borderId="48" xfId="0" applyFont="1" applyFill="1" applyBorder="1" applyAlignment="1">
      <alignment horizontal="center" vertical="center" wrapText="1"/>
    </xf>
    <xf numFmtId="0" fontId="36" fillId="4" borderId="56" xfId="0" applyFont="1" applyFill="1" applyBorder="1" applyAlignment="1" applyProtection="1">
      <alignment horizontal="center" vertical="center"/>
    </xf>
    <xf numFmtId="0" fontId="36" fillId="4" borderId="47" xfId="0" applyFont="1" applyFill="1" applyBorder="1" applyAlignment="1" applyProtection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2" fontId="0" fillId="0" borderId="1" xfId="0" applyNumberFormat="1" applyBorder="1" applyAlignment="1">
      <alignment horizontal="right" vertical="center" wrapText="1"/>
    </xf>
    <xf numFmtId="2" fontId="0" fillId="0" borderId="1" xfId="0" applyNumberFormat="1" applyFont="1" applyBorder="1" applyAlignment="1">
      <alignment horizontal="right" vertical="center" wrapText="1"/>
    </xf>
    <xf numFmtId="2" fontId="0" fillId="0" borderId="13" xfId="0" applyNumberFormat="1" applyFont="1" applyBorder="1" applyAlignment="1">
      <alignment horizontal="center" vertical="center"/>
    </xf>
    <xf numFmtId="2" fontId="0" fillId="0" borderId="16" xfId="0" applyNumberFormat="1" applyFont="1" applyBorder="1" applyAlignment="1">
      <alignment horizontal="center" vertical="center"/>
    </xf>
    <xf numFmtId="2" fontId="0" fillId="0" borderId="19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Font="1" applyBorder="1" applyAlignment="1">
      <alignment horizontal="left" vertical="center"/>
    </xf>
    <xf numFmtId="0" fontId="0" fillId="0" borderId="1" xfId="0" applyFont="1" applyBorder="1" applyAlignment="1">
      <alignment horizontal="right" vertical="center"/>
    </xf>
    <xf numFmtId="0" fontId="0" fillId="0" borderId="1" xfId="0" applyBorder="1" applyAlignment="1">
      <alignment horizontal="left" vertical="center" wrapText="1"/>
    </xf>
    <xf numFmtId="0" fontId="0" fillId="0" borderId="1" xfId="0" applyFont="1" applyBorder="1" applyAlignment="1">
      <alignment horizontal="left" vertical="center" wrapText="1"/>
    </xf>
    <xf numFmtId="2" fontId="0" fillId="0" borderId="1" xfId="0" applyNumberFormat="1" applyFont="1" applyBorder="1" applyAlignment="1">
      <alignment horizontal="right" vertical="center"/>
    </xf>
    <xf numFmtId="0" fontId="0" fillId="0" borderId="13" xfId="0" applyFont="1" applyBorder="1" applyAlignment="1">
      <alignment horizontal="center" vertical="center"/>
    </xf>
    <xf numFmtId="0" fontId="0" fillId="0" borderId="16" xfId="0" applyFont="1" applyBorder="1" applyAlignment="1">
      <alignment horizontal="center" vertical="center"/>
    </xf>
    <xf numFmtId="0" fontId="0" fillId="0" borderId="19" xfId="0" applyFont="1" applyBorder="1" applyAlignment="1">
      <alignment horizontal="center" vertical="center"/>
    </xf>
    <xf numFmtId="2" fontId="0" fillId="0" borderId="13" xfId="0" applyNumberFormat="1" applyFont="1" applyBorder="1" applyAlignment="1">
      <alignment horizontal="right" vertical="center"/>
    </xf>
    <xf numFmtId="2" fontId="0" fillId="0" borderId="19" xfId="0" applyNumberFormat="1" applyFont="1" applyBorder="1" applyAlignment="1">
      <alignment horizontal="right" vertical="center"/>
    </xf>
    <xf numFmtId="0" fontId="0" fillId="0" borderId="13" xfId="0" applyFont="1" applyBorder="1" applyAlignment="1">
      <alignment horizontal="right" vertical="center"/>
    </xf>
    <xf numFmtId="0" fontId="0" fillId="0" borderId="16" xfId="0" applyFont="1" applyBorder="1" applyAlignment="1">
      <alignment horizontal="right" vertical="center"/>
    </xf>
    <xf numFmtId="0" fontId="0" fillId="0" borderId="19" xfId="0" applyFont="1" applyBorder="1" applyAlignment="1">
      <alignment horizontal="right" vertical="center"/>
    </xf>
    <xf numFmtId="0" fontId="2" fillId="9" borderId="21" xfId="0" applyFont="1" applyFill="1" applyBorder="1" applyAlignment="1">
      <alignment horizontal="right" vertical="center"/>
    </xf>
    <xf numFmtId="0" fontId="2" fillId="9" borderId="16" xfId="0" applyFont="1" applyFill="1" applyBorder="1" applyAlignment="1">
      <alignment horizontal="right" vertical="center"/>
    </xf>
    <xf numFmtId="0" fontId="2" fillId="9" borderId="19" xfId="0" applyFont="1" applyFill="1" applyBorder="1" applyAlignment="1">
      <alignment horizontal="right" vertical="center"/>
    </xf>
    <xf numFmtId="0" fontId="0" fillId="0" borderId="13" xfId="0" applyFont="1" applyBorder="1" applyAlignment="1">
      <alignment horizontal="left" vertical="center"/>
    </xf>
    <xf numFmtId="0" fontId="0" fillId="0" borderId="19" xfId="0" applyFont="1" applyBorder="1" applyAlignment="1">
      <alignment horizontal="left" vertical="center"/>
    </xf>
    <xf numFmtId="0" fontId="2" fillId="3" borderId="6" xfId="0" applyFont="1" applyFill="1" applyBorder="1" applyAlignment="1">
      <alignment horizontal="left" vertical="center"/>
    </xf>
    <xf numFmtId="0" fontId="2" fillId="3" borderId="2" xfId="0" applyFont="1" applyFill="1" applyBorder="1" applyAlignment="1">
      <alignment horizontal="left" vertical="center"/>
    </xf>
    <xf numFmtId="0" fontId="0" fillId="0" borderId="13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2" fontId="0" fillId="0" borderId="13" xfId="0" applyNumberFormat="1" applyBorder="1" applyAlignment="1">
      <alignment horizontal="center" vertical="center" wrapText="1"/>
    </xf>
    <xf numFmtId="2" fontId="0" fillId="0" borderId="16" xfId="0" applyNumberFormat="1" applyBorder="1" applyAlignment="1">
      <alignment horizontal="center" vertical="center" wrapText="1"/>
    </xf>
    <xf numFmtId="2" fontId="0" fillId="0" borderId="19" xfId="0" applyNumberFormat="1" applyBorder="1" applyAlignment="1">
      <alignment horizontal="center" vertical="center" wrapText="1"/>
    </xf>
    <xf numFmtId="0" fontId="2" fillId="3" borderId="1" xfId="0" applyFont="1" applyFill="1" applyBorder="1" applyAlignment="1">
      <alignment horizontal="left" vertical="center"/>
    </xf>
    <xf numFmtId="0" fontId="2" fillId="3" borderId="16" xfId="0" applyFont="1" applyFill="1" applyBorder="1" applyAlignment="1">
      <alignment horizontal="left" vertical="center"/>
    </xf>
    <xf numFmtId="0" fontId="2" fillId="3" borderId="14" xfId="0" applyFont="1" applyFill="1" applyBorder="1" applyAlignment="1">
      <alignment horizontal="left" vertical="center"/>
    </xf>
    <xf numFmtId="0" fontId="2" fillId="9" borderId="47" xfId="0" applyFont="1" applyFill="1" applyBorder="1" applyAlignment="1">
      <alignment horizontal="right" vertical="center"/>
    </xf>
    <xf numFmtId="0" fontId="2" fillId="9" borderId="1" xfId="0" applyFont="1" applyFill="1" applyBorder="1" applyAlignment="1">
      <alignment horizontal="right" vertical="center"/>
    </xf>
    <xf numFmtId="0" fontId="2" fillId="3" borderId="13" xfId="0" applyFont="1" applyFill="1" applyBorder="1" applyAlignment="1">
      <alignment horizontal="left" vertical="center"/>
    </xf>
    <xf numFmtId="0" fontId="2" fillId="3" borderId="48" xfId="0" applyFont="1" applyFill="1" applyBorder="1" applyAlignment="1">
      <alignment horizontal="left" vertical="center"/>
    </xf>
    <xf numFmtId="0" fontId="0" fillId="0" borderId="1" xfId="0" applyFont="1" applyBorder="1" applyAlignment="1">
      <alignment horizontal="center" vertical="center"/>
    </xf>
    <xf numFmtId="2" fontId="7" fillId="0" borderId="1" xfId="0" applyNumberFormat="1" applyFont="1" applyFill="1" applyBorder="1" applyAlignment="1">
      <alignment horizontal="right" vertical="center"/>
    </xf>
    <xf numFmtId="0" fontId="7" fillId="0" borderId="1" xfId="0" applyFont="1" applyFill="1" applyBorder="1" applyAlignment="1">
      <alignment horizontal="right" vertical="center"/>
    </xf>
    <xf numFmtId="2" fontId="0" fillId="0" borderId="1" xfId="0" applyNumberFormat="1" applyFont="1" applyBorder="1" applyAlignment="1">
      <alignment horizontal="center" vertical="center"/>
    </xf>
    <xf numFmtId="0" fontId="0" fillId="0" borderId="13" xfId="0" applyFont="1" applyFill="1" applyBorder="1" applyAlignment="1">
      <alignment horizontal="center" vertical="center"/>
    </xf>
    <xf numFmtId="0" fontId="0" fillId="0" borderId="19" xfId="0" applyFont="1" applyFill="1" applyBorder="1" applyAlignment="1">
      <alignment horizontal="center" vertical="center"/>
    </xf>
    <xf numFmtId="0" fontId="28" fillId="9" borderId="26" xfId="0" applyFont="1" applyFill="1" applyBorder="1" applyAlignment="1">
      <alignment horizontal="center" vertical="center"/>
    </xf>
    <xf numFmtId="0" fontId="28" fillId="9" borderId="4" xfId="0" applyFont="1" applyFill="1" applyBorder="1" applyAlignment="1">
      <alignment horizontal="center" vertical="center"/>
    </xf>
    <xf numFmtId="0" fontId="28" fillId="9" borderId="27" xfId="0" applyFont="1" applyFill="1" applyBorder="1" applyAlignment="1">
      <alignment horizontal="center" vertical="center"/>
    </xf>
    <xf numFmtId="0" fontId="27" fillId="2" borderId="26" xfId="0" applyFont="1" applyFill="1" applyBorder="1" applyAlignment="1">
      <alignment horizontal="center" vertical="center"/>
    </xf>
    <xf numFmtId="0" fontId="27" fillId="2" borderId="4" xfId="0" applyFont="1" applyFill="1" applyBorder="1" applyAlignment="1">
      <alignment horizontal="center" vertical="center"/>
    </xf>
    <xf numFmtId="0" fontId="27" fillId="2" borderId="27" xfId="0" applyFont="1" applyFill="1" applyBorder="1" applyAlignment="1">
      <alignment horizontal="center" vertical="center"/>
    </xf>
    <xf numFmtId="173" fontId="29" fillId="6" borderId="41" xfId="61" applyNumberFormat="1" applyFont="1" applyFill="1" applyBorder="1" applyAlignment="1" applyProtection="1">
      <alignment horizontal="left" vertical="center"/>
      <protection locked="0"/>
    </xf>
    <xf numFmtId="173" fontId="29" fillId="6" borderId="42" xfId="61" applyNumberFormat="1" applyFont="1" applyFill="1" applyBorder="1" applyAlignment="1" applyProtection="1">
      <alignment horizontal="left" vertical="center"/>
      <protection locked="0"/>
    </xf>
    <xf numFmtId="173" fontId="29" fillId="6" borderId="37" xfId="61" applyNumberFormat="1" applyFont="1" applyFill="1" applyBorder="1" applyAlignment="1" applyProtection="1">
      <alignment horizontal="left" vertical="center"/>
      <protection locked="0"/>
    </xf>
    <xf numFmtId="173" fontId="29" fillId="6" borderId="44" xfId="61" applyNumberFormat="1" applyFont="1" applyFill="1" applyBorder="1" applyAlignment="1" applyProtection="1">
      <alignment horizontal="left" vertical="center"/>
      <protection locked="0"/>
    </xf>
    <xf numFmtId="0" fontId="30" fillId="2" borderId="29" xfId="0" applyFont="1" applyFill="1" applyBorder="1" applyAlignment="1">
      <alignment horizontal="left" vertical="center"/>
    </xf>
    <xf numFmtId="0" fontId="30" fillId="2" borderId="0" xfId="0" applyFont="1" applyFill="1" applyBorder="1" applyAlignment="1">
      <alignment horizontal="left" vertical="center"/>
    </xf>
    <xf numFmtId="0" fontId="30" fillId="2" borderId="45" xfId="0" applyFont="1" applyFill="1" applyBorder="1" applyAlignment="1">
      <alignment horizontal="left" vertical="center"/>
    </xf>
    <xf numFmtId="0" fontId="30" fillId="2" borderId="11" xfId="0" applyFont="1" applyFill="1" applyBorder="1" applyAlignment="1">
      <alignment horizontal="left" vertical="center"/>
    </xf>
    <xf numFmtId="0" fontId="30" fillId="2" borderId="12" xfId="0" applyFont="1" applyFill="1" applyBorder="1" applyAlignment="1">
      <alignment horizontal="left" vertical="center"/>
    </xf>
    <xf numFmtId="0" fontId="2" fillId="3" borderId="16" xfId="0" applyFont="1" applyFill="1" applyBorder="1" applyAlignment="1">
      <alignment horizontal="center" vertical="center"/>
    </xf>
    <xf numFmtId="0" fontId="0" fillId="0" borderId="13" xfId="0" applyBorder="1" applyAlignment="1">
      <alignment horizontal="left" vertical="center" wrapText="1"/>
    </xf>
    <xf numFmtId="0" fontId="0" fillId="0" borderId="16" xfId="0" applyBorder="1" applyAlignment="1">
      <alignment horizontal="left" vertical="center" wrapText="1"/>
    </xf>
    <xf numFmtId="0" fontId="0" fillId="0" borderId="13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0" fontId="2" fillId="3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2" fontId="0" fillId="4" borderId="1" xfId="0" applyNumberFormat="1" applyFont="1" applyFill="1" applyBorder="1" applyAlignment="1">
      <alignment horizontal="right" vertical="center" wrapText="1"/>
    </xf>
    <xf numFmtId="0" fontId="0" fillId="0" borderId="13" xfId="0" applyBorder="1" applyAlignment="1">
      <alignment horizontal="center" vertical="center"/>
    </xf>
    <xf numFmtId="0" fontId="2" fillId="9" borderId="55" xfId="0" applyFont="1" applyFill="1" applyBorder="1" applyAlignment="1">
      <alignment horizontal="right" vertical="center"/>
    </xf>
    <xf numFmtId="0" fontId="2" fillId="9" borderId="22" xfId="0" applyFont="1" applyFill="1" applyBorder="1" applyAlignment="1">
      <alignment horizontal="right" vertical="center"/>
    </xf>
    <xf numFmtId="0" fontId="2" fillId="9" borderId="23" xfId="0" applyFont="1" applyFill="1" applyBorder="1" applyAlignment="1">
      <alignment horizontal="right" vertical="center"/>
    </xf>
    <xf numFmtId="0" fontId="0" fillId="0" borderId="16" xfId="0" applyFont="1" applyBorder="1" applyAlignment="1">
      <alignment horizontal="left" vertical="center"/>
    </xf>
    <xf numFmtId="0" fontId="0" fillId="0" borderId="13" xfId="0" applyFill="1" applyBorder="1" applyAlignment="1">
      <alignment horizontal="center" vertical="center" wrapText="1"/>
    </xf>
    <xf numFmtId="0" fontId="0" fillId="0" borderId="19" xfId="0" applyFill="1" applyBorder="1" applyAlignment="1">
      <alignment horizontal="center" vertical="center" wrapText="1"/>
    </xf>
    <xf numFmtId="0" fontId="0" fillId="0" borderId="13" xfId="0" applyFill="1" applyBorder="1" applyAlignment="1">
      <alignment horizontal="left" vertical="center" wrapText="1"/>
    </xf>
    <xf numFmtId="0" fontId="0" fillId="0" borderId="19" xfId="0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center" vertical="center"/>
    </xf>
    <xf numFmtId="0" fontId="30" fillId="2" borderId="17" xfId="0" applyFont="1" applyFill="1" applyBorder="1" applyAlignment="1">
      <alignment horizontal="left" vertical="center"/>
    </xf>
    <xf numFmtId="0" fontId="30" fillId="2" borderId="18" xfId="0" applyFont="1" applyFill="1" applyBorder="1" applyAlignment="1">
      <alignment horizontal="left" vertical="center"/>
    </xf>
    <xf numFmtId="0" fontId="30" fillId="2" borderId="50" xfId="0" applyFont="1" applyFill="1" applyBorder="1" applyAlignment="1">
      <alignment horizontal="left" vertical="center"/>
    </xf>
    <xf numFmtId="0" fontId="0" fillId="0" borderId="19" xfId="0" applyBorder="1" applyAlignment="1">
      <alignment horizontal="left" vertical="center"/>
    </xf>
    <xf numFmtId="10" fontId="0" fillId="0" borderId="13" xfId="0" applyNumberFormat="1" applyFont="1" applyBorder="1" applyAlignment="1">
      <alignment horizontal="right" vertical="center"/>
    </xf>
    <xf numFmtId="10" fontId="0" fillId="0" borderId="16" xfId="0" applyNumberFormat="1" applyFont="1" applyBorder="1" applyAlignment="1">
      <alignment horizontal="right" vertical="center"/>
    </xf>
    <xf numFmtId="10" fontId="0" fillId="0" borderId="19" xfId="0" applyNumberFormat="1" applyFont="1" applyBorder="1" applyAlignment="1">
      <alignment horizontal="right" vertical="center"/>
    </xf>
    <xf numFmtId="0" fontId="2" fillId="3" borderId="10" xfId="0" applyFont="1" applyFill="1" applyBorder="1" applyAlignment="1">
      <alignment horizontal="left" vertical="center"/>
    </xf>
    <xf numFmtId="0" fontId="2" fillId="3" borderId="3" xfId="0" applyFont="1" applyFill="1" applyBorder="1" applyAlignment="1">
      <alignment horizontal="left" vertical="center"/>
    </xf>
    <xf numFmtId="0" fontId="0" fillId="0" borderId="13" xfId="0" applyFill="1" applyBorder="1" applyAlignment="1">
      <alignment horizontal="left" vertical="center"/>
    </xf>
    <xf numFmtId="0" fontId="0" fillId="0" borderId="19" xfId="0" applyFont="1" applyFill="1" applyBorder="1" applyAlignment="1">
      <alignment horizontal="left" vertical="center"/>
    </xf>
    <xf numFmtId="0" fontId="2" fillId="9" borderId="11" xfId="0" applyFont="1" applyFill="1" applyBorder="1" applyAlignment="1">
      <alignment horizontal="right" vertical="center"/>
    </xf>
    <xf numFmtId="0" fontId="30" fillId="2" borderId="1" xfId="0" applyFont="1" applyFill="1" applyBorder="1" applyAlignment="1">
      <alignment horizontal="left" vertical="center"/>
    </xf>
    <xf numFmtId="0" fontId="30" fillId="2" borderId="48" xfId="0" applyFont="1" applyFill="1" applyBorder="1" applyAlignment="1">
      <alignment horizontal="left" vertical="center"/>
    </xf>
    <xf numFmtId="0" fontId="0" fillId="0" borderId="13" xfId="0" applyFont="1" applyFill="1" applyBorder="1" applyAlignment="1">
      <alignment horizontal="left" vertical="center" wrapText="1"/>
    </xf>
    <xf numFmtId="0" fontId="0" fillId="0" borderId="13" xfId="0" applyFont="1" applyFill="1" applyBorder="1" applyAlignment="1">
      <alignment horizontal="left" vertical="center"/>
    </xf>
    <xf numFmtId="0" fontId="0" fillId="0" borderId="16" xfId="0" applyFont="1" applyFill="1" applyBorder="1" applyAlignment="1">
      <alignment horizontal="left" vertical="center"/>
    </xf>
    <xf numFmtId="0" fontId="0" fillId="0" borderId="16" xfId="0" applyFont="1" applyFill="1" applyBorder="1" applyAlignment="1">
      <alignment horizontal="center" vertical="center"/>
    </xf>
    <xf numFmtId="169" fontId="32" fillId="4" borderId="26" xfId="0" applyNumberFormat="1" applyFont="1" applyFill="1" applyBorder="1" applyAlignment="1">
      <alignment horizontal="center" vertical="center"/>
    </xf>
    <xf numFmtId="10" fontId="32" fillId="4" borderId="27" xfId="0" applyNumberFormat="1" applyFont="1" applyFill="1" applyBorder="1" applyAlignment="1">
      <alignment horizontal="center" vertical="center"/>
    </xf>
    <xf numFmtId="10" fontId="32" fillId="4" borderId="8" xfId="0" applyNumberFormat="1" applyFont="1" applyFill="1" applyBorder="1" applyAlignment="1">
      <alignment horizontal="center" vertical="center"/>
    </xf>
    <xf numFmtId="10" fontId="32" fillId="4" borderId="9" xfId="0" applyNumberFormat="1" applyFont="1" applyFill="1" applyBorder="1" applyAlignment="1">
      <alignment horizontal="center" vertical="center"/>
    </xf>
    <xf numFmtId="169" fontId="25" fillId="4" borderId="26" xfId="0" applyNumberFormat="1" applyFont="1" applyFill="1" applyBorder="1" applyAlignment="1">
      <alignment horizontal="center" vertical="center"/>
    </xf>
    <xf numFmtId="10" fontId="25" fillId="4" borderId="27" xfId="0" applyNumberFormat="1" applyFont="1" applyFill="1" applyBorder="1" applyAlignment="1">
      <alignment horizontal="center" vertical="center"/>
    </xf>
    <xf numFmtId="10" fontId="25" fillId="4" borderId="8" xfId="0" applyNumberFormat="1" applyFont="1" applyFill="1" applyBorder="1" applyAlignment="1">
      <alignment horizontal="center" vertical="center"/>
    </xf>
    <xf numFmtId="10" fontId="25" fillId="4" borderId="9" xfId="0" applyNumberFormat="1" applyFont="1" applyFill="1" applyBorder="1" applyAlignment="1">
      <alignment horizontal="center" vertical="center"/>
    </xf>
    <xf numFmtId="0" fontId="25" fillId="9" borderId="47" xfId="0" applyFont="1" applyFill="1" applyBorder="1" applyAlignment="1">
      <alignment horizontal="center" vertical="center"/>
    </xf>
    <xf numFmtId="0" fontId="25" fillId="9" borderId="48" xfId="0" applyFont="1" applyFill="1" applyBorder="1" applyAlignment="1">
      <alignment horizontal="center" vertical="center"/>
    </xf>
    <xf numFmtId="0" fontId="25" fillId="9" borderId="57" xfId="0" applyFont="1" applyFill="1" applyBorder="1" applyAlignment="1">
      <alignment horizontal="center" vertical="center"/>
    </xf>
    <xf numFmtId="0" fontId="25" fillId="9" borderId="12" xfId="0" applyFont="1" applyFill="1" applyBorder="1" applyAlignment="1">
      <alignment horizontal="center" vertical="center"/>
    </xf>
    <xf numFmtId="10" fontId="25" fillId="4" borderId="46" xfId="0" applyNumberFormat="1" applyFont="1" applyFill="1" applyBorder="1" applyAlignment="1">
      <alignment horizontal="center" vertical="center"/>
    </xf>
    <xf numFmtId="10" fontId="25" fillId="4" borderId="3" xfId="0" applyNumberFormat="1" applyFont="1" applyFill="1" applyBorder="1" applyAlignment="1">
      <alignment horizontal="center" vertical="center"/>
    </xf>
    <xf numFmtId="0" fontId="25" fillId="4" borderId="47" xfId="0" applyFont="1" applyFill="1" applyBorder="1" applyAlignment="1">
      <alignment horizontal="center" vertical="center"/>
    </xf>
    <xf numFmtId="0" fontId="25" fillId="4" borderId="48" xfId="0" applyFont="1" applyFill="1" applyBorder="1" applyAlignment="1">
      <alignment horizontal="center" vertical="center"/>
    </xf>
    <xf numFmtId="10" fontId="32" fillId="4" borderId="47" xfId="0" applyNumberFormat="1" applyFont="1" applyFill="1" applyBorder="1" applyAlignment="1">
      <alignment horizontal="center" vertical="center"/>
    </xf>
    <xf numFmtId="10" fontId="32" fillId="4" borderId="48" xfId="0" applyNumberFormat="1" applyFont="1" applyFill="1" applyBorder="1" applyAlignment="1">
      <alignment horizontal="center" vertical="center"/>
    </xf>
    <xf numFmtId="169" fontId="25" fillId="4" borderId="47" xfId="0" applyNumberFormat="1" applyFont="1" applyFill="1" applyBorder="1" applyAlignment="1">
      <alignment horizontal="center" vertical="center"/>
    </xf>
    <xf numFmtId="10" fontId="25" fillId="4" borderId="47" xfId="0" applyNumberFormat="1" applyFont="1" applyFill="1" applyBorder="1" applyAlignment="1">
      <alignment horizontal="center" vertical="center"/>
    </xf>
    <xf numFmtId="10" fontId="25" fillId="4" borderId="48" xfId="0" applyNumberFormat="1" applyFont="1" applyFill="1" applyBorder="1" applyAlignment="1">
      <alignment horizontal="center" vertical="center"/>
    </xf>
    <xf numFmtId="0" fontId="32" fillId="0" borderId="72" xfId="0" applyFont="1" applyBorder="1" applyAlignment="1">
      <alignment horizontal="center" vertical="center"/>
    </xf>
    <xf numFmtId="0" fontId="32" fillId="0" borderId="73" xfId="0" applyFont="1" applyBorder="1" applyAlignment="1">
      <alignment horizontal="center" vertical="center"/>
    </xf>
    <xf numFmtId="0" fontId="25" fillId="9" borderId="26" xfId="0" applyFont="1" applyFill="1" applyBorder="1" applyAlignment="1">
      <alignment horizontal="center" vertical="center"/>
    </xf>
    <xf numFmtId="0" fontId="25" fillId="9" borderId="27" xfId="0" applyFont="1" applyFill="1" applyBorder="1" applyAlignment="1">
      <alignment horizontal="center" vertical="center"/>
    </xf>
    <xf numFmtId="0" fontId="25" fillId="9" borderId="51" xfId="0" applyFont="1" applyFill="1" applyBorder="1" applyAlignment="1">
      <alignment horizontal="center" vertical="center"/>
    </xf>
    <xf numFmtId="0" fontId="25" fillId="9" borderId="53" xfId="0" applyFont="1" applyFill="1" applyBorder="1" applyAlignment="1">
      <alignment horizontal="center" vertical="center"/>
    </xf>
    <xf numFmtId="0" fontId="32" fillId="0" borderId="58" xfId="0" applyFont="1" applyBorder="1" applyAlignment="1">
      <alignment horizontal="center" vertical="center"/>
    </xf>
    <xf numFmtId="0" fontId="32" fillId="0" borderId="60" xfId="0" applyFont="1" applyBorder="1" applyAlignment="1">
      <alignment horizontal="center" vertical="center"/>
    </xf>
    <xf numFmtId="0" fontId="32" fillId="0" borderId="68" xfId="0" applyFont="1" applyBorder="1" applyAlignment="1">
      <alignment horizontal="center" vertical="center"/>
    </xf>
    <xf numFmtId="0" fontId="25" fillId="9" borderId="17" xfId="0" applyFont="1" applyFill="1" applyBorder="1" applyAlignment="1">
      <alignment horizontal="center" vertical="center"/>
    </xf>
    <xf numFmtId="10" fontId="32" fillId="4" borderId="21" xfId="0" applyNumberFormat="1" applyFont="1" applyFill="1" applyBorder="1" applyAlignment="1">
      <alignment horizontal="center" vertical="center"/>
    </xf>
    <xf numFmtId="10" fontId="32" fillId="4" borderId="16" xfId="0" applyNumberFormat="1" applyFont="1" applyFill="1" applyBorder="1" applyAlignment="1">
      <alignment horizontal="center" vertical="center"/>
    </xf>
    <xf numFmtId="10" fontId="25" fillId="9" borderId="47" xfId="0" applyNumberFormat="1" applyFont="1" applyFill="1" applyBorder="1" applyAlignment="1">
      <alignment horizontal="center" vertical="center"/>
    </xf>
    <xf numFmtId="10" fontId="25" fillId="9" borderId="48" xfId="0" applyNumberFormat="1" applyFont="1" applyFill="1" applyBorder="1" applyAlignment="1">
      <alignment horizontal="center" vertical="center"/>
    </xf>
    <xf numFmtId="0" fontId="32" fillId="9" borderId="65" xfId="0" applyFont="1" applyFill="1" applyBorder="1" applyAlignment="1">
      <alignment horizontal="center" vertical="center"/>
    </xf>
    <xf numFmtId="0" fontId="32" fillId="9" borderId="67" xfId="0" applyFont="1" applyFill="1" applyBorder="1" applyAlignment="1">
      <alignment horizontal="center" vertical="center"/>
    </xf>
    <xf numFmtId="0" fontId="32" fillId="9" borderId="66" xfId="0" applyFont="1" applyFill="1" applyBorder="1" applyAlignment="1">
      <alignment horizontal="center" vertical="center"/>
    </xf>
    <xf numFmtId="0" fontId="32" fillId="9" borderId="6" xfId="0" applyFont="1" applyFill="1" applyBorder="1" applyAlignment="1">
      <alignment horizontal="center" vertical="center"/>
    </xf>
    <xf numFmtId="0" fontId="32" fillId="9" borderId="7" xfId="0" applyFont="1" applyFill="1" applyBorder="1" applyAlignment="1">
      <alignment horizontal="center" vertical="center"/>
    </xf>
    <xf numFmtId="0" fontId="32" fillId="9" borderId="20" xfId="0" applyFont="1" applyFill="1" applyBorder="1" applyAlignment="1">
      <alignment horizontal="center" vertical="center"/>
    </xf>
    <xf numFmtId="0" fontId="32" fillId="9" borderId="52" xfId="0" applyFont="1" applyFill="1" applyBorder="1" applyAlignment="1">
      <alignment horizontal="center" vertical="center"/>
    </xf>
    <xf numFmtId="0" fontId="32" fillId="9" borderId="17" xfId="0" applyFont="1" applyFill="1" applyBorder="1" applyAlignment="1">
      <alignment horizontal="center" vertical="center"/>
    </xf>
    <xf numFmtId="0" fontId="32" fillId="0" borderId="62" xfId="0" applyFont="1" applyBorder="1" applyAlignment="1">
      <alignment horizontal="center" vertical="center"/>
    </xf>
    <xf numFmtId="0" fontId="32" fillId="0" borderId="63" xfId="0" applyFont="1" applyBorder="1" applyAlignment="1">
      <alignment horizontal="center" vertical="center"/>
    </xf>
    <xf numFmtId="0" fontId="32" fillId="0" borderId="32" xfId="0" applyFont="1" applyBorder="1" applyAlignment="1">
      <alignment horizontal="center" vertical="center"/>
    </xf>
    <xf numFmtId="0" fontId="32" fillId="0" borderId="10" xfId="0" applyFont="1" applyBorder="1" applyAlignment="1">
      <alignment horizontal="center" vertical="center"/>
    </xf>
    <xf numFmtId="0" fontId="32" fillId="0" borderId="24" xfId="0" applyFont="1" applyBorder="1" applyAlignment="1">
      <alignment horizontal="center" vertical="center"/>
    </xf>
    <xf numFmtId="0" fontId="32" fillId="0" borderId="19" xfId="0" applyFont="1" applyBorder="1" applyAlignment="1">
      <alignment horizontal="center" vertical="center"/>
    </xf>
    <xf numFmtId="0" fontId="32" fillId="0" borderId="1" xfId="0" applyFont="1" applyBorder="1" applyAlignment="1">
      <alignment horizontal="center" vertical="center"/>
    </xf>
    <xf numFmtId="0" fontId="32" fillId="0" borderId="13" xfId="0" applyFont="1" applyBorder="1" applyAlignment="1">
      <alignment horizontal="center" vertical="center"/>
    </xf>
    <xf numFmtId="169" fontId="32" fillId="9" borderId="56" xfId="0" applyNumberFormat="1" applyFont="1" applyFill="1" applyBorder="1" applyAlignment="1">
      <alignment horizontal="center" vertical="center"/>
    </xf>
    <xf numFmtId="169" fontId="32" fillId="9" borderId="7" xfId="0" applyNumberFormat="1" applyFont="1" applyFill="1" applyBorder="1" applyAlignment="1">
      <alignment horizontal="center" vertical="center"/>
    </xf>
    <xf numFmtId="169" fontId="32" fillId="9" borderId="51" xfId="0" applyNumberFormat="1" applyFont="1" applyFill="1" applyBorder="1" applyAlignment="1">
      <alignment horizontal="center" vertical="center"/>
    </xf>
    <xf numFmtId="169" fontId="32" fillId="9" borderId="17" xfId="0" applyNumberFormat="1" applyFont="1" applyFill="1" applyBorder="1" applyAlignment="1">
      <alignment horizontal="center" vertical="center"/>
    </xf>
    <xf numFmtId="0" fontId="32" fillId="0" borderId="61" xfId="0" applyFont="1" applyBorder="1" applyAlignment="1">
      <alignment horizontal="center" vertical="center"/>
    </xf>
    <xf numFmtId="0" fontId="32" fillId="0" borderId="59" xfId="0" applyFont="1" applyBorder="1" applyAlignment="1">
      <alignment horizontal="center" vertical="center"/>
    </xf>
    <xf numFmtId="169" fontId="32" fillId="9" borderId="47" xfId="0" applyNumberFormat="1" applyFont="1" applyFill="1" applyBorder="1" applyAlignment="1">
      <alignment horizontal="center" vertical="center"/>
    </xf>
    <xf numFmtId="169" fontId="32" fillId="9" borderId="13" xfId="0" applyNumberFormat="1" applyFont="1" applyFill="1" applyBorder="1" applyAlignment="1">
      <alignment horizontal="center" vertical="center"/>
    </xf>
    <xf numFmtId="169" fontId="32" fillId="4" borderId="47" xfId="0" applyNumberFormat="1" applyFont="1" applyFill="1" applyBorder="1" applyAlignment="1">
      <alignment horizontal="center" vertical="center"/>
    </xf>
    <xf numFmtId="169" fontId="32" fillId="4" borderId="13" xfId="0" applyNumberFormat="1" applyFont="1" applyFill="1" applyBorder="1" applyAlignment="1">
      <alignment horizontal="center" vertical="center"/>
    </xf>
    <xf numFmtId="169" fontId="32" fillId="4" borderId="46" xfId="0" applyNumberFormat="1" applyFont="1" applyFill="1" applyBorder="1" applyAlignment="1">
      <alignment horizontal="center" vertical="center"/>
    </xf>
    <xf numFmtId="169" fontId="32" fillId="4" borderId="24" xfId="0" applyNumberFormat="1" applyFont="1" applyFill="1" applyBorder="1" applyAlignment="1">
      <alignment horizontal="center" vertical="center"/>
    </xf>
    <xf numFmtId="0" fontId="32" fillId="9" borderId="19" xfId="0" applyFont="1" applyFill="1" applyBorder="1" applyAlignment="1">
      <alignment horizontal="center" vertical="center"/>
    </xf>
    <xf numFmtId="0" fontId="32" fillId="9" borderId="1" xfId="0" applyFont="1" applyFill="1" applyBorder="1" applyAlignment="1">
      <alignment horizontal="center" vertical="center"/>
    </xf>
    <xf numFmtId="0" fontId="32" fillId="9" borderId="13" xfId="0" applyFont="1" applyFill="1" applyBorder="1" applyAlignment="1">
      <alignment horizontal="center" vertical="center"/>
    </xf>
    <xf numFmtId="0" fontId="32" fillId="9" borderId="63" xfId="0" applyFont="1" applyFill="1" applyBorder="1" applyAlignment="1">
      <alignment horizontal="center" vertical="center"/>
    </xf>
    <xf numFmtId="0" fontId="25" fillId="0" borderId="63" xfId="0" applyFont="1" applyBorder="1" applyAlignment="1">
      <alignment horizontal="center" vertical="center"/>
    </xf>
    <xf numFmtId="0" fontId="25" fillId="9" borderId="63" xfId="0" applyFont="1" applyFill="1" applyBorder="1" applyAlignment="1">
      <alignment horizontal="center" vertical="center"/>
    </xf>
    <xf numFmtId="0" fontId="32" fillId="4" borderId="56" xfId="0" applyFont="1" applyFill="1" applyBorder="1" applyAlignment="1">
      <alignment horizontal="center" vertical="center"/>
    </xf>
    <xf numFmtId="0" fontId="32" fillId="4" borderId="6" xfId="0" applyFont="1" applyFill="1" applyBorder="1" applyAlignment="1">
      <alignment horizontal="center" vertical="center"/>
    </xf>
    <xf numFmtId="0" fontId="32" fillId="4" borderId="2" xfId="0" applyFont="1" applyFill="1" applyBorder="1" applyAlignment="1">
      <alignment horizontal="center" vertical="center"/>
    </xf>
    <xf numFmtId="0" fontId="32" fillId="4" borderId="51" xfId="0" applyFont="1" applyFill="1" applyBorder="1" applyAlignment="1">
      <alignment horizontal="center" vertical="center"/>
    </xf>
    <xf numFmtId="0" fontId="32" fillId="4" borderId="52" xfId="0" applyFont="1" applyFill="1" applyBorder="1" applyAlignment="1">
      <alignment horizontal="center" vertical="center"/>
    </xf>
    <xf numFmtId="0" fontId="32" fillId="4" borderId="53" xfId="0" applyFont="1" applyFill="1" applyBorder="1" applyAlignment="1">
      <alignment horizontal="center" vertical="center"/>
    </xf>
    <xf numFmtId="0" fontId="32" fillId="4" borderId="46" xfId="0" applyFont="1" applyFill="1" applyBorder="1" applyAlignment="1">
      <alignment horizontal="center" vertical="center"/>
    </xf>
    <xf numFmtId="0" fontId="32" fillId="4" borderId="10" xfId="0" applyFont="1" applyFill="1" applyBorder="1" applyAlignment="1">
      <alignment horizontal="center" vertical="center"/>
    </xf>
    <xf numFmtId="0" fontId="32" fillId="4" borderId="3" xfId="0" applyFont="1" applyFill="1" applyBorder="1" applyAlignment="1">
      <alignment horizontal="center" vertical="center"/>
    </xf>
    <xf numFmtId="0" fontId="25" fillId="0" borderId="19" xfId="0" applyFont="1" applyBorder="1" applyAlignment="1">
      <alignment horizontal="center" vertical="center"/>
    </xf>
    <xf numFmtId="0" fontId="25" fillId="0" borderId="1" xfId="0" applyFont="1" applyBorder="1" applyAlignment="1">
      <alignment horizontal="center" vertical="center"/>
    </xf>
    <xf numFmtId="0" fontId="25" fillId="0" borderId="13" xfId="0" applyFont="1" applyBorder="1" applyAlignment="1">
      <alignment horizontal="center" vertical="center"/>
    </xf>
    <xf numFmtId="0" fontId="25" fillId="9" borderId="19" xfId="0" applyFont="1" applyFill="1" applyBorder="1" applyAlignment="1">
      <alignment horizontal="center" vertical="center"/>
    </xf>
    <xf numFmtId="0" fontId="25" fillId="9" borderId="1" xfId="0" applyFont="1" applyFill="1" applyBorder="1" applyAlignment="1">
      <alignment horizontal="center" vertical="center"/>
    </xf>
    <xf numFmtId="0" fontId="25" fillId="9" borderId="13" xfId="0" applyFont="1" applyFill="1" applyBorder="1" applyAlignment="1">
      <alignment horizontal="center" vertical="center"/>
    </xf>
    <xf numFmtId="0" fontId="25" fillId="9" borderId="23" xfId="0" applyFont="1" applyFill="1" applyBorder="1" applyAlignment="1">
      <alignment horizontal="center" vertical="center"/>
    </xf>
    <xf numFmtId="0" fontId="25" fillId="9" borderId="11" xfId="0" applyFont="1" applyFill="1" applyBorder="1" applyAlignment="1">
      <alignment horizontal="center" vertical="center"/>
    </xf>
    <xf numFmtId="0" fontId="25" fillId="9" borderId="15" xfId="0" applyFont="1" applyFill="1" applyBorder="1" applyAlignment="1">
      <alignment horizontal="center" vertical="center"/>
    </xf>
    <xf numFmtId="169" fontId="32" fillId="0" borderId="46" xfId="0" applyNumberFormat="1" applyFont="1" applyBorder="1" applyAlignment="1">
      <alignment horizontal="center" vertical="center"/>
    </xf>
    <xf numFmtId="169" fontId="32" fillId="0" borderId="24" xfId="0" applyNumberFormat="1" applyFont="1" applyBorder="1" applyAlignment="1">
      <alignment horizontal="center" vertical="center"/>
    </xf>
    <xf numFmtId="169" fontId="32" fillId="0" borderId="51" xfId="0" applyNumberFormat="1" applyFont="1" applyBorder="1" applyAlignment="1">
      <alignment horizontal="center" vertical="center"/>
    </xf>
    <xf numFmtId="169" fontId="32" fillId="0" borderId="17" xfId="0" applyNumberFormat="1" applyFont="1" applyBorder="1" applyAlignment="1">
      <alignment horizontal="center" vertical="center"/>
    </xf>
    <xf numFmtId="0" fontId="32" fillId="0" borderId="3" xfId="0" applyFont="1" applyBorder="1" applyAlignment="1">
      <alignment horizontal="center" vertical="center"/>
    </xf>
    <xf numFmtId="0" fontId="32" fillId="0" borderId="51" xfId="0" applyFont="1" applyBorder="1" applyAlignment="1">
      <alignment horizontal="center" vertical="center"/>
    </xf>
    <xf numFmtId="0" fontId="32" fillId="0" borderId="53" xfId="0" applyFont="1" applyBorder="1" applyAlignment="1">
      <alignment horizontal="center" vertical="center"/>
    </xf>
    <xf numFmtId="0" fontId="32" fillId="0" borderId="17" xfId="0" applyFont="1" applyBorder="1" applyAlignment="1">
      <alignment horizontal="center" vertical="center"/>
    </xf>
    <xf numFmtId="169" fontId="32" fillId="0" borderId="56" xfId="0" applyNumberFormat="1" applyFont="1" applyBorder="1" applyAlignment="1">
      <alignment horizontal="center" vertical="center"/>
    </xf>
    <xf numFmtId="169" fontId="32" fillId="0" borderId="7" xfId="0" applyNumberFormat="1" applyFont="1" applyBorder="1" applyAlignment="1">
      <alignment horizontal="center" vertical="center"/>
    </xf>
    <xf numFmtId="169" fontId="32" fillId="0" borderId="2" xfId="0" applyNumberFormat="1" applyFont="1" applyBorder="1" applyAlignment="1">
      <alignment horizontal="center" vertical="center"/>
    </xf>
    <xf numFmtId="169" fontId="32" fillId="0" borderId="53" xfId="0" applyNumberFormat="1" applyFont="1" applyBorder="1" applyAlignment="1">
      <alignment horizontal="center" vertical="center"/>
    </xf>
    <xf numFmtId="0" fontId="32" fillId="0" borderId="7" xfId="0" applyFont="1" applyBorder="1" applyAlignment="1">
      <alignment horizontal="center" vertical="center"/>
    </xf>
    <xf numFmtId="0" fontId="32" fillId="0" borderId="2" xfId="0" applyFont="1" applyBorder="1" applyAlignment="1">
      <alignment horizontal="center" vertical="center"/>
    </xf>
    <xf numFmtId="10" fontId="32" fillId="9" borderId="47" xfId="0" applyNumberFormat="1" applyFont="1" applyFill="1" applyBorder="1" applyAlignment="1">
      <alignment horizontal="center" vertical="center"/>
    </xf>
    <xf numFmtId="10" fontId="32" fillId="9" borderId="13" xfId="0" applyNumberFormat="1" applyFont="1" applyFill="1" applyBorder="1" applyAlignment="1">
      <alignment horizontal="center" vertical="center"/>
    </xf>
    <xf numFmtId="10" fontId="32" fillId="9" borderId="48" xfId="0" applyNumberFormat="1" applyFont="1" applyFill="1" applyBorder="1" applyAlignment="1">
      <alignment horizontal="center" vertical="center"/>
    </xf>
    <xf numFmtId="10" fontId="25" fillId="9" borderId="13" xfId="0" applyNumberFormat="1" applyFont="1" applyFill="1" applyBorder="1" applyAlignment="1">
      <alignment horizontal="center" vertical="center"/>
    </xf>
    <xf numFmtId="10" fontId="32" fillId="4" borderId="46" xfId="0" applyNumberFormat="1" applyFont="1" applyFill="1" applyBorder="1" applyAlignment="1">
      <alignment horizontal="center" vertical="center"/>
    </xf>
    <xf numFmtId="10" fontId="32" fillId="4" borderId="3" xfId="0" applyNumberFormat="1" applyFont="1" applyFill="1" applyBorder="1" applyAlignment="1">
      <alignment horizontal="center" vertical="center"/>
    </xf>
    <xf numFmtId="10" fontId="32" fillId="4" borderId="24" xfId="0" applyNumberFormat="1" applyFont="1" applyFill="1" applyBorder="1" applyAlignment="1">
      <alignment horizontal="center" vertical="center"/>
    </xf>
    <xf numFmtId="10" fontId="32" fillId="9" borderId="56" xfId="0" applyNumberFormat="1" applyFont="1" applyFill="1" applyBorder="1" applyAlignment="1">
      <alignment horizontal="center" vertical="center"/>
    </xf>
    <xf numFmtId="10" fontId="32" fillId="9" borderId="2" xfId="0" applyNumberFormat="1" applyFont="1" applyFill="1" applyBorder="1" applyAlignment="1">
      <alignment horizontal="center" vertical="center"/>
    </xf>
    <xf numFmtId="0" fontId="25" fillId="9" borderId="56" xfId="0" applyFont="1" applyFill="1" applyBorder="1" applyAlignment="1">
      <alignment horizontal="center" vertical="center"/>
    </xf>
    <xf numFmtId="0" fontId="25" fillId="9" borderId="7" xfId="0" applyFont="1" applyFill="1" applyBorder="1" applyAlignment="1">
      <alignment horizontal="center" vertical="center"/>
    </xf>
    <xf numFmtId="0" fontId="25" fillId="9" borderId="2" xfId="0" applyFont="1" applyFill="1" applyBorder="1" applyAlignment="1">
      <alignment horizontal="center" vertical="center"/>
    </xf>
    <xf numFmtId="169" fontId="25" fillId="9" borderId="51" xfId="0" applyNumberFormat="1" applyFont="1" applyFill="1" applyBorder="1" applyAlignment="1">
      <alignment horizontal="center" vertical="center"/>
    </xf>
    <xf numFmtId="10" fontId="25" fillId="4" borderId="24" xfId="0" applyNumberFormat="1" applyFont="1" applyFill="1" applyBorder="1" applyAlignment="1">
      <alignment horizontal="center" vertical="center"/>
    </xf>
    <xf numFmtId="0" fontId="25" fillId="4" borderId="13" xfId="0" applyFont="1" applyFill="1" applyBorder="1" applyAlignment="1">
      <alignment horizontal="center" vertical="center"/>
    </xf>
    <xf numFmtId="169" fontId="25" fillId="9" borderId="47" xfId="0" applyNumberFormat="1" applyFont="1" applyFill="1" applyBorder="1" applyAlignment="1">
      <alignment horizontal="center" vertical="center"/>
    </xf>
    <xf numFmtId="10" fontId="25" fillId="4" borderId="13" xfId="0" applyNumberFormat="1" applyFont="1" applyFill="1" applyBorder="1" applyAlignment="1">
      <alignment horizontal="center" vertical="center"/>
    </xf>
    <xf numFmtId="10" fontId="32" fillId="4" borderId="14" xfId="0" applyNumberFormat="1" applyFont="1" applyFill="1" applyBorder="1" applyAlignment="1">
      <alignment horizontal="center" vertical="center"/>
    </xf>
    <xf numFmtId="0" fontId="25" fillId="0" borderId="47" xfId="0" applyFont="1" applyBorder="1" applyAlignment="1">
      <alignment horizontal="center" vertical="center"/>
    </xf>
    <xf numFmtId="0" fontId="25" fillId="0" borderId="48" xfId="0" applyFont="1" applyBorder="1" applyAlignment="1">
      <alignment horizontal="center" vertical="center"/>
    </xf>
    <xf numFmtId="169" fontId="32" fillId="0" borderId="47" xfId="0" applyNumberFormat="1" applyFont="1" applyBorder="1" applyAlignment="1">
      <alignment horizontal="center" vertical="center"/>
    </xf>
    <xf numFmtId="169" fontId="32" fillId="0" borderId="13" xfId="0" applyNumberFormat="1" applyFont="1" applyBorder="1" applyAlignment="1">
      <alignment horizontal="center" vertical="center"/>
    </xf>
    <xf numFmtId="0" fontId="31" fillId="0" borderId="1" xfId="0" applyFont="1" applyBorder="1" applyAlignment="1">
      <alignment horizontal="left" vertical="center"/>
    </xf>
    <xf numFmtId="10" fontId="25" fillId="9" borderId="56" xfId="0" applyNumberFormat="1" applyFont="1" applyFill="1" applyBorder="1" applyAlignment="1">
      <alignment horizontal="center" vertical="center"/>
    </xf>
    <xf numFmtId="0" fontId="32" fillId="9" borderId="53" xfId="0" applyFont="1" applyFill="1" applyBorder="1" applyAlignment="1">
      <alignment horizontal="center" vertical="center"/>
    </xf>
    <xf numFmtId="0" fontId="25" fillId="4" borderId="3" xfId="0" applyFont="1" applyFill="1" applyBorder="1" applyAlignment="1">
      <alignment horizontal="center" vertical="center"/>
    </xf>
    <xf numFmtId="0" fontId="32" fillId="4" borderId="48" xfId="0" applyFont="1" applyFill="1" applyBorder="1" applyAlignment="1">
      <alignment horizontal="center" vertical="center"/>
    </xf>
    <xf numFmtId="0" fontId="32" fillId="9" borderId="48" xfId="0" applyFont="1" applyFill="1" applyBorder="1" applyAlignment="1">
      <alignment horizontal="center" vertical="center"/>
    </xf>
    <xf numFmtId="0" fontId="32" fillId="0" borderId="46" xfId="0" applyFont="1" applyBorder="1" applyAlignment="1">
      <alignment horizontal="center" vertical="center"/>
    </xf>
    <xf numFmtId="0" fontId="30" fillId="0" borderId="11" xfId="0" applyFont="1" applyBorder="1" applyAlignment="1">
      <alignment horizontal="left" vertical="center"/>
    </xf>
    <xf numFmtId="0" fontId="25" fillId="9" borderId="64" xfId="0" applyFont="1" applyFill="1" applyBorder="1" applyAlignment="1">
      <alignment horizontal="center" vertical="center"/>
    </xf>
    <xf numFmtId="0" fontId="25" fillId="9" borderId="28" xfId="0" applyFont="1" applyFill="1" applyBorder="1" applyAlignment="1">
      <alignment horizontal="center" vertical="center"/>
    </xf>
    <xf numFmtId="169" fontId="32" fillId="9" borderId="57" xfId="0" applyNumberFormat="1" applyFont="1" applyFill="1" applyBorder="1" applyAlignment="1">
      <alignment horizontal="center" vertical="center"/>
    </xf>
    <xf numFmtId="169" fontId="32" fillId="9" borderId="15" xfId="0" applyNumberFormat="1" applyFont="1" applyFill="1" applyBorder="1" applyAlignment="1">
      <alignment horizontal="center" vertical="center"/>
    </xf>
  </cellXfs>
  <cellStyles count="112">
    <cellStyle name="12" xfId="3"/>
    <cellStyle name="12 2" xfId="99"/>
    <cellStyle name="CABEÇALHO" xfId="4"/>
    <cellStyle name="Cabeçalho 1" xfId="5"/>
    <cellStyle name="Cabeçalho 2" xfId="6"/>
    <cellStyle name="Comma" xfId="7"/>
    <cellStyle name="Comma0" xfId="8"/>
    <cellStyle name="Currency" xfId="9"/>
    <cellStyle name="Currency 2" xfId="100"/>
    <cellStyle name="Currency0" xfId="10"/>
    <cellStyle name="Currency0 2" xfId="101"/>
    <cellStyle name="Data" xfId="11"/>
    <cellStyle name="Date" xfId="12"/>
    <cellStyle name="Euro" xfId="13"/>
    <cellStyle name="Euro 2" xfId="88"/>
    <cellStyle name="Fixed" xfId="14"/>
    <cellStyle name="Fixo" xfId="15"/>
    <cellStyle name="Heading 1" xfId="16"/>
    <cellStyle name="Heading 2" xfId="17"/>
    <cellStyle name="Indefinido" xfId="18"/>
    <cellStyle name="Moeda 2" xfId="20"/>
    <cellStyle name="Moeda 2 2" xfId="90"/>
    <cellStyle name="Moeda 2 3" xfId="103"/>
    <cellStyle name="Moeda 3" xfId="78"/>
    <cellStyle name="Moeda 3 2" xfId="107"/>
    <cellStyle name="Moeda 4" xfId="79"/>
    <cellStyle name="Moeda 5" xfId="89"/>
    <cellStyle name="Moeda 6" xfId="19"/>
    <cellStyle name="Moeda 6 2" xfId="102"/>
    <cellStyle name="Moeda0" xfId="21"/>
    <cellStyle name="Normal" xfId="0" builtinId="0"/>
    <cellStyle name="Normal 10" xfId="22"/>
    <cellStyle name="Normal 11" xfId="23"/>
    <cellStyle name="Normal 12" xfId="24"/>
    <cellStyle name="Normal 13" xfId="25"/>
    <cellStyle name="Normal 14" xfId="26"/>
    <cellStyle name="Normal 15" xfId="27"/>
    <cellStyle name="Normal 15 2" xfId="28"/>
    <cellStyle name="Normal 16" xfId="29"/>
    <cellStyle name="Normal 17" xfId="30"/>
    <cellStyle name="Normal 18" xfId="31"/>
    <cellStyle name="Normal 19" xfId="32"/>
    <cellStyle name="Normal 2" xfId="33"/>
    <cellStyle name="Normal 2 2" xfId="80"/>
    <cellStyle name="Normal 2 3" xfId="91"/>
    <cellStyle name="Normal 20" xfId="34"/>
    <cellStyle name="Normal 21" xfId="35"/>
    <cellStyle name="Normal 22" xfId="36"/>
    <cellStyle name="Normal 23" xfId="37"/>
    <cellStyle name="Normal 24" xfId="38"/>
    <cellStyle name="Normal 25" xfId="39"/>
    <cellStyle name="Normal 26" xfId="40"/>
    <cellStyle name="Normal 27" xfId="41"/>
    <cellStyle name="Normal 28" xfId="42"/>
    <cellStyle name="Normal 29" xfId="43"/>
    <cellStyle name="Normal 3" xfId="44"/>
    <cellStyle name="Normal 3 2" xfId="77"/>
    <cellStyle name="Normal 30" xfId="45"/>
    <cellStyle name="Normal 31" xfId="46"/>
    <cellStyle name="Normal 32" xfId="47"/>
    <cellStyle name="Normal 33" xfId="48"/>
    <cellStyle name="Normal 34" xfId="49"/>
    <cellStyle name="Normal 35" xfId="50"/>
    <cellStyle name="Normal 36" xfId="51"/>
    <cellStyle name="Normal 37" xfId="52"/>
    <cellStyle name="Normal 38" xfId="53"/>
    <cellStyle name="Normal 39" xfId="54"/>
    <cellStyle name="Normal 4" xfId="55"/>
    <cellStyle name="Normal 40" xfId="2"/>
    <cellStyle name="Normal 5" xfId="56"/>
    <cellStyle name="Normal 6" xfId="57"/>
    <cellStyle name="Normal 7" xfId="58"/>
    <cellStyle name="Normal 8" xfId="59"/>
    <cellStyle name="Normal 9" xfId="60"/>
    <cellStyle name="Normal_4° Medição de Ponte de Concreto Armado Sobre o Rio Sangue - PARALIZAÇÃO" xfId="61"/>
    <cellStyle name="Percent" xfId="62"/>
    <cellStyle name="Percentual" xfId="63"/>
    <cellStyle name="Ponto" xfId="64"/>
    <cellStyle name="Porcentagem" xfId="97" builtinId="5"/>
    <cellStyle name="Porcentagem 2" xfId="66"/>
    <cellStyle name="Porcentagem 2 2" xfId="93"/>
    <cellStyle name="Porcentagem 3" xfId="92"/>
    <cellStyle name="Porcentagem 4" xfId="65"/>
    <cellStyle name="Sep. milhar [0]" xfId="67"/>
    <cellStyle name="Separador de m" xfId="68"/>
    <cellStyle name="Separador de milhares 2" xfId="70"/>
    <cellStyle name="Separador de milhares 2 2" xfId="87"/>
    <cellStyle name="Separador de milhares 2 3" xfId="95"/>
    <cellStyle name="Separador de milhares 2 3 2" xfId="111"/>
    <cellStyle name="Separador de milhares 2 4" xfId="105"/>
    <cellStyle name="Separador de milhares 3" xfId="71"/>
    <cellStyle name="Separador de milhares 3 2" xfId="81"/>
    <cellStyle name="Separador de milhares 3 2 2" xfId="108"/>
    <cellStyle name="Separador de milhares 3 3" xfId="106"/>
    <cellStyle name="Separador de milhares 4" xfId="82"/>
    <cellStyle name="Separador de milhares 4 2" xfId="109"/>
    <cellStyle name="SUMA PARCIAL" xfId="72"/>
    <cellStyle name="Titulo 1" xfId="83"/>
    <cellStyle name="Titulo 1 2" xfId="84"/>
    <cellStyle name="Titulo 2" xfId="85"/>
    <cellStyle name="Titulo 2 2" xfId="86"/>
    <cellStyle name="Titulo1" xfId="73"/>
    <cellStyle name="Titulo1 2" xfId="96"/>
    <cellStyle name="Titulo2" xfId="74"/>
    <cellStyle name="un" xfId="75"/>
    <cellStyle name="Vírgula" xfId="1" builtinId="3"/>
    <cellStyle name="Vírgula 2" xfId="94"/>
    <cellStyle name="Vírgula 2 2" xfId="110"/>
    <cellStyle name="Vírgula 3" xfId="69"/>
    <cellStyle name="Vírgula 3 2" xfId="104"/>
    <cellStyle name="Vírgula 4" xfId="98"/>
    <cellStyle name="Vírgula0" xfId="76"/>
  </cellStyles>
  <dxfs count="0"/>
  <tableStyles count="0" defaultTableStyle="TableStyleMedium2" defaultPivotStyle="PivotStyleLight16"/>
  <colors>
    <mruColors>
      <color rgb="FFFFFF99"/>
      <color rgb="FFFFFFCC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AK160"/>
  <sheetViews>
    <sheetView tabSelected="1" view="pageBreakPreview" topLeftCell="A115" zoomScale="60" zoomScaleNormal="80" workbookViewId="0">
      <selection activeCell="Q25" sqref="Q25"/>
    </sheetView>
  </sheetViews>
  <sheetFormatPr defaultColWidth="9.109375" defaultRowHeight="14.4" x14ac:dyDescent="0.3"/>
  <cols>
    <col min="1" max="1" width="6.44140625" style="116" customWidth="1"/>
    <col min="2" max="2" width="13.88671875" style="99" customWidth="1"/>
    <col min="3" max="3" width="9" style="116" customWidth="1"/>
    <col min="4" max="5" width="9.109375" style="99"/>
    <col min="6" max="6" width="10.109375" style="99" customWidth="1"/>
    <col min="7" max="7" width="5.88671875" style="99" customWidth="1"/>
    <col min="8" max="8" width="7" style="99" customWidth="1"/>
    <col min="9" max="9" width="24.109375" style="99" customWidth="1"/>
    <col min="10" max="10" width="4.5546875" style="99" customWidth="1"/>
    <col min="11" max="11" width="6" style="99" customWidth="1"/>
    <col min="12" max="12" width="6.44140625" style="99" customWidth="1"/>
    <col min="13" max="13" width="1.88671875" style="118" customWidth="1"/>
    <col min="14" max="14" width="9" style="118" customWidth="1"/>
    <col min="15" max="15" width="14.33203125" style="117" customWidth="1"/>
    <col min="16" max="16" width="15.88671875" style="117" customWidth="1"/>
    <col min="17" max="17" width="20.6640625" style="117" customWidth="1"/>
    <col min="18" max="19" width="20.6640625" style="99" customWidth="1"/>
    <col min="20" max="21" width="9.109375" style="99"/>
    <col min="22" max="22" width="20.33203125" style="99" customWidth="1"/>
    <col min="23" max="16384" width="9.109375" style="99"/>
  </cols>
  <sheetData>
    <row r="1" spans="1:37" ht="15" customHeight="1" x14ac:dyDescent="0.3">
      <c r="A1" s="249" t="s">
        <v>238</v>
      </c>
      <c r="B1" s="250"/>
      <c r="C1" s="250"/>
      <c r="D1" s="250"/>
      <c r="E1" s="250"/>
      <c r="F1" s="250"/>
      <c r="G1" s="250"/>
      <c r="H1" s="250"/>
      <c r="I1" s="250"/>
      <c r="J1" s="250"/>
      <c r="K1" s="250"/>
      <c r="L1" s="250"/>
      <c r="M1" s="250"/>
      <c r="N1" s="250"/>
      <c r="O1" s="250"/>
      <c r="P1" s="250"/>
      <c r="Q1" s="250"/>
      <c r="R1" s="251"/>
      <c r="S1" s="252"/>
      <c r="T1" s="97"/>
      <c r="U1" s="97"/>
      <c r="V1" s="97"/>
      <c r="W1" s="97"/>
      <c r="X1" s="97"/>
      <c r="Y1" s="97"/>
      <c r="Z1" s="97"/>
      <c r="AA1" s="97"/>
      <c r="AB1" s="97"/>
      <c r="AC1" s="97"/>
      <c r="AD1" s="97"/>
      <c r="AE1" s="97"/>
      <c r="AF1" s="97"/>
      <c r="AG1" s="97"/>
      <c r="AH1" s="97"/>
      <c r="AI1" s="97"/>
      <c r="AJ1" s="97"/>
      <c r="AK1" s="98"/>
    </row>
    <row r="2" spans="1:37" ht="15" customHeight="1" x14ac:dyDescent="0.3">
      <c r="A2" s="253"/>
      <c r="B2" s="254"/>
      <c r="C2" s="254"/>
      <c r="D2" s="254"/>
      <c r="E2" s="254"/>
      <c r="F2" s="254"/>
      <c r="G2" s="254"/>
      <c r="H2" s="254"/>
      <c r="I2" s="254"/>
      <c r="J2" s="254"/>
      <c r="K2" s="254"/>
      <c r="L2" s="254"/>
      <c r="M2" s="254"/>
      <c r="N2" s="254"/>
      <c r="O2" s="254"/>
      <c r="P2" s="254"/>
      <c r="Q2" s="254"/>
      <c r="R2" s="255"/>
      <c r="S2" s="256"/>
      <c r="T2" s="100"/>
      <c r="U2" s="100"/>
      <c r="V2" s="100"/>
      <c r="W2" s="100"/>
      <c r="X2" s="100"/>
      <c r="Y2" s="100"/>
      <c r="Z2" s="100"/>
      <c r="AA2" s="100"/>
      <c r="AB2" s="100"/>
      <c r="AC2" s="100"/>
      <c r="AD2" s="100"/>
      <c r="AE2" s="100"/>
      <c r="AF2" s="100"/>
      <c r="AG2" s="100"/>
      <c r="AH2" s="100"/>
      <c r="AI2" s="100"/>
      <c r="AJ2" s="100"/>
      <c r="AK2" s="101"/>
    </row>
    <row r="3" spans="1:37" ht="15" customHeight="1" x14ac:dyDescent="0.3">
      <c r="A3" s="253"/>
      <c r="B3" s="254"/>
      <c r="C3" s="254"/>
      <c r="D3" s="254"/>
      <c r="E3" s="254"/>
      <c r="F3" s="254"/>
      <c r="G3" s="254"/>
      <c r="H3" s="254"/>
      <c r="I3" s="254"/>
      <c r="J3" s="254"/>
      <c r="K3" s="254"/>
      <c r="L3" s="254"/>
      <c r="M3" s="254"/>
      <c r="N3" s="254"/>
      <c r="O3" s="254"/>
      <c r="P3" s="254"/>
      <c r="Q3" s="254"/>
      <c r="R3" s="255"/>
      <c r="S3" s="256"/>
      <c r="T3" s="100"/>
      <c r="U3" s="100"/>
      <c r="V3" s="100"/>
      <c r="W3" s="100"/>
      <c r="X3" s="100"/>
      <c r="Y3" s="100"/>
      <c r="Z3" s="100"/>
      <c r="AA3" s="100"/>
      <c r="AB3" s="100"/>
      <c r="AC3" s="100"/>
      <c r="AD3" s="100"/>
      <c r="AE3" s="100"/>
      <c r="AF3" s="100"/>
      <c r="AG3" s="100"/>
      <c r="AH3" s="100"/>
      <c r="AI3" s="100"/>
      <c r="AJ3" s="100"/>
      <c r="AK3" s="101"/>
    </row>
    <row r="4" spans="1:37" ht="15" customHeight="1" x14ac:dyDescent="0.3">
      <c r="A4" s="102"/>
      <c r="B4" s="164"/>
      <c r="C4" s="164"/>
      <c r="D4" s="164"/>
      <c r="E4" s="164"/>
      <c r="F4" s="257"/>
      <c r="G4" s="257"/>
      <c r="H4" s="257"/>
      <c r="I4" s="257"/>
      <c r="J4" s="257"/>
      <c r="K4" s="257"/>
      <c r="L4" s="257"/>
      <c r="M4" s="257"/>
      <c r="N4" s="257"/>
      <c r="O4" s="257"/>
      <c r="P4" s="164"/>
      <c r="Q4" s="164"/>
      <c r="R4" s="100"/>
      <c r="S4" s="101"/>
      <c r="T4" s="100"/>
      <c r="U4" s="100"/>
      <c r="V4" s="100"/>
      <c r="W4" s="100"/>
      <c r="X4" s="100"/>
      <c r="Y4" s="100"/>
      <c r="Z4" s="100"/>
      <c r="AA4" s="100"/>
      <c r="AB4" s="100"/>
      <c r="AC4" s="100"/>
      <c r="AD4" s="100"/>
      <c r="AE4" s="100"/>
      <c r="AF4" s="100"/>
      <c r="AG4" s="100"/>
      <c r="AH4" s="100"/>
      <c r="AI4" s="100"/>
      <c r="AJ4" s="100"/>
      <c r="AK4" s="100"/>
    </row>
    <row r="5" spans="1:37" ht="23.25" customHeight="1" x14ac:dyDescent="0.3">
      <c r="A5" s="258" t="s">
        <v>392</v>
      </c>
      <c r="B5" s="259"/>
      <c r="C5" s="259"/>
      <c r="D5" s="259"/>
      <c r="E5" s="259"/>
      <c r="F5" s="259"/>
      <c r="G5" s="259"/>
      <c r="H5" s="259"/>
      <c r="I5" s="260"/>
      <c r="J5" s="260"/>
      <c r="K5" s="260"/>
      <c r="L5" s="260"/>
      <c r="M5" s="260"/>
      <c r="N5" s="260"/>
      <c r="O5" s="260"/>
      <c r="P5" s="260"/>
      <c r="Q5" s="260"/>
      <c r="R5" s="260"/>
      <c r="S5" s="261"/>
      <c r="T5" s="100"/>
      <c r="U5" s="100"/>
      <c r="V5" s="100"/>
      <c r="W5" s="100"/>
      <c r="X5" s="100"/>
      <c r="Y5" s="100"/>
      <c r="Z5" s="100"/>
      <c r="AA5" s="100"/>
      <c r="AB5" s="100"/>
      <c r="AC5" s="100"/>
      <c r="AD5" s="100"/>
      <c r="AE5" s="100"/>
      <c r="AF5" s="100"/>
      <c r="AG5" s="100"/>
      <c r="AH5" s="100"/>
      <c r="AI5" s="100"/>
      <c r="AJ5" s="100"/>
      <c r="AK5" s="100"/>
    </row>
    <row r="6" spans="1:37" ht="26.25" customHeight="1" x14ac:dyDescent="0.3">
      <c r="A6" s="262" t="s">
        <v>241</v>
      </c>
      <c r="B6" s="263"/>
      <c r="C6" s="263"/>
      <c r="D6" s="263"/>
      <c r="E6" s="263"/>
      <c r="F6" s="263"/>
      <c r="G6" s="263"/>
      <c r="H6" s="263"/>
      <c r="I6" s="263"/>
      <c r="J6" s="260"/>
      <c r="K6" s="260"/>
      <c r="L6" s="260"/>
      <c r="M6" s="260"/>
      <c r="N6" s="260"/>
      <c r="O6" s="260"/>
      <c r="P6" s="260"/>
      <c r="Q6" s="260"/>
      <c r="R6" s="260"/>
      <c r="S6" s="261"/>
      <c r="T6" s="100"/>
      <c r="U6" s="100"/>
      <c r="V6" s="100"/>
      <c r="W6" s="100"/>
      <c r="X6" s="100"/>
      <c r="Y6" s="100"/>
      <c r="Z6" s="100"/>
      <c r="AA6" s="100"/>
      <c r="AB6" s="100"/>
      <c r="AC6" s="100"/>
      <c r="AD6" s="100"/>
      <c r="AE6" s="100"/>
      <c r="AF6" s="100"/>
      <c r="AG6" s="100"/>
      <c r="AH6" s="100"/>
      <c r="AI6" s="100"/>
      <c r="AJ6" s="100"/>
      <c r="AK6" s="100"/>
    </row>
    <row r="7" spans="1:37" x14ac:dyDescent="0.3">
      <c r="A7" s="264" t="s">
        <v>379</v>
      </c>
      <c r="B7" s="265"/>
      <c r="C7" s="266"/>
      <c r="D7" s="260"/>
      <c r="E7" s="260"/>
      <c r="F7" s="260"/>
      <c r="G7" s="260"/>
      <c r="H7" s="260"/>
      <c r="I7" s="260"/>
      <c r="J7" s="103"/>
      <c r="K7" s="103"/>
      <c r="L7" s="103"/>
      <c r="M7" s="103"/>
      <c r="N7" s="103"/>
      <c r="O7" s="167" t="s">
        <v>400</v>
      </c>
      <c r="P7" s="103"/>
      <c r="Q7" s="103"/>
      <c r="R7" s="165"/>
      <c r="S7" s="127"/>
    </row>
    <row r="8" spans="1:37" x14ac:dyDescent="0.3">
      <c r="A8" s="264"/>
      <c r="B8" s="265"/>
      <c r="C8" s="266"/>
      <c r="D8" s="260"/>
      <c r="E8" s="260"/>
      <c r="F8" s="260"/>
      <c r="G8" s="260"/>
      <c r="H8" s="260"/>
      <c r="I8" s="260"/>
      <c r="J8" s="163"/>
      <c r="K8" s="163"/>
      <c r="L8" s="163"/>
      <c r="M8" s="163"/>
      <c r="N8" s="163"/>
      <c r="O8" s="165"/>
      <c r="P8" s="165"/>
      <c r="Q8" s="165"/>
      <c r="R8" s="165"/>
      <c r="S8" s="127"/>
    </row>
    <row r="9" spans="1:37" ht="15.75" customHeight="1" x14ac:dyDescent="0.3">
      <c r="A9" s="267" t="s">
        <v>70</v>
      </c>
      <c r="B9" s="268"/>
      <c r="C9" s="268"/>
      <c r="D9" s="268"/>
      <c r="E9" s="268"/>
      <c r="F9" s="268"/>
      <c r="G9" s="268"/>
      <c r="H9" s="268"/>
      <c r="I9" s="268"/>
      <c r="J9" s="103"/>
      <c r="K9" s="103"/>
      <c r="L9" s="248" t="s">
        <v>398</v>
      </c>
      <c r="M9" s="248"/>
      <c r="N9" s="248"/>
      <c r="O9" s="248"/>
      <c r="P9" s="248"/>
      <c r="Q9" s="248"/>
      <c r="R9" s="165"/>
      <c r="S9" s="127"/>
    </row>
    <row r="10" spans="1:37" ht="26.25" customHeight="1" thickBot="1" x14ac:dyDescent="0.35">
      <c r="A10" s="269"/>
      <c r="B10" s="270"/>
      <c r="C10" s="270"/>
      <c r="D10" s="270"/>
      <c r="E10" s="270"/>
      <c r="F10" s="270"/>
      <c r="G10" s="270"/>
      <c r="H10" s="270"/>
      <c r="I10" s="270"/>
      <c r="J10" s="270"/>
      <c r="K10" s="270"/>
      <c r="L10" s="270"/>
      <c r="M10" s="270"/>
      <c r="N10" s="270"/>
      <c r="O10" s="270"/>
      <c r="P10" s="270"/>
      <c r="Q10" s="270"/>
      <c r="R10" s="165"/>
      <c r="S10" s="127"/>
    </row>
    <row r="11" spans="1:37" ht="31.5" customHeight="1" x14ac:dyDescent="0.3">
      <c r="A11" s="271" t="s">
        <v>53</v>
      </c>
      <c r="B11" s="272"/>
      <c r="C11" s="272"/>
      <c r="D11" s="272"/>
      <c r="E11" s="272"/>
      <c r="F11" s="272"/>
      <c r="G11" s="272"/>
      <c r="H11" s="273"/>
      <c r="I11" s="274" t="s">
        <v>55</v>
      </c>
      <c r="J11" s="272"/>
      <c r="K11" s="272"/>
      <c r="L11" s="272"/>
      <c r="M11" s="272"/>
      <c r="N11" s="275" t="s">
        <v>54</v>
      </c>
      <c r="O11" s="275"/>
      <c r="P11" s="275"/>
      <c r="Q11" s="276">
        <v>0.221</v>
      </c>
      <c r="R11" s="277"/>
      <c r="S11" s="278"/>
      <c r="V11" s="240"/>
      <c r="W11" s="240"/>
      <c r="X11" s="240"/>
      <c r="Y11" s="240"/>
    </row>
    <row r="12" spans="1:37" ht="15" customHeight="1" x14ac:dyDescent="0.3">
      <c r="A12" s="234" t="s">
        <v>56</v>
      </c>
      <c r="B12" s="235"/>
      <c r="C12" s="235"/>
      <c r="D12" s="235"/>
      <c r="E12" s="235"/>
      <c r="F12" s="235"/>
      <c r="G12" s="235"/>
      <c r="H12" s="236"/>
      <c r="I12" s="237" t="s">
        <v>62</v>
      </c>
      <c r="J12" s="237"/>
      <c r="K12" s="237"/>
      <c r="L12" s="123">
        <v>1</v>
      </c>
      <c r="M12" s="124" t="s">
        <v>68</v>
      </c>
      <c r="N12" s="241" t="s">
        <v>106</v>
      </c>
      <c r="O12" s="242"/>
      <c r="P12" s="242"/>
      <c r="Q12" s="243"/>
      <c r="R12" s="125"/>
      <c r="S12" s="126"/>
    </row>
    <row r="13" spans="1:37" ht="15" customHeight="1" x14ac:dyDescent="0.3">
      <c r="A13" s="234" t="s">
        <v>61</v>
      </c>
      <c r="B13" s="235"/>
      <c r="C13" s="235"/>
      <c r="D13" s="235"/>
      <c r="E13" s="235"/>
      <c r="F13" s="235"/>
      <c r="G13" s="235"/>
      <c r="H13" s="236"/>
      <c r="I13" s="237" t="s">
        <v>65</v>
      </c>
      <c r="J13" s="237"/>
      <c r="K13" s="237"/>
      <c r="L13" s="123">
        <v>1.27</v>
      </c>
      <c r="M13" s="124" t="s">
        <v>68</v>
      </c>
      <c r="N13" s="244" t="s">
        <v>76</v>
      </c>
      <c r="O13" s="245"/>
      <c r="P13" s="245"/>
      <c r="Q13" s="245"/>
      <c r="R13" s="165"/>
      <c r="S13" s="127"/>
    </row>
    <row r="14" spans="1:37" x14ac:dyDescent="0.3">
      <c r="A14" s="234" t="s">
        <v>57</v>
      </c>
      <c r="B14" s="235"/>
      <c r="C14" s="235"/>
      <c r="D14" s="235"/>
      <c r="E14" s="235"/>
      <c r="F14" s="235"/>
      <c r="G14" s="235"/>
      <c r="H14" s="236"/>
      <c r="I14" s="237" t="s">
        <v>63</v>
      </c>
      <c r="J14" s="237"/>
      <c r="K14" s="237"/>
      <c r="L14" s="123">
        <v>1.39</v>
      </c>
      <c r="M14" s="124" t="s">
        <v>68</v>
      </c>
      <c r="N14" s="246" t="s">
        <v>69</v>
      </c>
      <c r="O14" s="247"/>
      <c r="P14" s="247"/>
      <c r="Q14" s="247"/>
      <c r="R14" s="165"/>
      <c r="S14" s="127"/>
      <c r="T14" s="233"/>
      <c r="U14" s="233"/>
      <c r="V14" s="233"/>
      <c r="W14" s="233"/>
    </row>
    <row r="15" spans="1:37" ht="15" customHeight="1" x14ac:dyDescent="0.3">
      <c r="A15" s="234" t="s">
        <v>58</v>
      </c>
      <c r="B15" s="235"/>
      <c r="C15" s="235"/>
      <c r="D15" s="235"/>
      <c r="E15" s="235"/>
      <c r="F15" s="235"/>
      <c r="G15" s="235"/>
      <c r="H15" s="236"/>
      <c r="I15" s="237" t="s">
        <v>64</v>
      </c>
      <c r="J15" s="237"/>
      <c r="K15" s="237"/>
      <c r="L15" s="123">
        <v>5.5</v>
      </c>
      <c r="M15" s="124" t="s">
        <v>68</v>
      </c>
      <c r="N15" s="238" t="s">
        <v>93</v>
      </c>
      <c r="O15" s="239"/>
      <c r="P15" s="239"/>
      <c r="Q15" s="239"/>
      <c r="R15" s="165"/>
      <c r="S15" s="127"/>
      <c r="T15" s="240"/>
      <c r="U15" s="240"/>
      <c r="V15" s="240"/>
      <c r="W15" s="240"/>
    </row>
    <row r="16" spans="1:37" ht="15" customHeight="1" x14ac:dyDescent="0.3">
      <c r="A16" s="234" t="s">
        <v>59</v>
      </c>
      <c r="B16" s="235"/>
      <c r="C16" s="235"/>
      <c r="D16" s="235"/>
      <c r="E16" s="235"/>
      <c r="F16" s="235"/>
      <c r="G16" s="235"/>
      <c r="H16" s="236"/>
      <c r="I16" s="237" t="s">
        <v>66</v>
      </c>
      <c r="J16" s="237"/>
      <c r="K16" s="237"/>
      <c r="L16" s="123">
        <v>8.64</v>
      </c>
      <c r="M16" s="124" t="s">
        <v>68</v>
      </c>
      <c r="N16" s="279" t="s">
        <v>77</v>
      </c>
      <c r="O16" s="260"/>
      <c r="P16" s="260"/>
      <c r="Q16" s="260"/>
      <c r="R16" s="260"/>
      <c r="S16" s="261"/>
    </row>
    <row r="17" spans="1:23" ht="15" customHeight="1" x14ac:dyDescent="0.3">
      <c r="A17" s="234" t="s">
        <v>60</v>
      </c>
      <c r="B17" s="235"/>
      <c r="C17" s="235"/>
      <c r="D17" s="235"/>
      <c r="E17" s="235"/>
      <c r="F17" s="235"/>
      <c r="G17" s="235"/>
      <c r="H17" s="236"/>
      <c r="I17" s="237" t="s">
        <v>67</v>
      </c>
      <c r="J17" s="237"/>
      <c r="K17" s="237"/>
      <c r="L17" s="123">
        <v>3</v>
      </c>
      <c r="M17" s="128" t="s">
        <v>68</v>
      </c>
      <c r="N17" s="279"/>
      <c r="O17" s="260"/>
      <c r="P17" s="260"/>
      <c r="Q17" s="260"/>
      <c r="R17" s="260"/>
      <c r="S17" s="261"/>
    </row>
    <row r="18" spans="1:23" ht="9.75" customHeight="1" thickBot="1" x14ac:dyDescent="0.35">
      <c r="A18" s="280"/>
      <c r="B18" s="281"/>
      <c r="C18" s="281"/>
      <c r="D18" s="281"/>
      <c r="E18" s="281"/>
      <c r="F18" s="281"/>
      <c r="G18" s="281"/>
      <c r="H18" s="281"/>
      <c r="I18" s="281"/>
      <c r="J18" s="281"/>
      <c r="K18" s="281"/>
      <c r="L18" s="281"/>
      <c r="M18" s="281"/>
      <c r="N18" s="281"/>
      <c r="O18" s="281"/>
      <c r="P18" s="281"/>
      <c r="Q18" s="281"/>
      <c r="R18" s="129"/>
      <c r="S18" s="130"/>
    </row>
    <row r="19" spans="1:23" ht="15" customHeight="1" x14ac:dyDescent="0.3">
      <c r="A19" s="284" t="s">
        <v>1</v>
      </c>
      <c r="B19" s="214" t="s">
        <v>31</v>
      </c>
      <c r="C19" s="216" t="s">
        <v>34</v>
      </c>
      <c r="D19" s="219" t="s">
        <v>35</v>
      </c>
      <c r="E19" s="220"/>
      <c r="F19" s="220"/>
      <c r="G19" s="220"/>
      <c r="H19" s="220"/>
      <c r="I19" s="220"/>
      <c r="J19" s="220"/>
      <c r="K19" s="221"/>
      <c r="L19" s="216" t="s">
        <v>32</v>
      </c>
      <c r="M19" s="229" t="s">
        <v>33</v>
      </c>
      <c r="N19" s="230"/>
      <c r="O19" s="203" t="s">
        <v>74</v>
      </c>
      <c r="P19" s="205" t="s">
        <v>75</v>
      </c>
      <c r="Q19" s="205"/>
      <c r="R19" s="207" t="s">
        <v>235</v>
      </c>
      <c r="S19" s="282" t="s">
        <v>236</v>
      </c>
    </row>
    <row r="20" spans="1:23" ht="11.25" customHeight="1" x14ac:dyDescent="0.3">
      <c r="A20" s="285"/>
      <c r="B20" s="215"/>
      <c r="C20" s="217"/>
      <c r="D20" s="222"/>
      <c r="E20" s="223"/>
      <c r="F20" s="223"/>
      <c r="G20" s="223"/>
      <c r="H20" s="223"/>
      <c r="I20" s="223"/>
      <c r="J20" s="223"/>
      <c r="K20" s="224"/>
      <c r="L20" s="228"/>
      <c r="M20" s="231"/>
      <c r="N20" s="232"/>
      <c r="O20" s="204"/>
      <c r="P20" s="206"/>
      <c r="Q20" s="206"/>
      <c r="R20" s="208"/>
      <c r="S20" s="283"/>
    </row>
    <row r="21" spans="1:23" ht="18" x14ac:dyDescent="0.3">
      <c r="A21" s="285"/>
      <c r="B21" s="215"/>
      <c r="C21" s="218"/>
      <c r="D21" s="225"/>
      <c r="E21" s="226"/>
      <c r="F21" s="226"/>
      <c r="G21" s="226"/>
      <c r="H21" s="226"/>
      <c r="I21" s="226"/>
      <c r="J21" s="226"/>
      <c r="K21" s="227"/>
      <c r="L21" s="228"/>
      <c r="M21" s="231"/>
      <c r="N21" s="232"/>
      <c r="O21" s="209" t="s">
        <v>36</v>
      </c>
      <c r="P21" s="209" t="s">
        <v>36</v>
      </c>
      <c r="Q21" s="131" t="s">
        <v>37</v>
      </c>
      <c r="R21" s="208"/>
      <c r="S21" s="283"/>
    </row>
    <row r="22" spans="1:23" ht="20.100000000000001" customHeight="1" x14ac:dyDescent="0.3">
      <c r="A22" s="132">
        <v>1</v>
      </c>
      <c r="B22" s="133"/>
      <c r="C22" s="166"/>
      <c r="D22" s="183" t="s">
        <v>237</v>
      </c>
      <c r="E22" s="183"/>
      <c r="F22" s="183"/>
      <c r="G22" s="183"/>
      <c r="H22" s="183"/>
      <c r="I22" s="183"/>
      <c r="J22" s="183"/>
      <c r="K22" s="183"/>
      <c r="L22" s="218"/>
      <c r="M22" s="225"/>
      <c r="N22" s="227"/>
      <c r="O22" s="210"/>
      <c r="P22" s="210"/>
      <c r="Q22" s="134">
        <v>1594.05</v>
      </c>
      <c r="R22" s="134">
        <v>0</v>
      </c>
      <c r="S22" s="135">
        <v>0</v>
      </c>
    </row>
    <row r="23" spans="1:23" ht="40.049999999999997" customHeight="1" x14ac:dyDescent="0.3">
      <c r="A23" s="173" t="s">
        <v>4</v>
      </c>
      <c r="B23" s="174">
        <v>4813</v>
      </c>
      <c r="C23" s="174" t="s">
        <v>200</v>
      </c>
      <c r="D23" s="211" t="s">
        <v>377</v>
      </c>
      <c r="E23" s="212"/>
      <c r="F23" s="212"/>
      <c r="G23" s="212"/>
      <c r="H23" s="212"/>
      <c r="I23" s="212"/>
      <c r="J23" s="212"/>
      <c r="K23" s="213"/>
      <c r="L23" s="176" t="s">
        <v>263</v>
      </c>
      <c r="M23" s="170"/>
      <c r="N23" s="177">
        <v>3</v>
      </c>
      <c r="O23" s="178">
        <v>435.18</v>
      </c>
      <c r="P23" s="178">
        <v>531.35478000000001</v>
      </c>
      <c r="Q23" s="175">
        <v>1594.05</v>
      </c>
      <c r="R23" s="175"/>
      <c r="S23" s="135">
        <v>0</v>
      </c>
    </row>
    <row r="24" spans="1:23" ht="20.100000000000001" customHeight="1" x14ac:dyDescent="0.3">
      <c r="A24" s="132">
        <v>1</v>
      </c>
      <c r="B24" s="133"/>
      <c r="C24" s="172"/>
      <c r="D24" s="183" t="s">
        <v>29</v>
      </c>
      <c r="E24" s="183"/>
      <c r="F24" s="183"/>
      <c r="G24" s="183"/>
      <c r="H24" s="183"/>
      <c r="I24" s="183"/>
      <c r="J24" s="183"/>
      <c r="K24" s="183"/>
      <c r="L24" s="169"/>
      <c r="M24" s="170"/>
      <c r="N24" s="171"/>
      <c r="O24" s="168"/>
      <c r="P24" s="168"/>
      <c r="Q24" s="134">
        <v>3000.2700000000009</v>
      </c>
      <c r="R24" s="134"/>
      <c r="S24" s="135">
        <v>0</v>
      </c>
    </row>
    <row r="25" spans="1:23" s="104" customFormat="1" ht="21" customHeight="1" x14ac:dyDescent="0.3">
      <c r="A25" s="136" t="s">
        <v>4</v>
      </c>
      <c r="B25" s="95" t="s">
        <v>244</v>
      </c>
      <c r="C25" s="95" t="s">
        <v>200</v>
      </c>
      <c r="D25" s="196" t="s">
        <v>243</v>
      </c>
      <c r="E25" s="196"/>
      <c r="F25" s="196"/>
      <c r="G25" s="196"/>
      <c r="H25" s="196"/>
      <c r="I25" s="196"/>
      <c r="J25" s="196"/>
      <c r="K25" s="196"/>
      <c r="L25" s="96" t="s">
        <v>263</v>
      </c>
      <c r="M25" s="202">
        <v>203.06999999999991</v>
      </c>
      <c r="N25" s="202"/>
      <c r="O25" s="137">
        <v>4.46</v>
      </c>
      <c r="P25" s="138">
        <v>5.4456600000000002</v>
      </c>
      <c r="Q25" s="138">
        <v>1106.7000000000005</v>
      </c>
      <c r="R25" s="138"/>
      <c r="S25" s="135">
        <v>0</v>
      </c>
    </row>
    <row r="26" spans="1:23" s="104" customFormat="1" ht="30" customHeight="1" x14ac:dyDescent="0.3">
      <c r="A26" s="136" t="s">
        <v>6</v>
      </c>
      <c r="B26" s="95" t="s">
        <v>387</v>
      </c>
      <c r="C26" s="95" t="s">
        <v>362</v>
      </c>
      <c r="D26" s="196" t="s">
        <v>388</v>
      </c>
      <c r="E26" s="196"/>
      <c r="F26" s="196"/>
      <c r="G26" s="196"/>
      <c r="H26" s="196"/>
      <c r="I26" s="196"/>
      <c r="J26" s="196"/>
      <c r="K26" s="196"/>
      <c r="L26" s="96" t="s">
        <v>386</v>
      </c>
      <c r="M26" s="197">
        <v>21</v>
      </c>
      <c r="N26" s="198"/>
      <c r="O26" s="137">
        <v>73.849999999999994</v>
      </c>
      <c r="P26" s="138">
        <v>90.170850000000002</v>
      </c>
      <c r="Q26" s="138">
        <v>1893.5700000000004</v>
      </c>
      <c r="R26" s="138"/>
      <c r="S26" s="135">
        <v>0</v>
      </c>
    </row>
    <row r="27" spans="1:23" s="104" customFormat="1" ht="20.100000000000001" customHeight="1" x14ac:dyDescent="0.3">
      <c r="A27" s="139">
        <v>2</v>
      </c>
      <c r="B27" s="95"/>
      <c r="C27" s="95"/>
      <c r="D27" s="199" t="s">
        <v>245</v>
      </c>
      <c r="E27" s="199"/>
      <c r="F27" s="199"/>
      <c r="G27" s="199"/>
      <c r="H27" s="199"/>
      <c r="I27" s="199"/>
      <c r="J27" s="199"/>
      <c r="K27" s="199"/>
      <c r="L27" s="96"/>
      <c r="M27" s="197"/>
      <c r="N27" s="198"/>
      <c r="O27" s="137"/>
      <c r="P27" s="140"/>
      <c r="Q27" s="140">
        <v>16702.77</v>
      </c>
      <c r="R27" s="140">
        <v>0</v>
      </c>
      <c r="S27" s="141">
        <v>0</v>
      </c>
    </row>
    <row r="28" spans="1:23" s="104" customFormat="1" ht="29.25" customHeight="1" x14ac:dyDescent="0.3">
      <c r="A28" s="142" t="s">
        <v>24</v>
      </c>
      <c r="B28" s="95">
        <v>93358</v>
      </c>
      <c r="C28" s="95" t="s">
        <v>200</v>
      </c>
      <c r="D28" s="196" t="s">
        <v>246</v>
      </c>
      <c r="E28" s="196"/>
      <c r="F28" s="196"/>
      <c r="G28" s="196"/>
      <c r="H28" s="196"/>
      <c r="I28" s="196"/>
      <c r="J28" s="196"/>
      <c r="K28" s="196"/>
      <c r="L28" s="96" t="s">
        <v>264</v>
      </c>
      <c r="M28" s="197">
        <v>3.149999999999999</v>
      </c>
      <c r="N28" s="198"/>
      <c r="O28" s="137">
        <v>82.75</v>
      </c>
      <c r="P28" s="138">
        <v>101.03775</v>
      </c>
      <c r="Q28" s="138">
        <v>318.36000000000007</v>
      </c>
      <c r="R28" s="138"/>
      <c r="S28" s="141">
        <v>0</v>
      </c>
    </row>
    <row r="29" spans="1:23" s="104" customFormat="1" ht="32.25" customHeight="1" x14ac:dyDescent="0.3">
      <c r="A29" s="142" t="s">
        <v>25</v>
      </c>
      <c r="B29" s="95">
        <v>96542</v>
      </c>
      <c r="C29" s="95" t="s">
        <v>200</v>
      </c>
      <c r="D29" s="196" t="s">
        <v>247</v>
      </c>
      <c r="E29" s="196"/>
      <c r="F29" s="196"/>
      <c r="G29" s="196"/>
      <c r="H29" s="196"/>
      <c r="I29" s="196"/>
      <c r="J29" s="196"/>
      <c r="K29" s="196"/>
      <c r="L29" s="96" t="s">
        <v>263</v>
      </c>
      <c r="M29" s="197">
        <v>42.839999999999989</v>
      </c>
      <c r="N29" s="198"/>
      <c r="O29" s="137">
        <v>96.87</v>
      </c>
      <c r="P29" s="138">
        <v>118.27827000000001</v>
      </c>
      <c r="Q29" s="138">
        <v>5067.09</v>
      </c>
      <c r="R29" s="138"/>
      <c r="S29" s="141">
        <v>0</v>
      </c>
    </row>
    <row r="30" spans="1:23" s="104" customFormat="1" ht="30.75" customHeight="1" x14ac:dyDescent="0.3">
      <c r="A30" s="142" t="s">
        <v>27</v>
      </c>
      <c r="B30" s="95">
        <v>94963</v>
      </c>
      <c r="C30" s="95" t="s">
        <v>200</v>
      </c>
      <c r="D30" s="196" t="s">
        <v>248</v>
      </c>
      <c r="E30" s="196"/>
      <c r="F30" s="196"/>
      <c r="G30" s="196"/>
      <c r="H30" s="196"/>
      <c r="I30" s="196"/>
      <c r="J30" s="196"/>
      <c r="K30" s="196"/>
      <c r="L30" s="96" t="s">
        <v>264</v>
      </c>
      <c r="M30" s="197">
        <v>3.569999999999999</v>
      </c>
      <c r="N30" s="198"/>
      <c r="O30" s="137">
        <v>474.35</v>
      </c>
      <c r="P30" s="138">
        <v>579.18135000000007</v>
      </c>
      <c r="Q30" s="138">
        <v>2067.6600000000003</v>
      </c>
      <c r="R30" s="138"/>
      <c r="S30" s="141">
        <v>0</v>
      </c>
      <c r="T30" s="181"/>
      <c r="U30" s="181"/>
      <c r="V30" s="181"/>
      <c r="W30" s="181"/>
    </row>
    <row r="31" spans="1:23" s="104" customFormat="1" ht="30.75" customHeight="1" x14ac:dyDescent="0.3">
      <c r="A31" s="142" t="s">
        <v>41</v>
      </c>
      <c r="B31" s="95">
        <v>103670</v>
      </c>
      <c r="C31" s="95" t="s">
        <v>200</v>
      </c>
      <c r="D31" s="196" t="s">
        <v>249</v>
      </c>
      <c r="E31" s="196"/>
      <c r="F31" s="196"/>
      <c r="G31" s="196"/>
      <c r="H31" s="196"/>
      <c r="I31" s="196"/>
      <c r="J31" s="196"/>
      <c r="K31" s="196"/>
      <c r="L31" s="96" t="s">
        <v>264</v>
      </c>
      <c r="M31" s="197">
        <v>3.569999999999999</v>
      </c>
      <c r="N31" s="198"/>
      <c r="O31" s="137">
        <v>296.08</v>
      </c>
      <c r="P31" s="138">
        <v>361.51367999999997</v>
      </c>
      <c r="Q31" s="138">
        <v>1290.6600000000003</v>
      </c>
      <c r="R31" s="138"/>
      <c r="S31" s="141">
        <v>0</v>
      </c>
      <c r="T31" s="120"/>
      <c r="U31" s="120"/>
      <c r="V31" s="120"/>
      <c r="W31" s="120"/>
    </row>
    <row r="32" spans="1:23" s="104" customFormat="1" ht="30.75" customHeight="1" x14ac:dyDescent="0.3">
      <c r="A32" s="142" t="s">
        <v>73</v>
      </c>
      <c r="B32" s="95">
        <v>102729</v>
      </c>
      <c r="C32" s="95" t="s">
        <v>200</v>
      </c>
      <c r="D32" s="196" t="s">
        <v>373</v>
      </c>
      <c r="E32" s="196"/>
      <c r="F32" s="196"/>
      <c r="G32" s="196"/>
      <c r="H32" s="196"/>
      <c r="I32" s="196"/>
      <c r="J32" s="196"/>
      <c r="K32" s="196"/>
      <c r="L32" s="96" t="s">
        <v>374</v>
      </c>
      <c r="M32" s="197">
        <v>357</v>
      </c>
      <c r="N32" s="198"/>
      <c r="O32" s="137">
        <v>13.28</v>
      </c>
      <c r="P32" s="138">
        <v>16.214880000000001</v>
      </c>
      <c r="Q32" s="138">
        <v>5786.9699999999993</v>
      </c>
      <c r="R32" s="138"/>
      <c r="S32" s="141">
        <v>0</v>
      </c>
      <c r="T32" s="120"/>
      <c r="U32" s="120"/>
      <c r="V32" s="120"/>
      <c r="W32" s="120"/>
    </row>
    <row r="33" spans="1:23" s="104" customFormat="1" ht="30.75" customHeight="1" x14ac:dyDescent="0.3">
      <c r="A33" s="142" t="s">
        <v>78</v>
      </c>
      <c r="B33" s="95">
        <v>98557</v>
      </c>
      <c r="C33" s="95" t="s">
        <v>200</v>
      </c>
      <c r="D33" s="196" t="s">
        <v>250</v>
      </c>
      <c r="E33" s="196"/>
      <c r="F33" s="196"/>
      <c r="G33" s="196"/>
      <c r="H33" s="196"/>
      <c r="I33" s="196"/>
      <c r="J33" s="196"/>
      <c r="K33" s="196"/>
      <c r="L33" s="96" t="s">
        <v>263</v>
      </c>
      <c r="M33" s="197">
        <v>42.839999999999989</v>
      </c>
      <c r="N33" s="198"/>
      <c r="O33" s="137">
        <v>41.52</v>
      </c>
      <c r="P33" s="138">
        <v>50.695920000000001</v>
      </c>
      <c r="Q33" s="138">
        <v>2172.0300000000007</v>
      </c>
      <c r="R33" s="138"/>
      <c r="S33" s="141">
        <v>0</v>
      </c>
      <c r="T33" s="120"/>
      <c r="U33" s="120"/>
      <c r="V33" s="120"/>
      <c r="W33" s="120"/>
    </row>
    <row r="34" spans="1:23" s="104" customFormat="1" ht="20.100000000000001" customHeight="1" x14ac:dyDescent="0.3">
      <c r="A34" s="143">
        <v>3</v>
      </c>
      <c r="B34" s="95"/>
      <c r="C34" s="95"/>
      <c r="D34" s="199" t="s">
        <v>360</v>
      </c>
      <c r="E34" s="199"/>
      <c r="F34" s="199"/>
      <c r="G34" s="199"/>
      <c r="H34" s="199"/>
      <c r="I34" s="199"/>
      <c r="J34" s="199"/>
      <c r="K34" s="199"/>
      <c r="L34" s="96"/>
      <c r="M34" s="197"/>
      <c r="N34" s="198"/>
      <c r="O34" s="137"/>
      <c r="P34" s="144"/>
      <c r="Q34" s="144">
        <v>34096.44</v>
      </c>
      <c r="R34" s="144">
        <v>0</v>
      </c>
      <c r="S34" s="145">
        <v>0</v>
      </c>
    </row>
    <row r="35" spans="1:23" s="104" customFormat="1" ht="49.5" customHeight="1" x14ac:dyDescent="0.3">
      <c r="A35" s="142" t="s">
        <v>81</v>
      </c>
      <c r="B35" s="95">
        <v>103329</v>
      </c>
      <c r="C35" s="95" t="s">
        <v>200</v>
      </c>
      <c r="D35" s="196" t="s">
        <v>333</v>
      </c>
      <c r="E35" s="196"/>
      <c r="F35" s="196"/>
      <c r="G35" s="196"/>
      <c r="H35" s="196"/>
      <c r="I35" s="196"/>
      <c r="J35" s="196"/>
      <c r="K35" s="196"/>
      <c r="L35" s="96" t="s">
        <v>263</v>
      </c>
      <c r="M35" s="197">
        <v>299.04000000000008</v>
      </c>
      <c r="N35" s="198"/>
      <c r="O35" s="137">
        <v>93.38</v>
      </c>
      <c r="P35" s="138">
        <v>114.01697999999999</v>
      </c>
      <c r="Q35" s="138">
        <v>34096.439999999995</v>
      </c>
      <c r="R35" s="138"/>
      <c r="S35" s="145">
        <v>0</v>
      </c>
    </row>
    <row r="36" spans="1:23" s="104" customFormat="1" ht="20.100000000000001" customHeight="1" x14ac:dyDescent="0.3">
      <c r="A36" s="143">
        <v>4</v>
      </c>
      <c r="B36" s="95"/>
      <c r="C36" s="95"/>
      <c r="D36" s="199" t="s">
        <v>251</v>
      </c>
      <c r="E36" s="199"/>
      <c r="F36" s="199"/>
      <c r="G36" s="199"/>
      <c r="H36" s="199"/>
      <c r="I36" s="199"/>
      <c r="J36" s="199"/>
      <c r="K36" s="199"/>
      <c r="L36" s="96"/>
      <c r="M36" s="197"/>
      <c r="N36" s="198"/>
      <c r="O36" s="137"/>
      <c r="P36" s="146"/>
      <c r="Q36" s="140">
        <v>43782.479999999996</v>
      </c>
      <c r="R36" s="140">
        <v>0</v>
      </c>
      <c r="S36" s="141">
        <v>0</v>
      </c>
    </row>
    <row r="37" spans="1:23" s="104" customFormat="1" ht="36" customHeight="1" x14ac:dyDescent="0.3">
      <c r="A37" s="142" t="s">
        <v>86</v>
      </c>
      <c r="B37" s="95">
        <v>87878</v>
      </c>
      <c r="C37" s="95" t="s">
        <v>200</v>
      </c>
      <c r="D37" s="196" t="s">
        <v>252</v>
      </c>
      <c r="E37" s="196"/>
      <c r="F37" s="196"/>
      <c r="G37" s="196"/>
      <c r="H37" s="196"/>
      <c r="I37" s="196"/>
      <c r="J37" s="196"/>
      <c r="K37" s="196"/>
      <c r="L37" s="96" t="s">
        <v>263</v>
      </c>
      <c r="M37" s="197">
        <v>583.80000000000007</v>
      </c>
      <c r="N37" s="198"/>
      <c r="O37" s="137">
        <v>4.96</v>
      </c>
      <c r="P37" s="138">
        <v>6.0561600000000002</v>
      </c>
      <c r="Q37" s="138">
        <v>3537.8699999999985</v>
      </c>
      <c r="R37" s="138"/>
      <c r="S37" s="145">
        <v>0</v>
      </c>
    </row>
    <row r="38" spans="1:23" s="104" customFormat="1" ht="48.75" customHeight="1" x14ac:dyDescent="0.3">
      <c r="A38" s="142" t="s">
        <v>87</v>
      </c>
      <c r="B38" s="95">
        <v>87530</v>
      </c>
      <c r="C38" s="95" t="s">
        <v>200</v>
      </c>
      <c r="D38" s="196" t="s">
        <v>335</v>
      </c>
      <c r="E38" s="196"/>
      <c r="F38" s="196"/>
      <c r="G38" s="196"/>
      <c r="H38" s="196"/>
      <c r="I38" s="196"/>
      <c r="J38" s="196"/>
      <c r="K38" s="196"/>
      <c r="L38" s="96" t="s">
        <v>263</v>
      </c>
      <c r="M38" s="197">
        <v>583.80000000000007</v>
      </c>
      <c r="N38" s="198"/>
      <c r="O38" s="137">
        <v>40.44</v>
      </c>
      <c r="P38" s="138">
        <v>49.37724</v>
      </c>
      <c r="Q38" s="138">
        <v>28827.959999999985</v>
      </c>
      <c r="R38" s="138"/>
      <c r="S38" s="145">
        <v>0</v>
      </c>
    </row>
    <row r="39" spans="1:23" s="104" customFormat="1" ht="43.5" customHeight="1" x14ac:dyDescent="0.3">
      <c r="A39" s="142" t="s">
        <v>90</v>
      </c>
      <c r="B39" s="95">
        <v>87265</v>
      </c>
      <c r="C39" s="95" t="s">
        <v>200</v>
      </c>
      <c r="D39" s="196" t="s">
        <v>394</v>
      </c>
      <c r="E39" s="196"/>
      <c r="F39" s="196"/>
      <c r="G39" s="196"/>
      <c r="H39" s="196"/>
      <c r="I39" s="196"/>
      <c r="J39" s="196"/>
      <c r="K39" s="196"/>
      <c r="L39" s="96" t="s">
        <v>263</v>
      </c>
      <c r="M39" s="197">
        <v>169.26000000000002</v>
      </c>
      <c r="N39" s="198"/>
      <c r="O39" s="137">
        <v>55.24</v>
      </c>
      <c r="P39" s="138">
        <v>67.448040000000006</v>
      </c>
      <c r="Q39" s="138">
        <v>11416.649999999996</v>
      </c>
      <c r="R39" s="138"/>
      <c r="S39" s="145">
        <v>0</v>
      </c>
    </row>
    <row r="40" spans="1:23" s="104" customFormat="1" ht="20.100000000000001" customHeight="1" x14ac:dyDescent="0.3">
      <c r="A40" s="143">
        <v>5</v>
      </c>
      <c r="B40" s="95"/>
      <c r="C40" s="95"/>
      <c r="D40" s="199" t="s">
        <v>205</v>
      </c>
      <c r="E40" s="199"/>
      <c r="F40" s="199"/>
      <c r="G40" s="199"/>
      <c r="H40" s="199"/>
      <c r="I40" s="199"/>
      <c r="J40" s="199"/>
      <c r="K40" s="199"/>
      <c r="L40" s="96"/>
      <c r="M40" s="197"/>
      <c r="N40" s="198"/>
      <c r="O40" s="137"/>
      <c r="P40" s="146"/>
      <c r="Q40" s="140">
        <v>17531.849999999999</v>
      </c>
      <c r="R40" s="140">
        <v>0</v>
      </c>
      <c r="S40" s="141">
        <v>0</v>
      </c>
    </row>
    <row r="41" spans="1:23" s="147" customFormat="1" ht="45" customHeight="1" x14ac:dyDescent="0.3">
      <c r="A41" s="142" t="s">
        <v>117</v>
      </c>
      <c r="B41" s="95">
        <v>3736</v>
      </c>
      <c r="C41" s="95" t="s">
        <v>200</v>
      </c>
      <c r="D41" s="196" t="s">
        <v>389</v>
      </c>
      <c r="E41" s="196"/>
      <c r="F41" s="196"/>
      <c r="G41" s="196"/>
      <c r="H41" s="196"/>
      <c r="I41" s="196"/>
      <c r="J41" s="196"/>
      <c r="K41" s="196"/>
      <c r="L41" s="96" t="s">
        <v>263</v>
      </c>
      <c r="M41" s="197">
        <v>99.75</v>
      </c>
      <c r="N41" s="198"/>
      <c r="O41" s="137">
        <v>62</v>
      </c>
      <c r="P41" s="138">
        <v>75.701999999999998</v>
      </c>
      <c r="Q41" s="138">
        <v>7551.1799999999994</v>
      </c>
      <c r="R41" s="138"/>
      <c r="S41" s="141">
        <v>0</v>
      </c>
    </row>
    <row r="42" spans="1:23" s="104" customFormat="1" ht="30" customHeight="1" x14ac:dyDescent="0.3">
      <c r="A42" s="142" t="s">
        <v>204</v>
      </c>
      <c r="B42" s="95">
        <v>94213</v>
      </c>
      <c r="C42" s="95" t="s">
        <v>200</v>
      </c>
      <c r="D42" s="196" t="s">
        <v>375</v>
      </c>
      <c r="E42" s="196"/>
      <c r="F42" s="196"/>
      <c r="G42" s="196"/>
      <c r="H42" s="196"/>
      <c r="I42" s="196"/>
      <c r="J42" s="196"/>
      <c r="K42" s="196"/>
      <c r="L42" s="96" t="s">
        <v>263</v>
      </c>
      <c r="M42" s="197">
        <v>129.98999999999998</v>
      </c>
      <c r="N42" s="198"/>
      <c r="O42" s="137">
        <v>62.88</v>
      </c>
      <c r="P42" s="138">
        <v>76.776480000000006</v>
      </c>
      <c r="Q42" s="138">
        <v>9980.6700000000055</v>
      </c>
      <c r="R42" s="138"/>
      <c r="S42" s="145">
        <v>0</v>
      </c>
    </row>
    <row r="43" spans="1:23" s="104" customFormat="1" ht="20.100000000000001" customHeight="1" x14ac:dyDescent="0.3">
      <c r="A43" s="143">
        <v>6</v>
      </c>
      <c r="B43" s="95"/>
      <c r="C43" s="95"/>
      <c r="D43" s="199" t="s">
        <v>255</v>
      </c>
      <c r="E43" s="199"/>
      <c r="F43" s="199"/>
      <c r="G43" s="199"/>
      <c r="H43" s="199"/>
      <c r="I43" s="199"/>
      <c r="J43" s="199"/>
      <c r="K43" s="199"/>
      <c r="L43" s="96"/>
      <c r="M43" s="197"/>
      <c r="N43" s="198"/>
      <c r="O43" s="137"/>
      <c r="P43" s="146"/>
      <c r="Q43" s="140">
        <v>18391.800000000003</v>
      </c>
      <c r="R43" s="140">
        <v>0</v>
      </c>
      <c r="S43" s="141">
        <v>0</v>
      </c>
    </row>
    <row r="44" spans="1:23" s="104" customFormat="1" ht="30" customHeight="1" x14ac:dyDescent="0.3">
      <c r="A44" s="142" t="s">
        <v>203</v>
      </c>
      <c r="B44" s="95">
        <v>94559</v>
      </c>
      <c r="C44" s="95" t="s">
        <v>200</v>
      </c>
      <c r="D44" s="196" t="s">
        <v>376</v>
      </c>
      <c r="E44" s="196"/>
      <c r="F44" s="196"/>
      <c r="G44" s="196"/>
      <c r="H44" s="196"/>
      <c r="I44" s="196"/>
      <c r="J44" s="196"/>
      <c r="K44" s="196"/>
      <c r="L44" s="96" t="s">
        <v>361</v>
      </c>
      <c r="M44" s="197">
        <v>5.0400000000000027</v>
      </c>
      <c r="N44" s="198"/>
      <c r="O44" s="137">
        <v>699.45</v>
      </c>
      <c r="P44" s="138">
        <v>854.02845000000002</v>
      </c>
      <c r="Q44" s="138">
        <v>4304.3699999999981</v>
      </c>
      <c r="R44" s="138"/>
      <c r="S44" s="141">
        <v>0</v>
      </c>
    </row>
    <row r="45" spans="1:23" s="104" customFormat="1" ht="30" customHeight="1" x14ac:dyDescent="0.3">
      <c r="A45" s="142" t="s">
        <v>253</v>
      </c>
      <c r="B45" s="95">
        <v>102153</v>
      </c>
      <c r="C45" s="95" t="s">
        <v>200</v>
      </c>
      <c r="D45" s="196" t="s">
        <v>256</v>
      </c>
      <c r="E45" s="196"/>
      <c r="F45" s="196"/>
      <c r="G45" s="196"/>
      <c r="H45" s="196"/>
      <c r="I45" s="196"/>
      <c r="J45" s="196"/>
      <c r="K45" s="196"/>
      <c r="L45" s="96" t="s">
        <v>263</v>
      </c>
      <c r="M45" s="197">
        <v>5.0400000000000027</v>
      </c>
      <c r="N45" s="198"/>
      <c r="O45" s="137">
        <v>172.83</v>
      </c>
      <c r="P45" s="138">
        <v>211.02543000000003</v>
      </c>
      <c r="Q45" s="138">
        <v>1063.6499999999996</v>
      </c>
      <c r="R45" s="138"/>
      <c r="S45" s="141">
        <v>0</v>
      </c>
    </row>
    <row r="46" spans="1:23" s="104" customFormat="1" ht="60" customHeight="1" x14ac:dyDescent="0.3">
      <c r="A46" s="142" t="s">
        <v>254</v>
      </c>
      <c r="B46" s="95" t="s">
        <v>384</v>
      </c>
      <c r="C46" s="95" t="s">
        <v>362</v>
      </c>
      <c r="D46" s="196" t="s">
        <v>385</v>
      </c>
      <c r="E46" s="196"/>
      <c r="F46" s="196"/>
      <c r="G46" s="196"/>
      <c r="H46" s="196"/>
      <c r="I46" s="196"/>
      <c r="J46" s="196"/>
      <c r="K46" s="196"/>
      <c r="L46" s="96" t="s">
        <v>263</v>
      </c>
      <c r="M46" s="197">
        <v>26.460000000000012</v>
      </c>
      <c r="N46" s="198"/>
      <c r="O46" s="137">
        <v>403.12</v>
      </c>
      <c r="P46" s="138">
        <v>492.20952</v>
      </c>
      <c r="Q46" s="138">
        <v>13023.780000000002</v>
      </c>
      <c r="R46" s="138"/>
      <c r="S46" s="145">
        <v>0</v>
      </c>
    </row>
    <row r="47" spans="1:23" s="104" customFormat="1" ht="20.100000000000001" customHeight="1" x14ac:dyDescent="0.3">
      <c r="A47" s="143">
        <v>7</v>
      </c>
      <c r="B47" s="95"/>
      <c r="C47" s="95"/>
      <c r="D47" s="199" t="s">
        <v>201</v>
      </c>
      <c r="E47" s="199"/>
      <c r="F47" s="199"/>
      <c r="G47" s="199"/>
      <c r="H47" s="199"/>
      <c r="I47" s="199"/>
      <c r="J47" s="199"/>
      <c r="K47" s="199"/>
      <c r="L47" s="96"/>
      <c r="M47" s="197"/>
      <c r="N47" s="198"/>
      <c r="O47" s="137"/>
      <c r="P47" s="146"/>
      <c r="Q47" s="140">
        <v>14706.509999999998</v>
      </c>
      <c r="R47" s="140">
        <v>0</v>
      </c>
      <c r="S47" s="141">
        <v>0</v>
      </c>
    </row>
    <row r="48" spans="1:23" s="104" customFormat="1" ht="32.25" customHeight="1" x14ac:dyDescent="0.3">
      <c r="A48" s="142" t="s">
        <v>207</v>
      </c>
      <c r="B48" s="95" t="s">
        <v>363</v>
      </c>
      <c r="C48" s="95" t="s">
        <v>362</v>
      </c>
      <c r="D48" s="196" t="s">
        <v>364</v>
      </c>
      <c r="E48" s="196"/>
      <c r="F48" s="196"/>
      <c r="G48" s="196"/>
      <c r="H48" s="196"/>
      <c r="I48" s="196"/>
      <c r="J48" s="196"/>
      <c r="K48" s="196"/>
      <c r="L48" s="96" t="s">
        <v>264</v>
      </c>
      <c r="M48" s="197">
        <v>10.290000000000003</v>
      </c>
      <c r="N48" s="198"/>
      <c r="O48" s="137">
        <v>190.66</v>
      </c>
      <c r="P48" s="138">
        <v>232.79586</v>
      </c>
      <c r="Q48" s="138">
        <v>2395.4699999999998</v>
      </c>
      <c r="R48" s="138"/>
      <c r="S48" s="141">
        <v>0</v>
      </c>
    </row>
    <row r="49" spans="1:19" s="104" customFormat="1" ht="31.5" customHeight="1" x14ac:dyDescent="0.3">
      <c r="A49" s="142" t="s">
        <v>208</v>
      </c>
      <c r="B49" s="95">
        <v>87246</v>
      </c>
      <c r="C49" s="95" t="s">
        <v>200</v>
      </c>
      <c r="D49" s="196" t="s">
        <v>259</v>
      </c>
      <c r="E49" s="196"/>
      <c r="F49" s="196"/>
      <c r="G49" s="196"/>
      <c r="H49" s="196"/>
      <c r="I49" s="196"/>
      <c r="J49" s="196"/>
      <c r="K49" s="196"/>
      <c r="L49" s="96" t="s">
        <v>263</v>
      </c>
      <c r="M49" s="197">
        <v>46.20000000000001</v>
      </c>
      <c r="N49" s="198"/>
      <c r="O49" s="137">
        <v>63.08</v>
      </c>
      <c r="P49" s="138">
        <v>77.020679999999999</v>
      </c>
      <c r="Q49" s="138">
        <v>3558.2400000000007</v>
      </c>
      <c r="R49" s="138"/>
      <c r="S49" s="141">
        <v>0</v>
      </c>
    </row>
    <row r="50" spans="1:19" s="104" customFormat="1" ht="33" customHeight="1" x14ac:dyDescent="0.3">
      <c r="A50" s="142" t="s">
        <v>257</v>
      </c>
      <c r="B50" s="95">
        <v>95241</v>
      </c>
      <c r="C50" s="95" t="s">
        <v>200</v>
      </c>
      <c r="D50" s="196" t="s">
        <v>380</v>
      </c>
      <c r="E50" s="196"/>
      <c r="F50" s="196"/>
      <c r="G50" s="196"/>
      <c r="H50" s="196"/>
      <c r="I50" s="196"/>
      <c r="J50" s="196"/>
      <c r="K50" s="196"/>
      <c r="L50" s="96" t="s">
        <v>263</v>
      </c>
      <c r="M50" s="197">
        <v>46.20000000000001</v>
      </c>
      <c r="N50" s="198"/>
      <c r="O50" s="137">
        <v>38.75</v>
      </c>
      <c r="P50" s="138">
        <v>47.313749999999999</v>
      </c>
      <c r="Q50" s="138">
        <v>2185.6799999999994</v>
      </c>
      <c r="R50" s="138"/>
      <c r="S50" s="141">
        <v>0</v>
      </c>
    </row>
    <row r="51" spans="1:19" s="104" customFormat="1" ht="30" customHeight="1" x14ac:dyDescent="0.3">
      <c r="A51" s="142" t="s">
        <v>258</v>
      </c>
      <c r="B51" s="95">
        <v>95241</v>
      </c>
      <c r="C51" s="95" t="s">
        <v>200</v>
      </c>
      <c r="D51" s="196" t="s">
        <v>381</v>
      </c>
      <c r="E51" s="196"/>
      <c r="F51" s="196"/>
      <c r="G51" s="196"/>
      <c r="H51" s="196"/>
      <c r="I51" s="196"/>
      <c r="J51" s="196"/>
      <c r="K51" s="196"/>
      <c r="L51" s="96" t="s">
        <v>263</v>
      </c>
      <c r="M51" s="197">
        <v>138.81000000000003</v>
      </c>
      <c r="N51" s="198"/>
      <c r="O51" s="137">
        <v>38.75</v>
      </c>
      <c r="P51" s="138">
        <v>47.313749999999999</v>
      </c>
      <c r="Q51" s="138">
        <v>6567.1200000000035</v>
      </c>
      <c r="R51" s="138"/>
      <c r="S51" s="141">
        <v>0</v>
      </c>
    </row>
    <row r="52" spans="1:19" s="104" customFormat="1" ht="20.100000000000001" customHeight="1" x14ac:dyDescent="0.3">
      <c r="A52" s="143">
        <v>8</v>
      </c>
      <c r="B52" s="95"/>
      <c r="C52" s="95"/>
      <c r="D52" s="199" t="s">
        <v>206</v>
      </c>
      <c r="E52" s="199"/>
      <c r="F52" s="199"/>
      <c r="G52" s="199"/>
      <c r="H52" s="199"/>
      <c r="I52" s="199"/>
      <c r="J52" s="199"/>
      <c r="K52" s="199"/>
      <c r="L52" s="96"/>
      <c r="M52" s="197"/>
      <c r="N52" s="198"/>
      <c r="O52" s="137"/>
      <c r="P52" s="146"/>
      <c r="Q52" s="140">
        <v>7937.37</v>
      </c>
      <c r="R52" s="140">
        <v>0</v>
      </c>
      <c r="S52" s="141">
        <v>0</v>
      </c>
    </row>
    <row r="53" spans="1:19" s="104" customFormat="1" ht="21" customHeight="1" x14ac:dyDescent="0.3">
      <c r="A53" s="136" t="s">
        <v>209</v>
      </c>
      <c r="B53" s="95">
        <v>88489</v>
      </c>
      <c r="C53" s="95" t="s">
        <v>200</v>
      </c>
      <c r="D53" s="196" t="s">
        <v>260</v>
      </c>
      <c r="E53" s="196"/>
      <c r="F53" s="196"/>
      <c r="G53" s="196"/>
      <c r="H53" s="196"/>
      <c r="I53" s="196"/>
      <c r="J53" s="196"/>
      <c r="K53" s="196"/>
      <c r="L53" s="96" t="s">
        <v>263</v>
      </c>
      <c r="M53" s="197">
        <v>166.10999999999996</v>
      </c>
      <c r="N53" s="198"/>
      <c r="O53" s="137">
        <v>13.12</v>
      </c>
      <c r="P53" s="138">
        <v>16.01952</v>
      </c>
      <c r="Q53" s="138">
        <v>2661.1199999999994</v>
      </c>
      <c r="R53" s="138"/>
      <c r="S53" s="141">
        <v>0</v>
      </c>
    </row>
    <row r="54" spans="1:19" s="104" customFormat="1" ht="21" customHeight="1" x14ac:dyDescent="0.3">
      <c r="A54" s="136" t="s">
        <v>210</v>
      </c>
      <c r="B54" s="95">
        <v>88489</v>
      </c>
      <c r="C54" s="95" t="s">
        <v>200</v>
      </c>
      <c r="D54" s="196" t="s">
        <v>261</v>
      </c>
      <c r="E54" s="196"/>
      <c r="F54" s="196"/>
      <c r="G54" s="196"/>
      <c r="H54" s="196"/>
      <c r="I54" s="196"/>
      <c r="J54" s="196"/>
      <c r="K54" s="196"/>
      <c r="L54" s="96" t="s">
        <v>263</v>
      </c>
      <c r="M54" s="197">
        <v>327.81000000000017</v>
      </c>
      <c r="N54" s="198"/>
      <c r="O54" s="137">
        <v>13.12</v>
      </c>
      <c r="P54" s="138">
        <v>16.01952</v>
      </c>
      <c r="Q54" s="138">
        <v>5251.4699999999993</v>
      </c>
      <c r="R54" s="138"/>
      <c r="S54" s="141">
        <v>0</v>
      </c>
    </row>
    <row r="55" spans="1:19" s="147" customFormat="1" ht="32.25" customHeight="1" x14ac:dyDescent="0.3">
      <c r="A55" s="156" t="s">
        <v>211</v>
      </c>
      <c r="B55" s="95">
        <v>102210</v>
      </c>
      <c r="C55" s="95" t="s">
        <v>200</v>
      </c>
      <c r="D55" s="196" t="s">
        <v>262</v>
      </c>
      <c r="E55" s="196"/>
      <c r="F55" s="196"/>
      <c r="G55" s="196"/>
      <c r="H55" s="196"/>
      <c r="I55" s="196"/>
      <c r="J55" s="196"/>
      <c r="K55" s="196"/>
      <c r="L55" s="96" t="s">
        <v>263</v>
      </c>
      <c r="M55" s="197">
        <v>2.3100000000000005</v>
      </c>
      <c r="N55" s="198"/>
      <c r="O55" s="137">
        <v>8.81</v>
      </c>
      <c r="P55" s="148">
        <v>10.757010000000001</v>
      </c>
      <c r="Q55" s="138">
        <v>24.779999999999998</v>
      </c>
      <c r="R55" s="148"/>
      <c r="S55" s="179">
        <v>0</v>
      </c>
    </row>
    <row r="56" spans="1:19" s="104" customFormat="1" ht="19.5" customHeight="1" x14ac:dyDescent="0.3">
      <c r="A56" s="143">
        <v>9</v>
      </c>
      <c r="B56" s="153"/>
      <c r="C56" s="153"/>
      <c r="D56" s="199" t="s">
        <v>265</v>
      </c>
      <c r="E56" s="199"/>
      <c r="F56" s="199"/>
      <c r="G56" s="199"/>
      <c r="H56" s="199"/>
      <c r="I56" s="199"/>
      <c r="J56" s="199"/>
      <c r="K56" s="199"/>
      <c r="L56" s="96"/>
      <c r="M56" s="197"/>
      <c r="N56" s="198"/>
      <c r="O56" s="137"/>
      <c r="P56" s="140"/>
      <c r="Q56" s="140">
        <v>16754.009999999998</v>
      </c>
      <c r="R56" s="140">
        <v>0</v>
      </c>
      <c r="S56" s="141">
        <v>0</v>
      </c>
    </row>
    <row r="57" spans="1:19" s="104" customFormat="1" ht="48" customHeight="1" x14ac:dyDescent="0.3">
      <c r="A57" s="136" t="s">
        <v>212</v>
      </c>
      <c r="B57" s="95" t="s">
        <v>365</v>
      </c>
      <c r="C57" s="95" t="s">
        <v>200</v>
      </c>
      <c r="D57" s="196" t="s">
        <v>366</v>
      </c>
      <c r="E57" s="196"/>
      <c r="F57" s="196"/>
      <c r="G57" s="196"/>
      <c r="H57" s="196"/>
      <c r="I57" s="196"/>
      <c r="J57" s="196"/>
      <c r="K57" s="196"/>
      <c r="L57" s="96" t="s">
        <v>32</v>
      </c>
      <c r="M57" s="197">
        <v>21</v>
      </c>
      <c r="N57" s="198"/>
      <c r="O57" s="137">
        <v>59.56</v>
      </c>
      <c r="P57" s="138">
        <v>72.722760000000008</v>
      </c>
      <c r="Q57" s="138">
        <v>1527.1200000000003</v>
      </c>
      <c r="R57" s="138"/>
      <c r="S57" s="141">
        <v>0</v>
      </c>
    </row>
    <row r="58" spans="1:19" s="104" customFormat="1" ht="30.75" customHeight="1" x14ac:dyDescent="0.3">
      <c r="A58" s="136" t="s">
        <v>213</v>
      </c>
      <c r="B58" s="95">
        <v>91926</v>
      </c>
      <c r="C58" s="95" t="s">
        <v>200</v>
      </c>
      <c r="D58" s="196" t="s">
        <v>268</v>
      </c>
      <c r="E58" s="196"/>
      <c r="F58" s="196"/>
      <c r="G58" s="196"/>
      <c r="H58" s="196"/>
      <c r="I58" s="196"/>
      <c r="J58" s="196"/>
      <c r="K58" s="196"/>
      <c r="L58" s="96" t="s">
        <v>269</v>
      </c>
      <c r="M58" s="197">
        <v>336</v>
      </c>
      <c r="N58" s="198"/>
      <c r="O58" s="137">
        <v>4.38</v>
      </c>
      <c r="P58" s="138">
        <v>5.3479799999999997</v>
      </c>
      <c r="Q58" s="138">
        <v>1797.5999999999992</v>
      </c>
      <c r="R58" s="138"/>
      <c r="S58" s="141">
        <v>0</v>
      </c>
    </row>
    <row r="59" spans="1:19" s="104" customFormat="1" ht="29.25" customHeight="1" x14ac:dyDescent="0.3">
      <c r="A59" s="136" t="s">
        <v>214</v>
      </c>
      <c r="B59" s="95">
        <v>92023</v>
      </c>
      <c r="C59" s="95" t="s">
        <v>200</v>
      </c>
      <c r="D59" s="196" t="s">
        <v>270</v>
      </c>
      <c r="E59" s="196"/>
      <c r="F59" s="196"/>
      <c r="G59" s="196"/>
      <c r="H59" s="196"/>
      <c r="I59" s="196"/>
      <c r="J59" s="196"/>
      <c r="K59" s="196"/>
      <c r="L59" s="96" t="s">
        <v>32</v>
      </c>
      <c r="M59" s="197">
        <v>21</v>
      </c>
      <c r="N59" s="198"/>
      <c r="O59" s="137">
        <v>50</v>
      </c>
      <c r="P59" s="138">
        <v>61.05</v>
      </c>
      <c r="Q59" s="138">
        <v>1282.0499999999995</v>
      </c>
      <c r="R59" s="138"/>
      <c r="S59" s="141">
        <v>0</v>
      </c>
    </row>
    <row r="60" spans="1:19" s="104" customFormat="1" ht="29.25" customHeight="1" x14ac:dyDescent="0.3">
      <c r="A60" s="136" t="s">
        <v>215</v>
      </c>
      <c r="B60" s="95" t="s">
        <v>266</v>
      </c>
      <c r="C60" s="95" t="s">
        <v>200</v>
      </c>
      <c r="D60" s="196" t="s">
        <v>271</v>
      </c>
      <c r="E60" s="196"/>
      <c r="F60" s="196"/>
      <c r="G60" s="196"/>
      <c r="H60" s="196"/>
      <c r="I60" s="196"/>
      <c r="J60" s="196"/>
      <c r="K60" s="196"/>
      <c r="L60" s="96" t="s">
        <v>32</v>
      </c>
      <c r="M60" s="197">
        <v>21</v>
      </c>
      <c r="N60" s="198"/>
      <c r="O60" s="137">
        <v>46.95</v>
      </c>
      <c r="P60" s="138">
        <v>57.325950000000006</v>
      </c>
      <c r="Q60" s="138">
        <v>1203.93</v>
      </c>
      <c r="R60" s="138"/>
      <c r="S60" s="141">
        <v>0</v>
      </c>
    </row>
    <row r="61" spans="1:19" s="104" customFormat="1" ht="27" customHeight="1" x14ac:dyDescent="0.3">
      <c r="A61" s="136" t="s">
        <v>217</v>
      </c>
      <c r="B61" s="95">
        <v>91932</v>
      </c>
      <c r="C61" s="95" t="s">
        <v>200</v>
      </c>
      <c r="D61" s="196" t="s">
        <v>272</v>
      </c>
      <c r="E61" s="196"/>
      <c r="F61" s="196"/>
      <c r="G61" s="196"/>
      <c r="H61" s="196"/>
      <c r="I61" s="196"/>
      <c r="J61" s="196"/>
      <c r="K61" s="196"/>
      <c r="L61" s="96" t="s">
        <v>269</v>
      </c>
      <c r="M61" s="197">
        <v>210</v>
      </c>
      <c r="N61" s="198"/>
      <c r="O61" s="137">
        <v>16.95</v>
      </c>
      <c r="P61" s="138">
        <v>20.69595</v>
      </c>
      <c r="Q61" s="138">
        <v>4347</v>
      </c>
      <c r="R61" s="138"/>
      <c r="S61" s="141">
        <v>0</v>
      </c>
    </row>
    <row r="62" spans="1:19" s="104" customFormat="1" ht="19.5" customHeight="1" x14ac:dyDescent="0.3">
      <c r="A62" s="136" t="s">
        <v>218</v>
      </c>
      <c r="B62" s="95">
        <v>12296</v>
      </c>
      <c r="C62" s="95" t="s">
        <v>200</v>
      </c>
      <c r="D62" s="196" t="s">
        <v>273</v>
      </c>
      <c r="E62" s="196"/>
      <c r="F62" s="196"/>
      <c r="G62" s="196"/>
      <c r="H62" s="196"/>
      <c r="I62" s="196"/>
      <c r="J62" s="196"/>
      <c r="K62" s="196"/>
      <c r="L62" s="96" t="s">
        <v>32</v>
      </c>
      <c r="M62" s="197">
        <v>21</v>
      </c>
      <c r="N62" s="198"/>
      <c r="O62" s="137">
        <v>3.77</v>
      </c>
      <c r="P62" s="138">
        <v>4.6031700000000004</v>
      </c>
      <c r="Q62" s="138">
        <v>96.599999999999966</v>
      </c>
      <c r="R62" s="138"/>
      <c r="S62" s="141">
        <v>0</v>
      </c>
    </row>
    <row r="63" spans="1:19" s="104" customFormat="1" ht="19.5" customHeight="1" x14ac:dyDescent="0.3">
      <c r="A63" s="136" t="s">
        <v>219</v>
      </c>
      <c r="B63" s="95" t="s">
        <v>267</v>
      </c>
      <c r="C63" s="95" t="s">
        <v>200</v>
      </c>
      <c r="D63" s="196" t="s">
        <v>274</v>
      </c>
      <c r="E63" s="196"/>
      <c r="F63" s="196"/>
      <c r="G63" s="196"/>
      <c r="H63" s="196"/>
      <c r="I63" s="196"/>
      <c r="J63" s="196"/>
      <c r="K63" s="196"/>
      <c r="L63" s="96" t="s">
        <v>32</v>
      </c>
      <c r="M63" s="197">
        <v>21</v>
      </c>
      <c r="N63" s="198"/>
      <c r="O63" s="137">
        <v>5</v>
      </c>
      <c r="P63" s="138">
        <v>6.1050000000000004</v>
      </c>
      <c r="Q63" s="138">
        <v>128.31</v>
      </c>
      <c r="R63" s="138"/>
      <c r="S63" s="141">
        <v>0</v>
      </c>
    </row>
    <row r="64" spans="1:19" s="104" customFormat="1" ht="27" customHeight="1" x14ac:dyDescent="0.3">
      <c r="A64" s="136" t="s">
        <v>220</v>
      </c>
      <c r="B64" s="95">
        <v>91834</v>
      </c>
      <c r="C64" s="95" t="s">
        <v>200</v>
      </c>
      <c r="D64" s="196" t="s">
        <v>275</v>
      </c>
      <c r="E64" s="196"/>
      <c r="F64" s="196"/>
      <c r="G64" s="196"/>
      <c r="H64" s="196"/>
      <c r="I64" s="196"/>
      <c r="J64" s="196"/>
      <c r="K64" s="196"/>
      <c r="L64" s="96" t="s">
        <v>269</v>
      </c>
      <c r="M64" s="197">
        <v>105</v>
      </c>
      <c r="N64" s="198"/>
      <c r="O64" s="137">
        <v>17.8</v>
      </c>
      <c r="P64" s="138">
        <v>21.733800000000002</v>
      </c>
      <c r="Q64" s="138">
        <v>2281.650000000001</v>
      </c>
      <c r="R64" s="138"/>
      <c r="S64" s="141">
        <v>0</v>
      </c>
    </row>
    <row r="65" spans="1:19" s="104" customFormat="1" ht="31.5" customHeight="1" x14ac:dyDescent="0.3">
      <c r="A65" s="136" t="s">
        <v>234</v>
      </c>
      <c r="B65" s="95">
        <v>93653</v>
      </c>
      <c r="C65" s="95" t="s">
        <v>200</v>
      </c>
      <c r="D65" s="196" t="s">
        <v>276</v>
      </c>
      <c r="E65" s="196"/>
      <c r="F65" s="196"/>
      <c r="G65" s="196"/>
      <c r="H65" s="196"/>
      <c r="I65" s="196"/>
      <c r="J65" s="196"/>
      <c r="K65" s="196"/>
      <c r="L65" s="96" t="s">
        <v>32</v>
      </c>
      <c r="M65" s="197">
        <v>21</v>
      </c>
      <c r="N65" s="198"/>
      <c r="O65" s="137">
        <v>14.42</v>
      </c>
      <c r="P65" s="138">
        <v>17.606819999999999</v>
      </c>
      <c r="Q65" s="138">
        <v>369.81000000000017</v>
      </c>
      <c r="R65" s="138"/>
      <c r="S65" s="141">
        <v>0</v>
      </c>
    </row>
    <row r="66" spans="1:19" s="104" customFormat="1" ht="29.25" customHeight="1" x14ac:dyDescent="0.3">
      <c r="A66" s="136" t="s">
        <v>239</v>
      </c>
      <c r="B66" s="95">
        <v>93659</v>
      </c>
      <c r="C66" s="95" t="s">
        <v>200</v>
      </c>
      <c r="D66" s="196" t="s">
        <v>277</v>
      </c>
      <c r="E66" s="196"/>
      <c r="F66" s="196"/>
      <c r="G66" s="196"/>
      <c r="H66" s="196"/>
      <c r="I66" s="196"/>
      <c r="J66" s="196"/>
      <c r="K66" s="196"/>
      <c r="L66" s="96" t="s">
        <v>32</v>
      </c>
      <c r="M66" s="197">
        <v>21</v>
      </c>
      <c r="N66" s="198"/>
      <c r="O66" s="137">
        <v>29.29</v>
      </c>
      <c r="P66" s="138">
        <v>35.763089999999998</v>
      </c>
      <c r="Q66" s="138">
        <v>750.95999999999992</v>
      </c>
      <c r="R66" s="138"/>
      <c r="S66" s="141">
        <v>0</v>
      </c>
    </row>
    <row r="67" spans="1:19" s="104" customFormat="1" ht="27" customHeight="1" x14ac:dyDescent="0.3">
      <c r="A67" s="136" t="s">
        <v>240</v>
      </c>
      <c r="B67" s="95">
        <v>96985</v>
      </c>
      <c r="C67" s="95" t="s">
        <v>200</v>
      </c>
      <c r="D67" s="196" t="s">
        <v>278</v>
      </c>
      <c r="E67" s="196"/>
      <c r="F67" s="196"/>
      <c r="G67" s="196"/>
      <c r="H67" s="196"/>
      <c r="I67" s="196"/>
      <c r="J67" s="196"/>
      <c r="K67" s="196"/>
      <c r="L67" s="96" t="s">
        <v>32</v>
      </c>
      <c r="M67" s="197">
        <v>21</v>
      </c>
      <c r="N67" s="198"/>
      <c r="O67" s="137">
        <v>115.79</v>
      </c>
      <c r="P67" s="138">
        <v>141.37959000000001</v>
      </c>
      <c r="Q67" s="138">
        <v>2968.9800000000014</v>
      </c>
      <c r="R67" s="138"/>
      <c r="S67" s="141">
        <v>0</v>
      </c>
    </row>
    <row r="68" spans="1:19" s="104" customFormat="1" ht="27" customHeight="1" x14ac:dyDescent="0.3">
      <c r="A68" s="184"/>
      <c r="B68" s="185"/>
      <c r="C68" s="185"/>
      <c r="D68" s="185"/>
      <c r="E68" s="185"/>
      <c r="F68" s="185"/>
      <c r="G68" s="185"/>
      <c r="H68" s="185"/>
      <c r="I68" s="185"/>
      <c r="J68" s="185"/>
      <c r="K68" s="185"/>
      <c r="L68" s="96"/>
      <c r="M68" s="197"/>
      <c r="N68" s="198"/>
      <c r="O68" s="137"/>
      <c r="P68" s="150"/>
      <c r="Q68" s="151"/>
      <c r="R68" s="151"/>
      <c r="S68" s="152"/>
    </row>
    <row r="69" spans="1:19" s="155" customFormat="1" ht="30" customHeight="1" x14ac:dyDescent="0.3">
      <c r="A69" s="139">
        <v>10</v>
      </c>
      <c r="B69" s="154"/>
      <c r="C69" s="154"/>
      <c r="D69" s="201" t="s">
        <v>279</v>
      </c>
      <c r="E69" s="201"/>
      <c r="F69" s="201"/>
      <c r="G69" s="201"/>
      <c r="H69" s="201"/>
      <c r="I69" s="201"/>
      <c r="J69" s="201"/>
      <c r="K69" s="201"/>
      <c r="L69" s="96"/>
      <c r="M69" s="197"/>
      <c r="N69" s="198"/>
      <c r="O69" s="137"/>
      <c r="P69" s="140"/>
      <c r="Q69" s="140">
        <v>26901.21</v>
      </c>
      <c r="R69" s="140">
        <v>0</v>
      </c>
      <c r="S69" s="141">
        <v>0</v>
      </c>
    </row>
    <row r="70" spans="1:19" s="104" customFormat="1" ht="31.5" customHeight="1" x14ac:dyDescent="0.3">
      <c r="A70" s="142" t="s">
        <v>216</v>
      </c>
      <c r="B70" s="156">
        <v>89362</v>
      </c>
      <c r="C70" s="156" t="s">
        <v>200</v>
      </c>
      <c r="D70" s="200" t="s">
        <v>291</v>
      </c>
      <c r="E70" s="200"/>
      <c r="F70" s="200"/>
      <c r="G70" s="200"/>
      <c r="H70" s="200"/>
      <c r="I70" s="200"/>
      <c r="J70" s="200"/>
      <c r="K70" s="200"/>
      <c r="L70" s="96" t="s">
        <v>202</v>
      </c>
      <c r="M70" s="197">
        <v>189</v>
      </c>
      <c r="N70" s="198"/>
      <c r="O70" s="137">
        <v>9.42</v>
      </c>
      <c r="P70" s="138">
        <v>11.50182</v>
      </c>
      <c r="Q70" s="138">
        <v>2173.5</v>
      </c>
      <c r="R70" s="138"/>
      <c r="S70" s="141">
        <v>0</v>
      </c>
    </row>
    <row r="71" spans="1:19" s="104" customFormat="1" ht="32.25" customHeight="1" x14ac:dyDescent="0.3">
      <c r="A71" s="142" t="s">
        <v>280</v>
      </c>
      <c r="B71" s="156">
        <v>20147</v>
      </c>
      <c r="C71" s="156" t="s">
        <v>200</v>
      </c>
      <c r="D71" s="200" t="s">
        <v>292</v>
      </c>
      <c r="E71" s="200"/>
      <c r="F71" s="200"/>
      <c r="G71" s="200"/>
      <c r="H71" s="200"/>
      <c r="I71" s="200"/>
      <c r="J71" s="200"/>
      <c r="K71" s="200"/>
      <c r="L71" s="96" t="s">
        <v>202</v>
      </c>
      <c r="M71" s="197">
        <v>189</v>
      </c>
      <c r="N71" s="198"/>
      <c r="O71" s="137">
        <v>5.05</v>
      </c>
      <c r="P71" s="138">
        <v>6.1660500000000003</v>
      </c>
      <c r="Q71" s="138">
        <v>1166.1299999999997</v>
      </c>
      <c r="R71" s="138"/>
      <c r="S71" s="141">
        <v>0</v>
      </c>
    </row>
    <row r="72" spans="1:19" s="104" customFormat="1" ht="19.5" customHeight="1" x14ac:dyDescent="0.3">
      <c r="A72" s="142" t="s">
        <v>281</v>
      </c>
      <c r="B72" s="156">
        <v>89356</v>
      </c>
      <c r="C72" s="156" t="s">
        <v>200</v>
      </c>
      <c r="D72" s="200" t="s">
        <v>293</v>
      </c>
      <c r="E72" s="200"/>
      <c r="F72" s="200"/>
      <c r="G72" s="200"/>
      <c r="H72" s="200"/>
      <c r="I72" s="200"/>
      <c r="J72" s="200"/>
      <c r="K72" s="200"/>
      <c r="L72" s="96" t="s">
        <v>269</v>
      </c>
      <c r="M72" s="197">
        <v>630.20999999999992</v>
      </c>
      <c r="N72" s="198"/>
      <c r="O72" s="137">
        <v>23.52</v>
      </c>
      <c r="P72" s="138">
        <v>28.717919999999999</v>
      </c>
      <c r="Q72" s="138">
        <v>18099.689999999995</v>
      </c>
      <c r="R72" s="138"/>
      <c r="S72" s="141">
        <v>0</v>
      </c>
    </row>
    <row r="73" spans="1:19" s="104" customFormat="1" ht="32.25" customHeight="1" x14ac:dyDescent="0.3">
      <c r="A73" s="142" t="s">
        <v>282</v>
      </c>
      <c r="B73" s="156">
        <v>89351</v>
      </c>
      <c r="C73" s="156" t="s">
        <v>200</v>
      </c>
      <c r="D73" s="200" t="s">
        <v>294</v>
      </c>
      <c r="E73" s="200"/>
      <c r="F73" s="200"/>
      <c r="G73" s="200"/>
      <c r="H73" s="200"/>
      <c r="I73" s="200"/>
      <c r="J73" s="200"/>
      <c r="K73" s="200"/>
      <c r="L73" s="96" t="s">
        <v>202</v>
      </c>
      <c r="M73" s="197">
        <v>21</v>
      </c>
      <c r="N73" s="198"/>
      <c r="O73" s="137">
        <v>45.01</v>
      </c>
      <c r="P73" s="138">
        <v>54.957209999999996</v>
      </c>
      <c r="Q73" s="138">
        <v>1154.1600000000003</v>
      </c>
      <c r="R73" s="138"/>
      <c r="S73" s="141">
        <v>0</v>
      </c>
    </row>
    <row r="74" spans="1:19" s="104" customFormat="1" ht="39.75" customHeight="1" x14ac:dyDescent="0.3">
      <c r="A74" s="142" t="s">
        <v>283</v>
      </c>
      <c r="B74" s="156">
        <v>89383</v>
      </c>
      <c r="C74" s="156" t="s">
        <v>200</v>
      </c>
      <c r="D74" s="200" t="s">
        <v>295</v>
      </c>
      <c r="E74" s="200"/>
      <c r="F74" s="200"/>
      <c r="G74" s="200"/>
      <c r="H74" s="200"/>
      <c r="I74" s="200"/>
      <c r="J74" s="200"/>
      <c r="K74" s="200"/>
      <c r="L74" s="96" t="s">
        <v>202</v>
      </c>
      <c r="M74" s="197">
        <v>147</v>
      </c>
      <c r="N74" s="198"/>
      <c r="O74" s="137">
        <v>6.52</v>
      </c>
      <c r="P74" s="138">
        <v>7.9609199999999998</v>
      </c>
      <c r="Q74" s="138">
        <v>1170.1200000000003</v>
      </c>
      <c r="R74" s="138"/>
      <c r="S74" s="141">
        <v>0</v>
      </c>
    </row>
    <row r="75" spans="1:19" s="104" customFormat="1" ht="32.25" customHeight="1" x14ac:dyDescent="0.3">
      <c r="A75" s="142" t="s">
        <v>284</v>
      </c>
      <c r="B75" s="156">
        <v>89353</v>
      </c>
      <c r="C75" s="156" t="s">
        <v>200</v>
      </c>
      <c r="D75" s="200" t="s">
        <v>296</v>
      </c>
      <c r="E75" s="200"/>
      <c r="F75" s="200"/>
      <c r="G75" s="200"/>
      <c r="H75" s="200"/>
      <c r="I75" s="200"/>
      <c r="J75" s="200"/>
      <c r="K75" s="200"/>
      <c r="L75" s="96" t="s">
        <v>202</v>
      </c>
      <c r="M75" s="197">
        <v>21</v>
      </c>
      <c r="N75" s="198"/>
      <c r="O75" s="137">
        <v>54.71</v>
      </c>
      <c r="P75" s="138">
        <v>66.800910000000002</v>
      </c>
      <c r="Q75" s="138">
        <v>1402.7999999999995</v>
      </c>
      <c r="R75" s="138"/>
      <c r="S75" s="141">
        <v>0</v>
      </c>
    </row>
    <row r="76" spans="1:19" s="104" customFormat="1" ht="32.25" customHeight="1" x14ac:dyDescent="0.3">
      <c r="A76" s="142" t="s">
        <v>285</v>
      </c>
      <c r="B76" s="156">
        <v>89395</v>
      </c>
      <c r="C76" s="156" t="s">
        <v>200</v>
      </c>
      <c r="D76" s="200" t="s">
        <v>297</v>
      </c>
      <c r="E76" s="200"/>
      <c r="F76" s="200"/>
      <c r="G76" s="200"/>
      <c r="H76" s="200"/>
      <c r="I76" s="200"/>
      <c r="J76" s="200"/>
      <c r="K76" s="200"/>
      <c r="L76" s="96" t="s">
        <v>202</v>
      </c>
      <c r="M76" s="197">
        <v>63</v>
      </c>
      <c r="N76" s="198"/>
      <c r="O76" s="137">
        <v>12.96</v>
      </c>
      <c r="P76" s="138">
        <v>15.824160000000001</v>
      </c>
      <c r="Q76" s="138">
        <v>996.66000000000031</v>
      </c>
      <c r="R76" s="138"/>
      <c r="S76" s="141">
        <v>0</v>
      </c>
    </row>
    <row r="77" spans="1:19" s="104" customFormat="1" ht="32.25" customHeight="1" x14ac:dyDescent="0.3">
      <c r="A77" s="142" t="s">
        <v>286</v>
      </c>
      <c r="B77" s="156">
        <v>89396</v>
      </c>
      <c r="C77" s="156" t="s">
        <v>200</v>
      </c>
      <c r="D77" s="200" t="s">
        <v>298</v>
      </c>
      <c r="E77" s="200"/>
      <c r="F77" s="200"/>
      <c r="G77" s="200"/>
      <c r="H77" s="200"/>
      <c r="I77" s="200"/>
      <c r="J77" s="200"/>
      <c r="K77" s="200"/>
      <c r="L77" s="96" t="s">
        <v>202</v>
      </c>
      <c r="M77" s="197">
        <v>21</v>
      </c>
      <c r="N77" s="198"/>
      <c r="O77" s="137">
        <v>19.649999999999999</v>
      </c>
      <c r="P77" s="138">
        <v>23.992649999999998</v>
      </c>
      <c r="Q77" s="138">
        <v>503.79000000000013</v>
      </c>
      <c r="R77" s="138"/>
      <c r="S77" s="141">
        <v>0</v>
      </c>
    </row>
    <row r="78" spans="1:19" s="104" customFormat="1" ht="32.25" customHeight="1" x14ac:dyDescent="0.3">
      <c r="A78" s="142" t="s">
        <v>287</v>
      </c>
      <c r="B78" s="156">
        <v>3856</v>
      </c>
      <c r="C78" s="156" t="s">
        <v>200</v>
      </c>
      <c r="D78" s="200" t="s">
        <v>367</v>
      </c>
      <c r="E78" s="200"/>
      <c r="F78" s="200"/>
      <c r="G78" s="200"/>
      <c r="H78" s="200"/>
      <c r="I78" s="200"/>
      <c r="J78" s="200"/>
      <c r="K78" s="200"/>
      <c r="L78" s="96" t="s">
        <v>202</v>
      </c>
      <c r="M78" s="197">
        <v>21</v>
      </c>
      <c r="N78" s="198"/>
      <c r="O78" s="137">
        <v>1.73</v>
      </c>
      <c r="P78" s="138">
        <v>2.11233</v>
      </c>
      <c r="Q78" s="138">
        <v>44.309999999999995</v>
      </c>
      <c r="R78" s="138"/>
      <c r="S78" s="141">
        <v>0</v>
      </c>
    </row>
    <row r="79" spans="1:19" s="104" customFormat="1" ht="24.75" customHeight="1" x14ac:dyDescent="0.3">
      <c r="A79" s="142" t="s">
        <v>288</v>
      </c>
      <c r="B79" s="156" t="s">
        <v>290</v>
      </c>
      <c r="C79" s="156" t="s">
        <v>200</v>
      </c>
      <c r="D79" s="200" t="s">
        <v>299</v>
      </c>
      <c r="E79" s="200"/>
      <c r="F79" s="200"/>
      <c r="G79" s="200"/>
      <c r="H79" s="200"/>
      <c r="I79" s="200"/>
      <c r="J79" s="200"/>
      <c r="K79" s="200"/>
      <c r="L79" s="96" t="s">
        <v>202</v>
      </c>
      <c r="M79" s="197">
        <v>21</v>
      </c>
      <c r="N79" s="198"/>
      <c r="O79" s="137">
        <v>7.41</v>
      </c>
      <c r="P79" s="138">
        <v>9.0476100000000006</v>
      </c>
      <c r="Q79" s="138">
        <v>190.05000000000004</v>
      </c>
      <c r="R79" s="138"/>
      <c r="S79" s="141">
        <v>0</v>
      </c>
    </row>
    <row r="80" spans="1:19" s="104" customFormat="1" ht="30" customHeight="1" x14ac:dyDescent="0.3">
      <c r="A80" s="139">
        <v>11</v>
      </c>
      <c r="B80" s="156"/>
      <c r="C80" s="156"/>
      <c r="D80" s="201" t="s">
        <v>289</v>
      </c>
      <c r="E80" s="201"/>
      <c r="F80" s="201"/>
      <c r="G80" s="201"/>
      <c r="H80" s="201"/>
      <c r="I80" s="201"/>
      <c r="J80" s="201"/>
      <c r="K80" s="201"/>
      <c r="L80" s="96"/>
      <c r="M80" s="197"/>
      <c r="N80" s="198"/>
      <c r="O80" s="137"/>
      <c r="P80" s="140"/>
      <c r="Q80" s="140">
        <v>21973.350000000002</v>
      </c>
      <c r="R80" s="140">
        <v>0</v>
      </c>
      <c r="S80" s="141">
        <v>0</v>
      </c>
    </row>
    <row r="81" spans="1:19" s="104" customFormat="1" ht="32.25" customHeight="1" x14ac:dyDescent="0.3">
      <c r="A81" s="142" t="s">
        <v>221</v>
      </c>
      <c r="B81" s="156" t="s">
        <v>242</v>
      </c>
      <c r="C81" s="156" t="s">
        <v>200</v>
      </c>
      <c r="D81" s="200" t="s">
        <v>304</v>
      </c>
      <c r="E81" s="200"/>
      <c r="F81" s="200"/>
      <c r="G81" s="200"/>
      <c r="H81" s="200"/>
      <c r="I81" s="200"/>
      <c r="J81" s="200"/>
      <c r="K81" s="200"/>
      <c r="L81" s="96" t="s">
        <v>269</v>
      </c>
      <c r="M81" s="197">
        <v>252</v>
      </c>
      <c r="N81" s="198"/>
      <c r="O81" s="137">
        <v>21.51</v>
      </c>
      <c r="P81" s="138">
        <v>26.263710000000003</v>
      </c>
      <c r="Q81" s="138">
        <v>6617.5199999999986</v>
      </c>
      <c r="R81" s="138"/>
      <c r="S81" s="141">
        <v>0</v>
      </c>
    </row>
    <row r="82" spans="1:19" s="104" customFormat="1" ht="27.75" customHeight="1" x14ac:dyDescent="0.3">
      <c r="A82" s="142" t="s">
        <v>222</v>
      </c>
      <c r="B82" s="156">
        <v>89748</v>
      </c>
      <c r="C82" s="156" t="s">
        <v>200</v>
      </c>
      <c r="D82" s="200" t="s">
        <v>302</v>
      </c>
      <c r="E82" s="200"/>
      <c r="F82" s="200"/>
      <c r="G82" s="200"/>
      <c r="H82" s="200"/>
      <c r="I82" s="200"/>
      <c r="J82" s="200"/>
      <c r="K82" s="200"/>
      <c r="L82" s="96" t="s">
        <v>202</v>
      </c>
      <c r="M82" s="197">
        <v>42</v>
      </c>
      <c r="N82" s="198"/>
      <c r="O82" s="137">
        <v>41.28</v>
      </c>
      <c r="P82" s="138">
        <v>50.402880000000003</v>
      </c>
      <c r="Q82" s="138">
        <v>2116.7999999999993</v>
      </c>
      <c r="R82" s="138"/>
      <c r="S82" s="141">
        <v>0</v>
      </c>
    </row>
    <row r="83" spans="1:19" s="104" customFormat="1" ht="33" customHeight="1" x14ac:dyDescent="0.3">
      <c r="A83" s="142" t="s">
        <v>223</v>
      </c>
      <c r="B83" s="156">
        <v>89728</v>
      </c>
      <c r="C83" s="156" t="s">
        <v>200</v>
      </c>
      <c r="D83" s="200" t="s">
        <v>303</v>
      </c>
      <c r="E83" s="200"/>
      <c r="F83" s="200"/>
      <c r="G83" s="200"/>
      <c r="H83" s="200"/>
      <c r="I83" s="200"/>
      <c r="J83" s="200"/>
      <c r="K83" s="200"/>
      <c r="L83" s="96" t="s">
        <v>202</v>
      </c>
      <c r="M83" s="197">
        <v>126</v>
      </c>
      <c r="N83" s="198"/>
      <c r="O83" s="137">
        <v>12.98</v>
      </c>
      <c r="P83" s="138">
        <v>15.84858</v>
      </c>
      <c r="Q83" s="138">
        <v>1997.0999999999992</v>
      </c>
      <c r="R83" s="138"/>
      <c r="S83" s="141">
        <v>0</v>
      </c>
    </row>
    <row r="84" spans="1:19" s="104" customFormat="1" ht="30.75" customHeight="1" x14ac:dyDescent="0.3">
      <c r="A84" s="142" t="s">
        <v>224</v>
      </c>
      <c r="B84" s="156" t="s">
        <v>300</v>
      </c>
      <c r="C84" s="156" t="s">
        <v>200</v>
      </c>
      <c r="D84" s="200" t="s">
        <v>305</v>
      </c>
      <c r="E84" s="200"/>
      <c r="F84" s="200"/>
      <c r="G84" s="200"/>
      <c r="H84" s="200"/>
      <c r="I84" s="200"/>
      <c r="J84" s="200"/>
      <c r="K84" s="200"/>
      <c r="L84" s="96" t="s">
        <v>202</v>
      </c>
      <c r="M84" s="197">
        <v>21</v>
      </c>
      <c r="N84" s="198"/>
      <c r="O84" s="137">
        <v>41.73</v>
      </c>
      <c r="P84" s="138">
        <v>50.952329999999996</v>
      </c>
      <c r="Q84" s="138">
        <v>1069.9500000000003</v>
      </c>
      <c r="R84" s="138"/>
      <c r="S84" s="141">
        <v>0</v>
      </c>
    </row>
    <row r="85" spans="1:19" s="104" customFormat="1" ht="32.25" customHeight="1" x14ac:dyDescent="0.3">
      <c r="A85" s="142" t="s">
        <v>225</v>
      </c>
      <c r="B85" s="156" t="s">
        <v>301</v>
      </c>
      <c r="C85" s="156" t="s">
        <v>200</v>
      </c>
      <c r="D85" s="200" t="s">
        <v>306</v>
      </c>
      <c r="E85" s="200"/>
      <c r="F85" s="200"/>
      <c r="G85" s="200"/>
      <c r="H85" s="200"/>
      <c r="I85" s="200"/>
      <c r="J85" s="200"/>
      <c r="K85" s="200"/>
      <c r="L85" s="96" t="s">
        <v>269</v>
      </c>
      <c r="M85" s="197">
        <v>126</v>
      </c>
      <c r="N85" s="198"/>
      <c r="O85" s="137">
        <v>37.840000000000003</v>
      </c>
      <c r="P85" s="138">
        <v>46.202640000000002</v>
      </c>
      <c r="Q85" s="138">
        <v>5821.199999999998</v>
      </c>
      <c r="R85" s="138"/>
      <c r="S85" s="141">
        <v>0</v>
      </c>
    </row>
    <row r="86" spans="1:19" s="104" customFormat="1" ht="32.25" customHeight="1" x14ac:dyDescent="0.3">
      <c r="A86" s="142" t="s">
        <v>226</v>
      </c>
      <c r="B86" s="156">
        <v>6140</v>
      </c>
      <c r="C86" s="156" t="s">
        <v>200</v>
      </c>
      <c r="D86" s="200" t="s">
        <v>307</v>
      </c>
      <c r="E86" s="200"/>
      <c r="F86" s="200"/>
      <c r="G86" s="200"/>
      <c r="H86" s="200"/>
      <c r="I86" s="200"/>
      <c r="J86" s="200"/>
      <c r="K86" s="200"/>
      <c r="L86" s="96" t="s">
        <v>269</v>
      </c>
      <c r="M86" s="197">
        <v>21</v>
      </c>
      <c r="N86" s="198"/>
      <c r="O86" s="137">
        <v>4.25</v>
      </c>
      <c r="P86" s="138">
        <v>5.1892500000000004</v>
      </c>
      <c r="Q86" s="138">
        <v>108.98999999999998</v>
      </c>
      <c r="R86" s="138"/>
      <c r="S86" s="141">
        <v>0</v>
      </c>
    </row>
    <row r="87" spans="1:19" s="104" customFormat="1" ht="32.25" customHeight="1" x14ac:dyDescent="0.3">
      <c r="A87" s="142" t="s">
        <v>357</v>
      </c>
      <c r="B87" s="156">
        <v>94703</v>
      </c>
      <c r="C87" s="156" t="s">
        <v>200</v>
      </c>
      <c r="D87" s="200" t="s">
        <v>352</v>
      </c>
      <c r="E87" s="200"/>
      <c r="F87" s="200"/>
      <c r="G87" s="200"/>
      <c r="H87" s="200"/>
      <c r="I87" s="200"/>
      <c r="J87" s="200"/>
      <c r="K87" s="200"/>
      <c r="L87" s="96" t="s">
        <v>202</v>
      </c>
      <c r="M87" s="197">
        <v>84</v>
      </c>
      <c r="N87" s="198"/>
      <c r="O87" s="137">
        <v>18.850000000000001</v>
      </c>
      <c r="P87" s="138">
        <v>23.01585</v>
      </c>
      <c r="Q87" s="138">
        <v>1933.6799999999996</v>
      </c>
      <c r="R87" s="138"/>
      <c r="S87" s="141">
        <v>0</v>
      </c>
    </row>
    <row r="88" spans="1:19" s="104" customFormat="1" ht="44.25" customHeight="1" x14ac:dyDescent="0.3">
      <c r="A88" s="142" t="s">
        <v>358</v>
      </c>
      <c r="B88" s="156" t="s">
        <v>390</v>
      </c>
      <c r="C88" s="156" t="s">
        <v>200</v>
      </c>
      <c r="D88" s="200" t="s">
        <v>391</v>
      </c>
      <c r="E88" s="200"/>
      <c r="F88" s="200"/>
      <c r="G88" s="200"/>
      <c r="H88" s="200"/>
      <c r="I88" s="200"/>
      <c r="J88" s="200"/>
      <c r="K88" s="200"/>
      <c r="L88" s="96" t="s">
        <v>202</v>
      </c>
      <c r="M88" s="197">
        <v>21</v>
      </c>
      <c r="N88" s="198"/>
      <c r="O88" s="137">
        <v>90.92</v>
      </c>
      <c r="P88" s="138">
        <v>109.91441999999999</v>
      </c>
      <c r="Q88" s="138">
        <v>2308.11</v>
      </c>
      <c r="R88" s="138"/>
      <c r="S88" s="141">
        <v>0</v>
      </c>
    </row>
    <row r="89" spans="1:19" s="104" customFormat="1" ht="32.25" customHeight="1" x14ac:dyDescent="0.3">
      <c r="A89" s="139">
        <v>12</v>
      </c>
      <c r="B89" s="156"/>
      <c r="C89" s="156"/>
      <c r="D89" s="201" t="s">
        <v>308</v>
      </c>
      <c r="E89" s="201"/>
      <c r="F89" s="201"/>
      <c r="G89" s="201"/>
      <c r="H89" s="201"/>
      <c r="I89" s="201"/>
      <c r="J89" s="201"/>
      <c r="K89" s="201"/>
      <c r="L89" s="96"/>
      <c r="M89" s="197"/>
      <c r="N89" s="198"/>
      <c r="O89" s="137"/>
      <c r="P89" s="140"/>
      <c r="Q89" s="140">
        <v>76343.61</v>
      </c>
      <c r="R89" s="140">
        <v>0</v>
      </c>
      <c r="S89" s="141">
        <v>0</v>
      </c>
    </row>
    <row r="90" spans="1:19" s="104" customFormat="1" ht="42" customHeight="1" x14ac:dyDescent="0.3">
      <c r="A90" s="142" t="s">
        <v>227</v>
      </c>
      <c r="B90" s="156" t="s">
        <v>368</v>
      </c>
      <c r="C90" s="156" t="s">
        <v>200</v>
      </c>
      <c r="D90" s="200" t="s">
        <v>369</v>
      </c>
      <c r="E90" s="200"/>
      <c r="F90" s="200"/>
      <c r="G90" s="200"/>
      <c r="H90" s="200"/>
      <c r="I90" s="200"/>
      <c r="J90" s="200"/>
      <c r="K90" s="200"/>
      <c r="L90" s="96" t="s">
        <v>202</v>
      </c>
      <c r="M90" s="197">
        <v>21</v>
      </c>
      <c r="N90" s="198"/>
      <c r="O90" s="137">
        <v>312.29000000000002</v>
      </c>
      <c r="P90" s="138">
        <v>381.30609000000004</v>
      </c>
      <c r="Q90" s="138">
        <v>8007.5100000000039</v>
      </c>
      <c r="R90" s="138"/>
      <c r="S90" s="141">
        <v>0</v>
      </c>
    </row>
    <row r="91" spans="1:19" s="104" customFormat="1" ht="34.5" customHeight="1" x14ac:dyDescent="0.3">
      <c r="A91" s="142" t="s">
        <v>228</v>
      </c>
      <c r="B91" s="156">
        <v>1030</v>
      </c>
      <c r="C91" s="156" t="s">
        <v>200</v>
      </c>
      <c r="D91" s="200" t="s">
        <v>313</v>
      </c>
      <c r="E91" s="200"/>
      <c r="F91" s="200"/>
      <c r="G91" s="200"/>
      <c r="H91" s="200"/>
      <c r="I91" s="200"/>
      <c r="J91" s="200"/>
      <c r="K91" s="200"/>
      <c r="L91" s="96" t="s">
        <v>202</v>
      </c>
      <c r="M91" s="197">
        <v>21</v>
      </c>
      <c r="N91" s="198"/>
      <c r="O91" s="137">
        <v>48.9</v>
      </c>
      <c r="P91" s="138">
        <v>59.706899999999997</v>
      </c>
      <c r="Q91" s="138">
        <v>1253.9100000000003</v>
      </c>
      <c r="R91" s="138"/>
      <c r="S91" s="141">
        <v>0</v>
      </c>
    </row>
    <row r="92" spans="1:19" s="104" customFormat="1" ht="21" customHeight="1" x14ac:dyDescent="0.3">
      <c r="A92" s="142" t="s">
        <v>229</v>
      </c>
      <c r="B92" s="156">
        <v>377</v>
      </c>
      <c r="C92" s="156" t="s">
        <v>200</v>
      </c>
      <c r="D92" s="200" t="s">
        <v>314</v>
      </c>
      <c r="E92" s="200"/>
      <c r="F92" s="200"/>
      <c r="G92" s="200"/>
      <c r="H92" s="200"/>
      <c r="I92" s="200"/>
      <c r="J92" s="200"/>
      <c r="K92" s="200"/>
      <c r="L92" s="96" t="s">
        <v>202</v>
      </c>
      <c r="M92" s="197">
        <v>21</v>
      </c>
      <c r="N92" s="198"/>
      <c r="O92" s="137">
        <v>35.9</v>
      </c>
      <c r="P92" s="138">
        <v>43.8339</v>
      </c>
      <c r="Q92" s="138">
        <v>920.43000000000029</v>
      </c>
      <c r="R92" s="138"/>
      <c r="S92" s="141">
        <v>0</v>
      </c>
    </row>
    <row r="93" spans="1:19" s="104" customFormat="1" ht="31.5" customHeight="1" x14ac:dyDescent="0.3">
      <c r="A93" s="142" t="s">
        <v>230</v>
      </c>
      <c r="B93" s="156" t="s">
        <v>310</v>
      </c>
      <c r="C93" s="156" t="s">
        <v>200</v>
      </c>
      <c r="D93" s="200" t="s">
        <v>399</v>
      </c>
      <c r="E93" s="200"/>
      <c r="F93" s="200"/>
      <c r="G93" s="200"/>
      <c r="H93" s="200"/>
      <c r="I93" s="200"/>
      <c r="J93" s="200"/>
      <c r="K93" s="200"/>
      <c r="L93" s="96" t="s">
        <v>202</v>
      </c>
      <c r="M93" s="197">
        <v>21</v>
      </c>
      <c r="N93" s="198"/>
      <c r="O93" s="137">
        <v>14.82</v>
      </c>
      <c r="P93" s="138">
        <v>18.095220000000001</v>
      </c>
      <c r="Q93" s="138">
        <v>380.10000000000008</v>
      </c>
      <c r="R93" s="138"/>
      <c r="S93" s="141">
        <v>0</v>
      </c>
    </row>
    <row r="94" spans="1:19" s="104" customFormat="1" ht="31.5" customHeight="1" x14ac:dyDescent="0.3">
      <c r="A94" s="142" t="s">
        <v>231</v>
      </c>
      <c r="B94" s="156" t="s">
        <v>311</v>
      </c>
      <c r="C94" s="156" t="s">
        <v>200</v>
      </c>
      <c r="D94" s="200" t="s">
        <v>315</v>
      </c>
      <c r="E94" s="200"/>
      <c r="F94" s="200"/>
      <c r="G94" s="200"/>
      <c r="H94" s="200"/>
      <c r="I94" s="200"/>
      <c r="J94" s="200"/>
      <c r="K94" s="200"/>
      <c r="L94" s="96" t="s">
        <v>202</v>
      </c>
      <c r="M94" s="197">
        <v>21</v>
      </c>
      <c r="N94" s="198"/>
      <c r="O94" s="137">
        <v>100.77</v>
      </c>
      <c r="P94" s="138">
        <v>123.04016999999999</v>
      </c>
      <c r="Q94" s="138">
        <v>2583.8399999999997</v>
      </c>
      <c r="R94" s="138"/>
      <c r="S94" s="141">
        <v>0</v>
      </c>
    </row>
    <row r="95" spans="1:19" s="104" customFormat="1" ht="32.25" customHeight="1" x14ac:dyDescent="0.3">
      <c r="A95" s="142" t="s">
        <v>232</v>
      </c>
      <c r="B95" s="156">
        <v>86872</v>
      </c>
      <c r="C95" s="156" t="s">
        <v>200</v>
      </c>
      <c r="D95" s="200" t="s">
        <v>370</v>
      </c>
      <c r="E95" s="200"/>
      <c r="F95" s="200"/>
      <c r="G95" s="200"/>
      <c r="H95" s="200"/>
      <c r="I95" s="200"/>
      <c r="J95" s="200"/>
      <c r="K95" s="200"/>
      <c r="L95" s="96" t="s">
        <v>202</v>
      </c>
      <c r="M95" s="197">
        <v>21</v>
      </c>
      <c r="N95" s="198"/>
      <c r="O95" s="137">
        <v>737.98</v>
      </c>
      <c r="P95" s="138">
        <v>901.07357999999999</v>
      </c>
      <c r="Q95" s="138">
        <v>18922.469999999998</v>
      </c>
      <c r="R95" s="138"/>
      <c r="S95" s="141">
        <v>0</v>
      </c>
    </row>
    <row r="96" spans="1:19" s="104" customFormat="1" ht="51" customHeight="1" x14ac:dyDescent="0.3">
      <c r="A96" s="142" t="s">
        <v>233</v>
      </c>
      <c r="B96" s="156" t="s">
        <v>312</v>
      </c>
      <c r="C96" s="156" t="s">
        <v>200</v>
      </c>
      <c r="D96" s="200" t="s">
        <v>316</v>
      </c>
      <c r="E96" s="200"/>
      <c r="F96" s="200"/>
      <c r="G96" s="200"/>
      <c r="H96" s="200"/>
      <c r="I96" s="200"/>
      <c r="J96" s="200"/>
      <c r="K96" s="200"/>
      <c r="L96" s="96" t="s">
        <v>202</v>
      </c>
      <c r="M96" s="197">
        <v>21</v>
      </c>
      <c r="N96" s="198"/>
      <c r="O96" s="137">
        <v>439.58</v>
      </c>
      <c r="P96" s="138">
        <v>536.72717999999998</v>
      </c>
      <c r="Q96" s="138">
        <v>11271.329999999994</v>
      </c>
      <c r="R96" s="138"/>
      <c r="S96" s="141">
        <v>0</v>
      </c>
    </row>
    <row r="97" spans="1:19" s="104" customFormat="1" ht="51" customHeight="1" x14ac:dyDescent="0.3">
      <c r="A97" s="142" t="s">
        <v>309</v>
      </c>
      <c r="B97" s="156" t="s">
        <v>356</v>
      </c>
      <c r="C97" s="156" t="s">
        <v>200</v>
      </c>
      <c r="D97" s="200" t="s">
        <v>378</v>
      </c>
      <c r="E97" s="200"/>
      <c r="F97" s="200"/>
      <c r="G97" s="200"/>
      <c r="H97" s="200"/>
      <c r="I97" s="200"/>
      <c r="J97" s="200"/>
      <c r="K97" s="200"/>
      <c r="L97" s="96" t="s">
        <v>202</v>
      </c>
      <c r="M97" s="197">
        <v>21</v>
      </c>
      <c r="N97" s="198"/>
      <c r="O97" s="137">
        <v>282.27</v>
      </c>
      <c r="P97" s="138">
        <v>344.65166999999997</v>
      </c>
      <c r="Q97" s="138">
        <v>7237.6499999999969</v>
      </c>
      <c r="R97" s="138"/>
      <c r="S97" s="141">
        <v>0</v>
      </c>
    </row>
    <row r="98" spans="1:19" s="104" customFormat="1" ht="34.5" customHeight="1" x14ac:dyDescent="0.3">
      <c r="A98" s="142" t="s">
        <v>354</v>
      </c>
      <c r="B98" s="156" t="s">
        <v>395</v>
      </c>
      <c r="C98" s="156" t="s">
        <v>200</v>
      </c>
      <c r="D98" s="200" t="s">
        <v>359</v>
      </c>
      <c r="E98" s="200"/>
      <c r="F98" s="200"/>
      <c r="G98" s="200"/>
      <c r="H98" s="200"/>
      <c r="I98" s="200"/>
      <c r="J98" s="200"/>
      <c r="K98" s="200"/>
      <c r="L98" s="96" t="s">
        <v>202</v>
      </c>
      <c r="M98" s="197">
        <v>21</v>
      </c>
      <c r="N98" s="198"/>
      <c r="O98" s="137">
        <v>293</v>
      </c>
      <c r="P98" s="138">
        <v>357.75299999999999</v>
      </c>
      <c r="Q98" s="138">
        <v>7512.75</v>
      </c>
      <c r="R98" s="138"/>
      <c r="S98" s="141">
        <v>0</v>
      </c>
    </row>
    <row r="99" spans="1:19" s="104" customFormat="1" ht="34.5" customHeight="1" x14ac:dyDescent="0.3">
      <c r="A99" s="142" t="s">
        <v>355</v>
      </c>
      <c r="B99" s="156" t="s">
        <v>382</v>
      </c>
      <c r="C99" s="156" t="s">
        <v>200</v>
      </c>
      <c r="D99" s="200" t="s">
        <v>383</v>
      </c>
      <c r="E99" s="200"/>
      <c r="F99" s="200"/>
      <c r="G99" s="200"/>
      <c r="H99" s="200"/>
      <c r="I99" s="200"/>
      <c r="J99" s="200"/>
      <c r="K99" s="200"/>
      <c r="L99" s="96" t="s">
        <v>202</v>
      </c>
      <c r="M99" s="197">
        <v>42</v>
      </c>
      <c r="N99" s="198"/>
      <c r="O99" s="137">
        <v>355.95</v>
      </c>
      <c r="P99" s="138">
        <v>434.61495000000002</v>
      </c>
      <c r="Q99" s="138">
        <v>18253.62</v>
      </c>
      <c r="R99" s="138"/>
      <c r="S99" s="141">
        <v>0</v>
      </c>
    </row>
    <row r="100" spans="1:19" s="104" customFormat="1" ht="27" customHeight="1" x14ac:dyDescent="0.3">
      <c r="A100" s="184"/>
      <c r="B100" s="185"/>
      <c r="C100" s="185"/>
      <c r="D100" s="185"/>
      <c r="E100" s="185"/>
      <c r="F100" s="185"/>
      <c r="G100" s="185"/>
      <c r="H100" s="185"/>
      <c r="I100" s="185"/>
      <c r="J100" s="185"/>
      <c r="K100" s="185"/>
      <c r="L100" s="96"/>
      <c r="M100" s="197"/>
      <c r="N100" s="198"/>
      <c r="O100" s="137"/>
      <c r="P100" s="150"/>
      <c r="Q100" s="151"/>
      <c r="R100" s="151"/>
      <c r="S100" s="152"/>
    </row>
    <row r="101" spans="1:19" s="104" customFormat="1" ht="27" customHeight="1" x14ac:dyDescent="0.3">
      <c r="A101" s="143">
        <v>13</v>
      </c>
      <c r="B101" s="133"/>
      <c r="C101" s="166"/>
      <c r="D101" s="199" t="s">
        <v>317</v>
      </c>
      <c r="E101" s="199"/>
      <c r="F101" s="199"/>
      <c r="G101" s="199"/>
      <c r="H101" s="199"/>
      <c r="I101" s="199"/>
      <c r="J101" s="199"/>
      <c r="K101" s="199"/>
      <c r="L101" s="96"/>
      <c r="M101" s="197"/>
      <c r="N101" s="198"/>
      <c r="O101" s="137"/>
      <c r="P101" s="146"/>
      <c r="Q101" s="140">
        <v>10174.92</v>
      </c>
      <c r="R101" s="140">
        <v>0</v>
      </c>
      <c r="S101" s="141">
        <v>0</v>
      </c>
    </row>
    <row r="102" spans="1:19" s="104" customFormat="1" ht="69" customHeight="1" x14ac:dyDescent="0.3">
      <c r="A102" s="136" t="s">
        <v>318</v>
      </c>
      <c r="B102" s="156" t="s">
        <v>371</v>
      </c>
      <c r="C102" s="156" t="s">
        <v>362</v>
      </c>
      <c r="D102" s="196" t="s">
        <v>372</v>
      </c>
      <c r="E102" s="196"/>
      <c r="F102" s="196"/>
      <c r="G102" s="196"/>
      <c r="H102" s="196"/>
      <c r="I102" s="196"/>
      <c r="J102" s="196"/>
      <c r="K102" s="196"/>
      <c r="L102" s="96" t="s">
        <v>202</v>
      </c>
      <c r="M102" s="197">
        <v>21</v>
      </c>
      <c r="N102" s="198"/>
      <c r="O102" s="137">
        <v>396.82</v>
      </c>
      <c r="P102" s="138">
        <v>484.51722000000001</v>
      </c>
      <c r="Q102" s="138">
        <v>10174.920000000006</v>
      </c>
      <c r="R102" s="138"/>
      <c r="S102" s="141">
        <v>0</v>
      </c>
    </row>
    <row r="103" spans="1:19" s="104" customFormat="1" ht="27" customHeight="1" x14ac:dyDescent="0.3">
      <c r="A103" s="184"/>
      <c r="B103" s="185"/>
      <c r="C103" s="185"/>
      <c r="D103" s="185"/>
      <c r="E103" s="185"/>
      <c r="F103" s="185"/>
      <c r="G103" s="185"/>
      <c r="H103" s="185"/>
      <c r="I103" s="185"/>
      <c r="J103" s="185"/>
      <c r="K103" s="185"/>
      <c r="L103" s="96"/>
      <c r="M103" s="197"/>
      <c r="N103" s="198"/>
      <c r="O103" s="137"/>
      <c r="P103" s="150"/>
      <c r="Q103" s="151"/>
      <c r="R103" s="151"/>
      <c r="S103" s="152"/>
    </row>
    <row r="104" spans="1:19" s="104" customFormat="1" ht="27" customHeight="1" x14ac:dyDescent="0.3">
      <c r="A104" s="143">
        <v>14</v>
      </c>
      <c r="B104" s="153"/>
      <c r="C104" s="153"/>
      <c r="D104" s="199" t="s">
        <v>329</v>
      </c>
      <c r="E104" s="199"/>
      <c r="F104" s="199"/>
      <c r="G104" s="199"/>
      <c r="H104" s="199"/>
      <c r="I104" s="199"/>
      <c r="J104" s="199"/>
      <c r="K104" s="199"/>
      <c r="L104" s="96"/>
      <c r="M104" s="197"/>
      <c r="N104" s="198"/>
      <c r="O104" s="137"/>
      <c r="P104" s="140"/>
      <c r="Q104" s="140">
        <v>55054.439999999995</v>
      </c>
      <c r="R104" s="140">
        <v>0</v>
      </c>
      <c r="S104" s="141">
        <v>0</v>
      </c>
    </row>
    <row r="105" spans="1:19" s="104" customFormat="1" ht="27" customHeight="1" x14ac:dyDescent="0.3">
      <c r="A105" s="136" t="s">
        <v>319</v>
      </c>
      <c r="B105" s="95" t="s">
        <v>330</v>
      </c>
      <c r="C105" s="95" t="s">
        <v>200</v>
      </c>
      <c r="D105" s="196" t="s">
        <v>246</v>
      </c>
      <c r="E105" s="196"/>
      <c r="F105" s="196"/>
      <c r="G105" s="196"/>
      <c r="H105" s="196"/>
      <c r="I105" s="196"/>
      <c r="J105" s="196"/>
      <c r="K105" s="196"/>
      <c r="L105" s="96" t="s">
        <v>264</v>
      </c>
      <c r="M105" s="197">
        <v>85.46999999999997</v>
      </c>
      <c r="N105" s="198"/>
      <c r="O105" s="137">
        <v>82.75</v>
      </c>
      <c r="P105" s="138">
        <v>101.03775</v>
      </c>
      <c r="Q105" s="138">
        <v>8635.8299999999963</v>
      </c>
      <c r="R105" s="138"/>
      <c r="S105" s="141">
        <v>0</v>
      </c>
    </row>
    <row r="106" spans="1:19" s="104" customFormat="1" ht="27" customHeight="1" x14ac:dyDescent="0.3">
      <c r="A106" s="136" t="s">
        <v>320</v>
      </c>
      <c r="B106" s="95">
        <v>103329</v>
      </c>
      <c r="C106" s="95" t="s">
        <v>200</v>
      </c>
      <c r="D106" s="196" t="s">
        <v>333</v>
      </c>
      <c r="E106" s="196"/>
      <c r="F106" s="196"/>
      <c r="G106" s="196"/>
      <c r="H106" s="196"/>
      <c r="I106" s="196"/>
      <c r="J106" s="196"/>
      <c r="K106" s="196"/>
      <c r="L106" s="96" t="s">
        <v>263</v>
      </c>
      <c r="M106" s="197">
        <v>143.43</v>
      </c>
      <c r="N106" s="198"/>
      <c r="O106" s="137">
        <v>93.38</v>
      </c>
      <c r="P106" s="138">
        <v>114.01697999999999</v>
      </c>
      <c r="Q106" s="138">
        <v>16353.960000000003</v>
      </c>
      <c r="R106" s="138"/>
      <c r="S106" s="141">
        <v>0</v>
      </c>
    </row>
    <row r="107" spans="1:19" s="104" customFormat="1" ht="27" customHeight="1" x14ac:dyDescent="0.3">
      <c r="A107" s="136" t="s">
        <v>321</v>
      </c>
      <c r="B107" s="95">
        <v>103335</v>
      </c>
      <c r="C107" s="95" t="s">
        <v>200</v>
      </c>
      <c r="D107" s="196" t="s">
        <v>334</v>
      </c>
      <c r="E107" s="196"/>
      <c r="F107" s="196"/>
      <c r="G107" s="196"/>
      <c r="H107" s="196"/>
      <c r="I107" s="196"/>
      <c r="J107" s="196"/>
      <c r="K107" s="196"/>
      <c r="L107" s="96" t="s">
        <v>263</v>
      </c>
      <c r="M107" s="197">
        <v>48.510000000000012</v>
      </c>
      <c r="N107" s="198"/>
      <c r="O107" s="137">
        <v>144.07</v>
      </c>
      <c r="P107" s="138">
        <v>175.90947</v>
      </c>
      <c r="Q107" s="138">
        <v>8533.3500000000022</v>
      </c>
      <c r="R107" s="138"/>
      <c r="S107" s="141">
        <v>0</v>
      </c>
    </row>
    <row r="108" spans="1:19" s="104" customFormat="1" ht="44.25" customHeight="1" x14ac:dyDescent="0.3">
      <c r="A108" s="136" t="s">
        <v>322</v>
      </c>
      <c r="B108" s="95" t="s">
        <v>331</v>
      </c>
      <c r="C108" s="95" t="s">
        <v>200</v>
      </c>
      <c r="D108" s="196" t="s">
        <v>349</v>
      </c>
      <c r="E108" s="196"/>
      <c r="F108" s="196"/>
      <c r="G108" s="196"/>
      <c r="H108" s="196"/>
      <c r="I108" s="196"/>
      <c r="J108" s="196"/>
      <c r="K108" s="196"/>
      <c r="L108" s="96" t="s">
        <v>263</v>
      </c>
      <c r="M108" s="197">
        <v>238.77000000000007</v>
      </c>
      <c r="N108" s="198"/>
      <c r="O108" s="137">
        <v>4.96</v>
      </c>
      <c r="P108" s="138">
        <v>6.0561600000000002</v>
      </c>
      <c r="Q108" s="138">
        <v>1446.9000000000003</v>
      </c>
      <c r="R108" s="138"/>
      <c r="S108" s="141">
        <v>0</v>
      </c>
    </row>
    <row r="109" spans="1:19" s="104" customFormat="1" ht="48" customHeight="1" x14ac:dyDescent="0.3">
      <c r="A109" s="136" t="s">
        <v>323</v>
      </c>
      <c r="B109" s="95">
        <v>87530</v>
      </c>
      <c r="C109" s="95" t="s">
        <v>200</v>
      </c>
      <c r="D109" s="196" t="s">
        <v>335</v>
      </c>
      <c r="E109" s="196"/>
      <c r="F109" s="196"/>
      <c r="G109" s="196"/>
      <c r="H109" s="196"/>
      <c r="I109" s="196"/>
      <c r="J109" s="196"/>
      <c r="K109" s="196"/>
      <c r="L109" s="96" t="s">
        <v>263</v>
      </c>
      <c r="M109" s="197">
        <v>225.32999999999993</v>
      </c>
      <c r="N109" s="198"/>
      <c r="O109" s="137">
        <v>40.44</v>
      </c>
      <c r="P109" s="138">
        <v>49.37724</v>
      </c>
      <c r="Q109" s="138">
        <v>11126.850000000004</v>
      </c>
      <c r="R109" s="138"/>
      <c r="S109" s="141">
        <v>0</v>
      </c>
    </row>
    <row r="110" spans="1:19" s="104" customFormat="1" ht="27" customHeight="1" x14ac:dyDescent="0.3">
      <c r="A110" s="136" t="s">
        <v>324</v>
      </c>
      <c r="B110" s="95">
        <v>95241</v>
      </c>
      <c r="C110" s="95" t="s">
        <v>200</v>
      </c>
      <c r="D110" s="196" t="s">
        <v>336</v>
      </c>
      <c r="E110" s="196"/>
      <c r="F110" s="196"/>
      <c r="G110" s="196"/>
      <c r="H110" s="196"/>
      <c r="I110" s="196"/>
      <c r="J110" s="196"/>
      <c r="K110" s="196"/>
      <c r="L110" s="96" t="s">
        <v>263</v>
      </c>
      <c r="M110" s="197">
        <v>39.690000000000005</v>
      </c>
      <c r="N110" s="198"/>
      <c r="O110" s="137">
        <v>38.75</v>
      </c>
      <c r="P110" s="138">
        <v>47.313749999999999</v>
      </c>
      <c r="Q110" s="138">
        <v>1877.8200000000004</v>
      </c>
      <c r="R110" s="138"/>
      <c r="S110" s="141">
        <v>0</v>
      </c>
    </row>
    <row r="111" spans="1:19" s="104" customFormat="1" ht="27" customHeight="1" x14ac:dyDescent="0.3">
      <c r="A111" s="136" t="s">
        <v>325</v>
      </c>
      <c r="B111" s="95" t="s">
        <v>332</v>
      </c>
      <c r="C111" s="95" t="s">
        <v>200</v>
      </c>
      <c r="D111" s="196" t="s">
        <v>337</v>
      </c>
      <c r="E111" s="196"/>
      <c r="F111" s="196"/>
      <c r="G111" s="196"/>
      <c r="H111" s="196"/>
      <c r="I111" s="196"/>
      <c r="J111" s="196"/>
      <c r="K111" s="196"/>
      <c r="L111" s="96" t="s">
        <v>202</v>
      </c>
      <c r="M111" s="197">
        <v>21</v>
      </c>
      <c r="N111" s="198"/>
      <c r="O111" s="137">
        <v>12.58</v>
      </c>
      <c r="P111" s="138">
        <v>15.36018</v>
      </c>
      <c r="Q111" s="138">
        <v>322.56000000000017</v>
      </c>
      <c r="R111" s="138"/>
      <c r="S111" s="141">
        <v>0</v>
      </c>
    </row>
    <row r="112" spans="1:19" s="104" customFormat="1" ht="27" customHeight="1" x14ac:dyDescent="0.3">
      <c r="A112" s="136" t="s">
        <v>326</v>
      </c>
      <c r="B112" s="95">
        <v>103670</v>
      </c>
      <c r="C112" s="95" t="s">
        <v>200</v>
      </c>
      <c r="D112" s="196" t="s">
        <v>249</v>
      </c>
      <c r="E112" s="196"/>
      <c r="F112" s="196"/>
      <c r="G112" s="196"/>
      <c r="H112" s="196"/>
      <c r="I112" s="196"/>
      <c r="J112" s="196"/>
      <c r="K112" s="196"/>
      <c r="L112" s="96" t="s">
        <v>264</v>
      </c>
      <c r="M112" s="197">
        <v>4.620000000000001</v>
      </c>
      <c r="N112" s="198"/>
      <c r="O112" s="137">
        <v>296.08</v>
      </c>
      <c r="P112" s="137">
        <v>361.51367999999997</v>
      </c>
      <c r="Q112" s="137">
        <v>1670.1299999999997</v>
      </c>
      <c r="R112" s="137"/>
      <c r="S112" s="157">
        <v>0</v>
      </c>
    </row>
    <row r="113" spans="1:22" s="104" customFormat="1" ht="27" customHeight="1" x14ac:dyDescent="0.3">
      <c r="A113" s="136" t="s">
        <v>327</v>
      </c>
      <c r="B113" s="95">
        <v>102729</v>
      </c>
      <c r="C113" s="95" t="s">
        <v>200</v>
      </c>
      <c r="D113" s="196" t="s">
        <v>373</v>
      </c>
      <c r="E113" s="196"/>
      <c r="F113" s="196"/>
      <c r="G113" s="196"/>
      <c r="H113" s="196"/>
      <c r="I113" s="196"/>
      <c r="J113" s="196"/>
      <c r="K113" s="196"/>
      <c r="L113" s="96" t="s">
        <v>374</v>
      </c>
      <c r="M113" s="197">
        <v>231</v>
      </c>
      <c r="N113" s="198"/>
      <c r="O113" s="137">
        <v>13.28</v>
      </c>
      <c r="P113" s="137">
        <v>16.214880000000001</v>
      </c>
      <c r="Q113" s="137">
        <v>3744.5099999999993</v>
      </c>
      <c r="R113" s="137"/>
      <c r="S113" s="157">
        <v>0</v>
      </c>
    </row>
    <row r="114" spans="1:22" s="104" customFormat="1" ht="40.5" customHeight="1" x14ac:dyDescent="0.3">
      <c r="A114" s="136" t="s">
        <v>328</v>
      </c>
      <c r="B114" s="95">
        <v>94975</v>
      </c>
      <c r="C114" s="95" t="s">
        <v>200</v>
      </c>
      <c r="D114" s="196" t="s">
        <v>338</v>
      </c>
      <c r="E114" s="196"/>
      <c r="F114" s="196"/>
      <c r="G114" s="196"/>
      <c r="H114" s="196"/>
      <c r="I114" s="196"/>
      <c r="J114" s="196"/>
      <c r="K114" s="196"/>
      <c r="L114" s="96" t="s">
        <v>264</v>
      </c>
      <c r="M114" s="197">
        <v>2.1000000000000005</v>
      </c>
      <c r="N114" s="198"/>
      <c r="O114" s="137">
        <v>523.59</v>
      </c>
      <c r="P114" s="137">
        <v>639.30339000000004</v>
      </c>
      <c r="Q114" s="137">
        <v>1342.53</v>
      </c>
      <c r="R114" s="137"/>
      <c r="S114" s="157">
        <v>0</v>
      </c>
    </row>
    <row r="115" spans="1:22" s="104" customFormat="1" ht="27" customHeight="1" x14ac:dyDescent="0.3">
      <c r="A115" s="184"/>
      <c r="B115" s="185"/>
      <c r="C115" s="185"/>
      <c r="D115" s="185"/>
      <c r="E115" s="185"/>
      <c r="F115" s="185"/>
      <c r="G115" s="185"/>
      <c r="H115" s="185"/>
      <c r="I115" s="185"/>
      <c r="J115" s="185"/>
      <c r="K115" s="185"/>
      <c r="L115" s="96"/>
      <c r="M115" s="197"/>
      <c r="N115" s="198"/>
      <c r="O115" s="137"/>
      <c r="P115" s="150"/>
      <c r="Q115" s="151"/>
      <c r="R115" s="151"/>
      <c r="S115" s="152"/>
    </row>
    <row r="116" spans="1:22" s="104" customFormat="1" ht="27" customHeight="1" x14ac:dyDescent="0.3">
      <c r="A116" s="143">
        <v>15</v>
      </c>
      <c r="B116" s="153"/>
      <c r="C116" s="153"/>
      <c r="D116" s="199" t="s">
        <v>339</v>
      </c>
      <c r="E116" s="199"/>
      <c r="F116" s="199"/>
      <c r="G116" s="199"/>
      <c r="H116" s="199"/>
      <c r="I116" s="199"/>
      <c r="J116" s="199"/>
      <c r="K116" s="199"/>
      <c r="L116" s="96"/>
      <c r="M116" s="197"/>
      <c r="N116" s="198"/>
      <c r="O116" s="137"/>
      <c r="P116" s="140"/>
      <c r="Q116" s="140">
        <v>38376.869999999995</v>
      </c>
      <c r="R116" s="140">
        <v>0</v>
      </c>
      <c r="S116" s="141">
        <v>0</v>
      </c>
    </row>
    <row r="117" spans="1:22" s="104" customFormat="1" ht="27" customHeight="1" x14ac:dyDescent="0.3">
      <c r="A117" s="136" t="s">
        <v>340</v>
      </c>
      <c r="B117" s="95" t="s">
        <v>330</v>
      </c>
      <c r="C117" s="95" t="s">
        <v>200</v>
      </c>
      <c r="D117" s="196" t="s">
        <v>246</v>
      </c>
      <c r="E117" s="196"/>
      <c r="F117" s="196"/>
      <c r="G117" s="196"/>
      <c r="H117" s="196"/>
      <c r="I117" s="196"/>
      <c r="J117" s="196"/>
      <c r="K117" s="196"/>
      <c r="L117" s="96" t="s">
        <v>264</v>
      </c>
      <c r="M117" s="197">
        <v>123.47999999999996</v>
      </c>
      <c r="N117" s="198"/>
      <c r="O117" s="137">
        <v>82.75</v>
      </c>
      <c r="P117" s="138">
        <v>101.03775</v>
      </c>
      <c r="Q117" s="138">
        <v>12476.520000000006</v>
      </c>
      <c r="R117" s="138"/>
      <c r="S117" s="141">
        <v>0</v>
      </c>
    </row>
    <row r="118" spans="1:22" s="104" customFormat="1" ht="51" customHeight="1" x14ac:dyDescent="0.3">
      <c r="A118" s="136" t="s">
        <v>341</v>
      </c>
      <c r="B118" s="95">
        <v>103335</v>
      </c>
      <c r="C118" s="95" t="s">
        <v>200</v>
      </c>
      <c r="D118" s="196" t="s">
        <v>348</v>
      </c>
      <c r="E118" s="196"/>
      <c r="F118" s="196"/>
      <c r="G118" s="196"/>
      <c r="H118" s="196"/>
      <c r="I118" s="196"/>
      <c r="J118" s="196"/>
      <c r="K118" s="196"/>
      <c r="L118" s="96" t="s">
        <v>263</v>
      </c>
      <c r="M118" s="197">
        <v>64.890000000000029</v>
      </c>
      <c r="N118" s="198"/>
      <c r="O118" s="137">
        <v>144.07</v>
      </c>
      <c r="P118" s="138">
        <v>175.90947</v>
      </c>
      <c r="Q118" s="138">
        <v>11414.759999999993</v>
      </c>
      <c r="R118" s="138"/>
      <c r="S118" s="141">
        <v>0</v>
      </c>
    </row>
    <row r="119" spans="1:22" s="104" customFormat="1" ht="43.5" customHeight="1" x14ac:dyDescent="0.3">
      <c r="A119" s="136" t="s">
        <v>342</v>
      </c>
      <c r="B119" s="95">
        <v>87878</v>
      </c>
      <c r="C119" s="95" t="s">
        <v>200</v>
      </c>
      <c r="D119" s="196" t="s">
        <v>349</v>
      </c>
      <c r="E119" s="196"/>
      <c r="F119" s="196"/>
      <c r="G119" s="196"/>
      <c r="H119" s="196"/>
      <c r="I119" s="196"/>
      <c r="J119" s="196"/>
      <c r="K119" s="196"/>
      <c r="L119" s="96" t="s">
        <v>263</v>
      </c>
      <c r="M119" s="197">
        <v>79.38000000000001</v>
      </c>
      <c r="N119" s="198"/>
      <c r="O119" s="137">
        <v>4.96</v>
      </c>
      <c r="P119" s="138">
        <v>6.0561600000000002</v>
      </c>
      <c r="Q119" s="138">
        <v>481.11000000000024</v>
      </c>
      <c r="R119" s="138"/>
      <c r="S119" s="141">
        <v>0</v>
      </c>
    </row>
    <row r="120" spans="1:22" s="104" customFormat="1" ht="48" customHeight="1" x14ac:dyDescent="0.3">
      <c r="A120" s="136" t="s">
        <v>343</v>
      </c>
      <c r="B120" s="95" t="s">
        <v>351</v>
      </c>
      <c r="C120" s="95" t="s">
        <v>200</v>
      </c>
      <c r="D120" s="196" t="s">
        <v>335</v>
      </c>
      <c r="E120" s="196"/>
      <c r="F120" s="196"/>
      <c r="G120" s="196"/>
      <c r="H120" s="196"/>
      <c r="I120" s="196"/>
      <c r="J120" s="196"/>
      <c r="K120" s="196"/>
      <c r="L120" s="96" t="s">
        <v>263</v>
      </c>
      <c r="M120" s="197">
        <v>129.78000000000006</v>
      </c>
      <c r="N120" s="198"/>
      <c r="O120" s="137">
        <v>40.44</v>
      </c>
      <c r="P120" s="138">
        <v>49.37724</v>
      </c>
      <c r="Q120" s="138">
        <v>6408.5700000000006</v>
      </c>
      <c r="R120" s="138"/>
      <c r="S120" s="141">
        <v>0</v>
      </c>
      <c r="V120" s="158">
        <v>403321.94999999984</v>
      </c>
    </row>
    <row r="121" spans="1:22" s="104" customFormat="1" ht="27" customHeight="1" x14ac:dyDescent="0.3">
      <c r="A121" s="136" t="s">
        <v>344</v>
      </c>
      <c r="B121" s="95">
        <v>4722</v>
      </c>
      <c r="C121" s="95" t="s">
        <v>200</v>
      </c>
      <c r="D121" s="196" t="s">
        <v>396</v>
      </c>
      <c r="E121" s="196"/>
      <c r="F121" s="196"/>
      <c r="G121" s="196"/>
      <c r="H121" s="196"/>
      <c r="I121" s="196"/>
      <c r="J121" s="196"/>
      <c r="K121" s="196"/>
      <c r="L121" s="96" t="s">
        <v>264</v>
      </c>
      <c r="M121" s="197">
        <v>2.9400000000000017</v>
      </c>
      <c r="N121" s="198"/>
      <c r="O121" s="137">
        <v>122.09</v>
      </c>
      <c r="P121" s="138">
        <v>149.07189</v>
      </c>
      <c r="Q121" s="138">
        <v>438.27000000000004</v>
      </c>
      <c r="R121" s="138"/>
      <c r="S121" s="141">
        <v>0</v>
      </c>
    </row>
    <row r="122" spans="1:22" s="104" customFormat="1" ht="27" customHeight="1" x14ac:dyDescent="0.3">
      <c r="A122" s="136" t="s">
        <v>345</v>
      </c>
      <c r="B122" s="95">
        <v>103670</v>
      </c>
      <c r="C122" s="95" t="s">
        <v>200</v>
      </c>
      <c r="D122" s="196" t="s">
        <v>249</v>
      </c>
      <c r="E122" s="196"/>
      <c r="F122" s="196"/>
      <c r="G122" s="196"/>
      <c r="H122" s="196"/>
      <c r="I122" s="196"/>
      <c r="J122" s="196"/>
      <c r="K122" s="196"/>
      <c r="L122" s="96" t="s">
        <v>264</v>
      </c>
      <c r="M122" s="197">
        <v>2.7299999999999986</v>
      </c>
      <c r="N122" s="198"/>
      <c r="O122" s="137">
        <v>296.08</v>
      </c>
      <c r="P122" s="138">
        <v>361.51367999999997</v>
      </c>
      <c r="Q122" s="138">
        <v>987</v>
      </c>
      <c r="R122" s="138"/>
      <c r="S122" s="141">
        <v>0</v>
      </c>
    </row>
    <row r="123" spans="1:22" s="104" customFormat="1" ht="27" customHeight="1" x14ac:dyDescent="0.3">
      <c r="A123" s="136" t="s">
        <v>346</v>
      </c>
      <c r="B123" s="95">
        <v>102729</v>
      </c>
      <c r="C123" s="95" t="s">
        <v>200</v>
      </c>
      <c r="D123" s="196" t="s">
        <v>373</v>
      </c>
      <c r="E123" s="196"/>
      <c r="F123" s="196"/>
      <c r="G123" s="196"/>
      <c r="H123" s="196"/>
      <c r="I123" s="196"/>
      <c r="J123" s="196"/>
      <c r="K123" s="196"/>
      <c r="L123" s="96" t="s">
        <v>374</v>
      </c>
      <c r="M123" s="197">
        <v>273</v>
      </c>
      <c r="N123" s="198"/>
      <c r="O123" s="137">
        <v>13.28</v>
      </c>
      <c r="P123" s="138">
        <v>16.214880000000001</v>
      </c>
      <c r="Q123" s="138">
        <v>4425.329999999999</v>
      </c>
      <c r="R123" s="138"/>
      <c r="S123" s="141">
        <v>0</v>
      </c>
    </row>
    <row r="124" spans="1:22" s="104" customFormat="1" ht="27" customHeight="1" x14ac:dyDescent="0.3">
      <c r="A124" s="136" t="s">
        <v>347</v>
      </c>
      <c r="B124" s="95">
        <v>94975</v>
      </c>
      <c r="C124" s="95" t="s">
        <v>200</v>
      </c>
      <c r="D124" s="196" t="s">
        <v>350</v>
      </c>
      <c r="E124" s="196"/>
      <c r="F124" s="196"/>
      <c r="G124" s="196"/>
      <c r="H124" s="196"/>
      <c r="I124" s="196"/>
      <c r="J124" s="196"/>
      <c r="K124" s="196"/>
      <c r="L124" s="96" t="s">
        <v>264</v>
      </c>
      <c r="M124" s="197">
        <v>2.7299999999999986</v>
      </c>
      <c r="N124" s="198"/>
      <c r="O124" s="137">
        <v>523.59</v>
      </c>
      <c r="P124" s="137">
        <v>639.30339000000004</v>
      </c>
      <c r="Q124" s="137">
        <v>1745.3099999999993</v>
      </c>
      <c r="R124" s="137"/>
      <c r="S124" s="157">
        <v>0</v>
      </c>
    </row>
    <row r="125" spans="1:22" s="104" customFormat="1" ht="27" customHeight="1" x14ac:dyDescent="0.3">
      <c r="A125" s="184"/>
      <c r="B125" s="185"/>
      <c r="C125" s="185"/>
      <c r="D125" s="185"/>
      <c r="E125" s="185"/>
      <c r="F125" s="185"/>
      <c r="G125" s="185"/>
      <c r="H125" s="185"/>
      <c r="I125" s="185"/>
      <c r="J125" s="185"/>
      <c r="K125" s="185"/>
      <c r="L125" s="149"/>
      <c r="M125" s="186"/>
      <c r="N125" s="186"/>
      <c r="O125" s="149"/>
      <c r="P125" s="150"/>
      <c r="Q125" s="151"/>
      <c r="R125" s="151"/>
      <c r="S125" s="152"/>
      <c r="V125" s="158"/>
    </row>
    <row r="126" spans="1:22" s="104" customFormat="1" ht="21.75" customHeight="1" thickBot="1" x14ac:dyDescent="0.35">
      <c r="A126" s="187" t="s">
        <v>353</v>
      </c>
      <c r="B126" s="188"/>
      <c r="C126" s="188"/>
      <c r="D126" s="188"/>
      <c r="E126" s="188"/>
      <c r="F126" s="188"/>
      <c r="G126" s="188"/>
      <c r="H126" s="188"/>
      <c r="I126" s="188"/>
      <c r="J126" s="188"/>
      <c r="K126" s="188"/>
      <c r="L126" s="188"/>
      <c r="M126" s="188"/>
      <c r="N126" s="188"/>
      <c r="O126" s="188"/>
      <c r="P126" s="189"/>
      <c r="Q126" s="105">
        <v>403321.95</v>
      </c>
      <c r="R126" s="105"/>
      <c r="S126" s="106"/>
    </row>
    <row r="127" spans="1:22" s="104" customFormat="1" ht="21.75" customHeight="1" x14ac:dyDescent="0.3">
      <c r="A127" s="159"/>
      <c r="B127" s="108"/>
      <c r="C127" s="108"/>
      <c r="D127" s="108"/>
      <c r="E127" s="108"/>
      <c r="F127" s="108"/>
      <c r="G127" s="108"/>
      <c r="H127" s="108"/>
      <c r="I127" s="108"/>
      <c r="J127" s="108"/>
      <c r="K127" s="108"/>
      <c r="L127" s="108"/>
      <c r="M127" s="108"/>
      <c r="N127" s="108"/>
      <c r="O127" s="108"/>
      <c r="P127" s="108"/>
      <c r="Q127" s="109"/>
      <c r="R127" s="109"/>
      <c r="S127" s="160"/>
    </row>
    <row r="128" spans="1:22" s="104" customFormat="1" ht="21.75" customHeight="1" x14ac:dyDescent="0.3">
      <c r="A128" s="161"/>
      <c r="B128" s="107"/>
      <c r="C128" s="107"/>
      <c r="D128" s="107"/>
      <c r="E128" s="107"/>
      <c r="F128" s="107"/>
      <c r="G128" s="107"/>
      <c r="H128" s="107"/>
      <c r="I128" s="107"/>
      <c r="J128" s="107"/>
      <c r="K128" s="107"/>
      <c r="L128" s="107"/>
      <c r="M128" s="107"/>
      <c r="N128" s="107"/>
      <c r="O128" s="107"/>
      <c r="P128" s="107"/>
      <c r="Q128" s="110"/>
      <c r="R128" s="110"/>
      <c r="S128" s="162"/>
    </row>
    <row r="129" spans="1:19" s="104" customFormat="1" ht="21.75" customHeight="1" x14ac:dyDescent="0.3">
      <c r="A129" s="161"/>
      <c r="B129" s="107"/>
      <c r="C129" s="107"/>
      <c r="D129" s="107"/>
      <c r="E129" s="107"/>
      <c r="F129" s="107"/>
      <c r="G129" s="107"/>
      <c r="H129" s="107"/>
      <c r="I129" s="107"/>
      <c r="J129" s="107"/>
      <c r="K129" s="107"/>
      <c r="L129" s="107"/>
      <c r="M129" s="107"/>
      <c r="N129" s="107"/>
      <c r="O129" s="107"/>
      <c r="P129" s="107"/>
      <c r="Q129" s="110"/>
      <c r="R129" s="110"/>
      <c r="S129" s="162"/>
    </row>
    <row r="130" spans="1:19" s="104" customFormat="1" ht="21.75" customHeight="1" x14ac:dyDescent="0.3">
      <c r="A130" s="161"/>
      <c r="B130" s="107"/>
      <c r="C130" s="107"/>
      <c r="D130" s="107"/>
      <c r="E130" s="107"/>
      <c r="F130" s="107"/>
      <c r="G130" s="107"/>
      <c r="H130" s="107"/>
      <c r="I130" s="107"/>
      <c r="J130" s="107"/>
      <c r="K130" s="107"/>
      <c r="L130" s="107"/>
      <c r="M130" s="107"/>
      <c r="N130" s="107"/>
      <c r="O130" s="107"/>
      <c r="P130" s="107"/>
      <c r="Q130" s="110"/>
      <c r="R130" s="110"/>
      <c r="S130" s="162"/>
    </row>
    <row r="131" spans="1:19" s="104" customFormat="1" ht="21.75" customHeight="1" x14ac:dyDescent="0.3">
      <c r="A131" s="161"/>
      <c r="B131" s="107"/>
      <c r="C131" s="107"/>
      <c r="D131" s="107"/>
      <c r="E131" s="107"/>
      <c r="F131" s="107"/>
      <c r="G131" s="107"/>
      <c r="H131" s="107"/>
      <c r="I131" s="107"/>
      <c r="J131" s="107"/>
      <c r="K131" s="107"/>
      <c r="L131" s="107"/>
      <c r="M131" s="107"/>
      <c r="N131" s="107"/>
      <c r="O131" s="107"/>
      <c r="P131" s="107"/>
      <c r="Q131" s="110"/>
      <c r="R131" s="110"/>
      <c r="S131" s="162"/>
    </row>
    <row r="132" spans="1:19" s="104" customFormat="1" ht="21" x14ac:dyDescent="0.3">
      <c r="A132" s="161"/>
      <c r="B132" s="107"/>
      <c r="C132" s="107"/>
      <c r="D132" s="107"/>
      <c r="E132" s="107"/>
      <c r="F132" s="107"/>
      <c r="G132" s="107"/>
      <c r="H132" s="107"/>
      <c r="I132" s="107"/>
      <c r="J132" s="107"/>
      <c r="K132" s="107"/>
      <c r="L132" s="107"/>
      <c r="M132" s="107"/>
      <c r="N132" s="107"/>
      <c r="O132" s="107"/>
      <c r="P132" s="111"/>
      <c r="Q132" s="110"/>
      <c r="R132" s="110"/>
      <c r="S132" s="162"/>
    </row>
    <row r="133" spans="1:19" x14ac:dyDescent="0.3">
      <c r="A133" s="190"/>
      <c r="B133" s="191"/>
      <c r="C133" s="191"/>
      <c r="D133" s="191"/>
      <c r="E133" s="191"/>
      <c r="F133" s="191"/>
      <c r="G133" s="191"/>
      <c r="H133" s="191"/>
      <c r="I133" s="191"/>
      <c r="J133" s="191"/>
      <c r="K133" s="191"/>
      <c r="L133" s="191"/>
      <c r="M133" s="191"/>
      <c r="N133" s="191"/>
      <c r="O133" s="180"/>
      <c r="P133" s="180"/>
      <c r="Q133" s="180"/>
      <c r="R133" s="180"/>
      <c r="S133" s="192"/>
    </row>
    <row r="134" spans="1:19" ht="15" customHeight="1" thickBot="1" x14ac:dyDescent="0.35">
      <c r="A134" s="193" t="s">
        <v>397</v>
      </c>
      <c r="B134" s="194"/>
      <c r="C134" s="194"/>
      <c r="D134" s="194"/>
      <c r="E134" s="194"/>
      <c r="F134" s="194"/>
      <c r="G134" s="194"/>
      <c r="H134" s="194"/>
      <c r="I134" s="194"/>
      <c r="J134" s="194"/>
      <c r="K134" s="194"/>
      <c r="L134" s="194"/>
      <c r="M134" s="194"/>
      <c r="N134" s="194"/>
      <c r="O134" s="194" t="s">
        <v>393</v>
      </c>
      <c r="P134" s="194"/>
      <c r="Q134" s="194"/>
      <c r="R134" s="194"/>
      <c r="S134" s="195"/>
    </row>
    <row r="135" spans="1:19" x14ac:dyDescent="0.3">
      <c r="A135" s="119"/>
      <c r="B135" s="121"/>
      <c r="C135" s="121"/>
      <c r="D135" s="121"/>
      <c r="E135" s="121"/>
      <c r="F135" s="121"/>
      <c r="G135" s="121"/>
      <c r="H135" s="121"/>
      <c r="I135" s="121"/>
      <c r="J135" s="121"/>
      <c r="K135" s="121"/>
      <c r="L135" s="121"/>
      <c r="M135" s="121"/>
      <c r="N135" s="121"/>
      <c r="O135" s="121"/>
      <c r="P135" s="121"/>
      <c r="Q135" s="121"/>
      <c r="R135" s="121"/>
      <c r="S135" s="121"/>
    </row>
    <row r="136" spans="1:19" x14ac:dyDescent="0.3">
      <c r="A136" s="119"/>
      <c r="B136" s="121"/>
      <c r="C136" s="121"/>
      <c r="D136" s="121"/>
      <c r="E136" s="121"/>
      <c r="F136" s="121"/>
      <c r="G136" s="121"/>
      <c r="H136" s="121"/>
      <c r="I136" s="121"/>
      <c r="J136" s="121"/>
      <c r="K136" s="121"/>
      <c r="L136" s="121"/>
      <c r="M136" s="121"/>
      <c r="N136" s="121"/>
      <c r="O136" s="121"/>
      <c r="P136" s="121"/>
      <c r="Q136" s="121"/>
      <c r="R136" s="121"/>
      <c r="S136" s="121"/>
    </row>
    <row r="137" spans="1:19" ht="15" customHeight="1" x14ac:dyDescent="0.3">
      <c r="A137" s="112"/>
      <c r="B137" s="122"/>
      <c r="C137" s="112"/>
      <c r="D137" s="113"/>
      <c r="E137" s="113"/>
      <c r="F137" s="122"/>
      <c r="G137" s="122"/>
      <c r="H137" s="122"/>
      <c r="I137" s="122"/>
      <c r="J137" s="122"/>
      <c r="K137" s="122"/>
      <c r="L137" s="122"/>
      <c r="M137" s="114"/>
      <c r="N137" s="114"/>
      <c r="O137" s="115"/>
      <c r="P137" s="115"/>
      <c r="Q137" s="115"/>
      <c r="R137" s="122"/>
      <c r="S137" s="122"/>
    </row>
    <row r="138" spans="1:19" ht="15" customHeight="1" x14ac:dyDescent="0.3">
      <c r="A138" s="182"/>
      <c r="B138" s="182"/>
      <c r="C138" s="182"/>
      <c r="D138" s="182"/>
      <c r="E138" s="182"/>
      <c r="F138" s="182"/>
      <c r="G138" s="182"/>
      <c r="H138" s="182"/>
      <c r="I138" s="182"/>
      <c r="J138" s="182"/>
      <c r="K138" s="182"/>
      <c r="L138" s="182"/>
      <c r="M138" s="182"/>
      <c r="N138" s="182"/>
      <c r="O138" s="182"/>
      <c r="P138" s="182"/>
      <c r="Q138" s="182"/>
      <c r="R138" s="182"/>
      <c r="S138" s="182"/>
    </row>
    <row r="139" spans="1:19" ht="14.4" customHeight="1" x14ac:dyDescent="0.3">
      <c r="A139" s="182"/>
      <c r="B139" s="182"/>
      <c r="C139" s="182"/>
      <c r="D139" s="182"/>
      <c r="E139" s="182"/>
      <c r="F139" s="182"/>
      <c r="G139" s="182"/>
      <c r="H139" s="182"/>
      <c r="I139" s="182"/>
      <c r="J139" s="182"/>
      <c r="K139" s="182"/>
      <c r="L139" s="182"/>
      <c r="M139" s="182"/>
      <c r="N139" s="182"/>
      <c r="O139" s="182"/>
      <c r="P139" s="182"/>
      <c r="Q139" s="182"/>
      <c r="R139" s="182"/>
      <c r="S139" s="182"/>
    </row>
    <row r="140" spans="1:19" ht="14.4" customHeight="1" x14ac:dyDescent="0.3">
      <c r="A140" s="182"/>
      <c r="B140" s="182"/>
      <c r="C140" s="182"/>
      <c r="D140" s="182"/>
      <c r="E140" s="182"/>
      <c r="F140" s="182"/>
      <c r="G140" s="182"/>
      <c r="H140" s="182"/>
      <c r="I140" s="182"/>
      <c r="J140" s="182"/>
      <c r="K140" s="182"/>
      <c r="L140" s="182"/>
      <c r="M140" s="182"/>
      <c r="N140" s="182"/>
      <c r="O140" s="182"/>
      <c r="P140" s="182"/>
      <c r="Q140" s="182"/>
      <c r="R140" s="182"/>
      <c r="S140" s="182"/>
    </row>
    <row r="141" spans="1:19" ht="14.4" customHeight="1" x14ac:dyDescent="0.3">
      <c r="A141" s="182"/>
      <c r="B141" s="182"/>
      <c r="C141" s="182"/>
      <c r="D141" s="182"/>
      <c r="E141" s="182"/>
      <c r="F141" s="182"/>
      <c r="G141" s="182"/>
      <c r="H141" s="182"/>
      <c r="I141" s="182"/>
      <c r="J141" s="182"/>
      <c r="K141" s="182"/>
      <c r="L141" s="182"/>
      <c r="M141" s="182"/>
      <c r="N141" s="182"/>
      <c r="O141" s="182"/>
      <c r="P141" s="182"/>
      <c r="Q141" s="182"/>
      <c r="R141" s="182"/>
      <c r="S141" s="182"/>
    </row>
    <row r="142" spans="1:19" ht="14.4" customHeight="1" x14ac:dyDescent="0.3">
      <c r="A142" s="182"/>
      <c r="B142" s="182"/>
      <c r="C142" s="182"/>
      <c r="D142" s="182"/>
      <c r="E142" s="182"/>
      <c r="F142" s="182"/>
      <c r="G142" s="182"/>
      <c r="H142" s="182"/>
      <c r="I142" s="182"/>
      <c r="J142" s="182"/>
      <c r="K142" s="182"/>
      <c r="L142" s="182"/>
      <c r="M142" s="182"/>
      <c r="N142" s="182"/>
      <c r="O142" s="182"/>
      <c r="P142" s="182"/>
      <c r="Q142" s="182"/>
      <c r="R142" s="182"/>
      <c r="S142" s="182"/>
    </row>
    <row r="143" spans="1:19" ht="14.4" customHeight="1" x14ac:dyDescent="0.3">
      <c r="A143" s="182"/>
      <c r="B143" s="182"/>
      <c r="C143" s="182"/>
      <c r="D143" s="182"/>
      <c r="E143" s="182"/>
      <c r="F143" s="182"/>
      <c r="G143" s="182"/>
      <c r="H143" s="182"/>
      <c r="I143" s="182"/>
      <c r="J143" s="182"/>
      <c r="K143" s="182"/>
      <c r="L143" s="182"/>
      <c r="M143" s="182"/>
      <c r="N143" s="182"/>
      <c r="O143" s="182"/>
      <c r="P143" s="182"/>
      <c r="Q143" s="182"/>
      <c r="R143" s="182"/>
      <c r="S143" s="182"/>
    </row>
    <row r="144" spans="1:19" ht="14.4" customHeight="1" x14ac:dyDescent="0.3">
      <c r="A144" s="182"/>
      <c r="B144" s="182"/>
      <c r="C144" s="182"/>
      <c r="D144" s="182"/>
      <c r="E144" s="182"/>
      <c r="F144" s="182"/>
      <c r="G144" s="182"/>
      <c r="H144" s="182"/>
      <c r="I144" s="182"/>
      <c r="J144" s="182"/>
      <c r="K144" s="182"/>
      <c r="L144" s="182"/>
      <c r="M144" s="182"/>
      <c r="N144" s="182"/>
      <c r="O144" s="182"/>
      <c r="P144" s="182"/>
      <c r="Q144" s="182"/>
      <c r="R144" s="182"/>
      <c r="S144" s="182"/>
    </row>
    <row r="145" spans="1:19" ht="14.4" customHeight="1" x14ac:dyDescent="0.3">
      <c r="A145" s="182"/>
      <c r="B145" s="182"/>
      <c r="C145" s="182"/>
      <c r="D145" s="182"/>
      <c r="E145" s="182"/>
      <c r="F145" s="182"/>
      <c r="G145" s="182"/>
      <c r="H145" s="182"/>
      <c r="I145" s="182"/>
      <c r="J145" s="182"/>
      <c r="K145" s="182"/>
      <c r="L145" s="182"/>
      <c r="M145" s="182"/>
      <c r="N145" s="182"/>
      <c r="O145" s="182"/>
      <c r="P145" s="182"/>
      <c r="Q145" s="182"/>
      <c r="R145" s="182"/>
      <c r="S145" s="182"/>
    </row>
    <row r="146" spans="1:19" x14ac:dyDescent="0.3">
      <c r="A146" s="99"/>
      <c r="C146" s="99"/>
    </row>
    <row r="147" spans="1:19" x14ac:dyDescent="0.3">
      <c r="A147" s="99"/>
      <c r="C147" s="99"/>
    </row>
    <row r="148" spans="1:19" x14ac:dyDescent="0.3">
      <c r="A148" s="99"/>
      <c r="C148" s="99"/>
    </row>
    <row r="149" spans="1:19" x14ac:dyDescent="0.3">
      <c r="A149" s="99"/>
      <c r="C149" s="99"/>
    </row>
    <row r="150" spans="1:19" x14ac:dyDescent="0.3">
      <c r="A150" s="99"/>
      <c r="C150" s="99"/>
    </row>
    <row r="151" spans="1:19" x14ac:dyDescent="0.3">
      <c r="A151" s="99"/>
      <c r="C151" s="99"/>
    </row>
    <row r="152" spans="1:19" x14ac:dyDescent="0.3">
      <c r="A152" s="99"/>
      <c r="C152" s="99"/>
    </row>
    <row r="153" spans="1:19" x14ac:dyDescent="0.3">
      <c r="A153" s="99"/>
      <c r="C153" s="99"/>
    </row>
    <row r="154" spans="1:19" x14ac:dyDescent="0.3">
      <c r="A154" s="99"/>
      <c r="C154" s="99"/>
    </row>
    <row r="155" spans="1:19" x14ac:dyDescent="0.3">
      <c r="A155" s="99"/>
      <c r="C155" s="99"/>
    </row>
    <row r="156" spans="1:19" x14ac:dyDescent="0.3">
      <c r="A156" s="99"/>
      <c r="C156" s="99"/>
    </row>
    <row r="157" spans="1:19" x14ac:dyDescent="0.3">
      <c r="A157" s="99"/>
      <c r="C157" s="99"/>
    </row>
    <row r="158" spans="1:19" x14ac:dyDescent="0.3">
      <c r="A158" s="99"/>
      <c r="C158" s="99"/>
    </row>
    <row r="159" spans="1:19" x14ac:dyDescent="0.3">
      <c r="A159" s="99"/>
      <c r="C159" s="99"/>
    </row>
    <row r="160" spans="1:19" x14ac:dyDescent="0.3">
      <c r="A160" s="99"/>
      <c r="C160" s="99"/>
    </row>
  </sheetData>
  <mergeCells count="260">
    <mergeCell ref="A10:Q10"/>
    <mergeCell ref="A11:H11"/>
    <mergeCell ref="I11:M11"/>
    <mergeCell ref="N11:P11"/>
    <mergeCell ref="Q11:S11"/>
    <mergeCell ref="A16:H16"/>
    <mergeCell ref="I16:K16"/>
    <mergeCell ref="N16:S17"/>
    <mergeCell ref="A17:H17"/>
    <mergeCell ref="I17:K17"/>
    <mergeCell ref="L9:Q9"/>
    <mergeCell ref="A1:S3"/>
    <mergeCell ref="F4:O4"/>
    <mergeCell ref="A5:S5"/>
    <mergeCell ref="A6:S6"/>
    <mergeCell ref="A7:B7"/>
    <mergeCell ref="C7:I7"/>
    <mergeCell ref="A8:B8"/>
    <mergeCell ref="C8:I8"/>
    <mergeCell ref="A9:I9"/>
    <mergeCell ref="V11:Y11"/>
    <mergeCell ref="A12:H12"/>
    <mergeCell ref="I12:K12"/>
    <mergeCell ref="N12:Q12"/>
    <mergeCell ref="A13:H13"/>
    <mergeCell ref="I13:K13"/>
    <mergeCell ref="N13:Q13"/>
    <mergeCell ref="A14:H14"/>
    <mergeCell ref="I14:K14"/>
    <mergeCell ref="N14:Q14"/>
    <mergeCell ref="B19:B21"/>
    <mergeCell ref="C19:C21"/>
    <mergeCell ref="D19:K21"/>
    <mergeCell ref="L19:L22"/>
    <mergeCell ref="M19:N22"/>
    <mergeCell ref="D22:K22"/>
    <mergeCell ref="T14:W14"/>
    <mergeCell ref="A15:H15"/>
    <mergeCell ref="I15:K15"/>
    <mergeCell ref="N15:Q15"/>
    <mergeCell ref="T15:W15"/>
    <mergeCell ref="A18:Q18"/>
    <mergeCell ref="S19:S21"/>
    <mergeCell ref="A19:A21"/>
    <mergeCell ref="D25:K25"/>
    <mergeCell ref="M25:N25"/>
    <mergeCell ref="D26:K26"/>
    <mergeCell ref="M26:N26"/>
    <mergeCell ref="D27:K27"/>
    <mergeCell ref="M27:N27"/>
    <mergeCell ref="O19:O20"/>
    <mergeCell ref="P19:Q20"/>
    <mergeCell ref="R19:R21"/>
    <mergeCell ref="O21:O22"/>
    <mergeCell ref="P21:P22"/>
    <mergeCell ref="D23:K23"/>
    <mergeCell ref="T30:W30"/>
    <mergeCell ref="D31:K31"/>
    <mergeCell ref="M31:N31"/>
    <mergeCell ref="D32:K32"/>
    <mergeCell ref="M32:N32"/>
    <mergeCell ref="D33:K33"/>
    <mergeCell ref="M33:N33"/>
    <mergeCell ref="D28:K28"/>
    <mergeCell ref="M28:N28"/>
    <mergeCell ref="D29:K29"/>
    <mergeCell ref="M29:N29"/>
    <mergeCell ref="D30:K30"/>
    <mergeCell ref="M30:N30"/>
    <mergeCell ref="D37:K37"/>
    <mergeCell ref="M37:N37"/>
    <mergeCell ref="D38:K38"/>
    <mergeCell ref="M38:N38"/>
    <mergeCell ref="D39:K39"/>
    <mergeCell ref="M39:N39"/>
    <mergeCell ref="D34:K34"/>
    <mergeCell ref="M34:N34"/>
    <mergeCell ref="D35:K35"/>
    <mergeCell ref="M35:N35"/>
    <mergeCell ref="D36:K36"/>
    <mergeCell ref="M36:N36"/>
    <mergeCell ref="D43:K43"/>
    <mergeCell ref="M43:N43"/>
    <mergeCell ref="D44:K44"/>
    <mergeCell ref="M44:N44"/>
    <mergeCell ref="D45:K45"/>
    <mergeCell ref="M45:N45"/>
    <mergeCell ref="D40:K40"/>
    <mergeCell ref="M40:N40"/>
    <mergeCell ref="D41:K41"/>
    <mergeCell ref="M41:N41"/>
    <mergeCell ref="D42:K42"/>
    <mergeCell ref="M42:N42"/>
    <mergeCell ref="D49:K49"/>
    <mergeCell ref="M49:N49"/>
    <mergeCell ref="D50:K50"/>
    <mergeCell ref="M50:N50"/>
    <mergeCell ref="D51:K51"/>
    <mergeCell ref="M51:N51"/>
    <mergeCell ref="D46:K46"/>
    <mergeCell ref="M46:N46"/>
    <mergeCell ref="D47:K47"/>
    <mergeCell ref="M47:N47"/>
    <mergeCell ref="D48:K48"/>
    <mergeCell ref="M48:N48"/>
    <mergeCell ref="D56:K56"/>
    <mergeCell ref="M56:N56"/>
    <mergeCell ref="D57:K57"/>
    <mergeCell ref="M57:N57"/>
    <mergeCell ref="D58:K58"/>
    <mergeCell ref="M58:N58"/>
    <mergeCell ref="D55:K55"/>
    <mergeCell ref="M55:N55"/>
    <mergeCell ref="D52:K52"/>
    <mergeCell ref="M52:N52"/>
    <mergeCell ref="D53:K53"/>
    <mergeCell ref="M53:N53"/>
    <mergeCell ref="D54:K54"/>
    <mergeCell ref="M54:N54"/>
    <mergeCell ref="D62:K62"/>
    <mergeCell ref="M62:N62"/>
    <mergeCell ref="D63:K63"/>
    <mergeCell ref="M63:N63"/>
    <mergeCell ref="D64:K64"/>
    <mergeCell ref="M64:N64"/>
    <mergeCell ref="D59:K59"/>
    <mergeCell ref="M59:N59"/>
    <mergeCell ref="D60:K60"/>
    <mergeCell ref="M60:N60"/>
    <mergeCell ref="D61:K61"/>
    <mergeCell ref="M61:N61"/>
    <mergeCell ref="A68:K68"/>
    <mergeCell ref="M68:N68"/>
    <mergeCell ref="D69:K69"/>
    <mergeCell ref="M69:N69"/>
    <mergeCell ref="D70:K70"/>
    <mergeCell ref="M70:N70"/>
    <mergeCell ref="D65:K65"/>
    <mergeCell ref="M65:N65"/>
    <mergeCell ref="D66:K66"/>
    <mergeCell ref="M66:N66"/>
    <mergeCell ref="D67:K67"/>
    <mergeCell ref="M67:N67"/>
    <mergeCell ref="D74:K74"/>
    <mergeCell ref="M74:N74"/>
    <mergeCell ref="D75:K75"/>
    <mergeCell ref="M75:N75"/>
    <mergeCell ref="D76:K76"/>
    <mergeCell ref="M76:N76"/>
    <mergeCell ref="D71:K71"/>
    <mergeCell ref="M71:N71"/>
    <mergeCell ref="D72:K72"/>
    <mergeCell ref="M72:N72"/>
    <mergeCell ref="D73:K73"/>
    <mergeCell ref="M73:N73"/>
    <mergeCell ref="D80:K80"/>
    <mergeCell ref="M80:N80"/>
    <mergeCell ref="D81:K81"/>
    <mergeCell ref="M81:N81"/>
    <mergeCell ref="D82:K82"/>
    <mergeCell ref="M82:N82"/>
    <mergeCell ref="D77:K77"/>
    <mergeCell ref="M77:N77"/>
    <mergeCell ref="D78:K78"/>
    <mergeCell ref="M78:N78"/>
    <mergeCell ref="D79:K79"/>
    <mergeCell ref="M79:N79"/>
    <mergeCell ref="D86:K86"/>
    <mergeCell ref="M86:N86"/>
    <mergeCell ref="D87:K87"/>
    <mergeCell ref="M87:N87"/>
    <mergeCell ref="D88:K88"/>
    <mergeCell ref="M88:N88"/>
    <mergeCell ref="D83:K83"/>
    <mergeCell ref="M83:N83"/>
    <mergeCell ref="D84:K84"/>
    <mergeCell ref="M84:N84"/>
    <mergeCell ref="D85:K85"/>
    <mergeCell ref="M85:N85"/>
    <mergeCell ref="D92:K92"/>
    <mergeCell ref="M92:N92"/>
    <mergeCell ref="D93:K93"/>
    <mergeCell ref="M93:N93"/>
    <mergeCell ref="D94:K94"/>
    <mergeCell ref="M94:N94"/>
    <mergeCell ref="D89:K89"/>
    <mergeCell ref="M89:N89"/>
    <mergeCell ref="D90:K90"/>
    <mergeCell ref="M90:N90"/>
    <mergeCell ref="D91:K91"/>
    <mergeCell ref="M91:N91"/>
    <mergeCell ref="D97:K97"/>
    <mergeCell ref="M97:N97"/>
    <mergeCell ref="A100:K100"/>
    <mergeCell ref="M100:N100"/>
    <mergeCell ref="D99:K99"/>
    <mergeCell ref="M99:N99"/>
    <mergeCell ref="D98:K98"/>
    <mergeCell ref="M98:N98"/>
    <mergeCell ref="D95:K95"/>
    <mergeCell ref="M95:N95"/>
    <mergeCell ref="D96:K96"/>
    <mergeCell ref="M96:N96"/>
    <mergeCell ref="D104:K104"/>
    <mergeCell ref="M104:N104"/>
    <mergeCell ref="D105:K105"/>
    <mergeCell ref="M105:N105"/>
    <mergeCell ref="D106:K106"/>
    <mergeCell ref="M106:N106"/>
    <mergeCell ref="D101:K101"/>
    <mergeCell ref="M101:N101"/>
    <mergeCell ref="D102:K102"/>
    <mergeCell ref="M102:N102"/>
    <mergeCell ref="A103:K103"/>
    <mergeCell ref="M103:N103"/>
    <mergeCell ref="D110:K110"/>
    <mergeCell ref="M110:N110"/>
    <mergeCell ref="D111:K111"/>
    <mergeCell ref="M111:N111"/>
    <mergeCell ref="D112:K112"/>
    <mergeCell ref="M112:N112"/>
    <mergeCell ref="D107:K107"/>
    <mergeCell ref="M107:N107"/>
    <mergeCell ref="D108:K108"/>
    <mergeCell ref="M108:N108"/>
    <mergeCell ref="D109:K109"/>
    <mergeCell ref="M109:N109"/>
    <mergeCell ref="M117:N117"/>
    <mergeCell ref="D118:K118"/>
    <mergeCell ref="M118:N118"/>
    <mergeCell ref="D113:K113"/>
    <mergeCell ref="M113:N113"/>
    <mergeCell ref="D114:K114"/>
    <mergeCell ref="M114:N114"/>
    <mergeCell ref="A115:K115"/>
    <mergeCell ref="M115:N115"/>
    <mergeCell ref="A138:S145"/>
    <mergeCell ref="D24:K24"/>
    <mergeCell ref="A125:K125"/>
    <mergeCell ref="M125:N125"/>
    <mergeCell ref="A126:P126"/>
    <mergeCell ref="A133:N133"/>
    <mergeCell ref="O133:S133"/>
    <mergeCell ref="A134:N134"/>
    <mergeCell ref="O134:S134"/>
    <mergeCell ref="D122:K122"/>
    <mergeCell ref="M122:N122"/>
    <mergeCell ref="D123:K123"/>
    <mergeCell ref="M123:N123"/>
    <mergeCell ref="D124:K124"/>
    <mergeCell ref="M124:N124"/>
    <mergeCell ref="D119:K119"/>
    <mergeCell ref="M119:N119"/>
    <mergeCell ref="D120:K120"/>
    <mergeCell ref="M120:N120"/>
    <mergeCell ref="D121:K121"/>
    <mergeCell ref="M121:N121"/>
    <mergeCell ref="D116:K116"/>
    <mergeCell ref="M116:N116"/>
    <mergeCell ref="D117:K117"/>
  </mergeCells>
  <pageMargins left="0.511811024" right="0.511811024" top="0.78740157499999996" bottom="0.78740157499999996" header="0.31496062000000002" footer="0.31496062000000002"/>
  <pageSetup paperSize="9" scale="39" orientation="portrait" r:id="rId1"/>
  <rowBreaks count="2" manualBreakCount="2">
    <brk id="55" max="19" man="1"/>
    <brk id="103" max="19" man="1"/>
  </rowBreaks>
  <colBreaks count="1" manualBreakCount="1">
    <brk id="1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2">
    <pageSetUpPr fitToPage="1"/>
  </sheetPr>
  <dimension ref="A1:I155"/>
  <sheetViews>
    <sheetView view="pageBreakPreview" topLeftCell="A100" zoomScaleNormal="90" zoomScaleSheetLayoutView="100" workbookViewId="0">
      <selection activeCell="G10" sqref="G10"/>
    </sheetView>
  </sheetViews>
  <sheetFormatPr defaultColWidth="9.109375" defaultRowHeight="14.4" x14ac:dyDescent="0.3"/>
  <cols>
    <col min="1" max="1" width="17.109375" style="3" customWidth="1"/>
    <col min="2" max="2" width="14.88671875" style="3" customWidth="1"/>
    <col min="3" max="3" width="15.109375" style="3" customWidth="1"/>
    <col min="4" max="4" width="16.109375" style="3" customWidth="1"/>
    <col min="5" max="5" width="9.109375" style="3"/>
    <col min="6" max="6" width="10.5546875" style="3" customWidth="1"/>
    <col min="7" max="7" width="59.44140625" style="3" customWidth="1"/>
    <col min="8" max="8" width="12.5546875" style="3" bestFit="1" customWidth="1"/>
    <col min="9" max="16384" width="9.109375" style="3"/>
  </cols>
  <sheetData>
    <row r="1" spans="1:9" ht="15" thickBot="1" x14ac:dyDescent="0.35"/>
    <row r="2" spans="1:9" ht="18.600000000000001" thickBot="1" x14ac:dyDescent="0.35">
      <c r="A2" s="336" t="s">
        <v>0</v>
      </c>
      <c r="B2" s="337"/>
      <c r="C2" s="337"/>
      <c r="D2" s="337"/>
      <c r="E2" s="337"/>
      <c r="F2" s="337"/>
      <c r="G2" s="338"/>
    </row>
    <row r="3" spans="1:9" ht="21.75" customHeight="1" thickBot="1" x14ac:dyDescent="0.35">
      <c r="A3" s="333" t="s">
        <v>199</v>
      </c>
      <c r="B3" s="334"/>
      <c r="C3" s="334"/>
      <c r="D3" s="334"/>
      <c r="E3" s="334"/>
      <c r="F3" s="334"/>
      <c r="G3" s="335"/>
    </row>
    <row r="4" spans="1:9" ht="15" customHeight="1" x14ac:dyDescent="0.3">
      <c r="A4" s="4" t="s">
        <v>2</v>
      </c>
      <c r="B4" s="339" t="s">
        <v>180</v>
      </c>
      <c r="C4" s="339"/>
      <c r="D4" s="339"/>
      <c r="E4" s="339"/>
      <c r="F4" s="339"/>
      <c r="G4" s="340"/>
    </row>
    <row r="5" spans="1:9" ht="15.6" x14ac:dyDescent="0.3">
      <c r="A5" s="5" t="s">
        <v>3</v>
      </c>
      <c r="B5" s="6" t="s">
        <v>181</v>
      </c>
      <c r="C5" s="6"/>
      <c r="D5" s="6"/>
      <c r="E5" s="341" t="s">
        <v>161</v>
      </c>
      <c r="F5" s="341"/>
      <c r="G5" s="342"/>
    </row>
    <row r="6" spans="1:9" ht="15.6" x14ac:dyDescent="0.3">
      <c r="A6" s="28" t="s">
        <v>99</v>
      </c>
      <c r="B6" s="29" t="s">
        <v>162</v>
      </c>
      <c r="C6" s="30"/>
      <c r="D6" s="30"/>
      <c r="E6" s="30"/>
      <c r="F6" s="30"/>
      <c r="G6" s="31"/>
    </row>
    <row r="7" spans="1:9" ht="15.6" x14ac:dyDescent="0.3">
      <c r="A7" s="21">
        <v>1</v>
      </c>
      <c r="B7" s="346" t="s">
        <v>29</v>
      </c>
      <c r="C7" s="346"/>
      <c r="D7" s="346"/>
      <c r="E7" s="346"/>
      <c r="F7" s="346"/>
      <c r="G7" s="347"/>
    </row>
    <row r="8" spans="1:9" ht="15.6" x14ac:dyDescent="0.3">
      <c r="A8" s="8" t="s">
        <v>6</v>
      </c>
      <c r="B8" s="325" t="s">
        <v>38</v>
      </c>
      <c r="C8" s="321"/>
      <c r="D8" s="321"/>
      <c r="E8" s="348" t="s">
        <v>114</v>
      </c>
      <c r="F8" s="348"/>
      <c r="G8" s="33" t="s">
        <v>115</v>
      </c>
    </row>
    <row r="9" spans="1:9" ht="15.75" customHeight="1" x14ac:dyDescent="0.3">
      <c r="A9" s="24" t="s">
        <v>45</v>
      </c>
      <c r="B9" s="349" t="s">
        <v>107</v>
      </c>
      <c r="C9" s="350"/>
      <c r="D9" s="350"/>
      <c r="E9" s="286" t="s">
        <v>114</v>
      </c>
      <c r="F9" s="286"/>
      <c r="G9" s="35">
        <v>1</v>
      </c>
      <c r="H9" s="2"/>
      <c r="I9" s="2"/>
    </row>
    <row r="10" spans="1:9" ht="15.75" customHeight="1" x14ac:dyDescent="0.3">
      <c r="A10" s="24" t="s">
        <v>46</v>
      </c>
      <c r="B10" s="349" t="s">
        <v>108</v>
      </c>
      <c r="C10" s="350"/>
      <c r="D10" s="350"/>
      <c r="E10" s="286" t="s">
        <v>114</v>
      </c>
      <c r="F10" s="286"/>
      <c r="G10" s="35">
        <v>1</v>
      </c>
      <c r="H10" s="2"/>
      <c r="I10" s="2"/>
    </row>
    <row r="11" spans="1:9" ht="15.75" customHeight="1" x14ac:dyDescent="0.3">
      <c r="A11" s="24" t="s">
        <v>47</v>
      </c>
      <c r="B11" s="349" t="s">
        <v>109</v>
      </c>
      <c r="C11" s="350"/>
      <c r="D11" s="350"/>
      <c r="E11" s="286" t="s">
        <v>114</v>
      </c>
      <c r="F11" s="286"/>
      <c r="G11" s="35">
        <v>1</v>
      </c>
      <c r="H11" s="2"/>
      <c r="I11" s="2"/>
    </row>
    <row r="12" spans="1:9" ht="15.75" customHeight="1" x14ac:dyDescent="0.3">
      <c r="A12" s="24" t="s">
        <v>48</v>
      </c>
      <c r="B12" s="349" t="s">
        <v>110</v>
      </c>
      <c r="C12" s="350"/>
      <c r="D12" s="350"/>
      <c r="E12" s="286" t="s">
        <v>114</v>
      </c>
      <c r="F12" s="286"/>
      <c r="G12" s="35">
        <v>1</v>
      </c>
      <c r="H12" s="2"/>
      <c r="I12" s="2"/>
    </row>
    <row r="13" spans="1:9" ht="15.6" x14ac:dyDescent="0.3">
      <c r="A13" s="24" t="s">
        <v>49</v>
      </c>
      <c r="B13" s="351" t="s">
        <v>111</v>
      </c>
      <c r="C13" s="352"/>
      <c r="D13" s="352"/>
      <c r="E13" s="286" t="s">
        <v>116</v>
      </c>
      <c r="F13" s="286"/>
      <c r="G13" s="36">
        <f>3*1.5</f>
        <v>4.5</v>
      </c>
      <c r="H13" s="1"/>
      <c r="I13" s="1"/>
    </row>
    <row r="14" spans="1:9" ht="15.75" customHeight="1" x14ac:dyDescent="0.3">
      <c r="A14" s="24" t="s">
        <v>50</v>
      </c>
      <c r="B14" s="349" t="s">
        <v>112</v>
      </c>
      <c r="C14" s="350"/>
      <c r="D14" s="350"/>
      <c r="E14" s="286" t="s">
        <v>116</v>
      </c>
      <c r="F14" s="286"/>
      <c r="G14" s="37">
        <f>26.02*4.2</f>
        <v>109.28400000000001</v>
      </c>
      <c r="H14" s="2"/>
      <c r="I14" s="2"/>
    </row>
    <row r="15" spans="1:9" x14ac:dyDescent="0.3">
      <c r="A15" s="38" t="s">
        <v>51</v>
      </c>
      <c r="B15" s="351" t="s">
        <v>113</v>
      </c>
      <c r="C15" s="352"/>
      <c r="D15" s="352"/>
      <c r="E15" s="286" t="s">
        <v>114</v>
      </c>
      <c r="F15" s="286"/>
      <c r="G15" s="36">
        <v>1</v>
      </c>
      <c r="H15" s="1"/>
    </row>
    <row r="16" spans="1:9" x14ac:dyDescent="0.3">
      <c r="A16" s="38" t="s">
        <v>52</v>
      </c>
      <c r="B16" s="351" t="s">
        <v>39</v>
      </c>
      <c r="C16" s="352"/>
      <c r="D16" s="352"/>
      <c r="E16" s="286" t="s">
        <v>114</v>
      </c>
      <c r="F16" s="286"/>
      <c r="G16" s="36">
        <v>1</v>
      </c>
      <c r="H16" s="1"/>
    </row>
    <row r="17" spans="1:8" ht="15.6" x14ac:dyDescent="0.3">
      <c r="A17" s="76" t="s">
        <v>173</v>
      </c>
      <c r="B17" s="320" t="s">
        <v>174</v>
      </c>
      <c r="C17" s="320"/>
      <c r="D17" s="320"/>
      <c r="E17" s="353" t="s">
        <v>114</v>
      </c>
      <c r="F17" s="353"/>
      <c r="G17" s="77" t="s">
        <v>115</v>
      </c>
      <c r="H17" s="1"/>
    </row>
    <row r="18" spans="1:8" ht="17.25" customHeight="1" x14ac:dyDescent="0.3">
      <c r="A18" s="22" t="s">
        <v>175</v>
      </c>
      <c r="B18" s="320" t="s">
        <v>179</v>
      </c>
      <c r="C18" s="321"/>
      <c r="D18" s="321"/>
      <c r="E18" s="321" t="s">
        <v>176</v>
      </c>
      <c r="F18" s="321"/>
      <c r="G18" s="322"/>
      <c r="H18" s="1"/>
    </row>
    <row r="19" spans="1:8" ht="30.75" customHeight="1" x14ac:dyDescent="0.3">
      <c r="A19" s="16"/>
      <c r="B19" s="47" t="s">
        <v>18</v>
      </c>
      <c r="C19" s="47" t="s">
        <v>7</v>
      </c>
      <c r="D19" s="81" t="s">
        <v>10</v>
      </c>
      <c r="E19" s="286" t="s">
        <v>125</v>
      </c>
      <c r="F19" s="287"/>
      <c r="G19" s="10" t="s">
        <v>20</v>
      </c>
      <c r="H19" s="1"/>
    </row>
    <row r="20" spans="1:8" ht="45.75" customHeight="1" x14ac:dyDescent="0.3">
      <c r="A20" s="78" t="s">
        <v>184</v>
      </c>
      <c r="B20" s="94">
        <v>0.6</v>
      </c>
      <c r="C20" s="94">
        <v>4</v>
      </c>
      <c r="D20" s="94">
        <v>0.25</v>
      </c>
      <c r="E20" s="288">
        <v>1</v>
      </c>
      <c r="F20" s="289"/>
      <c r="G20" s="15">
        <f>B20*D20*C20*E20</f>
        <v>0.6</v>
      </c>
      <c r="H20" s="1"/>
    </row>
    <row r="21" spans="1:8" s="45" customFormat="1" ht="48" customHeight="1" x14ac:dyDescent="0.3">
      <c r="A21" s="78" t="s">
        <v>183</v>
      </c>
      <c r="B21" s="82">
        <v>0.6</v>
      </c>
      <c r="C21" s="82">
        <v>0.4</v>
      </c>
      <c r="D21" s="80">
        <v>0.67</v>
      </c>
      <c r="E21" s="288">
        <v>1</v>
      </c>
      <c r="F21" s="289"/>
      <c r="G21" s="93">
        <f>B21*D21*C21*E21</f>
        <v>0.16080000000000003</v>
      </c>
      <c r="H21" s="2"/>
    </row>
    <row r="22" spans="1:8" ht="30" customHeight="1" x14ac:dyDescent="0.3">
      <c r="A22" s="79" t="s">
        <v>185</v>
      </c>
      <c r="B22" s="53">
        <v>0.5</v>
      </c>
      <c r="C22" s="53">
        <v>4.5999999999999996</v>
      </c>
      <c r="D22" s="74">
        <v>1</v>
      </c>
      <c r="E22" s="288">
        <v>2</v>
      </c>
      <c r="F22" s="289"/>
      <c r="G22" s="15">
        <f>B22*D22*C22*E22</f>
        <v>4.5999999999999996</v>
      </c>
      <c r="H22" s="1"/>
    </row>
    <row r="23" spans="1:8" ht="33" customHeight="1" x14ac:dyDescent="0.3">
      <c r="A23" s="83" t="s">
        <v>186</v>
      </c>
      <c r="B23" s="53">
        <v>0.6</v>
      </c>
      <c r="C23" s="53">
        <v>5.3</v>
      </c>
      <c r="D23" s="74">
        <v>4</v>
      </c>
      <c r="E23" s="288">
        <v>1</v>
      </c>
      <c r="F23" s="289"/>
      <c r="G23" s="15">
        <f>B23*D23*C23*E23</f>
        <v>12.719999999999999</v>
      </c>
      <c r="H23" s="1"/>
    </row>
    <row r="24" spans="1:8" x14ac:dyDescent="0.3">
      <c r="A24" s="323" t="s">
        <v>20</v>
      </c>
      <c r="B24" s="324"/>
      <c r="C24" s="324"/>
      <c r="D24" s="324"/>
      <c r="E24" s="324"/>
      <c r="F24" s="324"/>
      <c r="G24" s="14">
        <f>G20+G21+G22+G23</f>
        <v>18.080799999999996</v>
      </c>
      <c r="H24" s="11"/>
    </row>
    <row r="25" spans="1:8" x14ac:dyDescent="0.3">
      <c r="A25" s="22" t="s">
        <v>177</v>
      </c>
      <c r="B25" s="320" t="s">
        <v>178</v>
      </c>
      <c r="C25" s="321"/>
      <c r="D25" s="321"/>
      <c r="E25" s="321" t="s">
        <v>176</v>
      </c>
      <c r="F25" s="321"/>
      <c r="G25" s="322"/>
      <c r="H25" s="1"/>
    </row>
    <row r="26" spans="1:8" ht="28.8" x14ac:dyDescent="0.3">
      <c r="A26" s="20"/>
      <c r="B26" s="47" t="s">
        <v>18</v>
      </c>
      <c r="C26" s="47" t="s">
        <v>7</v>
      </c>
      <c r="D26" s="314" t="s">
        <v>125</v>
      </c>
      <c r="E26" s="315"/>
      <c r="F26" s="316"/>
      <c r="G26" s="10" t="s">
        <v>21</v>
      </c>
      <c r="H26" s="1"/>
    </row>
    <row r="27" spans="1:8" x14ac:dyDescent="0.3">
      <c r="A27" s="83" t="s">
        <v>187</v>
      </c>
      <c r="B27" s="53">
        <v>0.6</v>
      </c>
      <c r="C27" s="53">
        <v>4.5999999999999996</v>
      </c>
      <c r="D27" s="317">
        <v>1</v>
      </c>
      <c r="E27" s="318"/>
      <c r="F27" s="319"/>
      <c r="G27" s="27">
        <f>B27*C27*D27</f>
        <v>2.76</v>
      </c>
      <c r="H27" s="1"/>
    </row>
    <row r="28" spans="1:8" x14ac:dyDescent="0.3">
      <c r="A28" s="323" t="s">
        <v>19</v>
      </c>
      <c r="B28" s="324"/>
      <c r="C28" s="324"/>
      <c r="D28" s="324"/>
      <c r="E28" s="324"/>
      <c r="F28" s="324"/>
      <c r="G28" s="14">
        <f>G27</f>
        <v>2.76</v>
      </c>
      <c r="H28" s="1"/>
    </row>
    <row r="29" spans="1:8" ht="15.6" x14ac:dyDescent="0.3">
      <c r="A29" s="32">
        <v>2</v>
      </c>
      <c r="B29" s="343" t="s">
        <v>5</v>
      </c>
      <c r="C29" s="344"/>
      <c r="D29" s="344"/>
      <c r="E29" s="344"/>
      <c r="F29" s="344"/>
      <c r="G29" s="345"/>
    </row>
    <row r="30" spans="1:8" x14ac:dyDescent="0.3">
      <c r="A30" s="22" t="s">
        <v>24</v>
      </c>
      <c r="B30" s="320" t="s">
        <v>71</v>
      </c>
      <c r="C30" s="321"/>
      <c r="D30" s="321"/>
      <c r="E30" s="321"/>
      <c r="F30" s="321"/>
      <c r="G30" s="322"/>
    </row>
    <row r="31" spans="1:8" x14ac:dyDescent="0.3">
      <c r="A31" s="91"/>
      <c r="B31" s="299" t="s">
        <v>9</v>
      </c>
      <c r="C31" s="301"/>
      <c r="D31" s="84" t="s">
        <v>171</v>
      </c>
      <c r="E31" s="354" t="s">
        <v>125</v>
      </c>
      <c r="F31" s="327"/>
      <c r="G31" s="91" t="s">
        <v>20</v>
      </c>
      <c r="H31" s="11"/>
    </row>
    <row r="32" spans="1:8" s="45" customFormat="1" x14ac:dyDescent="0.3">
      <c r="A32" s="83" t="s">
        <v>188</v>
      </c>
      <c r="B32" s="355">
        <v>4.72</v>
      </c>
      <c r="C32" s="355"/>
      <c r="D32" s="46">
        <v>1</v>
      </c>
      <c r="E32" s="288">
        <v>2</v>
      </c>
      <c r="F32" s="289"/>
      <c r="G32" s="88">
        <f>B32*D32*E32</f>
        <v>9.44</v>
      </c>
      <c r="H32" s="44"/>
    </row>
    <row r="33" spans="1:8" x14ac:dyDescent="0.3">
      <c r="A33" s="91"/>
      <c r="B33" s="299" t="s">
        <v>9</v>
      </c>
      <c r="C33" s="301"/>
      <c r="D33" s="84" t="s">
        <v>171</v>
      </c>
      <c r="E33" s="354" t="s">
        <v>125</v>
      </c>
      <c r="F33" s="327"/>
      <c r="G33" s="91" t="s">
        <v>20</v>
      </c>
      <c r="H33" s="11"/>
    </row>
    <row r="34" spans="1:8" s="45" customFormat="1" x14ac:dyDescent="0.3">
      <c r="A34" s="83" t="s">
        <v>190</v>
      </c>
      <c r="B34" s="355">
        <v>4.72</v>
      </c>
      <c r="C34" s="355"/>
      <c r="D34" s="46">
        <v>3</v>
      </c>
      <c r="E34" s="288">
        <v>2</v>
      </c>
      <c r="F34" s="289"/>
      <c r="G34" s="88">
        <f>B34*D34*E34</f>
        <v>28.32</v>
      </c>
      <c r="H34" s="44"/>
    </row>
    <row r="35" spans="1:8" x14ac:dyDescent="0.3">
      <c r="A35" s="357" t="s">
        <v>8</v>
      </c>
      <c r="B35" s="358"/>
      <c r="C35" s="358"/>
      <c r="D35" s="358"/>
      <c r="E35" s="358"/>
      <c r="F35" s="359"/>
      <c r="G35" s="13">
        <f>G34+G32</f>
        <v>37.76</v>
      </c>
      <c r="H35" s="11"/>
    </row>
    <row r="36" spans="1:8" x14ac:dyDescent="0.3">
      <c r="A36" s="22" t="s">
        <v>25</v>
      </c>
      <c r="B36" s="320" t="s">
        <v>11</v>
      </c>
      <c r="C36" s="320"/>
      <c r="D36" s="320"/>
      <c r="E36" s="320"/>
      <c r="F36" s="320"/>
      <c r="G36" s="326"/>
      <c r="H36" s="11"/>
    </row>
    <row r="37" spans="1:8" x14ac:dyDescent="0.3">
      <c r="A37" s="9"/>
      <c r="B37" s="310" t="s">
        <v>18</v>
      </c>
      <c r="C37" s="360"/>
      <c r="D37" s="86" t="s">
        <v>7</v>
      </c>
      <c r="E37" s="354" t="s">
        <v>125</v>
      </c>
      <c r="F37" s="327"/>
      <c r="G37" s="10" t="s">
        <v>21</v>
      </c>
      <c r="H37" s="11"/>
    </row>
    <row r="38" spans="1:8" ht="28.8" x14ac:dyDescent="0.3">
      <c r="A38" s="83" t="s">
        <v>189</v>
      </c>
      <c r="B38" s="304">
        <v>2.62</v>
      </c>
      <c r="C38" s="306"/>
      <c r="D38" s="88">
        <v>1.8</v>
      </c>
      <c r="E38" s="288">
        <v>4</v>
      </c>
      <c r="F38" s="289"/>
      <c r="G38" s="12">
        <f>B38*D38*E38</f>
        <v>18.864000000000001</v>
      </c>
      <c r="H38" s="11"/>
    </row>
    <row r="39" spans="1:8" x14ac:dyDescent="0.3">
      <c r="A39" s="323" t="s">
        <v>19</v>
      </c>
      <c r="B39" s="324"/>
      <c r="C39" s="324"/>
      <c r="D39" s="324"/>
      <c r="E39" s="324"/>
      <c r="F39" s="324"/>
      <c r="G39" s="14">
        <f>G38</f>
        <v>18.864000000000001</v>
      </c>
      <c r="H39" s="11"/>
    </row>
    <row r="40" spans="1:8" x14ac:dyDescent="0.3">
      <c r="A40" s="22" t="s">
        <v>27</v>
      </c>
      <c r="B40" s="320" t="s">
        <v>16</v>
      </c>
      <c r="C40" s="320"/>
      <c r="D40" s="320"/>
      <c r="E40" s="320"/>
      <c r="F40" s="320"/>
      <c r="G40" s="326"/>
      <c r="H40" s="11"/>
    </row>
    <row r="41" spans="1:8" x14ac:dyDescent="0.3">
      <c r="A41" s="9"/>
      <c r="B41" s="294" t="s">
        <v>9</v>
      </c>
      <c r="C41" s="294"/>
      <c r="D41" s="90" t="s">
        <v>10</v>
      </c>
      <c r="E41" s="354" t="s">
        <v>125</v>
      </c>
      <c r="F41" s="327"/>
      <c r="G41" s="10" t="s">
        <v>20</v>
      </c>
      <c r="H41" s="11"/>
    </row>
    <row r="42" spans="1:8" ht="28.8" x14ac:dyDescent="0.3">
      <c r="A42" s="83" t="s">
        <v>189</v>
      </c>
      <c r="B42" s="298">
        <f>B38*D38</f>
        <v>4.7160000000000002</v>
      </c>
      <c r="C42" s="298"/>
      <c r="D42" s="88">
        <v>0.05</v>
      </c>
      <c r="E42" s="288">
        <v>4</v>
      </c>
      <c r="F42" s="289"/>
      <c r="G42" s="15">
        <f>B42*D42*E42</f>
        <v>0.94320000000000004</v>
      </c>
      <c r="H42" s="11"/>
    </row>
    <row r="43" spans="1:8" x14ac:dyDescent="0.3">
      <c r="A43" s="323" t="s">
        <v>8</v>
      </c>
      <c r="B43" s="324"/>
      <c r="C43" s="324"/>
      <c r="D43" s="324"/>
      <c r="E43" s="324"/>
      <c r="F43" s="324"/>
      <c r="G43" s="14">
        <f>G42</f>
        <v>0.94320000000000004</v>
      </c>
      <c r="H43" s="11"/>
    </row>
    <row r="44" spans="1:8" s="57" customFormat="1" x14ac:dyDescent="0.3">
      <c r="A44" s="22" t="s">
        <v>41</v>
      </c>
      <c r="B44" s="320" t="s">
        <v>169</v>
      </c>
      <c r="C44" s="320"/>
      <c r="D44" s="320"/>
      <c r="E44" s="320"/>
      <c r="F44" s="320"/>
      <c r="G44" s="326"/>
    </row>
    <row r="45" spans="1:8" s="72" customFormat="1" ht="30" customHeight="1" x14ac:dyDescent="0.3">
      <c r="A45" s="71"/>
      <c r="B45" s="361" t="s">
        <v>170</v>
      </c>
      <c r="C45" s="362"/>
      <c r="D45" s="363" t="s">
        <v>171</v>
      </c>
      <c r="E45" s="364"/>
      <c r="F45" s="63" t="s">
        <v>43</v>
      </c>
      <c r="G45" s="64" t="s">
        <v>44</v>
      </c>
    </row>
    <row r="46" spans="1:8" s="57" customFormat="1" x14ac:dyDescent="0.3">
      <c r="A46" s="59"/>
      <c r="B46" s="331">
        <v>26</v>
      </c>
      <c r="C46" s="332"/>
      <c r="D46" s="331">
        <v>15</v>
      </c>
      <c r="E46" s="332"/>
      <c r="F46" s="92">
        <v>64</v>
      </c>
      <c r="G46" s="61">
        <f>(((3.14*((B46/10)^2)/4))*D46*F46)/100</f>
        <v>50.943360000000006</v>
      </c>
    </row>
    <row r="47" spans="1:8" x14ac:dyDescent="0.3">
      <c r="A47" s="323" t="s">
        <v>105</v>
      </c>
      <c r="B47" s="324"/>
      <c r="C47" s="324"/>
      <c r="D47" s="324"/>
      <c r="E47" s="324"/>
      <c r="F47" s="324"/>
      <c r="G47" s="14">
        <f>G46</f>
        <v>50.943360000000006</v>
      </c>
      <c r="H47" s="11"/>
    </row>
    <row r="48" spans="1:8" x14ac:dyDescent="0.3">
      <c r="A48" s="22" t="s">
        <v>73</v>
      </c>
      <c r="B48" s="320" t="s">
        <v>26</v>
      </c>
      <c r="C48" s="320"/>
      <c r="D48" s="320"/>
      <c r="E48" s="320"/>
      <c r="F48" s="320"/>
      <c r="G48" s="326"/>
      <c r="H48" s="11"/>
    </row>
    <row r="49" spans="1:8" x14ac:dyDescent="0.3">
      <c r="A49" s="20"/>
      <c r="B49" s="293" t="s">
        <v>191</v>
      </c>
      <c r="C49" s="294"/>
      <c r="D49" s="356" t="s">
        <v>125</v>
      </c>
      <c r="E49" s="300"/>
      <c r="F49" s="301"/>
      <c r="G49" s="10" t="s">
        <v>21</v>
      </c>
      <c r="H49" s="11"/>
    </row>
    <row r="50" spans="1:8" ht="28.8" x14ac:dyDescent="0.3">
      <c r="A50" s="83" t="s">
        <v>189</v>
      </c>
      <c r="B50" s="330">
        <v>7.1</v>
      </c>
      <c r="C50" s="330"/>
      <c r="D50" s="290">
        <v>4</v>
      </c>
      <c r="E50" s="291"/>
      <c r="F50" s="292"/>
      <c r="G50" s="27">
        <f>B50*D50</f>
        <v>28.4</v>
      </c>
      <c r="H50" s="11"/>
    </row>
    <row r="51" spans="1:8" x14ac:dyDescent="0.3">
      <c r="A51" s="323" t="s">
        <v>19</v>
      </c>
      <c r="B51" s="324"/>
      <c r="C51" s="324"/>
      <c r="D51" s="324"/>
      <c r="E51" s="324"/>
      <c r="F51" s="324"/>
      <c r="G51" s="14">
        <f>G50</f>
        <v>28.4</v>
      </c>
      <c r="H51" s="11"/>
    </row>
    <row r="52" spans="1:8" x14ac:dyDescent="0.3">
      <c r="A52" s="34" t="s">
        <v>78</v>
      </c>
      <c r="B52" s="373" t="s">
        <v>121</v>
      </c>
      <c r="C52" s="373"/>
      <c r="D52" s="373"/>
      <c r="E52" s="373"/>
      <c r="F52" s="373"/>
      <c r="G52" s="374"/>
      <c r="H52" s="11"/>
    </row>
    <row r="53" spans="1:8" x14ac:dyDescent="0.3">
      <c r="A53" s="17"/>
      <c r="B53" s="294" t="s">
        <v>7</v>
      </c>
      <c r="C53" s="294"/>
      <c r="D53" s="327" t="s">
        <v>13</v>
      </c>
      <c r="E53" s="327"/>
      <c r="F53" s="327"/>
      <c r="G53" s="18" t="s">
        <v>12</v>
      </c>
      <c r="H53" s="11"/>
    </row>
    <row r="54" spans="1:8" x14ac:dyDescent="0.3">
      <c r="A54" s="50" t="s">
        <v>192</v>
      </c>
      <c r="B54" s="298">
        <v>100.64</v>
      </c>
      <c r="C54" s="298"/>
      <c r="D54" s="295">
        <v>0.39500000000000002</v>
      </c>
      <c r="E54" s="295"/>
      <c r="F54" s="295"/>
      <c r="G54" s="12">
        <f>B54*D54</f>
        <v>39.752800000000001</v>
      </c>
      <c r="H54" s="11"/>
    </row>
    <row r="55" spans="1:8" x14ac:dyDescent="0.3">
      <c r="A55" s="307" t="s">
        <v>14</v>
      </c>
      <c r="B55" s="308"/>
      <c r="C55" s="308"/>
      <c r="D55" s="308"/>
      <c r="E55" s="308"/>
      <c r="F55" s="309"/>
      <c r="G55" s="13">
        <f>G54</f>
        <v>39.752800000000001</v>
      </c>
      <c r="H55" s="11"/>
    </row>
    <row r="56" spans="1:8" x14ac:dyDescent="0.3">
      <c r="A56" s="34" t="s">
        <v>79</v>
      </c>
      <c r="B56" s="325" t="s">
        <v>122</v>
      </c>
      <c r="C56" s="321"/>
      <c r="D56" s="321"/>
      <c r="E56" s="321"/>
      <c r="F56" s="321"/>
      <c r="G56" s="322"/>
      <c r="H56" s="11"/>
    </row>
    <row r="57" spans="1:8" x14ac:dyDescent="0.3">
      <c r="A57" s="17"/>
      <c r="B57" s="294" t="s">
        <v>7</v>
      </c>
      <c r="C57" s="294"/>
      <c r="D57" s="327" t="s">
        <v>13</v>
      </c>
      <c r="E57" s="327"/>
      <c r="F57" s="327"/>
      <c r="G57" s="18" t="s">
        <v>12</v>
      </c>
      <c r="H57" s="11"/>
    </row>
    <row r="58" spans="1:8" x14ac:dyDescent="0.3">
      <c r="A58" s="50" t="s">
        <v>123</v>
      </c>
      <c r="B58" s="298">
        <v>167.6</v>
      </c>
      <c r="C58" s="298"/>
      <c r="D58" s="295">
        <v>2.4660000000000002</v>
      </c>
      <c r="E58" s="295"/>
      <c r="F58" s="295"/>
      <c r="G58" s="12">
        <f>B58*D58</f>
        <v>413.30160000000001</v>
      </c>
      <c r="H58" s="11"/>
    </row>
    <row r="59" spans="1:8" x14ac:dyDescent="0.3">
      <c r="A59" s="307" t="s">
        <v>14</v>
      </c>
      <c r="B59" s="308"/>
      <c r="C59" s="308"/>
      <c r="D59" s="308"/>
      <c r="E59" s="308"/>
      <c r="F59" s="309"/>
      <c r="G59" s="13">
        <f>G58</f>
        <v>413.30160000000001</v>
      </c>
      <c r="H59" s="11"/>
    </row>
    <row r="60" spans="1:8" x14ac:dyDescent="0.3">
      <c r="A60" s="22" t="s">
        <v>80</v>
      </c>
      <c r="B60" s="320" t="s">
        <v>17</v>
      </c>
      <c r="C60" s="320"/>
      <c r="D60" s="320"/>
      <c r="E60" s="320"/>
      <c r="F60" s="320"/>
      <c r="G60" s="326"/>
      <c r="H60" s="11"/>
    </row>
    <row r="61" spans="1:8" x14ac:dyDescent="0.3">
      <c r="A61" s="16"/>
      <c r="B61" s="293" t="s">
        <v>124</v>
      </c>
      <c r="C61" s="294"/>
      <c r="D61" s="293" t="s">
        <v>125</v>
      </c>
      <c r="E61" s="294"/>
      <c r="F61" s="294"/>
      <c r="G61" s="10" t="s">
        <v>20</v>
      </c>
      <c r="H61" s="11"/>
    </row>
    <row r="62" spans="1:8" ht="28.8" x14ac:dyDescent="0.3">
      <c r="A62" s="83" t="s">
        <v>189</v>
      </c>
      <c r="B62" s="295">
        <v>2.46</v>
      </c>
      <c r="C62" s="295"/>
      <c r="D62" s="295">
        <v>4</v>
      </c>
      <c r="E62" s="295"/>
      <c r="F62" s="295"/>
      <c r="G62" s="15">
        <f>B62*D62</f>
        <v>9.84</v>
      </c>
    </row>
    <row r="63" spans="1:8" x14ac:dyDescent="0.3">
      <c r="A63" s="323" t="s">
        <v>8</v>
      </c>
      <c r="B63" s="324"/>
      <c r="C63" s="324"/>
      <c r="D63" s="324"/>
      <c r="E63" s="324"/>
      <c r="F63" s="324"/>
      <c r="G63" s="14">
        <f>G62</f>
        <v>9.84</v>
      </c>
    </row>
    <row r="64" spans="1:8" x14ac:dyDescent="0.3">
      <c r="A64" s="22" t="s">
        <v>130</v>
      </c>
      <c r="B64" s="320" t="s">
        <v>119</v>
      </c>
      <c r="C64" s="320"/>
      <c r="D64" s="320"/>
      <c r="E64" s="320"/>
      <c r="F64" s="320"/>
      <c r="G64" s="326"/>
    </row>
    <row r="65" spans="1:7" x14ac:dyDescent="0.3">
      <c r="A65" s="7"/>
      <c r="B65" s="351" t="s">
        <v>128</v>
      </c>
      <c r="C65" s="369"/>
      <c r="D65" s="351" t="s">
        <v>129</v>
      </c>
      <c r="E65" s="352"/>
      <c r="F65" s="369"/>
      <c r="G65" s="51" t="s">
        <v>127</v>
      </c>
    </row>
    <row r="66" spans="1:7" x14ac:dyDescent="0.3">
      <c r="A66" s="85"/>
      <c r="B66" s="302">
        <f>G71</f>
        <v>22.095999999999997</v>
      </c>
      <c r="C66" s="303"/>
      <c r="D66" s="370">
        <v>0.25</v>
      </c>
      <c r="E66" s="371"/>
      <c r="F66" s="372"/>
      <c r="G66" s="15">
        <f>B66*D66+B66</f>
        <v>27.619999999999997</v>
      </c>
    </row>
    <row r="67" spans="1:7" ht="15" thickBot="1" x14ac:dyDescent="0.35">
      <c r="A67" s="307" t="s">
        <v>8</v>
      </c>
      <c r="B67" s="308"/>
      <c r="C67" s="308"/>
      <c r="D67" s="308"/>
      <c r="E67" s="308"/>
      <c r="F67" s="309"/>
      <c r="G67" s="13">
        <f>G66</f>
        <v>27.619999999999997</v>
      </c>
    </row>
    <row r="68" spans="1:7" x14ac:dyDescent="0.3">
      <c r="A68" s="22" t="s">
        <v>172</v>
      </c>
      <c r="B68" s="312" t="s">
        <v>15</v>
      </c>
      <c r="C68" s="312"/>
      <c r="D68" s="312"/>
      <c r="E68" s="312"/>
      <c r="F68" s="312"/>
      <c r="G68" s="313"/>
    </row>
    <row r="69" spans="1:7" x14ac:dyDescent="0.3">
      <c r="A69" s="19"/>
      <c r="B69" s="293" t="s">
        <v>126</v>
      </c>
      <c r="C69" s="294"/>
      <c r="D69" s="293" t="s">
        <v>124</v>
      </c>
      <c r="E69" s="294"/>
      <c r="F69" s="294"/>
      <c r="G69" s="51" t="s">
        <v>127</v>
      </c>
    </row>
    <row r="70" spans="1:7" x14ac:dyDescent="0.3">
      <c r="A70" s="39"/>
      <c r="B70" s="298">
        <f>G35</f>
        <v>37.76</v>
      </c>
      <c r="C70" s="295"/>
      <c r="D70" s="328">
        <f>G63+(B92*C92*0.3*E92)+(B94*C94*2.3*E94)</f>
        <v>15.664000000000001</v>
      </c>
      <c r="E70" s="329"/>
      <c r="F70" s="329"/>
      <c r="G70" s="15">
        <f>B70-D70</f>
        <v>22.095999999999997</v>
      </c>
    </row>
    <row r="71" spans="1:7" x14ac:dyDescent="0.3">
      <c r="A71" s="307" t="s">
        <v>8</v>
      </c>
      <c r="B71" s="308"/>
      <c r="C71" s="308"/>
      <c r="D71" s="308"/>
      <c r="E71" s="308"/>
      <c r="F71" s="309"/>
      <c r="G71" s="13">
        <f>G70</f>
        <v>22.095999999999997</v>
      </c>
    </row>
    <row r="72" spans="1:7" ht="16.2" thickBot="1" x14ac:dyDescent="0.35">
      <c r="A72" s="21">
        <v>3</v>
      </c>
      <c r="B72" s="366" t="s">
        <v>23</v>
      </c>
      <c r="C72" s="367"/>
      <c r="D72" s="367"/>
      <c r="E72" s="367"/>
      <c r="F72" s="367"/>
      <c r="G72" s="368"/>
    </row>
    <row r="73" spans="1:7" x14ac:dyDescent="0.3">
      <c r="A73" s="22" t="s">
        <v>81</v>
      </c>
      <c r="B73" s="325" t="s">
        <v>26</v>
      </c>
      <c r="C73" s="321"/>
      <c r="D73" s="321"/>
      <c r="E73" s="321"/>
      <c r="F73" s="321"/>
      <c r="G73" s="322"/>
    </row>
    <row r="74" spans="1:7" ht="28.8" x14ac:dyDescent="0.3">
      <c r="A74" s="89"/>
      <c r="B74" s="47" t="s">
        <v>18</v>
      </c>
      <c r="C74" s="47" t="s">
        <v>7</v>
      </c>
      <c r="D74" s="87" t="s">
        <v>10</v>
      </c>
      <c r="E74" s="286" t="s">
        <v>125</v>
      </c>
      <c r="F74" s="287"/>
      <c r="G74" s="83" t="s">
        <v>21</v>
      </c>
    </row>
    <row r="75" spans="1:7" x14ac:dyDescent="0.3">
      <c r="A75" s="83" t="s">
        <v>193</v>
      </c>
      <c r="B75" s="53">
        <v>1</v>
      </c>
      <c r="C75" s="53">
        <v>1.1200000000000001</v>
      </c>
      <c r="D75" s="46">
        <v>3.45</v>
      </c>
      <c r="E75" s="288">
        <v>2</v>
      </c>
      <c r="F75" s="289"/>
      <c r="G75" s="88">
        <f>((B75*D75)*2+(C75*D75)*2)*E75</f>
        <v>29.256000000000004</v>
      </c>
    </row>
    <row r="76" spans="1:7" s="45" customFormat="1" ht="28.8" x14ac:dyDescent="0.3">
      <c r="A76" s="89"/>
      <c r="B76" s="47" t="s">
        <v>18</v>
      </c>
      <c r="C76" s="47" t="s">
        <v>7</v>
      </c>
      <c r="D76" s="87" t="s">
        <v>10</v>
      </c>
      <c r="E76" s="286" t="s">
        <v>125</v>
      </c>
      <c r="F76" s="287"/>
      <c r="G76" s="83" t="s">
        <v>21</v>
      </c>
    </row>
    <row r="77" spans="1:7" x14ac:dyDescent="0.3">
      <c r="A77" s="83" t="s">
        <v>194</v>
      </c>
      <c r="B77" s="53">
        <v>1</v>
      </c>
      <c r="C77" s="53">
        <v>1.1200000000000001</v>
      </c>
      <c r="D77" s="46">
        <v>3.45</v>
      </c>
      <c r="E77" s="288">
        <v>2</v>
      </c>
      <c r="F77" s="289"/>
      <c r="G77" s="88">
        <f>((B77*D77)*2+(C77*D77)*2)*E77</f>
        <v>29.256000000000004</v>
      </c>
    </row>
    <row r="78" spans="1:7" s="45" customFormat="1" ht="28.8" x14ac:dyDescent="0.3">
      <c r="A78" s="89"/>
      <c r="B78" s="47" t="s">
        <v>18</v>
      </c>
      <c r="C78" s="47" t="s">
        <v>7</v>
      </c>
      <c r="D78" s="87" t="s">
        <v>10</v>
      </c>
      <c r="E78" s="286" t="s">
        <v>125</v>
      </c>
      <c r="F78" s="287"/>
      <c r="G78" s="83" t="s">
        <v>21</v>
      </c>
    </row>
    <row r="79" spans="1:7" ht="28.8" x14ac:dyDescent="0.3">
      <c r="A79" s="54" t="s">
        <v>195</v>
      </c>
      <c r="B79" s="53">
        <v>0.4</v>
      </c>
      <c r="C79" s="53">
        <v>4.2</v>
      </c>
      <c r="D79" s="46">
        <v>1</v>
      </c>
      <c r="E79" s="288">
        <v>1</v>
      </c>
      <c r="F79" s="289"/>
      <c r="G79" s="88">
        <f>((B79*D79)*2+(C79*D79)*2)*2</f>
        <v>18.400000000000002</v>
      </c>
    </row>
    <row r="80" spans="1:7" x14ac:dyDescent="0.3">
      <c r="A80" s="324" t="s">
        <v>19</v>
      </c>
      <c r="B80" s="324"/>
      <c r="C80" s="324"/>
      <c r="D80" s="324"/>
      <c r="E80" s="324"/>
      <c r="F80" s="324"/>
      <c r="G80" s="55">
        <f>G77+G79+G75</f>
        <v>76.912000000000006</v>
      </c>
    </row>
    <row r="81" spans="1:8" x14ac:dyDescent="0.3">
      <c r="A81" s="34" t="s">
        <v>82</v>
      </c>
      <c r="B81" s="373" t="s">
        <v>121</v>
      </c>
      <c r="C81" s="373"/>
      <c r="D81" s="373"/>
      <c r="E81" s="373"/>
      <c r="F81" s="373"/>
      <c r="G81" s="374"/>
      <c r="H81" s="11"/>
    </row>
    <row r="82" spans="1:8" x14ac:dyDescent="0.3">
      <c r="A82" s="17"/>
      <c r="B82" s="294" t="s">
        <v>7</v>
      </c>
      <c r="C82" s="294"/>
      <c r="D82" s="327" t="s">
        <v>13</v>
      </c>
      <c r="E82" s="327"/>
      <c r="F82" s="327"/>
      <c r="G82" s="18" t="s">
        <v>12</v>
      </c>
      <c r="H82" s="11"/>
    </row>
    <row r="83" spans="1:8" x14ac:dyDescent="0.3">
      <c r="A83" s="50" t="s">
        <v>22</v>
      </c>
      <c r="B83" s="298">
        <v>1385</v>
      </c>
      <c r="C83" s="298"/>
      <c r="D83" s="295">
        <v>0.245</v>
      </c>
      <c r="E83" s="295"/>
      <c r="F83" s="295"/>
      <c r="G83" s="12">
        <f>B83*D83</f>
        <v>339.32499999999999</v>
      </c>
      <c r="H83" s="11"/>
    </row>
    <row r="84" spans="1:8" x14ac:dyDescent="0.3">
      <c r="A84" s="50" t="s">
        <v>30</v>
      </c>
      <c r="B84" s="298">
        <v>84.52</v>
      </c>
      <c r="C84" s="298"/>
      <c r="D84" s="295">
        <v>0.96299999999999997</v>
      </c>
      <c r="E84" s="295"/>
      <c r="F84" s="295"/>
      <c r="G84" s="12">
        <f>B84*D84</f>
        <v>81.392759999999996</v>
      </c>
      <c r="H84" s="11"/>
    </row>
    <row r="85" spans="1:8" x14ac:dyDescent="0.3">
      <c r="A85" s="307" t="s">
        <v>14</v>
      </c>
      <c r="B85" s="308"/>
      <c r="C85" s="308"/>
      <c r="D85" s="308"/>
      <c r="E85" s="308"/>
      <c r="F85" s="309"/>
      <c r="G85" s="13">
        <f>G84+G83</f>
        <v>420.71776</v>
      </c>
      <c r="H85" s="11"/>
    </row>
    <row r="86" spans="1:8" x14ac:dyDescent="0.3">
      <c r="A86" s="34" t="s">
        <v>83</v>
      </c>
      <c r="B86" s="325" t="s">
        <v>122</v>
      </c>
      <c r="C86" s="321"/>
      <c r="D86" s="321"/>
      <c r="E86" s="321"/>
      <c r="F86" s="321"/>
      <c r="G86" s="322"/>
      <c r="H86" s="11"/>
    </row>
    <row r="87" spans="1:8" x14ac:dyDescent="0.3">
      <c r="A87" s="17"/>
      <c r="B87" s="310" t="s">
        <v>7</v>
      </c>
      <c r="C87" s="311"/>
      <c r="D87" s="299" t="s">
        <v>13</v>
      </c>
      <c r="E87" s="300"/>
      <c r="F87" s="301"/>
      <c r="G87" s="18" t="s">
        <v>12</v>
      </c>
      <c r="H87" s="11"/>
    </row>
    <row r="88" spans="1:8" x14ac:dyDescent="0.3">
      <c r="A88" s="50" t="s">
        <v>123</v>
      </c>
      <c r="B88" s="302">
        <v>346.92</v>
      </c>
      <c r="C88" s="303"/>
      <c r="D88" s="304">
        <v>2.4660000000000002</v>
      </c>
      <c r="E88" s="305"/>
      <c r="F88" s="306"/>
      <c r="G88" s="12">
        <f>B88*D88</f>
        <v>855.50472000000013</v>
      </c>
      <c r="H88" s="11"/>
    </row>
    <row r="89" spans="1:8" ht="15" thickBot="1" x14ac:dyDescent="0.35">
      <c r="A89" s="307" t="s">
        <v>14</v>
      </c>
      <c r="B89" s="308"/>
      <c r="C89" s="308"/>
      <c r="D89" s="308"/>
      <c r="E89" s="308"/>
      <c r="F89" s="309"/>
      <c r="G89" s="13">
        <f>G88</f>
        <v>855.50472000000013</v>
      </c>
      <c r="H89" s="11"/>
    </row>
    <row r="90" spans="1:8" x14ac:dyDescent="0.3">
      <c r="A90" s="22" t="s">
        <v>84</v>
      </c>
      <c r="B90" s="312" t="s">
        <v>17</v>
      </c>
      <c r="C90" s="312"/>
      <c r="D90" s="312"/>
      <c r="E90" s="312"/>
      <c r="F90" s="312"/>
      <c r="G90" s="313"/>
    </row>
    <row r="91" spans="1:8" s="45" customFormat="1" ht="28.8" x14ac:dyDescent="0.3">
      <c r="A91" s="89"/>
      <c r="B91" s="83" t="s">
        <v>18</v>
      </c>
      <c r="C91" s="83" t="s">
        <v>7</v>
      </c>
      <c r="D91" s="89" t="s">
        <v>10</v>
      </c>
      <c r="E91" s="296" t="s">
        <v>125</v>
      </c>
      <c r="F91" s="297"/>
      <c r="G91" s="89" t="s">
        <v>20</v>
      </c>
    </row>
    <row r="92" spans="1:8" x14ac:dyDescent="0.3">
      <c r="A92" s="83" t="s">
        <v>193</v>
      </c>
      <c r="B92" s="53">
        <v>1</v>
      </c>
      <c r="C92" s="53">
        <v>1.1200000000000001</v>
      </c>
      <c r="D92" s="46">
        <f>D75</f>
        <v>3.45</v>
      </c>
      <c r="E92" s="288">
        <v>2</v>
      </c>
      <c r="F92" s="289"/>
      <c r="G92" s="88">
        <f>B92*C92*D92*E92</f>
        <v>7.7280000000000015</v>
      </c>
    </row>
    <row r="93" spans="1:8" s="45" customFormat="1" ht="28.8" x14ac:dyDescent="0.3">
      <c r="A93" s="89"/>
      <c r="B93" s="47" t="s">
        <v>18</v>
      </c>
      <c r="C93" s="47" t="s">
        <v>7</v>
      </c>
      <c r="D93" s="87" t="s">
        <v>10</v>
      </c>
      <c r="E93" s="286" t="s">
        <v>125</v>
      </c>
      <c r="F93" s="287"/>
      <c r="G93" s="89" t="s">
        <v>20</v>
      </c>
    </row>
    <row r="94" spans="1:8" x14ac:dyDescent="0.3">
      <c r="A94" s="83" t="s">
        <v>194</v>
      </c>
      <c r="B94" s="53">
        <v>1</v>
      </c>
      <c r="C94" s="53">
        <v>1.1200000000000001</v>
      </c>
      <c r="D94" s="46">
        <f>D77</f>
        <v>3.45</v>
      </c>
      <c r="E94" s="288">
        <v>2</v>
      </c>
      <c r="F94" s="289"/>
      <c r="G94" s="88">
        <f>B94*C94*D94*E94</f>
        <v>7.7280000000000015</v>
      </c>
    </row>
    <row r="95" spans="1:8" s="45" customFormat="1" ht="28.8" x14ac:dyDescent="0.3">
      <c r="A95" s="89"/>
      <c r="B95" s="47" t="s">
        <v>18</v>
      </c>
      <c r="C95" s="47" t="s">
        <v>7</v>
      </c>
      <c r="D95" s="87" t="s">
        <v>10</v>
      </c>
      <c r="E95" s="286" t="s">
        <v>125</v>
      </c>
      <c r="F95" s="287"/>
      <c r="G95" s="89" t="s">
        <v>20</v>
      </c>
    </row>
    <row r="96" spans="1:8" ht="28.8" x14ac:dyDescent="0.3">
      <c r="A96" s="54" t="s">
        <v>195</v>
      </c>
      <c r="B96" s="53">
        <v>0.4</v>
      </c>
      <c r="C96" s="53">
        <v>4.2</v>
      </c>
      <c r="D96" s="46">
        <v>1</v>
      </c>
      <c r="E96" s="288">
        <v>1</v>
      </c>
      <c r="F96" s="289"/>
      <c r="G96" s="88">
        <f>B96*C96*D96*E96</f>
        <v>1.6800000000000002</v>
      </c>
    </row>
    <row r="97" spans="1:7" x14ac:dyDescent="0.3">
      <c r="A97" s="323" t="s">
        <v>8</v>
      </c>
      <c r="B97" s="377"/>
      <c r="C97" s="377"/>
      <c r="D97" s="377"/>
      <c r="E97" s="377"/>
      <c r="F97" s="377"/>
      <c r="G97" s="23">
        <f>G92+G94+G96</f>
        <v>17.136000000000003</v>
      </c>
    </row>
    <row r="98" spans="1:7" x14ac:dyDescent="0.3">
      <c r="A98" s="22" t="s">
        <v>85</v>
      </c>
      <c r="B98" s="320" t="s">
        <v>42</v>
      </c>
      <c r="C98" s="320"/>
      <c r="D98" s="320"/>
      <c r="E98" s="320"/>
      <c r="F98" s="320"/>
      <c r="G98" s="326"/>
    </row>
    <row r="99" spans="1:7" s="65" customFormat="1" ht="28.8" x14ac:dyDescent="0.3">
      <c r="A99" s="62"/>
      <c r="B99" s="63" t="s">
        <v>18</v>
      </c>
      <c r="C99" s="63" t="s">
        <v>7</v>
      </c>
      <c r="D99" s="380" t="s">
        <v>10</v>
      </c>
      <c r="E99" s="364"/>
      <c r="F99" s="63" t="s">
        <v>43</v>
      </c>
      <c r="G99" s="64" t="s">
        <v>44</v>
      </c>
    </row>
    <row r="100" spans="1:7" s="57" customFormat="1" x14ac:dyDescent="0.3">
      <c r="A100" s="59"/>
      <c r="B100" s="60">
        <v>0.35</v>
      </c>
      <c r="C100" s="60">
        <v>0.45</v>
      </c>
      <c r="D100" s="331">
        <v>0.05</v>
      </c>
      <c r="E100" s="332"/>
      <c r="F100" s="60">
        <v>8</v>
      </c>
      <c r="G100" s="61">
        <f>((B100*C100*D100)*F100)*100</f>
        <v>6.3</v>
      </c>
    </row>
    <row r="101" spans="1:7" x14ac:dyDescent="0.3">
      <c r="A101" s="323" t="s">
        <v>105</v>
      </c>
      <c r="B101" s="324"/>
      <c r="C101" s="324"/>
      <c r="D101" s="324"/>
      <c r="E101" s="324"/>
      <c r="F101" s="324"/>
      <c r="G101" s="14">
        <f>G100</f>
        <v>6.3</v>
      </c>
    </row>
    <row r="102" spans="1:7" ht="15.6" x14ac:dyDescent="0.3">
      <c r="A102" s="21">
        <v>4</v>
      </c>
      <c r="B102" s="378" t="s">
        <v>28</v>
      </c>
      <c r="C102" s="378"/>
      <c r="D102" s="378"/>
      <c r="E102" s="378"/>
      <c r="F102" s="378"/>
      <c r="G102" s="379"/>
    </row>
    <row r="103" spans="1:7" x14ac:dyDescent="0.3">
      <c r="A103" s="22" t="s">
        <v>86</v>
      </c>
      <c r="B103" s="320" t="s">
        <v>72</v>
      </c>
      <c r="C103" s="320"/>
      <c r="D103" s="320"/>
      <c r="E103" s="320"/>
      <c r="F103" s="320"/>
      <c r="G103" s="326"/>
    </row>
    <row r="104" spans="1:7" x14ac:dyDescent="0.3">
      <c r="A104" s="22" t="s">
        <v>132</v>
      </c>
      <c r="B104" s="325" t="s">
        <v>140</v>
      </c>
      <c r="C104" s="321"/>
      <c r="D104" s="321"/>
      <c r="E104" s="321"/>
      <c r="F104" s="321"/>
      <c r="G104" s="322"/>
    </row>
    <row r="105" spans="1:7" s="57" customFormat="1" x14ac:dyDescent="0.3">
      <c r="A105" s="56"/>
      <c r="B105" s="331" t="s">
        <v>139</v>
      </c>
      <c r="C105" s="332"/>
      <c r="D105" s="67" t="s">
        <v>142</v>
      </c>
      <c r="E105" s="365" t="s">
        <v>141</v>
      </c>
      <c r="F105" s="365"/>
      <c r="G105" s="66" t="s">
        <v>145</v>
      </c>
    </row>
    <row r="106" spans="1:7" s="57" customFormat="1" x14ac:dyDescent="0.3">
      <c r="A106" s="56"/>
      <c r="B106" s="375" t="s">
        <v>196</v>
      </c>
      <c r="C106" s="376"/>
      <c r="D106" s="58">
        <v>8.92</v>
      </c>
      <c r="E106" s="365">
        <v>420</v>
      </c>
      <c r="F106" s="365"/>
      <c r="G106" s="66">
        <f>D106*E106</f>
        <v>3746.4</v>
      </c>
    </row>
    <row r="107" spans="1:7" x14ac:dyDescent="0.3">
      <c r="A107" s="323" t="s">
        <v>144</v>
      </c>
      <c r="B107" s="324"/>
      <c r="C107" s="324"/>
      <c r="D107" s="324"/>
      <c r="E107" s="324"/>
      <c r="F107" s="324"/>
      <c r="G107" s="14">
        <f>G106</f>
        <v>3746.4</v>
      </c>
    </row>
    <row r="108" spans="1:7" x14ac:dyDescent="0.3">
      <c r="A108" s="22" t="s">
        <v>133</v>
      </c>
      <c r="B108" s="325" t="s">
        <v>143</v>
      </c>
      <c r="C108" s="321"/>
      <c r="D108" s="321"/>
      <c r="E108" s="321"/>
      <c r="F108" s="321"/>
      <c r="G108" s="322"/>
    </row>
    <row r="109" spans="1:7" s="57" customFormat="1" x14ac:dyDescent="0.3">
      <c r="A109" s="56"/>
      <c r="B109" s="331" t="s">
        <v>139</v>
      </c>
      <c r="C109" s="332"/>
      <c r="D109" s="381" t="s">
        <v>142</v>
      </c>
      <c r="E109" s="382"/>
      <c r="F109" s="376"/>
      <c r="G109" s="70" t="s">
        <v>197</v>
      </c>
    </row>
    <row r="110" spans="1:7" s="57" customFormat="1" x14ac:dyDescent="0.3">
      <c r="A110" s="56"/>
      <c r="B110" s="375" t="s">
        <v>196</v>
      </c>
      <c r="C110" s="376"/>
      <c r="D110" s="331">
        <f>D106</f>
        <v>8.92</v>
      </c>
      <c r="E110" s="383"/>
      <c r="F110" s="332"/>
      <c r="G110" s="66">
        <f>D110*1000</f>
        <v>8920</v>
      </c>
    </row>
    <row r="111" spans="1:7" x14ac:dyDescent="0.3">
      <c r="A111" s="323" t="s">
        <v>146</v>
      </c>
      <c r="B111" s="324"/>
      <c r="C111" s="324"/>
      <c r="D111" s="324"/>
      <c r="E111" s="324"/>
      <c r="F111" s="324"/>
      <c r="G111" s="14">
        <f>G110</f>
        <v>8920</v>
      </c>
    </row>
    <row r="112" spans="1:7" x14ac:dyDescent="0.3">
      <c r="A112" s="22" t="s">
        <v>87</v>
      </c>
      <c r="B112" s="320" t="s">
        <v>147</v>
      </c>
      <c r="C112" s="320"/>
      <c r="D112" s="320"/>
      <c r="E112" s="320"/>
      <c r="F112" s="320"/>
      <c r="G112" s="326"/>
    </row>
    <row r="113" spans="1:8" x14ac:dyDescent="0.3">
      <c r="A113" s="22" t="s">
        <v>88</v>
      </c>
      <c r="B113" s="325" t="s">
        <v>140</v>
      </c>
      <c r="C113" s="321"/>
      <c r="D113" s="321"/>
      <c r="E113" s="321"/>
      <c r="F113" s="321"/>
      <c r="G113" s="322"/>
    </row>
    <row r="114" spans="1:8" s="57" customFormat="1" x14ac:dyDescent="0.3">
      <c r="A114" s="59"/>
      <c r="B114" s="331" t="s">
        <v>139</v>
      </c>
      <c r="C114" s="332"/>
      <c r="D114" s="67" t="s">
        <v>142</v>
      </c>
      <c r="E114" s="365" t="s">
        <v>141</v>
      </c>
      <c r="F114" s="365"/>
      <c r="G114" s="66" t="s">
        <v>145</v>
      </c>
    </row>
    <row r="115" spans="1:8" s="57" customFormat="1" x14ac:dyDescent="0.3">
      <c r="A115" s="56"/>
      <c r="B115" s="375" t="str">
        <f>+B106</f>
        <v>Ponte de 24 metros</v>
      </c>
      <c r="C115" s="376"/>
      <c r="D115" s="58">
        <v>38.4</v>
      </c>
      <c r="E115" s="365">
        <f>E106</f>
        <v>420</v>
      </c>
      <c r="F115" s="365"/>
      <c r="G115" s="66">
        <f>D115*E115</f>
        <v>16128</v>
      </c>
    </row>
    <row r="116" spans="1:8" x14ac:dyDescent="0.3">
      <c r="A116" s="323" t="s">
        <v>144</v>
      </c>
      <c r="B116" s="324"/>
      <c r="C116" s="324"/>
      <c r="D116" s="324"/>
      <c r="E116" s="324"/>
      <c r="F116" s="324"/>
      <c r="G116" s="14">
        <f>G115</f>
        <v>16128</v>
      </c>
    </row>
    <row r="117" spans="1:8" x14ac:dyDescent="0.3">
      <c r="A117" s="22" t="s">
        <v>89</v>
      </c>
      <c r="B117" s="325" t="s">
        <v>143</v>
      </c>
      <c r="C117" s="321"/>
      <c r="D117" s="321"/>
      <c r="E117" s="321"/>
      <c r="F117" s="321"/>
      <c r="G117" s="322"/>
    </row>
    <row r="118" spans="1:8" s="57" customFormat="1" x14ac:dyDescent="0.3">
      <c r="A118" s="59"/>
      <c r="B118" s="331" t="s">
        <v>139</v>
      </c>
      <c r="C118" s="332"/>
      <c r="D118" s="375" t="s">
        <v>163</v>
      </c>
      <c r="E118" s="382"/>
      <c r="F118" s="376"/>
      <c r="G118" s="70" t="s">
        <v>168</v>
      </c>
    </row>
    <row r="119" spans="1:8" s="57" customFormat="1" x14ac:dyDescent="0.3">
      <c r="A119" s="56"/>
      <c r="B119" s="375" t="str">
        <f>B106</f>
        <v>Ponte de 24 metros</v>
      </c>
      <c r="C119" s="376"/>
      <c r="D119" s="331">
        <v>16</v>
      </c>
      <c r="E119" s="383"/>
      <c r="F119" s="332"/>
      <c r="G119" s="66">
        <f>D119</f>
        <v>16</v>
      </c>
    </row>
    <row r="120" spans="1:8" x14ac:dyDescent="0.3">
      <c r="A120" s="323" t="s">
        <v>164</v>
      </c>
      <c r="B120" s="324"/>
      <c r="C120" s="324"/>
      <c r="D120" s="324"/>
      <c r="E120" s="324"/>
      <c r="F120" s="324"/>
      <c r="G120" s="14">
        <f>G119</f>
        <v>16</v>
      </c>
    </row>
    <row r="121" spans="1:8" x14ac:dyDescent="0.3">
      <c r="A121" s="34" t="s">
        <v>90</v>
      </c>
      <c r="B121" s="373" t="s">
        <v>148</v>
      </c>
      <c r="C121" s="373"/>
      <c r="D121" s="373"/>
      <c r="E121" s="373"/>
      <c r="F121" s="373"/>
      <c r="G121" s="374"/>
    </row>
    <row r="122" spans="1:8" x14ac:dyDescent="0.3">
      <c r="A122" s="22" t="s">
        <v>131</v>
      </c>
      <c r="B122" s="325" t="s">
        <v>151</v>
      </c>
      <c r="C122" s="321"/>
      <c r="D122" s="321"/>
      <c r="E122" s="321"/>
      <c r="F122" s="321"/>
      <c r="G122" s="322"/>
    </row>
    <row r="123" spans="1:8" ht="28.8" x14ac:dyDescent="0.3">
      <c r="A123" s="9"/>
      <c r="B123" s="47" t="s">
        <v>18</v>
      </c>
      <c r="C123" s="47" t="s">
        <v>7</v>
      </c>
      <c r="D123" s="73" t="s">
        <v>150</v>
      </c>
      <c r="E123" s="354" t="s">
        <v>125</v>
      </c>
      <c r="F123" s="327"/>
      <c r="G123" s="75" t="s">
        <v>20</v>
      </c>
      <c r="H123" s="11"/>
    </row>
    <row r="124" spans="1:8" ht="28.8" x14ac:dyDescent="0.3">
      <c r="A124" s="83" t="s">
        <v>198</v>
      </c>
      <c r="B124" s="69">
        <v>4.2</v>
      </c>
      <c r="C124" s="69">
        <v>4</v>
      </c>
      <c r="D124" s="74">
        <v>0.05</v>
      </c>
      <c r="E124" s="288">
        <v>2</v>
      </c>
      <c r="F124" s="289"/>
      <c r="G124" s="69">
        <f>B124*C124*D124*E124</f>
        <v>1.6800000000000002</v>
      </c>
      <c r="H124" s="11"/>
    </row>
    <row r="125" spans="1:8" x14ac:dyDescent="0.3">
      <c r="A125" s="323" t="s">
        <v>8</v>
      </c>
      <c r="B125" s="324"/>
      <c r="C125" s="324"/>
      <c r="D125" s="324"/>
      <c r="E125" s="324"/>
      <c r="F125" s="324"/>
      <c r="G125" s="14">
        <f>G124</f>
        <v>1.6800000000000002</v>
      </c>
      <c r="H125" s="11"/>
    </row>
    <row r="126" spans="1:8" x14ac:dyDescent="0.3">
      <c r="A126" s="22" t="s">
        <v>134</v>
      </c>
      <c r="B126" s="325" t="s">
        <v>26</v>
      </c>
      <c r="C126" s="321"/>
      <c r="D126" s="321"/>
      <c r="E126" s="321"/>
      <c r="F126" s="321"/>
      <c r="G126" s="322"/>
    </row>
    <row r="127" spans="1:8" s="45" customFormat="1" ht="28.8" x14ac:dyDescent="0.3">
      <c r="A127" s="52"/>
      <c r="B127" s="47" t="s">
        <v>165</v>
      </c>
      <c r="C127" s="47" t="s">
        <v>167</v>
      </c>
      <c r="D127" s="47" t="s">
        <v>166</v>
      </c>
      <c r="E127" s="286" t="s">
        <v>125</v>
      </c>
      <c r="F127" s="287"/>
      <c r="G127" s="41" t="s">
        <v>21</v>
      </c>
    </row>
    <row r="128" spans="1:8" ht="28.8" x14ac:dyDescent="0.3">
      <c r="A128" s="83" t="s">
        <v>198</v>
      </c>
      <c r="B128" s="53">
        <v>2.36</v>
      </c>
      <c r="C128" s="53">
        <v>2.86</v>
      </c>
      <c r="D128" s="46">
        <v>1.05</v>
      </c>
      <c r="E128" s="288">
        <v>2</v>
      </c>
      <c r="F128" s="289"/>
      <c r="G128" s="49">
        <f>(B128+C128+D128)*E128</f>
        <v>12.54</v>
      </c>
    </row>
    <row r="129" spans="1:8" x14ac:dyDescent="0.3">
      <c r="A129" s="323" t="s">
        <v>19</v>
      </c>
      <c r="B129" s="324"/>
      <c r="C129" s="324"/>
      <c r="D129" s="324"/>
      <c r="E129" s="324"/>
      <c r="F129" s="324"/>
      <c r="G129" s="14">
        <f>G128</f>
        <v>12.54</v>
      </c>
      <c r="H129" s="11"/>
    </row>
    <row r="130" spans="1:8" x14ac:dyDescent="0.3">
      <c r="A130" s="34" t="s">
        <v>135</v>
      </c>
      <c r="B130" s="373" t="s">
        <v>121</v>
      </c>
      <c r="C130" s="373"/>
      <c r="D130" s="373"/>
      <c r="E130" s="373"/>
      <c r="F130" s="373"/>
      <c r="G130" s="374"/>
      <c r="H130" s="11"/>
    </row>
    <row r="131" spans="1:8" x14ac:dyDescent="0.3">
      <c r="A131" s="17"/>
      <c r="B131" s="294" t="s">
        <v>7</v>
      </c>
      <c r="C131" s="294"/>
      <c r="D131" s="327" t="s">
        <v>13</v>
      </c>
      <c r="E131" s="327"/>
      <c r="F131" s="327"/>
      <c r="G131" s="18" t="s">
        <v>12</v>
      </c>
      <c r="H131" s="11"/>
    </row>
    <row r="132" spans="1:8" x14ac:dyDescent="0.3">
      <c r="A132" s="50" t="s">
        <v>22</v>
      </c>
      <c r="B132" s="298">
        <v>647</v>
      </c>
      <c r="C132" s="298"/>
      <c r="D132" s="295">
        <v>0.245</v>
      </c>
      <c r="E132" s="295"/>
      <c r="F132" s="295"/>
      <c r="G132" s="12">
        <f>B132*D132</f>
        <v>158.51499999999999</v>
      </c>
      <c r="H132" s="11"/>
    </row>
    <row r="133" spans="1:8" ht="15" thickBot="1" x14ac:dyDescent="0.35">
      <c r="A133" s="307" t="s">
        <v>14</v>
      </c>
      <c r="B133" s="308"/>
      <c r="C133" s="308"/>
      <c r="D133" s="308"/>
      <c r="E133" s="308"/>
      <c r="F133" s="309"/>
      <c r="G133" s="13">
        <f>G132</f>
        <v>158.51499999999999</v>
      </c>
      <c r="H133" s="11"/>
    </row>
    <row r="134" spans="1:8" x14ac:dyDescent="0.3">
      <c r="A134" s="22" t="s">
        <v>152</v>
      </c>
      <c r="B134" s="312" t="s">
        <v>17</v>
      </c>
      <c r="C134" s="312"/>
      <c r="D134" s="312"/>
      <c r="E134" s="312"/>
      <c r="F134" s="312"/>
      <c r="G134" s="313"/>
    </row>
    <row r="135" spans="1:8" x14ac:dyDescent="0.3">
      <c r="A135" s="9"/>
      <c r="B135" s="293" t="s">
        <v>149</v>
      </c>
      <c r="C135" s="294"/>
      <c r="D135" s="42" t="s">
        <v>7</v>
      </c>
      <c r="E135" s="354" t="s">
        <v>125</v>
      </c>
      <c r="F135" s="327"/>
      <c r="G135" s="10" t="s">
        <v>20</v>
      </c>
      <c r="H135" s="11"/>
    </row>
    <row r="136" spans="1:8" ht="28.8" x14ac:dyDescent="0.3">
      <c r="A136" s="83" t="s">
        <v>198</v>
      </c>
      <c r="B136" s="298">
        <v>1.18</v>
      </c>
      <c r="C136" s="298"/>
      <c r="D136" s="49">
        <v>4.2</v>
      </c>
      <c r="E136" s="288">
        <v>2</v>
      </c>
      <c r="F136" s="289"/>
      <c r="G136" s="15">
        <f>B136*D136*E136</f>
        <v>9.911999999999999</v>
      </c>
      <c r="H136" s="11"/>
    </row>
    <row r="137" spans="1:8" x14ac:dyDescent="0.3">
      <c r="A137" s="323" t="s">
        <v>8</v>
      </c>
      <c r="B137" s="324"/>
      <c r="C137" s="324"/>
      <c r="D137" s="324"/>
      <c r="E137" s="324"/>
      <c r="F137" s="324"/>
      <c r="G137" s="14">
        <f>G136</f>
        <v>9.911999999999999</v>
      </c>
      <c r="H137" s="11"/>
    </row>
    <row r="138" spans="1:8" s="57" customFormat="1" x14ac:dyDescent="0.3">
      <c r="A138" s="34" t="s">
        <v>91</v>
      </c>
      <c r="B138" s="373" t="s">
        <v>153</v>
      </c>
      <c r="C138" s="373"/>
      <c r="D138" s="373"/>
      <c r="E138" s="373"/>
      <c r="F138" s="373"/>
      <c r="G138" s="374"/>
      <c r="H138" s="68"/>
    </row>
    <row r="139" spans="1:8" s="57" customFormat="1" x14ac:dyDescent="0.3">
      <c r="A139" s="22" t="s">
        <v>120</v>
      </c>
      <c r="B139" s="325" t="s">
        <v>154</v>
      </c>
      <c r="C139" s="321"/>
      <c r="D139" s="321"/>
      <c r="E139" s="321"/>
      <c r="F139" s="321"/>
      <c r="G139" s="322"/>
      <c r="H139" s="68"/>
    </row>
    <row r="140" spans="1:8" s="57" customFormat="1" ht="30" customHeight="1" x14ac:dyDescent="0.3">
      <c r="A140" s="43"/>
      <c r="B140" s="286" t="s">
        <v>7</v>
      </c>
      <c r="C140" s="286"/>
      <c r="D140" s="354" t="s">
        <v>125</v>
      </c>
      <c r="E140" s="354"/>
      <c r="F140" s="354"/>
      <c r="G140" s="40" t="s">
        <v>7</v>
      </c>
    </row>
    <row r="141" spans="1:8" s="57" customFormat="1" x14ac:dyDescent="0.3">
      <c r="A141" s="41" t="s">
        <v>155</v>
      </c>
      <c r="B141" s="330">
        <v>4.2</v>
      </c>
      <c r="C141" s="330"/>
      <c r="D141" s="330">
        <v>3</v>
      </c>
      <c r="E141" s="330"/>
      <c r="F141" s="330"/>
      <c r="G141" s="69">
        <f>B141*D141</f>
        <v>12.600000000000001</v>
      </c>
    </row>
    <row r="142" spans="1:8" s="57" customFormat="1" x14ac:dyDescent="0.3">
      <c r="A142" s="323" t="s">
        <v>156</v>
      </c>
      <c r="B142" s="324"/>
      <c r="C142" s="324"/>
      <c r="D142" s="324"/>
      <c r="E142" s="324"/>
      <c r="F142" s="324"/>
      <c r="G142" s="14">
        <f>G141</f>
        <v>12.600000000000001</v>
      </c>
      <c r="H142" s="68"/>
    </row>
    <row r="143" spans="1:8" s="57" customFormat="1" x14ac:dyDescent="0.3">
      <c r="A143" s="34" t="s">
        <v>92</v>
      </c>
      <c r="B143" s="373" t="s">
        <v>157</v>
      </c>
      <c r="C143" s="373"/>
      <c r="D143" s="373"/>
      <c r="E143" s="373"/>
      <c r="F143" s="373"/>
      <c r="G143" s="374"/>
      <c r="H143" s="68"/>
    </row>
    <row r="144" spans="1:8" s="57" customFormat="1" x14ac:dyDescent="0.3">
      <c r="A144" s="22" t="s">
        <v>136</v>
      </c>
      <c r="B144" s="325" t="s">
        <v>158</v>
      </c>
      <c r="C144" s="321"/>
      <c r="D144" s="321"/>
      <c r="E144" s="321"/>
      <c r="F144" s="321"/>
      <c r="G144" s="322"/>
      <c r="H144" s="68"/>
    </row>
    <row r="145" spans="1:8" s="57" customFormat="1" ht="28.8" x14ac:dyDescent="0.3">
      <c r="A145" s="52"/>
      <c r="B145" s="47" t="s">
        <v>7</v>
      </c>
      <c r="C145" s="47" t="s">
        <v>18</v>
      </c>
      <c r="D145" s="48" t="s">
        <v>10</v>
      </c>
      <c r="E145" s="286" t="s">
        <v>125</v>
      </c>
      <c r="F145" s="287"/>
      <c r="G145" s="41" t="s">
        <v>20</v>
      </c>
      <c r="H145" s="68"/>
    </row>
    <row r="146" spans="1:8" s="57" customFormat="1" x14ac:dyDescent="0.3">
      <c r="A146" s="41"/>
      <c r="B146" s="53">
        <v>6</v>
      </c>
      <c r="C146" s="53">
        <v>4.2</v>
      </c>
      <c r="D146" s="46">
        <v>0.43</v>
      </c>
      <c r="E146" s="288">
        <v>2</v>
      </c>
      <c r="F146" s="289"/>
      <c r="G146" s="49">
        <f>(B146*C146*D146*E146)</f>
        <v>21.672000000000001</v>
      </c>
      <c r="H146" s="68"/>
    </row>
    <row r="147" spans="1:8" s="57" customFormat="1" x14ac:dyDescent="0.3">
      <c r="A147" s="323" t="s">
        <v>8</v>
      </c>
      <c r="B147" s="324"/>
      <c r="C147" s="324"/>
      <c r="D147" s="324"/>
      <c r="E147" s="324"/>
      <c r="F147" s="324"/>
      <c r="G147" s="14">
        <f>G146</f>
        <v>21.672000000000001</v>
      </c>
      <c r="H147" s="68"/>
    </row>
    <row r="148" spans="1:8" s="57" customFormat="1" x14ac:dyDescent="0.3">
      <c r="A148" s="22" t="s">
        <v>137</v>
      </c>
      <c r="B148" s="325" t="s">
        <v>159</v>
      </c>
      <c r="C148" s="321"/>
      <c r="D148" s="321"/>
      <c r="E148" s="321"/>
      <c r="F148" s="321"/>
      <c r="G148" s="322"/>
      <c r="H148" s="68"/>
    </row>
    <row r="149" spans="1:8" s="57" customFormat="1" ht="28.8" x14ac:dyDescent="0.3">
      <c r="A149" s="52"/>
      <c r="B149" s="47" t="s">
        <v>7</v>
      </c>
      <c r="C149" s="47" t="s">
        <v>18</v>
      </c>
      <c r="D149" s="87" t="s">
        <v>10</v>
      </c>
      <c r="E149" s="286" t="s">
        <v>125</v>
      </c>
      <c r="F149" s="287"/>
      <c r="G149" s="41" t="s">
        <v>21</v>
      </c>
      <c r="H149" s="68"/>
    </row>
    <row r="150" spans="1:8" s="57" customFormat="1" x14ac:dyDescent="0.3">
      <c r="A150" s="41"/>
      <c r="B150" s="53">
        <v>6</v>
      </c>
      <c r="C150" s="53">
        <v>4.2</v>
      </c>
      <c r="D150" s="46">
        <v>0.43</v>
      </c>
      <c r="E150" s="288">
        <v>2</v>
      </c>
      <c r="F150" s="289"/>
      <c r="G150" s="49">
        <f>(B150*C150*E150*D150)</f>
        <v>21.672000000000001</v>
      </c>
      <c r="H150" s="68"/>
    </row>
    <row r="151" spans="1:8" s="57" customFormat="1" x14ac:dyDescent="0.3">
      <c r="A151" s="323" t="s">
        <v>19</v>
      </c>
      <c r="B151" s="324"/>
      <c r="C151" s="324"/>
      <c r="D151" s="324"/>
      <c r="E151" s="324"/>
      <c r="F151" s="324"/>
      <c r="G151" s="14">
        <f>G150</f>
        <v>21.672000000000001</v>
      </c>
      <c r="H151" s="68"/>
    </row>
    <row r="152" spans="1:8" s="57" customFormat="1" x14ac:dyDescent="0.3">
      <c r="A152" s="22" t="s">
        <v>138</v>
      </c>
      <c r="B152" s="325" t="s">
        <v>160</v>
      </c>
      <c r="C152" s="321"/>
      <c r="D152" s="321"/>
      <c r="E152" s="321"/>
      <c r="F152" s="321"/>
      <c r="G152" s="322"/>
      <c r="H152" s="68"/>
    </row>
    <row r="153" spans="1:8" s="57" customFormat="1" ht="28.8" x14ac:dyDescent="0.3">
      <c r="A153" s="52"/>
      <c r="B153" s="47" t="s">
        <v>7</v>
      </c>
      <c r="C153" s="47" t="s">
        <v>18</v>
      </c>
      <c r="D153" s="48" t="s">
        <v>10</v>
      </c>
      <c r="E153" s="286" t="s">
        <v>125</v>
      </c>
      <c r="F153" s="287"/>
      <c r="G153" s="41" t="s">
        <v>20</v>
      </c>
      <c r="H153" s="68"/>
    </row>
    <row r="154" spans="1:8" s="57" customFormat="1" x14ac:dyDescent="0.3">
      <c r="A154" s="41"/>
      <c r="B154" s="53">
        <v>6</v>
      </c>
      <c r="C154" s="53">
        <v>4.2</v>
      </c>
      <c r="D154" s="46">
        <v>0.05</v>
      </c>
      <c r="E154" s="288">
        <v>2</v>
      </c>
      <c r="F154" s="289"/>
      <c r="G154" s="49">
        <f>(B154*C154*D154*E154)</f>
        <v>2.5200000000000005</v>
      </c>
      <c r="H154" s="68"/>
    </row>
    <row r="155" spans="1:8" s="57" customFormat="1" x14ac:dyDescent="0.3">
      <c r="A155" s="323" t="s">
        <v>8</v>
      </c>
      <c r="B155" s="324"/>
      <c r="C155" s="324"/>
      <c r="D155" s="324"/>
      <c r="E155" s="324"/>
      <c r="F155" s="324"/>
      <c r="G155" s="14">
        <f>G154</f>
        <v>2.5200000000000005</v>
      </c>
      <c r="H155" s="68"/>
    </row>
  </sheetData>
  <sheetProtection selectLockedCells="1" selectUnlockedCells="1"/>
  <mergeCells count="204">
    <mergeCell ref="B134:G134"/>
    <mergeCell ref="B135:C135"/>
    <mergeCell ref="E135:F135"/>
    <mergeCell ref="E124:F124"/>
    <mergeCell ref="E127:F127"/>
    <mergeCell ref="A155:F155"/>
    <mergeCell ref="E153:F153"/>
    <mergeCell ref="E154:F154"/>
    <mergeCell ref="B143:G143"/>
    <mergeCell ref="E145:F145"/>
    <mergeCell ref="E146:F146"/>
    <mergeCell ref="A147:F147"/>
    <mergeCell ref="B148:G148"/>
    <mergeCell ref="A151:F151"/>
    <mergeCell ref="B152:G152"/>
    <mergeCell ref="B144:G144"/>
    <mergeCell ref="B138:G138"/>
    <mergeCell ref="B139:G139"/>
    <mergeCell ref="A142:F142"/>
    <mergeCell ref="D140:F140"/>
    <mergeCell ref="B140:C140"/>
    <mergeCell ref="B141:C141"/>
    <mergeCell ref="D141:F141"/>
    <mergeCell ref="B136:C136"/>
    <mergeCell ref="E136:F136"/>
    <mergeCell ref="A137:F137"/>
    <mergeCell ref="B115:C115"/>
    <mergeCell ref="E115:F115"/>
    <mergeCell ref="A116:F116"/>
    <mergeCell ref="B117:G117"/>
    <mergeCell ref="B118:C118"/>
    <mergeCell ref="D118:F118"/>
    <mergeCell ref="B119:C119"/>
    <mergeCell ref="D119:F119"/>
    <mergeCell ref="A120:F120"/>
    <mergeCell ref="B121:G121"/>
    <mergeCell ref="E128:F128"/>
    <mergeCell ref="A129:F129"/>
    <mergeCell ref="B130:G130"/>
    <mergeCell ref="B131:C131"/>
    <mergeCell ref="D131:F131"/>
    <mergeCell ref="B132:C132"/>
    <mergeCell ref="D132:F132"/>
    <mergeCell ref="A133:F133"/>
    <mergeCell ref="B122:G122"/>
    <mergeCell ref="E123:F123"/>
    <mergeCell ref="A125:F125"/>
    <mergeCell ref="B126:G126"/>
    <mergeCell ref="B109:C109"/>
    <mergeCell ref="B110:C110"/>
    <mergeCell ref="A107:F107"/>
    <mergeCell ref="D109:F109"/>
    <mergeCell ref="D110:F110"/>
    <mergeCell ref="B112:G112"/>
    <mergeCell ref="B113:G113"/>
    <mergeCell ref="B114:C114"/>
    <mergeCell ref="E114:F114"/>
    <mergeCell ref="A111:F111"/>
    <mergeCell ref="B108:G108"/>
    <mergeCell ref="B103:G103"/>
    <mergeCell ref="E105:F105"/>
    <mergeCell ref="B14:D14"/>
    <mergeCell ref="B15:D15"/>
    <mergeCell ref="B16:D16"/>
    <mergeCell ref="D84:F84"/>
    <mergeCell ref="A80:F80"/>
    <mergeCell ref="A55:F55"/>
    <mergeCell ref="A39:F39"/>
    <mergeCell ref="A43:F43"/>
    <mergeCell ref="A71:F71"/>
    <mergeCell ref="E37:F37"/>
    <mergeCell ref="E38:F38"/>
    <mergeCell ref="B33:C33"/>
    <mergeCell ref="E33:F33"/>
    <mergeCell ref="B34:C34"/>
    <mergeCell ref="E34:F34"/>
    <mergeCell ref="B44:G44"/>
    <mergeCell ref="B48:G48"/>
    <mergeCell ref="B30:G30"/>
    <mergeCell ref="B53:C53"/>
    <mergeCell ref="B52:G52"/>
    <mergeCell ref="D53:F53"/>
    <mergeCell ref="B36:G36"/>
    <mergeCell ref="E106:F106"/>
    <mergeCell ref="B72:G72"/>
    <mergeCell ref="B84:C84"/>
    <mergeCell ref="B68:G68"/>
    <mergeCell ref="D65:F65"/>
    <mergeCell ref="B66:C66"/>
    <mergeCell ref="D66:F66"/>
    <mergeCell ref="B81:G81"/>
    <mergeCell ref="A85:F85"/>
    <mergeCell ref="B86:G86"/>
    <mergeCell ref="B82:C82"/>
    <mergeCell ref="B65:C65"/>
    <mergeCell ref="E79:F79"/>
    <mergeCell ref="B105:C105"/>
    <mergeCell ref="B104:G104"/>
    <mergeCell ref="B106:C106"/>
    <mergeCell ref="E76:F76"/>
    <mergeCell ref="A67:F67"/>
    <mergeCell ref="A97:F97"/>
    <mergeCell ref="A101:F101"/>
    <mergeCell ref="B102:G102"/>
    <mergeCell ref="B98:G98"/>
    <mergeCell ref="D99:E99"/>
    <mergeCell ref="D100:E100"/>
    <mergeCell ref="B31:C31"/>
    <mergeCell ref="E31:F31"/>
    <mergeCell ref="B32:C32"/>
    <mergeCell ref="E32:F32"/>
    <mergeCell ref="B49:C49"/>
    <mergeCell ref="D49:F49"/>
    <mergeCell ref="A35:F35"/>
    <mergeCell ref="B40:G40"/>
    <mergeCell ref="B41:C41"/>
    <mergeCell ref="B42:C42"/>
    <mergeCell ref="B37:C37"/>
    <mergeCell ref="B38:C38"/>
    <mergeCell ref="E41:F41"/>
    <mergeCell ref="B45:C45"/>
    <mergeCell ref="D45:E45"/>
    <mergeCell ref="A3:G3"/>
    <mergeCell ref="A2:G2"/>
    <mergeCell ref="B4:G4"/>
    <mergeCell ref="E5:G5"/>
    <mergeCell ref="B29:G29"/>
    <mergeCell ref="E12:F12"/>
    <mergeCell ref="E13:F13"/>
    <mergeCell ref="E14:F14"/>
    <mergeCell ref="E15:F15"/>
    <mergeCell ref="E16:F16"/>
    <mergeCell ref="B7:G7"/>
    <mergeCell ref="B8:D8"/>
    <mergeCell ref="E8:F8"/>
    <mergeCell ref="E9:F9"/>
    <mergeCell ref="E10:F10"/>
    <mergeCell ref="B9:D9"/>
    <mergeCell ref="B10:D10"/>
    <mergeCell ref="B11:D11"/>
    <mergeCell ref="B12:D12"/>
    <mergeCell ref="B13:D13"/>
    <mergeCell ref="B17:D17"/>
    <mergeCell ref="E17:F17"/>
    <mergeCell ref="E11:F11"/>
    <mergeCell ref="A28:F28"/>
    <mergeCell ref="D54:F54"/>
    <mergeCell ref="B56:G56"/>
    <mergeCell ref="E42:F42"/>
    <mergeCell ref="A51:F51"/>
    <mergeCell ref="B64:G64"/>
    <mergeCell ref="D82:F82"/>
    <mergeCell ref="E77:F77"/>
    <mergeCell ref="E78:F78"/>
    <mergeCell ref="B60:G60"/>
    <mergeCell ref="B69:C69"/>
    <mergeCell ref="D69:F69"/>
    <mergeCell ref="B70:C70"/>
    <mergeCell ref="D70:F70"/>
    <mergeCell ref="B73:G73"/>
    <mergeCell ref="B57:C57"/>
    <mergeCell ref="D57:F57"/>
    <mergeCell ref="B58:C58"/>
    <mergeCell ref="D58:F58"/>
    <mergeCell ref="A59:F59"/>
    <mergeCell ref="A63:F63"/>
    <mergeCell ref="B50:C50"/>
    <mergeCell ref="B46:C46"/>
    <mergeCell ref="D46:E46"/>
    <mergeCell ref="A47:F47"/>
    <mergeCell ref="D26:F26"/>
    <mergeCell ref="D27:F27"/>
    <mergeCell ref="B18:G18"/>
    <mergeCell ref="E19:F19"/>
    <mergeCell ref="E20:F20"/>
    <mergeCell ref="E21:F21"/>
    <mergeCell ref="E22:F22"/>
    <mergeCell ref="E23:F23"/>
    <mergeCell ref="A24:F24"/>
    <mergeCell ref="B25:G25"/>
    <mergeCell ref="E149:F149"/>
    <mergeCell ref="E150:F150"/>
    <mergeCell ref="D50:F50"/>
    <mergeCell ref="B61:C61"/>
    <mergeCell ref="D61:F61"/>
    <mergeCell ref="B62:C62"/>
    <mergeCell ref="D62:F62"/>
    <mergeCell ref="E74:F74"/>
    <mergeCell ref="E75:F75"/>
    <mergeCell ref="E91:F91"/>
    <mergeCell ref="E92:F92"/>
    <mergeCell ref="B83:C83"/>
    <mergeCell ref="D83:F83"/>
    <mergeCell ref="D87:F87"/>
    <mergeCell ref="B88:C88"/>
    <mergeCell ref="D88:F88"/>
    <mergeCell ref="A89:F89"/>
    <mergeCell ref="B87:C87"/>
    <mergeCell ref="B90:G90"/>
    <mergeCell ref="E93:F93"/>
    <mergeCell ref="E94:F94"/>
    <mergeCell ref="E95:F95"/>
    <mergeCell ref="E96:F96"/>
    <mergeCell ref="B54:C54"/>
  </mergeCells>
  <pageMargins left="0.98425196850393704" right="0.31496062992125984" top="0.39370078740157483" bottom="0.39370078740157483" header="0.31496062992125984" footer="0.31496062992125984"/>
  <pageSetup paperSize="9" scale="93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3">
    <pageSetUpPr fitToPage="1"/>
  </sheetPr>
  <dimension ref="A1:W28"/>
  <sheetViews>
    <sheetView zoomScale="88" zoomScaleNormal="88" workbookViewId="0">
      <selection activeCell="A6" sqref="A6"/>
    </sheetView>
  </sheetViews>
  <sheetFormatPr defaultColWidth="9.109375" defaultRowHeight="14.4" x14ac:dyDescent="0.3"/>
  <cols>
    <col min="1" max="18" width="9.109375" style="25"/>
    <col min="19" max="21" width="9.109375" style="25" customWidth="1"/>
    <col min="22" max="16384" width="9.109375" style="25"/>
  </cols>
  <sheetData>
    <row r="1" spans="1:23" ht="15" customHeight="1" x14ac:dyDescent="0.3">
      <c r="A1" s="507" t="s">
        <v>98</v>
      </c>
      <c r="B1" s="507"/>
      <c r="C1" s="507"/>
      <c r="D1" s="507"/>
      <c r="E1" s="507"/>
      <c r="F1" s="507"/>
      <c r="G1" s="507"/>
      <c r="H1" s="507"/>
      <c r="I1" s="507"/>
      <c r="J1" s="507"/>
      <c r="K1" s="507"/>
      <c r="L1" s="507"/>
      <c r="M1" s="507"/>
      <c r="N1" s="507"/>
      <c r="O1" s="507"/>
      <c r="P1" s="507"/>
      <c r="Q1" s="507"/>
      <c r="R1" s="507"/>
      <c r="S1" s="507"/>
      <c r="T1" s="507"/>
      <c r="U1" s="507"/>
      <c r="V1" s="507"/>
      <c r="W1" s="507"/>
    </row>
    <row r="2" spans="1:23" ht="15" customHeight="1" x14ac:dyDescent="0.3">
      <c r="A2" s="507"/>
      <c r="B2" s="507"/>
      <c r="C2" s="507"/>
      <c r="D2" s="507"/>
      <c r="E2" s="507"/>
      <c r="F2" s="507"/>
      <c r="G2" s="507"/>
      <c r="H2" s="507"/>
      <c r="I2" s="507"/>
      <c r="J2" s="507"/>
      <c r="K2" s="507"/>
      <c r="L2" s="507"/>
      <c r="M2" s="507"/>
      <c r="N2" s="507"/>
      <c r="O2" s="507"/>
      <c r="P2" s="507"/>
      <c r="Q2" s="507"/>
      <c r="R2" s="507"/>
      <c r="S2" s="507"/>
      <c r="T2" s="507"/>
      <c r="U2" s="507"/>
      <c r="V2" s="507"/>
      <c r="W2" s="507"/>
    </row>
    <row r="3" spans="1:23" ht="15" customHeight="1" x14ac:dyDescent="0.3">
      <c r="A3" s="507"/>
      <c r="B3" s="507"/>
      <c r="C3" s="507"/>
      <c r="D3" s="507"/>
      <c r="E3" s="507"/>
      <c r="F3" s="507"/>
      <c r="G3" s="507"/>
      <c r="H3" s="507"/>
      <c r="I3" s="507"/>
      <c r="J3" s="507"/>
      <c r="K3" s="507"/>
      <c r="L3" s="507"/>
      <c r="M3" s="507"/>
      <c r="N3" s="507"/>
      <c r="O3" s="507"/>
      <c r="P3" s="507"/>
      <c r="Q3" s="507"/>
      <c r="R3" s="507"/>
      <c r="S3" s="507"/>
      <c r="T3" s="507"/>
      <c r="U3" s="507"/>
      <c r="V3" s="507"/>
      <c r="W3" s="507"/>
    </row>
    <row r="4" spans="1:23" ht="15" customHeight="1" x14ac:dyDescent="0.3">
      <c r="A4" s="507"/>
      <c r="B4" s="507"/>
      <c r="C4" s="507"/>
      <c r="D4" s="507"/>
      <c r="E4" s="507"/>
      <c r="F4" s="507"/>
      <c r="G4" s="507"/>
      <c r="H4" s="507"/>
      <c r="I4" s="507"/>
      <c r="J4" s="507"/>
      <c r="K4" s="507"/>
      <c r="L4" s="507"/>
      <c r="M4" s="507"/>
      <c r="N4" s="507"/>
      <c r="O4" s="507"/>
      <c r="P4" s="507"/>
      <c r="Q4" s="507"/>
      <c r="R4" s="507"/>
      <c r="S4" s="507"/>
      <c r="T4" s="507"/>
      <c r="U4" s="507"/>
      <c r="V4" s="507"/>
      <c r="W4" s="507"/>
    </row>
    <row r="5" spans="1:23" ht="15" customHeight="1" thickBot="1" x14ac:dyDescent="0.35">
      <c r="A5" s="514" t="s">
        <v>182</v>
      </c>
      <c r="B5" s="514"/>
      <c r="C5" s="514"/>
      <c r="D5" s="514"/>
      <c r="E5" s="514"/>
      <c r="F5" s="514"/>
      <c r="G5" s="514"/>
      <c r="H5" s="514"/>
      <c r="I5" s="514"/>
      <c r="J5" s="514"/>
      <c r="K5" s="514"/>
      <c r="L5" s="514"/>
      <c r="M5" s="514"/>
      <c r="N5" s="514"/>
      <c r="O5" s="514"/>
      <c r="P5" s="514"/>
      <c r="Q5" s="514"/>
      <c r="R5" s="514"/>
      <c r="S5" s="514"/>
      <c r="T5" s="514"/>
      <c r="U5" s="514"/>
      <c r="V5" s="514"/>
      <c r="W5" s="514"/>
    </row>
    <row r="6" spans="1:23" ht="15" thickBot="1" x14ac:dyDescent="0.35">
      <c r="A6" s="26" t="s">
        <v>1</v>
      </c>
      <c r="B6" s="439" t="s">
        <v>94</v>
      </c>
      <c r="C6" s="440"/>
      <c r="D6" s="440"/>
      <c r="E6" s="440"/>
      <c r="F6" s="440"/>
      <c r="G6" s="440"/>
      <c r="H6" s="440" t="s">
        <v>95</v>
      </c>
      <c r="I6" s="413"/>
      <c r="J6" s="411" t="s">
        <v>100</v>
      </c>
      <c r="K6" s="412"/>
      <c r="L6" s="439" t="s">
        <v>101</v>
      </c>
      <c r="M6" s="413"/>
      <c r="N6" s="411" t="s">
        <v>102</v>
      </c>
      <c r="O6" s="412"/>
      <c r="P6" s="411" t="s">
        <v>103</v>
      </c>
      <c r="Q6" s="412"/>
      <c r="R6" s="411" t="s">
        <v>104</v>
      </c>
      <c r="S6" s="413"/>
      <c r="T6" s="405" t="s">
        <v>118</v>
      </c>
      <c r="U6" s="406"/>
      <c r="V6" s="411" t="s">
        <v>97</v>
      </c>
      <c r="W6" s="412"/>
    </row>
    <row r="7" spans="1:23" x14ac:dyDescent="0.3">
      <c r="A7" s="419">
        <v>1</v>
      </c>
      <c r="B7" s="421" t="s">
        <v>29</v>
      </c>
      <c r="C7" s="422"/>
      <c r="D7" s="422"/>
      <c r="E7" s="422"/>
      <c r="F7" s="422"/>
      <c r="G7" s="423"/>
      <c r="H7" s="435" t="e">
        <f>#REF!</f>
        <v>#REF!</v>
      </c>
      <c r="I7" s="436"/>
      <c r="J7" s="492">
        <v>1</v>
      </c>
      <c r="K7" s="493"/>
      <c r="L7" s="494"/>
      <c r="M7" s="495"/>
      <c r="N7" s="494"/>
      <c r="O7" s="496"/>
      <c r="P7" s="494"/>
      <c r="Q7" s="496"/>
      <c r="R7" s="494"/>
      <c r="S7" s="495"/>
      <c r="T7" s="407"/>
      <c r="U7" s="408"/>
      <c r="V7" s="508">
        <f>J7</f>
        <v>1</v>
      </c>
      <c r="W7" s="496"/>
    </row>
    <row r="8" spans="1:23" ht="15" thickBot="1" x14ac:dyDescent="0.35">
      <c r="A8" s="420"/>
      <c r="B8" s="424"/>
      <c r="C8" s="425"/>
      <c r="D8" s="425"/>
      <c r="E8" s="425"/>
      <c r="F8" s="425"/>
      <c r="G8" s="426"/>
      <c r="H8" s="437"/>
      <c r="I8" s="438"/>
      <c r="J8" s="497" t="e">
        <f>H7</f>
        <v>#REF!</v>
      </c>
      <c r="K8" s="410"/>
      <c r="L8" s="409"/>
      <c r="M8" s="414"/>
      <c r="N8" s="409"/>
      <c r="O8" s="410"/>
      <c r="P8" s="409"/>
      <c r="Q8" s="410"/>
      <c r="R8" s="409"/>
      <c r="S8" s="414"/>
      <c r="T8" s="409"/>
      <c r="U8" s="410"/>
      <c r="V8" s="437" t="e">
        <f>J8</f>
        <v>#REF!</v>
      </c>
      <c r="W8" s="509"/>
    </row>
    <row r="9" spans="1:23" x14ac:dyDescent="0.3">
      <c r="A9" s="427">
        <v>2</v>
      </c>
      <c r="B9" s="429" t="s">
        <v>5</v>
      </c>
      <c r="C9" s="430"/>
      <c r="D9" s="430"/>
      <c r="E9" s="430"/>
      <c r="F9" s="430"/>
      <c r="G9" s="431"/>
      <c r="H9" s="445" t="e">
        <f>#REF!</f>
        <v>#REF!</v>
      </c>
      <c r="I9" s="446"/>
      <c r="J9" s="489">
        <v>0.5</v>
      </c>
      <c r="K9" s="490"/>
      <c r="L9" s="489">
        <v>0.5</v>
      </c>
      <c r="M9" s="491"/>
      <c r="N9" s="396"/>
      <c r="O9" s="397"/>
      <c r="P9" s="396"/>
      <c r="Q9" s="397"/>
      <c r="R9" s="396"/>
      <c r="S9" s="498"/>
      <c r="T9" s="396"/>
      <c r="U9" s="397"/>
      <c r="V9" s="396">
        <f>J9+L9</f>
        <v>1</v>
      </c>
      <c r="W9" s="510"/>
    </row>
    <row r="10" spans="1:23" x14ac:dyDescent="0.3">
      <c r="A10" s="428"/>
      <c r="B10" s="432"/>
      <c r="C10" s="433"/>
      <c r="D10" s="433"/>
      <c r="E10" s="433"/>
      <c r="F10" s="433"/>
      <c r="G10" s="434"/>
      <c r="H10" s="443"/>
      <c r="I10" s="444"/>
      <c r="J10" s="402" t="e">
        <f>H9*J9</f>
        <v>#REF!</v>
      </c>
      <c r="K10" s="399"/>
      <c r="L10" s="402" t="e">
        <f>H9*L9</f>
        <v>#REF!</v>
      </c>
      <c r="M10" s="499"/>
      <c r="N10" s="398"/>
      <c r="O10" s="399"/>
      <c r="P10" s="398"/>
      <c r="Q10" s="399"/>
      <c r="R10" s="398"/>
      <c r="S10" s="499"/>
      <c r="T10" s="398"/>
      <c r="U10" s="399"/>
      <c r="V10" s="443" t="e">
        <f>J10+L10</f>
        <v>#REF!</v>
      </c>
      <c r="W10" s="511"/>
    </row>
    <row r="11" spans="1:23" x14ac:dyDescent="0.3">
      <c r="A11" s="450">
        <v>3</v>
      </c>
      <c r="B11" s="447" t="s">
        <v>23</v>
      </c>
      <c r="C11" s="448"/>
      <c r="D11" s="448"/>
      <c r="E11" s="448"/>
      <c r="F11" s="448"/>
      <c r="G11" s="449"/>
      <c r="H11" s="441" t="e">
        <f>#REF!</f>
        <v>#REF!</v>
      </c>
      <c r="I11" s="442"/>
      <c r="J11" s="417"/>
      <c r="K11" s="418"/>
      <c r="L11" s="485">
        <v>0.3</v>
      </c>
      <c r="M11" s="486"/>
      <c r="N11" s="485">
        <v>0.5</v>
      </c>
      <c r="O11" s="487"/>
      <c r="P11" s="485">
        <v>0.2</v>
      </c>
      <c r="Q11" s="487"/>
      <c r="R11" s="417"/>
      <c r="S11" s="488"/>
      <c r="T11" s="392"/>
      <c r="U11" s="393"/>
      <c r="V11" s="417">
        <f>L11+N11+P11</f>
        <v>1</v>
      </c>
      <c r="W11" s="393"/>
    </row>
    <row r="12" spans="1:23" x14ac:dyDescent="0.3">
      <c r="A12" s="450"/>
      <c r="B12" s="447"/>
      <c r="C12" s="448"/>
      <c r="D12" s="448"/>
      <c r="E12" s="448"/>
      <c r="F12" s="448"/>
      <c r="G12" s="449"/>
      <c r="H12" s="441"/>
      <c r="I12" s="442"/>
      <c r="J12" s="392"/>
      <c r="K12" s="393"/>
      <c r="L12" s="500" t="e">
        <f>H11*L11</f>
        <v>#REF!</v>
      </c>
      <c r="M12" s="467"/>
      <c r="N12" s="500" t="e">
        <f>H11*N11</f>
        <v>#REF!</v>
      </c>
      <c r="O12" s="393"/>
      <c r="P12" s="500" t="e">
        <f>P11*H11</f>
        <v>#REF!</v>
      </c>
      <c r="Q12" s="393"/>
      <c r="R12" s="392"/>
      <c r="S12" s="467"/>
      <c r="T12" s="392"/>
      <c r="U12" s="393"/>
      <c r="V12" s="441" t="e">
        <f>L12+N12+P12</f>
        <v>#REF!</v>
      </c>
      <c r="W12" s="512"/>
    </row>
    <row r="13" spans="1:23" x14ac:dyDescent="0.3">
      <c r="A13" s="428">
        <v>4</v>
      </c>
      <c r="B13" s="432" t="s">
        <v>28</v>
      </c>
      <c r="C13" s="433"/>
      <c r="D13" s="433"/>
      <c r="E13" s="433"/>
      <c r="F13" s="433"/>
      <c r="G13" s="434"/>
      <c r="H13" s="443" t="e">
        <f>#REF!</f>
        <v>#REF!</v>
      </c>
      <c r="I13" s="444"/>
      <c r="J13" s="403"/>
      <c r="K13" s="404"/>
      <c r="L13" s="403"/>
      <c r="M13" s="501"/>
      <c r="N13" s="400"/>
      <c r="O13" s="401"/>
      <c r="P13" s="415">
        <v>0.35</v>
      </c>
      <c r="Q13" s="502"/>
      <c r="R13" s="415">
        <v>0.4</v>
      </c>
      <c r="S13" s="416"/>
      <c r="T13" s="400">
        <v>0.25</v>
      </c>
      <c r="U13" s="401"/>
      <c r="V13" s="403">
        <f>N13+P13+R13+T13</f>
        <v>1</v>
      </c>
      <c r="W13" s="399"/>
    </row>
    <row r="14" spans="1:23" x14ac:dyDescent="0.3">
      <c r="A14" s="428"/>
      <c r="B14" s="432"/>
      <c r="C14" s="433"/>
      <c r="D14" s="433"/>
      <c r="E14" s="433"/>
      <c r="F14" s="433"/>
      <c r="G14" s="434"/>
      <c r="H14" s="443"/>
      <c r="I14" s="444"/>
      <c r="J14" s="398"/>
      <c r="K14" s="399"/>
      <c r="L14" s="398"/>
      <c r="M14" s="499"/>
      <c r="N14" s="402"/>
      <c r="O14" s="399"/>
      <c r="P14" s="402" t="e">
        <f>H13*P13</f>
        <v>#REF!</v>
      </c>
      <c r="Q14" s="399"/>
      <c r="R14" s="402" t="e">
        <f>H13*R13</f>
        <v>#REF!</v>
      </c>
      <c r="S14" s="499"/>
      <c r="T14" s="402" t="e">
        <f>T13*H13</f>
        <v>#REF!</v>
      </c>
      <c r="U14" s="399"/>
      <c r="V14" s="443" t="e">
        <f>T14+P14+R14</f>
        <v>#REF!</v>
      </c>
      <c r="W14" s="511"/>
    </row>
    <row r="15" spans="1:23" x14ac:dyDescent="0.3">
      <c r="A15" s="450">
        <v>5</v>
      </c>
      <c r="B15" s="447" t="s">
        <v>40</v>
      </c>
      <c r="C15" s="448"/>
      <c r="D15" s="448"/>
      <c r="E15" s="448"/>
      <c r="F15" s="448"/>
      <c r="G15" s="449"/>
      <c r="H15" s="441" t="e">
        <f>#REF!</f>
        <v>#REF!</v>
      </c>
      <c r="I15" s="442"/>
      <c r="J15" s="417"/>
      <c r="K15" s="418"/>
      <c r="L15" s="417"/>
      <c r="M15" s="488"/>
      <c r="N15" s="417"/>
      <c r="O15" s="418"/>
      <c r="P15" s="417"/>
      <c r="Q15" s="418"/>
      <c r="R15" s="417"/>
      <c r="S15" s="418"/>
      <c r="T15" s="485">
        <v>1</v>
      </c>
      <c r="U15" s="486"/>
      <c r="V15" s="417">
        <f>T15</f>
        <v>1</v>
      </c>
      <c r="W15" s="418"/>
    </row>
    <row r="16" spans="1:23" x14ac:dyDescent="0.3">
      <c r="A16" s="450"/>
      <c r="B16" s="447"/>
      <c r="C16" s="448"/>
      <c r="D16" s="448"/>
      <c r="E16" s="448"/>
      <c r="F16" s="448"/>
      <c r="G16" s="449"/>
      <c r="H16" s="441"/>
      <c r="I16" s="442"/>
      <c r="J16" s="392"/>
      <c r="K16" s="393"/>
      <c r="L16" s="392"/>
      <c r="M16" s="467"/>
      <c r="N16" s="392"/>
      <c r="O16" s="393"/>
      <c r="P16" s="392"/>
      <c r="Q16" s="393"/>
      <c r="R16" s="392"/>
      <c r="S16" s="393"/>
      <c r="T16" s="500" t="e">
        <f>H15*T15</f>
        <v>#REF!</v>
      </c>
      <c r="U16" s="467"/>
      <c r="V16" s="441" t="e">
        <f>T16</f>
        <v>#REF!</v>
      </c>
      <c r="W16" s="512"/>
    </row>
    <row r="17" spans="1:23" x14ac:dyDescent="0.3">
      <c r="A17" s="451"/>
      <c r="B17" s="462"/>
      <c r="C17" s="463"/>
      <c r="D17" s="463"/>
      <c r="E17" s="463"/>
      <c r="F17" s="463"/>
      <c r="G17" s="464"/>
      <c r="H17" s="505"/>
      <c r="I17" s="506"/>
      <c r="J17" s="503"/>
      <c r="K17" s="504"/>
      <c r="L17" s="503"/>
      <c r="M17" s="464"/>
      <c r="N17" s="503"/>
      <c r="O17" s="504"/>
      <c r="P17" s="503"/>
      <c r="Q17" s="504"/>
      <c r="R17" s="503"/>
      <c r="S17" s="464"/>
      <c r="T17" s="403"/>
      <c r="U17" s="404"/>
      <c r="V17" s="503"/>
      <c r="W17" s="504"/>
    </row>
    <row r="18" spans="1:23" x14ac:dyDescent="0.3">
      <c r="A18" s="451"/>
      <c r="B18" s="462"/>
      <c r="C18" s="463"/>
      <c r="D18" s="463"/>
      <c r="E18" s="463"/>
      <c r="F18" s="463"/>
      <c r="G18" s="464"/>
      <c r="H18" s="505"/>
      <c r="I18" s="506"/>
      <c r="J18" s="503"/>
      <c r="K18" s="504"/>
      <c r="L18" s="503"/>
      <c r="M18" s="464"/>
      <c r="N18" s="503"/>
      <c r="O18" s="504"/>
      <c r="P18" s="503"/>
      <c r="Q18" s="504"/>
      <c r="R18" s="503"/>
      <c r="S18" s="464"/>
      <c r="T18" s="398"/>
      <c r="U18" s="399"/>
      <c r="V18" s="503"/>
      <c r="W18" s="504"/>
    </row>
    <row r="19" spans="1:23" x14ac:dyDescent="0.3">
      <c r="A19" s="452"/>
      <c r="B19" s="465"/>
      <c r="C19" s="466"/>
      <c r="D19" s="466"/>
      <c r="E19" s="466"/>
      <c r="F19" s="466"/>
      <c r="G19" s="467"/>
      <c r="H19" s="441"/>
      <c r="I19" s="442"/>
      <c r="J19" s="392"/>
      <c r="K19" s="393"/>
      <c r="L19" s="392"/>
      <c r="M19" s="467"/>
      <c r="N19" s="392"/>
      <c r="O19" s="393"/>
      <c r="P19" s="392"/>
      <c r="Q19" s="393"/>
      <c r="R19" s="392"/>
      <c r="S19" s="467"/>
      <c r="T19" s="392"/>
      <c r="U19" s="393"/>
      <c r="V19" s="392"/>
      <c r="W19" s="393"/>
    </row>
    <row r="20" spans="1:23" x14ac:dyDescent="0.3">
      <c r="A20" s="452"/>
      <c r="B20" s="465"/>
      <c r="C20" s="466"/>
      <c r="D20" s="466"/>
      <c r="E20" s="466"/>
      <c r="F20" s="466"/>
      <c r="G20" s="467"/>
      <c r="H20" s="441"/>
      <c r="I20" s="442"/>
      <c r="J20" s="392"/>
      <c r="K20" s="393"/>
      <c r="L20" s="392"/>
      <c r="M20" s="467"/>
      <c r="N20" s="392"/>
      <c r="O20" s="393"/>
      <c r="P20" s="392"/>
      <c r="Q20" s="393"/>
      <c r="R20" s="392"/>
      <c r="S20" s="467"/>
      <c r="T20" s="392"/>
      <c r="U20" s="393"/>
      <c r="V20" s="392"/>
      <c r="W20" s="393"/>
    </row>
    <row r="21" spans="1:23" x14ac:dyDescent="0.3">
      <c r="A21" s="451"/>
      <c r="B21" s="462"/>
      <c r="C21" s="463"/>
      <c r="D21" s="463"/>
      <c r="E21" s="463"/>
      <c r="F21" s="463"/>
      <c r="G21" s="464"/>
      <c r="H21" s="505"/>
      <c r="I21" s="506"/>
      <c r="J21" s="503"/>
      <c r="K21" s="504"/>
      <c r="L21" s="503"/>
      <c r="M21" s="464"/>
      <c r="N21" s="503"/>
      <c r="O21" s="504"/>
      <c r="P21" s="503"/>
      <c r="Q21" s="504"/>
      <c r="R21" s="503"/>
      <c r="S21" s="464"/>
      <c r="T21" s="403"/>
      <c r="U21" s="404"/>
      <c r="V21" s="503"/>
      <c r="W21" s="504"/>
    </row>
    <row r="22" spans="1:23" x14ac:dyDescent="0.3">
      <c r="A22" s="451"/>
      <c r="B22" s="462"/>
      <c r="C22" s="463"/>
      <c r="D22" s="463"/>
      <c r="E22" s="463"/>
      <c r="F22" s="463"/>
      <c r="G22" s="464"/>
      <c r="H22" s="505"/>
      <c r="I22" s="506"/>
      <c r="J22" s="503"/>
      <c r="K22" s="504"/>
      <c r="L22" s="503"/>
      <c r="M22" s="464"/>
      <c r="N22" s="503"/>
      <c r="O22" s="504"/>
      <c r="P22" s="503"/>
      <c r="Q22" s="504"/>
      <c r="R22" s="503"/>
      <c r="S22" s="464"/>
      <c r="T22" s="398"/>
      <c r="U22" s="399"/>
      <c r="V22" s="503"/>
      <c r="W22" s="504"/>
    </row>
    <row r="23" spans="1:23" x14ac:dyDescent="0.3">
      <c r="A23" s="515"/>
      <c r="B23" s="465"/>
      <c r="C23" s="466"/>
      <c r="D23" s="466"/>
      <c r="E23" s="466"/>
      <c r="F23" s="466"/>
      <c r="G23" s="467"/>
      <c r="H23" s="441"/>
      <c r="I23" s="442"/>
      <c r="J23" s="392"/>
      <c r="K23" s="393"/>
      <c r="L23" s="392"/>
      <c r="M23" s="467"/>
      <c r="N23" s="392"/>
      <c r="O23" s="393"/>
      <c r="P23" s="392"/>
      <c r="Q23" s="393"/>
      <c r="R23" s="392"/>
      <c r="S23" s="467"/>
      <c r="T23" s="392"/>
      <c r="U23" s="393"/>
      <c r="V23" s="392"/>
      <c r="W23" s="393"/>
    </row>
    <row r="24" spans="1:23" ht="15" thickBot="1" x14ac:dyDescent="0.35">
      <c r="A24" s="516"/>
      <c r="B24" s="468"/>
      <c r="C24" s="469"/>
      <c r="D24" s="469"/>
      <c r="E24" s="469"/>
      <c r="F24" s="469"/>
      <c r="G24" s="470"/>
      <c r="H24" s="517"/>
      <c r="I24" s="518"/>
      <c r="J24" s="394"/>
      <c r="K24" s="395"/>
      <c r="L24" s="394"/>
      <c r="M24" s="470"/>
      <c r="N24" s="394"/>
      <c r="O24" s="395"/>
      <c r="P24" s="394"/>
      <c r="Q24" s="395"/>
      <c r="R24" s="394"/>
      <c r="S24" s="470"/>
      <c r="T24" s="394"/>
      <c r="U24" s="395"/>
      <c r="V24" s="394"/>
      <c r="W24" s="395"/>
    </row>
    <row r="25" spans="1:23" x14ac:dyDescent="0.3">
      <c r="A25" s="453" t="s">
        <v>37</v>
      </c>
      <c r="B25" s="454"/>
      <c r="C25" s="454"/>
      <c r="D25" s="454"/>
      <c r="E25" s="454"/>
      <c r="F25" s="454"/>
      <c r="G25" s="455"/>
      <c r="H25" s="479" t="e">
        <f>SUM(H7:I16)</f>
        <v>#REF!</v>
      </c>
      <c r="I25" s="480"/>
      <c r="J25" s="479" t="e">
        <f>J8+J10</f>
        <v>#REF!</v>
      </c>
      <c r="K25" s="481"/>
      <c r="L25" s="479" t="e">
        <f>L10+L12</f>
        <v>#REF!</v>
      </c>
      <c r="M25" s="483"/>
      <c r="N25" s="479" t="e">
        <f>N12</f>
        <v>#REF!</v>
      </c>
      <c r="O25" s="484"/>
      <c r="P25" s="479" t="e">
        <f>P12+P14</f>
        <v>#REF!</v>
      </c>
      <c r="Q25" s="484"/>
      <c r="R25" s="479" t="e">
        <f>R14</f>
        <v>#REF!</v>
      </c>
      <c r="S25" s="483"/>
      <c r="T25" s="384" t="e">
        <f>T14+T16</f>
        <v>#REF!</v>
      </c>
      <c r="U25" s="385"/>
      <c r="V25" s="479" t="e">
        <f>V8+V10+V12+V14+V16</f>
        <v>#REF!</v>
      </c>
      <c r="W25" s="484"/>
    </row>
    <row r="26" spans="1:23" ht="15" thickBot="1" x14ac:dyDescent="0.35">
      <c r="A26" s="456"/>
      <c r="B26" s="457"/>
      <c r="C26" s="457"/>
      <c r="D26" s="457"/>
      <c r="E26" s="457"/>
      <c r="F26" s="457"/>
      <c r="G26" s="458"/>
      <c r="H26" s="473"/>
      <c r="I26" s="474"/>
      <c r="J26" s="473"/>
      <c r="K26" s="482"/>
      <c r="L26" s="476"/>
      <c r="M26" s="478"/>
      <c r="N26" s="476"/>
      <c r="O26" s="477"/>
      <c r="P26" s="476"/>
      <c r="Q26" s="477"/>
      <c r="R26" s="476"/>
      <c r="S26" s="478"/>
      <c r="T26" s="386"/>
      <c r="U26" s="387"/>
      <c r="V26" s="476"/>
      <c r="W26" s="477"/>
    </row>
    <row r="27" spans="1:23" x14ac:dyDescent="0.3">
      <c r="A27" s="459" t="s">
        <v>96</v>
      </c>
      <c r="B27" s="460"/>
      <c r="C27" s="460"/>
      <c r="D27" s="460"/>
      <c r="E27" s="460"/>
      <c r="F27" s="460"/>
      <c r="G27" s="461"/>
      <c r="H27" s="471"/>
      <c r="I27" s="472"/>
      <c r="J27" s="471" t="e">
        <f>J25</f>
        <v>#REF!</v>
      </c>
      <c r="K27" s="475"/>
      <c r="L27" s="471" t="e">
        <f>J27+L25</f>
        <v>#REF!</v>
      </c>
      <c r="M27" s="431"/>
      <c r="N27" s="471" t="e">
        <f>L27+N25</f>
        <v>#REF!</v>
      </c>
      <c r="O27" s="475"/>
      <c r="P27" s="471" t="e">
        <f>N27+P25</f>
        <v>#REF!</v>
      </c>
      <c r="Q27" s="475"/>
      <c r="R27" s="471" t="e">
        <f>P27+R25</f>
        <v>#REF!</v>
      </c>
      <c r="S27" s="431"/>
      <c r="T27" s="388" t="e">
        <f>R27+T25</f>
        <v>#REF!</v>
      </c>
      <c r="U27" s="389"/>
      <c r="V27" s="513"/>
      <c r="W27" s="475"/>
    </row>
    <row r="28" spans="1:23" ht="15" thickBot="1" x14ac:dyDescent="0.35">
      <c r="A28" s="456"/>
      <c r="B28" s="457"/>
      <c r="C28" s="457"/>
      <c r="D28" s="457"/>
      <c r="E28" s="457"/>
      <c r="F28" s="457"/>
      <c r="G28" s="458"/>
      <c r="H28" s="473"/>
      <c r="I28" s="474"/>
      <c r="J28" s="476"/>
      <c r="K28" s="477"/>
      <c r="L28" s="476"/>
      <c r="M28" s="478"/>
      <c r="N28" s="476"/>
      <c r="O28" s="477"/>
      <c r="P28" s="476"/>
      <c r="Q28" s="477"/>
      <c r="R28" s="476"/>
      <c r="S28" s="478"/>
      <c r="T28" s="390"/>
      <c r="U28" s="391"/>
      <c r="V28" s="476"/>
      <c r="W28" s="477"/>
    </row>
  </sheetData>
  <mergeCells count="182">
    <mergeCell ref="V25:W26"/>
    <mergeCell ref="V27:W28"/>
    <mergeCell ref="A5:W5"/>
    <mergeCell ref="A23:A24"/>
    <mergeCell ref="V19:W19"/>
    <mergeCell ref="V20:W20"/>
    <mergeCell ref="V21:W21"/>
    <mergeCell ref="V22:W22"/>
    <mergeCell ref="V23:W23"/>
    <mergeCell ref="V24:W24"/>
    <mergeCell ref="V13:W13"/>
    <mergeCell ref="V14:W14"/>
    <mergeCell ref="V15:W15"/>
    <mergeCell ref="V16:W16"/>
    <mergeCell ref="V17:W17"/>
    <mergeCell ref="V18:W18"/>
    <mergeCell ref="H23:I24"/>
    <mergeCell ref="V6:W6"/>
    <mergeCell ref="L24:M24"/>
    <mergeCell ref="N17:O17"/>
    <mergeCell ref="N18:O18"/>
    <mergeCell ref="N19:O19"/>
    <mergeCell ref="N20:O20"/>
    <mergeCell ref="N21:O21"/>
    <mergeCell ref="A1:W4"/>
    <mergeCell ref="V7:W7"/>
    <mergeCell ref="V8:W8"/>
    <mergeCell ref="V9:W9"/>
    <mergeCell ref="V10:W10"/>
    <mergeCell ref="V11:W11"/>
    <mergeCell ref="V12:W12"/>
    <mergeCell ref="P23:Q23"/>
    <mergeCell ref="P24:Q24"/>
    <mergeCell ref="R17:S17"/>
    <mergeCell ref="R18:S18"/>
    <mergeCell ref="R19:S19"/>
    <mergeCell ref="R20:S20"/>
    <mergeCell ref="R21:S21"/>
    <mergeCell ref="R22:S22"/>
    <mergeCell ref="R23:S23"/>
    <mergeCell ref="R24:S24"/>
    <mergeCell ref="P17:Q17"/>
    <mergeCell ref="P18:Q18"/>
    <mergeCell ref="P19:Q19"/>
    <mergeCell ref="P20:Q20"/>
    <mergeCell ref="P21:Q21"/>
    <mergeCell ref="P22:Q22"/>
    <mergeCell ref="L23:M23"/>
    <mergeCell ref="N22:O22"/>
    <mergeCell ref="N23:O23"/>
    <mergeCell ref="N24:O24"/>
    <mergeCell ref="L17:M17"/>
    <mergeCell ref="L18:M18"/>
    <mergeCell ref="L19:M19"/>
    <mergeCell ref="L20:M20"/>
    <mergeCell ref="L21:M21"/>
    <mergeCell ref="L22:M22"/>
    <mergeCell ref="J17:K17"/>
    <mergeCell ref="J18:K18"/>
    <mergeCell ref="J19:K19"/>
    <mergeCell ref="J20:K20"/>
    <mergeCell ref="J21:K21"/>
    <mergeCell ref="J22:K22"/>
    <mergeCell ref="J23:K23"/>
    <mergeCell ref="J24:K24"/>
    <mergeCell ref="H17:I18"/>
    <mergeCell ref="H19:I20"/>
    <mergeCell ref="H21:I22"/>
    <mergeCell ref="J16:K16"/>
    <mergeCell ref="L16:M16"/>
    <mergeCell ref="N16:O16"/>
    <mergeCell ref="P16:Q16"/>
    <mergeCell ref="T16:U16"/>
    <mergeCell ref="J12:K12"/>
    <mergeCell ref="L12:M12"/>
    <mergeCell ref="N12:O12"/>
    <mergeCell ref="P12:Q12"/>
    <mergeCell ref="R12:S12"/>
    <mergeCell ref="J15:K15"/>
    <mergeCell ref="L15:M15"/>
    <mergeCell ref="N15:O15"/>
    <mergeCell ref="P15:Q15"/>
    <mergeCell ref="T15:U15"/>
    <mergeCell ref="J14:K14"/>
    <mergeCell ref="L14:M14"/>
    <mergeCell ref="N14:O14"/>
    <mergeCell ref="P14:Q14"/>
    <mergeCell ref="R14:S14"/>
    <mergeCell ref="J13:K13"/>
    <mergeCell ref="L13:M13"/>
    <mergeCell ref="N13:O13"/>
    <mergeCell ref="P13:Q13"/>
    <mergeCell ref="J11:K11"/>
    <mergeCell ref="L11:M11"/>
    <mergeCell ref="N11:O11"/>
    <mergeCell ref="P11:Q11"/>
    <mergeCell ref="R11:S11"/>
    <mergeCell ref="J9:K9"/>
    <mergeCell ref="L9:M9"/>
    <mergeCell ref="J7:K7"/>
    <mergeCell ref="L7:M7"/>
    <mergeCell ref="N7:O7"/>
    <mergeCell ref="P7:Q7"/>
    <mergeCell ref="R7:S7"/>
    <mergeCell ref="J8:K8"/>
    <mergeCell ref="L8:M8"/>
    <mergeCell ref="N8:O8"/>
    <mergeCell ref="P8:Q8"/>
    <mergeCell ref="N9:O9"/>
    <mergeCell ref="P9:Q9"/>
    <mergeCell ref="R9:S9"/>
    <mergeCell ref="J10:K10"/>
    <mergeCell ref="L10:M10"/>
    <mergeCell ref="N10:O10"/>
    <mergeCell ref="P10:Q10"/>
    <mergeCell ref="R10:S10"/>
    <mergeCell ref="H27:I28"/>
    <mergeCell ref="J27:K28"/>
    <mergeCell ref="L27:M28"/>
    <mergeCell ref="N27:O28"/>
    <mergeCell ref="P27:Q28"/>
    <mergeCell ref="R27:S28"/>
    <mergeCell ref="H25:I26"/>
    <mergeCell ref="J25:K26"/>
    <mergeCell ref="L25:M26"/>
    <mergeCell ref="N25:O26"/>
    <mergeCell ref="P25:Q26"/>
    <mergeCell ref="R25:S26"/>
    <mergeCell ref="A17:A18"/>
    <mergeCell ref="A19:A20"/>
    <mergeCell ref="A21:A22"/>
    <mergeCell ref="A25:G26"/>
    <mergeCell ref="A27:G28"/>
    <mergeCell ref="B17:G18"/>
    <mergeCell ref="B19:G20"/>
    <mergeCell ref="B21:G22"/>
    <mergeCell ref="B23:G24"/>
    <mergeCell ref="H15:I16"/>
    <mergeCell ref="H11:I12"/>
    <mergeCell ref="H13:I14"/>
    <mergeCell ref="H9:I10"/>
    <mergeCell ref="B11:G12"/>
    <mergeCell ref="B13:G14"/>
    <mergeCell ref="B15:G16"/>
    <mergeCell ref="A11:A12"/>
    <mergeCell ref="A13:A14"/>
    <mergeCell ref="A15:A16"/>
    <mergeCell ref="A7:A8"/>
    <mergeCell ref="B7:G8"/>
    <mergeCell ref="A9:A10"/>
    <mergeCell ref="B9:G10"/>
    <mergeCell ref="H7:I8"/>
    <mergeCell ref="B6:G6"/>
    <mergeCell ref="H6:I6"/>
    <mergeCell ref="J6:K6"/>
    <mergeCell ref="L6:M6"/>
    <mergeCell ref="T6:U6"/>
    <mergeCell ref="T7:U7"/>
    <mergeCell ref="T8:U8"/>
    <mergeCell ref="T11:U11"/>
    <mergeCell ref="T12:U12"/>
    <mergeCell ref="T19:U19"/>
    <mergeCell ref="T20:U20"/>
    <mergeCell ref="N6:O6"/>
    <mergeCell ref="P6:Q6"/>
    <mergeCell ref="R6:S6"/>
    <mergeCell ref="R8:S8"/>
    <mergeCell ref="R13:S13"/>
    <mergeCell ref="R15:S15"/>
    <mergeCell ref="R16:S16"/>
    <mergeCell ref="T25:U26"/>
    <mergeCell ref="T27:U28"/>
    <mergeCell ref="T23:U23"/>
    <mergeCell ref="T24:U24"/>
    <mergeCell ref="T9:U9"/>
    <mergeCell ref="T10:U10"/>
    <mergeCell ref="T13:U13"/>
    <mergeCell ref="T14:U14"/>
    <mergeCell ref="T17:U17"/>
    <mergeCell ref="T18:U18"/>
    <mergeCell ref="T21:U21"/>
    <mergeCell ref="T22:U22"/>
  </mergeCells>
  <pageMargins left="0.51181102362204722" right="0.51181102362204722" top="0.78740157480314965" bottom="0.78740157480314965" header="0.31496062992125984" footer="0.31496062992125984"/>
  <pageSetup paperSize="9" scale="6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2</vt:i4>
      </vt:variant>
    </vt:vector>
  </HeadingPairs>
  <TitlesOfParts>
    <vt:vector size="5" baseType="lpstr">
      <vt:lpstr>OK 21 MÓDULOS</vt:lpstr>
      <vt:lpstr>Memorial de Cálculo</vt:lpstr>
      <vt:lpstr>Cronograma Fisico Financeiro</vt:lpstr>
      <vt:lpstr>'Memorial de Cálculo'!Area_de_impressao</vt:lpstr>
      <vt:lpstr>'OK 21 MÓDULOS'!Area_de_impressao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 Name is JHONE</dc:creator>
  <cp:lastModifiedBy>Saulo Fabrício</cp:lastModifiedBy>
  <cp:lastPrinted>2025-08-20T20:21:57Z</cp:lastPrinted>
  <dcterms:created xsi:type="dcterms:W3CDTF">2015-04-16T23:07:53Z</dcterms:created>
  <dcterms:modified xsi:type="dcterms:W3CDTF">2025-08-21T19:25:56Z</dcterms:modified>
</cp:coreProperties>
</file>