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mbeddings/oleObject1.bin" ContentType="application/vnd.openxmlformats-officedocument.oleObject"/>
  <Override PartName="/xl/drawings/drawing2.xml" ContentType="application/vnd.openxmlformats-officedocument.drawing+xml"/>
  <Override PartName="/xl/embeddings/oleObject2.bin" ContentType="application/vnd.openxmlformats-officedocument.oleObject"/>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80" yWindow="600" windowWidth="20010" windowHeight="10920" firstSheet="1" activeTab="2"/>
  </bookViews>
  <sheets>
    <sheet name="Planilha Orcamentaria" sheetId="5" state="hidden" r:id="rId1"/>
    <sheet name="Composição BDI (2)" sheetId="11" r:id="rId2"/>
    <sheet name=" Planilha Orcamentaria Praça" sheetId="6" r:id="rId3"/>
    <sheet name=" Planilha Memorial calc praça" sheetId="13" r:id="rId4"/>
    <sheet name="CRONOGRAMA FIS FINANC PRAÇA" sheetId="7" r:id="rId5"/>
  </sheets>
  <externalReferences>
    <externalReference r:id="rId6"/>
  </externalReferences>
  <definedNames>
    <definedName name="_xlnm.Print_Area" localSheetId="3">' Planilha Memorial calc praça'!$A$1:$G$47</definedName>
    <definedName name="_xlnm.Print_Area" localSheetId="2">' Planilha Orcamentaria Praça'!$A$1:$I$62</definedName>
    <definedName name="_xlnm.Print_Area" localSheetId="1">'Composição BDI (2)'!$B$1:$H$90</definedName>
    <definedName name="_xlnm.Print_Area" localSheetId="4">'CRONOGRAMA FIS FINANC PRAÇA'!$A$1:$L$33</definedName>
    <definedName name="_xlnm.Print_Area" localSheetId="0">'Planilha Orcamentaria'!$A$1:$H$55</definedName>
  </definedNames>
  <calcPr calcId="124519" fullPrecision="0"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6" i="11"/>
  <c r="D10" i="7"/>
  <c r="D12"/>
  <c r="D14"/>
  <c r="D16"/>
  <c r="D18"/>
  <c r="D20"/>
  <c r="D24"/>
  <c r="F14"/>
  <c r="F16"/>
  <c r="F12"/>
  <c r="F18"/>
  <c r="F20"/>
  <c r="F24"/>
  <c r="D19"/>
  <c r="F49" i="6"/>
  <c r="I49"/>
  <c r="I50"/>
  <c r="I52"/>
  <c r="H39"/>
  <c r="I39"/>
  <c r="H40"/>
  <c r="I40"/>
  <c r="H41"/>
  <c r="I41"/>
  <c r="H42"/>
  <c r="F42"/>
  <c r="I42"/>
  <c r="H43"/>
  <c r="F43"/>
  <c r="I43"/>
  <c r="H44"/>
  <c r="F44"/>
  <c r="I44"/>
  <c r="H45"/>
  <c r="F45"/>
  <c r="I45"/>
  <c r="H46"/>
  <c r="F46"/>
  <c r="I46"/>
  <c r="H36"/>
  <c r="I36"/>
  <c r="H37"/>
  <c r="I37"/>
  <c r="H38"/>
  <c r="I38"/>
  <c r="I47"/>
  <c r="H49"/>
  <c r="H23"/>
  <c r="F22"/>
  <c r="F23"/>
  <c r="I23"/>
  <c r="H17"/>
  <c r="F17"/>
  <c r="I17"/>
  <c r="H18"/>
  <c r="F18"/>
  <c r="I18"/>
  <c r="H19"/>
  <c r="I19"/>
  <c r="H20"/>
  <c r="F20"/>
  <c r="I20"/>
  <c r="H21"/>
  <c r="I21"/>
  <c r="H22"/>
  <c r="I22"/>
  <c r="I24"/>
  <c r="H31"/>
  <c r="I31"/>
  <c r="H32"/>
  <c r="I32"/>
  <c r="H33"/>
  <c r="I33"/>
  <c r="I34"/>
  <c r="H26"/>
  <c r="I26"/>
  <c r="H27"/>
  <c r="I27"/>
  <c r="H28"/>
  <c r="I28"/>
  <c r="I29"/>
  <c r="H12"/>
  <c r="I12"/>
  <c r="H13"/>
  <c r="I13"/>
  <c r="I14"/>
  <c r="L16" i="7"/>
  <c r="M16"/>
  <c r="M15"/>
  <c r="M13"/>
  <c r="H4"/>
  <c r="E10"/>
  <c r="E12"/>
  <c r="E18"/>
  <c r="D8"/>
  <c r="E8"/>
  <c r="E24"/>
  <c r="L14"/>
  <c r="M14"/>
  <c r="D7"/>
  <c r="D9"/>
  <c r="D11"/>
  <c r="D13"/>
  <c r="D17"/>
  <c r="D15"/>
  <c r="D23"/>
  <c r="B17"/>
  <c r="B15"/>
  <c r="B13"/>
  <c r="B11"/>
  <c r="A5"/>
  <c r="G40" i="13"/>
  <c r="G39"/>
  <c r="G36"/>
  <c r="G38"/>
  <c r="G37"/>
  <c r="A5"/>
  <c r="A4"/>
  <c r="K14" i="6"/>
  <c r="K18"/>
  <c r="M18"/>
  <c r="N18"/>
  <c r="B69" i="11"/>
  <c r="B70"/>
  <c r="B71"/>
  <c r="D69"/>
  <c r="D68"/>
  <c r="B63"/>
  <c r="D63"/>
  <c r="B64"/>
  <c r="D62"/>
  <c r="B57"/>
  <c r="B58"/>
  <c r="D56"/>
  <c r="B51"/>
  <c r="B52"/>
  <c r="D52"/>
  <c r="B53"/>
  <c r="D51"/>
  <c r="D50"/>
  <c r="B45"/>
  <c r="B46"/>
  <c r="B47"/>
  <c r="D45"/>
  <c r="D44"/>
  <c r="D43"/>
  <c r="D42"/>
  <c r="D41"/>
  <c r="D40"/>
  <c r="D39"/>
  <c r="D38"/>
  <c r="B33"/>
  <c r="B34"/>
  <c r="D32"/>
  <c r="B29"/>
  <c r="D25"/>
  <c r="D24"/>
  <c r="E23"/>
  <c r="E22"/>
  <c r="E21"/>
  <c r="D58"/>
  <c r="B59"/>
  <c r="B54"/>
  <c r="D53"/>
  <c r="D47"/>
  <c r="B48"/>
  <c r="B65"/>
  <c r="D64"/>
  <c r="D34"/>
  <c r="B35"/>
  <c r="D71"/>
  <c r="B72"/>
  <c r="D46"/>
  <c r="D57"/>
  <c r="D70"/>
  <c r="D33"/>
  <c r="B55"/>
  <c r="D55"/>
  <c r="D54"/>
  <c r="B73"/>
  <c r="D73"/>
  <c r="D72"/>
  <c r="B60"/>
  <c r="D59"/>
  <c r="B49"/>
  <c r="D49"/>
  <c r="D48"/>
  <c r="B36"/>
  <c r="D35"/>
  <c r="B66"/>
  <c r="D65"/>
  <c r="B67"/>
  <c r="D67"/>
  <c r="D66"/>
  <c r="D36"/>
  <c r="B37"/>
  <c r="D37"/>
  <c r="H20"/>
  <c r="D60"/>
  <c r="B61"/>
  <c r="D61"/>
  <c r="F16"/>
  <c r="F17"/>
  <c r="H16"/>
  <c r="F20"/>
  <c r="G18"/>
  <c r="G20"/>
  <c r="H19"/>
  <c r="G24"/>
  <c r="G17"/>
  <c r="F19"/>
  <c r="H18"/>
  <c r="G19"/>
  <c r="F18"/>
  <c r="G16"/>
  <c r="F24"/>
  <c r="H24"/>
  <c r="E24"/>
  <c r="E25"/>
  <c r="H17"/>
  <c r="C5" i="7"/>
  <c r="D22"/>
  <c r="B9"/>
  <c r="A4"/>
  <c r="H5"/>
  <c r="B7"/>
  <c r="F8"/>
  <c r="M9"/>
  <c r="M11"/>
  <c r="M17"/>
  <c r="G14" i="5"/>
  <c r="H14"/>
  <c r="G15"/>
  <c r="H15"/>
  <c r="G16"/>
  <c r="H16"/>
  <c r="G17"/>
  <c r="H17"/>
  <c r="G18"/>
  <c r="H18"/>
  <c r="G19"/>
  <c r="H19"/>
  <c r="G20"/>
  <c r="H20"/>
  <c r="G21"/>
  <c r="H21"/>
  <c r="G22"/>
  <c r="H22"/>
  <c r="G23"/>
  <c r="H23"/>
  <c r="G24"/>
  <c r="H24"/>
  <c r="G25"/>
  <c r="H25"/>
  <c r="G26"/>
  <c r="H26"/>
  <c r="G27"/>
  <c r="H27"/>
  <c r="G28"/>
  <c r="H28"/>
  <c r="G29"/>
  <c r="H29"/>
  <c r="G30"/>
  <c r="H30"/>
  <c r="G31"/>
  <c r="H31"/>
  <c r="G32"/>
  <c r="H32"/>
  <c r="G33"/>
  <c r="H33"/>
  <c r="G34"/>
  <c r="H34"/>
  <c r="G35"/>
  <c r="H35"/>
  <c r="G36"/>
  <c r="H36"/>
  <c r="G37"/>
  <c r="H37"/>
  <c r="G38"/>
  <c r="H38"/>
  <c r="G39"/>
  <c r="H39"/>
  <c r="G40"/>
  <c r="H40"/>
  <c r="G41"/>
  <c r="H41"/>
  <c r="H8" i="7"/>
  <c r="H42" i="5"/>
  <c r="L8" i="7"/>
  <c r="G8"/>
  <c r="L18"/>
  <c r="H18"/>
  <c r="L12"/>
  <c r="M18"/>
  <c r="L10"/>
  <c r="H10"/>
  <c r="G10"/>
  <c r="F10"/>
  <c r="M12"/>
  <c r="M10"/>
  <c r="F23"/>
  <c r="M27"/>
  <c r="M24"/>
  <c r="E23"/>
  <c r="M23"/>
</calcChain>
</file>

<file path=xl/sharedStrings.xml><?xml version="1.0" encoding="utf-8"?>
<sst xmlns="http://schemas.openxmlformats.org/spreadsheetml/2006/main" count="526" uniqueCount="238">
  <si>
    <t>ITEM</t>
  </si>
  <si>
    <t>DESCRIÇÃO</t>
  </si>
  <si>
    <t>QUANTIDADE</t>
  </si>
  <si>
    <t>UNIDADE</t>
  </si>
  <si>
    <t>PLANILHA ORÇAMENTÁRIA DE CUSTOS</t>
  </si>
  <si>
    <t>CÓDIGO</t>
  </si>
  <si>
    <t>DIRETA</t>
  </si>
  <si>
    <t>INDIRETA</t>
  </si>
  <si>
    <t>(    )</t>
  </si>
  <si>
    <t>LDI</t>
  </si>
  <si>
    <t>PREÇO TOTAL</t>
  </si>
  <si>
    <t>CREA</t>
  </si>
  <si>
    <t xml:space="preserve">FORMA DE EXECUÇÃO: </t>
  </si>
  <si>
    <t>Carimbo e assinatura do engenheiro responsável técnico pela elaboração da planilha</t>
  </si>
  <si>
    <t>Carimbo e assinatura do prefeito</t>
  </si>
  <si>
    <t>PREÇO UNITÁRIO S/ LDI</t>
  </si>
  <si>
    <t>PREÇO UNITÁRIO C/ LDI</t>
  </si>
  <si>
    <t>1.1</t>
  </si>
  <si>
    <t>TOTAL GERAL DA OBRA</t>
  </si>
  <si>
    <t>A N E X O   I I - MODELO</t>
  </si>
  <si>
    <t>PREFEITURA: PREFEITURA MUNICIPAL DE MONTE AZUL</t>
  </si>
  <si>
    <t>FOLHA Nº: 01/01</t>
  </si>
  <si>
    <t>OBRA: CONSTRUÇÃO DE UMA QUADRA POLIESPORTIVA NA COMUNIDADE PEDREIRA</t>
  </si>
  <si>
    <t>DATA: 03/07/2009</t>
  </si>
  <si>
    <t>LOCAL: ZONA RURAL</t>
  </si>
  <si>
    <t>(  x  )</t>
  </si>
  <si>
    <t>PRAZO DE EXECUÇÃO:90 Meses</t>
  </si>
  <si>
    <t>REGIÃO/MÊS DE REFERÊNCIA: Região Rural - Julho/09</t>
  </si>
  <si>
    <t>A N E X O   I I</t>
  </si>
  <si>
    <t>3.1</t>
  </si>
  <si>
    <t>3.2</t>
  </si>
  <si>
    <t>M</t>
  </si>
  <si>
    <t>CRONOGRAMA FÍSICO-FINANCEIRO</t>
  </si>
  <si>
    <t>ETAPAS/DESCRIÇÃO</t>
  </si>
  <si>
    <t>FÍSICO/ FINANCEIRO</t>
  </si>
  <si>
    <t>TOTAL  ETAPAS</t>
  </si>
  <si>
    <t>MÊS 1</t>
  </si>
  <si>
    <t>MÊS 2</t>
  </si>
  <si>
    <t>Físico %</t>
  </si>
  <si>
    <t>Financeiro</t>
  </si>
  <si>
    <t>TOTAL</t>
  </si>
  <si>
    <t>RT:</t>
  </si>
  <si>
    <t xml:space="preserve"> </t>
  </si>
  <si>
    <t>_______________________________________________________________________________</t>
  </si>
  <si>
    <t>Observações:</t>
  </si>
  <si>
    <t>M2</t>
  </si>
  <si>
    <t>Assinatura da Prefeita</t>
  </si>
  <si>
    <t>PLANILHA ORÇAMENTÁRIA  DE CUSTOS</t>
  </si>
  <si>
    <t>SETOP</t>
  </si>
  <si>
    <t>SINAPI</t>
  </si>
  <si>
    <t>FONTE</t>
  </si>
  <si>
    <t>Carimbo e assinatura da Prefeita</t>
  </si>
  <si>
    <t>4.1</t>
  </si>
  <si>
    <t>5.1</t>
  </si>
  <si>
    <t>6.1</t>
  </si>
  <si>
    <t>M²</t>
  </si>
  <si>
    <t>UND</t>
  </si>
  <si>
    <t xml:space="preserve">A N E X O   I </t>
  </si>
  <si>
    <t>PLANILHA MEMORIAL DE CÁLCULO</t>
  </si>
  <si>
    <t>MEMÓRIA DE CÁLCULO</t>
  </si>
  <si>
    <t>5.2</t>
  </si>
  <si>
    <t>2.1</t>
  </si>
  <si>
    <t>SERVIÇOS PRELIMINARES</t>
  </si>
  <si>
    <t>1.2</t>
  </si>
  <si>
    <t>PINTURA</t>
  </si>
  <si>
    <t>PRAZO DE EXECUÇÃO: 04 Meses</t>
  </si>
  <si>
    <t>A N E X O   I I I</t>
  </si>
  <si>
    <t>Placa de Obra conforme especificação -2,5 m X 1,20 m = 3,00 m²</t>
  </si>
  <si>
    <t>ED-16660</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</si>
  <si>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</si>
  <si>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3.3</t>
  </si>
  <si>
    <t>RO-40211</t>
  </si>
  <si>
    <t>4.2</t>
  </si>
  <si>
    <t>M3</t>
  </si>
  <si>
    <t>U</t>
  </si>
  <si>
    <t>5.3</t>
  </si>
  <si>
    <t>5.4</t>
  </si>
  <si>
    <t>5.5</t>
  </si>
  <si>
    <t>5.6</t>
  </si>
  <si>
    <t>SUB TOTAL:</t>
  </si>
  <si>
    <t>4.3</t>
  </si>
  <si>
    <t>ED-50451</t>
  </si>
  <si>
    <t>Rodrigo Moretti Batista                                                                                                                                                 CREA - 371895 MG</t>
  </si>
  <si>
    <t>Rodrigo Moretti Batista                                                                                                                                                                                   CREA - 371895 MG</t>
  </si>
  <si>
    <t>PREÇOS : SETOP 08/2023   -   SINAPI - 12/2023   -  MERCADO -  ABRIL/2023</t>
  </si>
  <si>
    <t>MOBILIÁRIO URBANO</t>
  </si>
  <si>
    <t xml:space="preserve">SETOP </t>
  </si>
  <si>
    <t>ED-50619</t>
  </si>
  <si>
    <t>ED-49575</t>
  </si>
  <si>
    <t>FORNECIMENTO E INSTALAÇÃO DE ESCORREGADOR MÉDIO METÁLICO PARA PARQUE INFANTIL, FIXADO COM CONCRETO NÃO ESTRUTURAL, PREPARADO EM OBRA COM BETONEIRA, COM FCK 15 MPA , INCLUSIVE ESCAVAÇÃO E TRANSPORTE COM RETIRADA DO MATERIAL ESCAVADO (EM CAÇAMBA)</t>
  </si>
  <si>
    <t>ED-49576</t>
  </si>
  <si>
    <t>FORNECIMENTO E INSTALAÇÃO DE GANGORRA METÁLICA COM
DOIS LUGARES PARA PARQUE INFANTIL, FIXADO COM CONCRETO
NÃO ESTRUTURAL, PREPARADO EM OBRA COM BETONEIRA,
COM FCK 15 MPA , INCLUSIVE ESCAVAÇÃO E TRANSPORTE COM
RETIRADA DO MATERIAL ESCAVADO (EM CAÇAMBA)</t>
  </si>
  <si>
    <t>PLAYGRAUND</t>
  </si>
  <si>
    <t>ED-15449</t>
  </si>
  <si>
    <t>BANCO EM CONCRETO APARENTE, SEM ENCOSTO, POLIDO COM ACABAMENTO EM VERNIZ, ESP. 8CM, COMPRIMENTO 200CM, LARGURA 40CM, ALTURA 55CM, EXCLUSIVE FIXAÇÃO EM PISO</t>
  </si>
  <si>
    <t>ED-48360</t>
  </si>
  <si>
    <t>CONJUNTO DE MESA E BANCOS DE CONCRETO PARA JOGOS (02 BANCOS EM ARCO COM D INTERNO = 130 CM E H = 43 CM E MESA COM D = 80 CM, E = 8 CM E H = 75 CM)</t>
  </si>
  <si>
    <t>LIXEIRA DUPLA, COM CAPACIDADE VOLUMETRICA DE 60L*, FABRICADA EM TUBO DE ACO CARBONO, CESTOS EM CHAPA DE ACO E PINTURA NO PROCESSO ELETROSTATICO - PARA ACADEMIA AO AR LIVRE / ACADEMIA DA TERCEIRA IDADE - ATI</t>
  </si>
  <si>
    <t>CORTE E DESATERRO MECÂNICO PARA REGULARIZAÇÃO, COM  TRATOR DE ESTEIRA, INCLUSIVE ARRASTAMENTO NIVELADO, AFASTAMENTO E EMPILHAMENTO, EXCLUSIVE CARGA, TRANSPORTE E DESCARGA</t>
  </si>
  <si>
    <t>ED-51100</t>
  </si>
  <si>
    <t>ELÉTRICA</t>
  </si>
  <si>
    <t>CONJUNTO DE DUAS (2) TOMADAS PADRÃO, TRÊS (3) POLOS,
CORRENTE 20A, TENSÃO 250V, (2P+T/20A-250V), COM PLACA 4"X2"
DE DOIS (2) POSTOS, INCLUSIVE FORNECIMENTO, INSTALAÇÃO,
SUPORTE, MÓDULO E PLACA</t>
  </si>
  <si>
    <t>ED-15756</t>
  </si>
  <si>
    <t>POSTE CONICO CONTINUO EM ACO GALVANIZADO, CURVO, BRACO SIMPLES, FLANGEADO, H= 7 M, DIAMETRO INFERIOR = *125* MM</t>
  </si>
  <si>
    <t>POSTE CONICO CONTINUO EM ACO GALVANIZADO, RETO, FLANGEADO, H = 3 M, DIAMETRO INFERIOR = *95* MM</t>
  </si>
  <si>
    <t>BRACO P/ LUMINARIA PUBLICA 1 X 1,50M ROMAGNOLE OU EQUIVALENTE</t>
  </si>
  <si>
    <t>ED-49197</t>
  </si>
  <si>
    <t>CAIXA DE INSPEÇÃO EM CONCRETO, TIPO "ZA" PASSEIO, PADRÃO CEMIG, DIMENSÃO (28X28)CM, ALTURA 40CM, COM TAMPA E ARO ARTICULADO EM FERRO FUNDIDO, INCLUSIVE ESCAVAÇÃO, APILOAMENTO, LASTRO DE BRITA, REATERRO E TRANSPORTE E RETIRADA DO MATERIAL ESCAVADO (EM CAÇAMBA)</t>
  </si>
  <si>
    <t>ED-17953</t>
  </si>
  <si>
    <t>ELETRODUTO FLEXÍVEL CORRUGADO, PVC, ANTI-CHAMA, DN 32MM (1"), APLICADO EM ALVENARIA, EXCLUSIVE RASGO</t>
  </si>
  <si>
    <t>Escavação manual de valas em solo, com altura de 0 a 1,50 m</t>
  </si>
  <si>
    <t>0994</t>
  </si>
  <si>
    <t>1022</t>
  </si>
  <si>
    <r>
      <t xml:space="preserve"> CABO DE COBRE, FLEXIVEL, CLASSE 4 OU 5, ISOLACAO EM PVC/A, ANTICHAMA BWF-B, COBERTURA PVC-ST1, ANTICHAMA BWF-B, 1 CONDUTOR, 0,6/1 KV, SECAO NOMINAL 6 MM2 </t>
    </r>
    <r>
      <rPr>
        <sz val="8"/>
        <color rgb="FFFF0000"/>
        <rFont val="Times New Roman"/>
        <family val="1"/>
      </rPr>
      <t>(DISTRIBUIÇÃO)</t>
    </r>
  </si>
  <si>
    <r>
      <t xml:space="preserve">POLIMENTO MECANIZADO DE SUPERFÍCIE EM CONCRETO, INCLUSIVE ACABAMENTO DE CONCRETAGEM EM NIVELAMENTO A LASER (NÍVEL ZERO) </t>
    </r>
    <r>
      <rPr>
        <sz val="8"/>
        <color rgb="FFFF0000"/>
        <rFont val="Times New Roman"/>
        <family val="1"/>
      </rPr>
      <t>(PLAYGRAUND)</t>
    </r>
  </si>
  <si>
    <r>
      <t xml:space="preserve">CABO DE COBRE, FLEXIVEL, CLASSE 4 OU 5, ISOLACAO EM PVC/A, ANTICHAMA BWF-B, COBERTURA PVC-ST1, ANTICHAMA BWF-B, 1 CONDUTOR, 0,6/1 KV, SECAO NOMINAL 2,5 MM2 </t>
    </r>
    <r>
      <rPr>
        <sz val="8"/>
        <color rgb="FFFF0000"/>
        <rFont val="Times New Roman"/>
        <family val="1"/>
      </rPr>
      <t>(POSTE TUBULAR 7M)</t>
    </r>
  </si>
  <si>
    <r>
      <t>CABO DE COBRE, FLEXIVEL, CLASSE 4 OU 5, ISOLACAO EM PVC/A, ANTICHAMA BWF-B, COBERTURA PVC-ST1, ANTICHAMA BWF-B, 1 CONDUTOR, 0,6/1 KV, SECAO NOMINAL 4 MM2</t>
    </r>
    <r>
      <rPr>
        <sz val="8"/>
        <color rgb="FFFF0000"/>
        <rFont val="Times New Roman"/>
        <family val="1"/>
      </rPr>
      <t xml:space="preserve"> (POSTES DECORATIVOS 3M)</t>
    </r>
  </si>
  <si>
    <r>
      <rPr>
        <sz val="10"/>
        <rFont val="Times New Roman"/>
        <family val="1"/>
      </rPr>
      <t xml:space="preserve">Rodrigo Moretti Batista  </t>
    </r>
    <r>
      <rPr>
        <sz val="8"/>
        <rFont val="Times New Roman"/>
        <family val="1"/>
      </rPr>
      <t xml:space="preserve">                                                                                                                 </t>
    </r>
  </si>
  <si>
    <t>BANCOS DE CONCRETO PARA PRAÇA 6 UNIDADES</t>
  </si>
  <si>
    <t>CONJUNTO DE MESAS DE JOGOS COM ASSENTOS MEIA LUA                               5 UNIDADES</t>
  </si>
  <si>
    <t>LIXEIRA DUPLA DE CESTO DE AÇO 3 UNIDADES</t>
  </si>
  <si>
    <t>FORNECIMENTO E INSTALAÇÃO DE ESCORREGADOR MÉDIO                             1 UNIDADE</t>
  </si>
  <si>
    <t>FORNECIMENTO E INSTALAÇÃO DE GANGORA 1 UNIDADE</t>
  </si>
  <si>
    <t>POSTE DE AÇO GALVANIZADO COM BRAÇO CURVO 7M DE ALTURA                3 UNIDADES</t>
  </si>
  <si>
    <t>TOMADAS DE 20A  2 UNIDADES</t>
  </si>
  <si>
    <t>CAIXA DE PASSAGEM DE CABOS DE ENERGIA  26 UNIDADES</t>
  </si>
  <si>
    <t>POSTE DE AÇO GALVANIZADO COM BRAÇO CURVO 3M DE ALTURA                4 UNIDADES</t>
  </si>
  <si>
    <t>LUMINÁRIA DE LED PARA ILUMINAÇÃO PÚBLICA, DE 181 W ATÉ 239 W - FORNECIMENTO E INSTALAÇÃO. AF_08/2020</t>
  </si>
  <si>
    <t>CABOS DE DERIVAÇÃO PARA 3 POSTE DE 7 METROS C/ BRAÇO                    ((8,5*3)*3)</t>
  </si>
  <si>
    <t>CABOS DE DERIVAÇÃO PARA 4 POSTE DE 3 METROS  C/ BRAÇO                      ((4*4,5)*3)</t>
  </si>
  <si>
    <t>Declaramos que os quantitativos da planilha orçamentária estão de acordo com o projeto e levantamentos apresentados. Declaramos ainda, que os custos unitários da planilha estão em conformidade com o SINAPI, para a localidade de Belo Horizonte/MG, com preços de DEZEMBRO/2023.</t>
  </si>
  <si>
    <t xml:space="preserve">Os itens não encontrados no SINAPI foram baseados na Planilha Referencial de Preços Unitários para Obras de Edificação e Infraestrutura da SETOP para a Região Norte - AGOSTO/2023. </t>
  </si>
  <si>
    <t>Proponente:</t>
  </si>
  <si>
    <t>Município de Nova Porteirinha -MG</t>
  </si>
  <si>
    <t>Ministério:</t>
  </si>
  <si>
    <t>REPUBLICA FEDERATIVA DO BRASIL</t>
  </si>
  <si>
    <t>Objeto:</t>
  </si>
  <si>
    <t>Selecione na célula abaixo o tipo de obra do empreendimento:</t>
  </si>
  <si>
    <t>Construção de Praças Urbanas, Rodovias, Ferrovias e recapeamento e pavimentação de vias urbanas</t>
  </si>
  <si>
    <t>Conforme legislação tributária municipal, definir estimativa de percentual da base de cálculo para o ISS:</t>
  </si>
  <si>
    <t>Sobre a base de cálculo, definir a respectiva alíquota do ISS (entre 2% e 5%):</t>
  </si>
  <si>
    <t>Itens</t>
  </si>
  <si>
    <t>Siglas</t>
  </si>
  <si>
    <t>Preencher percentuais das parcelas do BDI</t>
  </si>
  <si>
    <t>Situação intervalo admissível</t>
  </si>
  <si>
    <t>1º Quartil</t>
  </si>
  <si>
    <t>Médio</t>
  </si>
  <si>
    <t>3º Quartil</t>
  </si>
  <si>
    <t>Administração Central</t>
  </si>
  <si>
    <t>AC</t>
  </si>
  <si>
    <t>-</t>
  </si>
  <si>
    <t>Seguro e Garantia</t>
  </si>
  <si>
    <t>SG</t>
  </si>
  <si>
    <t>Risco</t>
  </si>
  <si>
    <t>R</t>
  </si>
  <si>
    <t>Despesas Financeiras</t>
  </si>
  <si>
    <t>DF</t>
  </si>
  <si>
    <t>Lucro</t>
  </si>
  <si>
    <t>L</t>
  </si>
  <si>
    <t>Tributos (impostos COFINS 3%, e  PIS 0,65%)</t>
  </si>
  <si>
    <t>CP</t>
  </si>
  <si>
    <t>Tributos (ISS, variável de acordo com o município)</t>
  </si>
  <si>
    <t>ISS</t>
  </si>
  <si>
    <t>Tributos (Contribuição Previdenciária - 0% ou 4,5%, conforme Lei 12.844/2013 - Desoneração)</t>
  </si>
  <si>
    <t>CPRB</t>
  </si>
  <si>
    <t>Fórmula de BDI adotado conforme Acórdão TCU</t>
  </si>
  <si>
    <t>BDI PAD</t>
  </si>
  <si>
    <t>BDI SINAPI DESONERADO (A ser aplicado na Planilha Orçamentária)</t>
  </si>
  <si>
    <t>BDI DES</t>
  </si>
  <si>
    <t>Os valores de BDI foram calculados com o emprego da fórmula abaixo:</t>
  </si>
  <si>
    <t>MIN</t>
  </si>
  <si>
    <t>MED</t>
  </si>
  <si>
    <t>MAX</t>
  </si>
  <si>
    <t>Construção e Reforma de Edifícios</t>
  </si>
  <si>
    <t>Construção de Redes de Abastecimento de Água, Coleta de Esgoto</t>
  </si>
  <si>
    <t>Construção e Manutenção de Estações e Redes de Distribuição de Energia Elétrica</t>
  </si>
  <si>
    <t>Obras Portuárias, Marítimas e Fluviais</t>
  </si>
  <si>
    <t>Fornecimento de Materiais e Equipamentos</t>
  </si>
  <si>
    <t>Estudos e Projetos, Planos e Gerenciamento e outros correlatos</t>
  </si>
  <si>
    <t>Local e data</t>
  </si>
  <si>
    <t>Responsável Técnico sob Carimbo</t>
  </si>
  <si>
    <t xml:space="preserve">Prefeita Municipal  Nova Porteirinha MG </t>
  </si>
  <si>
    <t>QUADRO DE COMPOSIÇÃO DO BDI</t>
  </si>
  <si>
    <t>RAMPA PARA ACESSO DE DEFICIENTE, EM CONCRETO SIMPLES
FCK = 25 MPA, DESEMPENADA, COM PINTURA INDICATIVA, 02
DEMÃOS</t>
  </si>
  <si>
    <t>ED-51148</t>
  </si>
  <si>
    <t>8 RAMPAS DE ACESSIBILIDADE DA PRAÇA 2 EM CADA ESQUINA</t>
  </si>
  <si>
    <t>ELETRODUTO EMBUTIDO NO PISO 1 POLEGADA 142 METROS LINEARES</t>
  </si>
  <si>
    <t>ESCAVAÇÃO PARA CHUMBAMENTO DO ELETRODUTO   (142*0,2*0,15)</t>
  </si>
  <si>
    <t>3 CABOS DE ALIMENTAÇÃO PRINCIPAL DO CIRCUITO 6MM 2 FASES E 1 TERRA   (142*3)</t>
  </si>
  <si>
    <t>MOBILIDADE E ACESSIBILIDADE URBANA DA PRAÇA</t>
  </si>
  <si>
    <t>NIVELAMENTO DE TERRA E PISO DE CONCRETO</t>
  </si>
  <si>
    <t>BRAÇO PARA POSTE 7 UNIDADES</t>
  </si>
  <si>
    <t xml:space="preserve">7 LUMINARIA DE LED 200 A 239W </t>
  </si>
  <si>
    <t xml:space="preserve">LOCAL: AVENIDA CARAIBAS  S/N -  (VILLA CALUMBI) - NOVA PORTEIRINHA - MG  </t>
  </si>
  <si>
    <t>ED-50701</t>
  </si>
  <si>
    <t>CAPINA MANUAL DO TERRENO, EXCLUSIVE RASTELAMENTO E
QUEIMA</t>
  </si>
  <si>
    <t>ED-49793</t>
  </si>
  <si>
    <r>
      <t>FORNECIMENTO DE CONCRETO NÃO ESTRUTURAL, USINADO,
COM FCK 10MPA, INCLUSIVE LANÇAMENTO, ADENSAMENTO E
ACABAMENTO (FUNDAÇÃO)</t>
    </r>
    <r>
      <rPr>
        <sz val="8"/>
        <color rgb="FFFF0000"/>
        <rFont val="Times New Roman"/>
        <family val="1"/>
      </rPr>
      <t>(PISO DA AREA DE CONVIVÊNCIA)</t>
    </r>
  </si>
  <si>
    <r>
      <t xml:space="preserve">POLIMENTO MECANIZADO DE SUPERFÍCIE EM CONCRETO, INCLUSIVE ACABAMENTO DE CONCRETAGEM EM NIVELAMENTO A LASER (NÍVEL ZERO) </t>
    </r>
    <r>
      <rPr>
        <sz val="8"/>
        <color rgb="FFFF0000"/>
        <rFont val="Times New Roman"/>
        <family val="1"/>
      </rPr>
      <t>(POLIMENTO PISO DA AREA DE CONVIVÊNCIA)</t>
    </r>
  </si>
  <si>
    <t>ED-50417</t>
  </si>
  <si>
    <t>FORNECIMENTO E INSTALAÇÃO DE ESCADA HORIZONTAL
METÁLICA PARA PARQUE INFANTIL, FIXADO COM CONCRETO NÃO
ESTRUTURAL, PREPARADO EM OBRA COM BETONEIRA, COM FCK
15 MPA , INCLUSIVE ESCAVAÇÃO E TRANSPORTE COM RETIRADA
DO MATERIAL ESCAVADO (EM CAÇAMBA)</t>
  </si>
  <si>
    <t>ED-49579</t>
  </si>
  <si>
    <r>
      <t>CABO DE COBRE, FLEXIVEL, CLASSE 4 OU 5, ISOLACAO EM PVC/A, ANTICHAMA BWF-B, COBERTURA PVC-ST1, ANTICHAMA BWF-B, 1 CONDUTOR, 0,6/1 KV, SECAO NOMINAL 4 MM2</t>
    </r>
    <r>
      <rPr>
        <sz val="8"/>
        <color rgb="FFFF0000"/>
        <rFont val="Times New Roman"/>
        <family val="1"/>
      </rPr>
      <t xml:space="preserve"> (POSTES ILUMINAÇÃO 3M)</t>
    </r>
  </si>
  <si>
    <r>
      <t xml:space="preserve">CABO DE COBRE, FLEXIVEL, CLASSE 4 OU 5, ISOLACAO EM PVC/A, ANTICHAMA BWF-B, COBERTURA PVC-ST1, ANTICHAMA BWF-B, 1 CONDUTOR, 0,6/1 KV, SECAO NOMINAL 2,5 MM2 </t>
    </r>
    <r>
      <rPr>
        <sz val="8"/>
        <color rgb="FFFF0000"/>
        <rFont val="Times New Roman"/>
        <family val="1"/>
      </rPr>
      <t>(POSTE ILUMINAÇÃO 7M)</t>
    </r>
  </si>
  <si>
    <t>2.1.1</t>
  </si>
  <si>
    <t>2.1.2</t>
  </si>
  <si>
    <t>2.1.3</t>
  </si>
  <si>
    <t>2.1.4</t>
  </si>
  <si>
    <t>2.1.5</t>
  </si>
  <si>
    <t>2.1.6</t>
  </si>
  <si>
    <t>DATA: 22/03/2024</t>
  </si>
  <si>
    <t xml:space="preserve"> OBRA: CONSTRUÇÃO DE PRAÇA, MOBILIDADE E ACESSIBILIDADE E MOBILIARIO URBANO DA COLONIZAÇÃO III.</t>
  </si>
  <si>
    <t>5.7</t>
  </si>
  <si>
    <t>5.8</t>
  </si>
  <si>
    <t>5.9</t>
  </si>
  <si>
    <t>5.10</t>
  </si>
  <si>
    <t>5.11</t>
  </si>
  <si>
    <t>PRAZO DE EXECUÇÃO: 02 Meses</t>
  </si>
  <si>
    <t>2.1.7</t>
  </si>
  <si>
    <t>NOVA PORTEIRINHA , 22 DE MARÇO 2024</t>
  </si>
  <si>
    <t>Metragem da calçada da praça 853m²</t>
  </si>
  <si>
    <t>PEDRA BRITADA N. 1 (9,5 a 19 MM) POSTO PEDREIRA/FORNECEDOR, SEM FRETE</t>
  </si>
  <si>
    <t>4721</t>
  </si>
  <si>
    <t>RAMPA PARA ACESSO DE DEFICIENTE, EM CONCRETO SIMPLES FCK = 25 MPA, DESEMPENADA, COM PINTURA INDICATIVA, 02 DEMÃOS</t>
  </si>
  <si>
    <r>
      <t>EXECUÇÃO DE PAVIMENTO INTERTRAVADO, ESPESSURA 6CM, FCK 35MPA, INCLUINDO FORNECIMENTO E TRANSPORTE DE TODOS OS MATERIAIS E COLCHÃO DE ASSENTAMENTO COM ESPESSURA 6CM</t>
    </r>
    <r>
      <rPr>
        <sz val="8"/>
        <color rgb="FFFF0000"/>
        <rFont val="Times New Roman"/>
        <family val="1"/>
      </rPr>
      <t xml:space="preserve"> (PISO DA CALÇADA)</t>
    </r>
  </si>
  <si>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</si>
  <si>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ED-29234</t>
  </si>
  <si>
    <t>M³xKM</t>
  </si>
  <si>
    <r>
      <t>PINTURA ACRÍLICA EM PAREDE, DUAS (2) DEMÃOS, EXCLUSIVE SELADOR ACRÍLICO E MASSA ACRÍLICA/CORRIDA (PVA)</t>
    </r>
    <r>
      <rPr>
        <sz val="8"/>
        <color rgb="FFFF0000"/>
        <rFont val="Times New Roman"/>
        <family val="1"/>
      </rPr>
      <t xml:space="preserve"> (MEIO FIO E MOBILIARIO)</t>
    </r>
  </si>
  <si>
    <t>TRANSPORTE DE MATERIAL DE QUALQUER NATUREZA EM CAMINHÃO, DISTÂNCIA MAIOR QUE 20KM E MENOR OU IGUAL A 30KM, DENTRO DO PERÍMETRO URBANO, EXCLUSIVE CARGA, INCLUSIVE DESCARGA</t>
  </si>
  <si>
    <t>REGULARIZAÇÃO DO PISO DE BARRO  (4411-853)*0,1</t>
  </si>
  <si>
    <t>PISO DE CONCRETO DA PRAÇA, AREA DE CONVIVÊNCIA  (577*0,06)</t>
  </si>
  <si>
    <t>POLIMENTO DO PISO DO PATIO 577M²</t>
  </si>
  <si>
    <t>FORNECIMENTO E INSTALAÇÃO DE ESCADA HORIZONTAL 1 UNIDADE</t>
  </si>
  <si>
    <t>BRITA PARA AREAS NÃO CONSTRUIDAS DA PRAÇA (1778*0,04)</t>
  </si>
  <si>
    <t>TRANSPORTE DA BRITA DA JAZIDA 71,12*25KM</t>
  </si>
  <si>
    <t>PINTURA DAS GUIAS DA PRAÇA E QUADRAS DE AREIA E MOBILIARIO URBANO (672*0,15+(7,2)+(2,5))</t>
  </si>
  <si>
    <t xml:space="preserve">                                    CREA - 371895 MG</t>
  </si>
</sst>
</file>

<file path=xl/styles.xml><?xml version="1.0" encoding="utf-8"?>
<styleSheet xmlns="http://schemas.openxmlformats.org/spreadsheetml/2006/main">
  <numFmts count="6">
    <numFmt numFmtId="44" formatCode="_-&quot;R$&quot;\ * #,##0.00_-;\-&quot;R$&quot;\ * #,##0.00_-;_-&quot;R$&quot;\ * &quot;-&quot;??_-;_-@_-"/>
    <numFmt numFmtId="164" formatCode="_(* #,##0.00_);_(* \(#,##0.00\);_(* &quot;-&quot;??_);_(@_)"/>
    <numFmt numFmtId="165" formatCode="&quot;R$ &quot;#,##0.00"/>
    <numFmt numFmtId="166" formatCode="&quot;R$ &quot;#,##0.000"/>
    <numFmt numFmtId="167" formatCode="&quot;R$&quot;\ #,##0.00"/>
    <numFmt numFmtId="168" formatCode="_(&quot;R$ &quot;* #,##0.00_);_(&quot;R$ &quot;* \(#,##0.00\);_(&quot;R$ &quot;* &quot;-&quot;??_);_(@_)"/>
  </numFmts>
  <fonts count="42">
    <font>
      <sz val="10"/>
      <name val="Arial"/>
    </font>
    <font>
      <sz val="10"/>
      <name val="Arial"/>
      <family val="2"/>
    </font>
    <font>
      <sz val="8"/>
      <name val="Arial"/>
      <family val="2"/>
    </font>
    <font>
      <b/>
      <sz val="10"/>
      <name val="Arial"/>
      <family val="2"/>
    </font>
    <font>
      <b/>
      <sz val="12"/>
      <name val="Arial"/>
      <family val="2"/>
    </font>
    <font>
      <sz val="10"/>
      <name val="Arial"/>
      <family val="2"/>
    </font>
    <font>
      <sz val="10"/>
      <color indexed="8"/>
      <name val="Arial"/>
      <family val="2"/>
    </font>
    <font>
      <b/>
      <sz val="8"/>
      <name val="Arial"/>
      <family val="2"/>
    </font>
    <font>
      <b/>
      <sz val="10"/>
      <color indexed="8"/>
      <name val="Arial"/>
      <family val="2"/>
    </font>
    <font>
      <b/>
      <sz val="8"/>
      <color indexed="8"/>
      <name val="Arial"/>
      <family val="2"/>
    </font>
    <font>
      <sz val="8"/>
      <color indexed="8"/>
      <name val="Arial"/>
      <family val="2"/>
    </font>
    <font>
      <b/>
      <sz val="10"/>
      <name val="Arial"/>
      <family val="2"/>
    </font>
    <font>
      <b/>
      <sz val="8"/>
      <name val="Arial"/>
      <family val="2"/>
    </font>
    <font>
      <sz val="8"/>
      <name val="Arial"/>
      <family val="2"/>
    </font>
    <font>
      <b/>
      <sz val="12"/>
      <color indexed="8"/>
      <name val="Arial"/>
      <family val="2"/>
    </font>
    <font>
      <sz val="8"/>
      <name val="Arial"/>
      <family val="2"/>
    </font>
    <font>
      <b/>
      <sz val="9"/>
      <name val="Arial"/>
      <family val="2"/>
    </font>
    <font>
      <sz val="9"/>
      <name val="Arial"/>
      <family val="2"/>
    </font>
    <font>
      <sz val="10"/>
      <name val="Arial"/>
      <family val="2"/>
    </font>
    <font>
      <sz val="10"/>
      <color indexed="21"/>
      <name val="Arial"/>
      <family val="2"/>
    </font>
    <font>
      <sz val="10"/>
      <color rgb="FF000000"/>
      <name val="Times New Roman"/>
      <family val="1"/>
    </font>
    <font>
      <b/>
      <sz val="12"/>
      <color indexed="8"/>
      <name val="Times New Roman"/>
      <family val="1"/>
    </font>
    <font>
      <b/>
      <sz val="10"/>
      <color indexed="8"/>
      <name val="Times New Roman"/>
      <family val="1"/>
    </font>
    <font>
      <sz val="10"/>
      <name val="Arial"/>
      <family val="2"/>
    </font>
    <font>
      <sz val="8"/>
      <name val="Times New Roman"/>
      <family val="1"/>
    </font>
    <font>
      <sz val="8"/>
      <color theme="1"/>
      <name val="Times New Roman"/>
      <family val="1"/>
    </font>
    <font>
      <sz val="8"/>
      <color indexed="8"/>
      <name val="Times New Roman"/>
      <family val="1"/>
    </font>
    <font>
      <sz val="8"/>
      <color rgb="FFFF0000"/>
      <name val="Times New Roman"/>
      <family val="1"/>
    </font>
    <font>
      <sz val="10"/>
      <color indexed="8"/>
      <name val="Times New Roman"/>
      <family val="1"/>
    </font>
    <font>
      <b/>
      <sz val="10"/>
      <name val="Times New Roman"/>
      <family val="1"/>
    </font>
    <font>
      <sz val="10"/>
      <name val="Times New Roman"/>
      <family val="1"/>
    </font>
    <font>
      <b/>
      <sz val="10"/>
      <color theme="1"/>
      <name val="Times New Roman"/>
      <family val="1"/>
    </font>
    <font>
      <b/>
      <sz val="9"/>
      <color theme="1"/>
      <name val="Times New Roman"/>
      <family val="1"/>
    </font>
    <font>
      <b/>
      <sz val="8"/>
      <name val="Times New Roman"/>
      <family val="1"/>
    </font>
    <font>
      <b/>
      <sz val="9"/>
      <name val="Times New Roman"/>
      <family val="1"/>
    </font>
    <font>
      <sz val="11"/>
      <color theme="1"/>
      <name val="Times New Roman"/>
      <family val="1"/>
    </font>
    <font>
      <b/>
      <u/>
      <sz val="15"/>
      <name val="Arial"/>
      <family val="2"/>
    </font>
    <font>
      <b/>
      <sz val="12"/>
      <color indexed="12"/>
      <name val="Arial"/>
      <family val="2"/>
    </font>
    <font>
      <b/>
      <sz val="10"/>
      <color indexed="12"/>
      <name val="Arial"/>
      <family val="2"/>
    </font>
    <font>
      <u/>
      <sz val="10"/>
      <name val="Arial"/>
      <family val="2"/>
    </font>
    <font>
      <u/>
      <sz val="12"/>
      <name val="Arial"/>
      <family val="2"/>
    </font>
    <font>
      <b/>
      <u/>
      <sz val="15"/>
      <name val="Times New Roman"/>
      <family val="1"/>
    </font>
  </fonts>
  <fills count="11">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theme="6" tint="0.39997558519241921"/>
        <bgColor indexed="64"/>
      </patternFill>
    </fill>
    <fill>
      <patternFill patternType="solid">
        <fgColor indexed="42"/>
        <bgColor indexed="64"/>
      </patternFill>
    </fill>
    <fill>
      <patternFill patternType="solid">
        <fgColor indexed="22"/>
        <bgColor indexed="64"/>
      </patternFill>
    </fill>
  </fills>
  <borders count="83">
    <border>
      <left/>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thin">
        <color indexed="64"/>
      </left>
      <right/>
      <top/>
      <bottom style="hair">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bottom style="hair">
        <color indexed="64"/>
      </bottom>
      <diagonal/>
    </border>
    <border>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medium">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hair">
        <color indexed="64"/>
      </bottom>
      <diagonal/>
    </border>
    <border>
      <left style="thin">
        <color indexed="64"/>
      </left>
      <right style="medium">
        <color indexed="64"/>
      </right>
      <top style="hair">
        <color indexed="64"/>
      </top>
      <bottom style="medium">
        <color indexed="64"/>
      </bottom>
      <diagonal/>
    </border>
  </borders>
  <cellStyleXfs count="8">
    <xf numFmtId="0" fontId="0" fillId="0" borderId="0"/>
    <xf numFmtId="9" fontId="1" fillId="0" borderId="0" applyFont="0" applyFill="0" applyBorder="0" applyAlignment="0" applyProtection="0"/>
    <xf numFmtId="164" fontId="1" fillId="0" borderId="0" applyFont="0" applyFill="0" applyBorder="0" applyAlignment="0" applyProtection="0"/>
    <xf numFmtId="164" fontId="18" fillId="0" borderId="0" applyFont="0" applyFill="0" applyBorder="0" applyAlignment="0" applyProtection="0"/>
    <xf numFmtId="44" fontId="23" fillId="0" borderId="0" applyFont="0" applyFill="0" applyBorder="0" applyAlignment="0" applyProtection="0"/>
    <xf numFmtId="0" fontId="1" fillId="0" borderId="0"/>
    <xf numFmtId="168" fontId="1" fillId="0" borderId="0" applyFont="0" applyFill="0" applyBorder="0" applyAlignment="0" applyProtection="0"/>
    <xf numFmtId="168" fontId="1" fillId="0" borderId="0" applyFont="0" applyFill="0" applyBorder="0" applyAlignment="0" applyProtection="0"/>
  </cellStyleXfs>
  <cellXfs count="502">
    <xf numFmtId="0" fontId="0" fillId="0" borderId="0" xfId="0"/>
    <xf numFmtId="0" fontId="2" fillId="0" borderId="0" xfId="0" applyFont="1" applyAlignment="1">
      <alignment vertical="center"/>
    </xf>
    <xf numFmtId="0" fontId="3" fillId="0" borderId="1" xfId="0" applyFont="1" applyBorder="1" applyAlignment="1">
      <alignment horizontal="lef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6" fillId="0" borderId="0" xfId="0" applyFont="1"/>
    <xf numFmtId="4" fontId="0" fillId="0" borderId="0" xfId="0" applyNumberFormat="1"/>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9" fillId="0" borderId="8" xfId="0" applyFont="1" applyBorder="1" applyAlignment="1">
      <alignment horizontal="center" vertical="center" wrapText="1"/>
    </xf>
    <xf numFmtId="49" fontId="9" fillId="0" borderId="9" xfId="0" applyNumberFormat="1" applyFont="1" applyBorder="1" applyAlignment="1">
      <alignment horizontal="center" vertical="center" wrapText="1"/>
    </xf>
    <xf numFmtId="0" fontId="9" fillId="0" borderId="9" xfId="0" applyFont="1" applyBorder="1" applyAlignment="1">
      <alignment horizontal="left" vertical="center" wrapText="1"/>
    </xf>
    <xf numFmtId="2" fontId="10" fillId="0" borderId="9" xfId="2" applyNumberFormat="1" applyFont="1" applyFill="1" applyBorder="1" applyAlignment="1">
      <alignment horizontal="center" vertical="center" wrapText="1"/>
    </xf>
    <xf numFmtId="4" fontId="10" fillId="0" borderId="9" xfId="0" applyNumberFormat="1" applyFont="1" applyBorder="1" applyAlignment="1">
      <alignment horizontal="center" vertical="center" wrapText="1"/>
    </xf>
    <xf numFmtId="4" fontId="10" fillId="0" borderId="10" xfId="0" applyNumberFormat="1" applyFont="1" applyBorder="1" applyAlignment="1">
      <alignment horizontal="center" vertical="center" wrapText="1"/>
    </xf>
    <xf numFmtId="0" fontId="10" fillId="0" borderId="11" xfId="0" applyFont="1" applyBorder="1" applyAlignment="1">
      <alignment horizontal="center" vertical="center" wrapText="1"/>
    </xf>
    <xf numFmtId="49" fontId="10" fillId="0" borderId="12" xfId="0" applyNumberFormat="1" applyFont="1" applyBorder="1" applyAlignment="1">
      <alignment horizontal="center" vertical="center" wrapText="1"/>
    </xf>
    <xf numFmtId="0" fontId="10" fillId="0" borderId="12" xfId="0" applyFont="1" applyBorder="1" applyAlignment="1">
      <alignment horizontal="left" vertical="center" wrapText="1"/>
    </xf>
    <xf numFmtId="2" fontId="10" fillId="0" borderId="12" xfId="2" applyNumberFormat="1" applyFont="1" applyFill="1" applyBorder="1" applyAlignment="1">
      <alignment horizontal="center" vertical="center" wrapText="1"/>
    </xf>
    <xf numFmtId="4" fontId="10" fillId="0" borderId="12" xfId="0" applyNumberFormat="1" applyFont="1" applyBorder="1" applyAlignment="1">
      <alignment horizontal="center" vertical="center" wrapText="1"/>
    </xf>
    <xf numFmtId="4" fontId="10" fillId="0" borderId="13" xfId="0" applyNumberFormat="1" applyFont="1" applyBorder="1" applyAlignment="1">
      <alignment horizontal="center" vertical="center" wrapText="1"/>
    </xf>
    <xf numFmtId="0" fontId="9" fillId="0" borderId="11" xfId="0" applyFont="1" applyBorder="1" applyAlignment="1">
      <alignment horizontal="center" vertical="center" wrapText="1"/>
    </xf>
    <xf numFmtId="49" fontId="9" fillId="0" borderId="12" xfId="0" applyNumberFormat="1" applyFont="1" applyBorder="1" applyAlignment="1">
      <alignment horizontal="center" vertical="center" wrapText="1"/>
    </xf>
    <xf numFmtId="0" fontId="9" fillId="0" borderId="12" xfId="0" applyFont="1" applyBorder="1" applyAlignment="1">
      <alignment horizontal="left" vertical="center" wrapText="1"/>
    </xf>
    <xf numFmtId="0" fontId="10" fillId="0" borderId="12" xfId="0" applyFont="1" applyBorder="1" applyAlignment="1">
      <alignment horizontal="center" vertical="center" wrapText="1"/>
    </xf>
    <xf numFmtId="4" fontId="6" fillId="0" borderId="0" xfId="0" applyNumberFormat="1" applyFont="1"/>
    <xf numFmtId="164" fontId="10" fillId="0" borderId="12" xfId="2" applyFont="1" applyFill="1" applyBorder="1" applyAlignment="1">
      <alignment horizontal="center" vertical="center" wrapText="1"/>
    </xf>
    <xf numFmtId="49" fontId="10" fillId="0" borderId="14" xfId="0" applyNumberFormat="1" applyFont="1" applyBorder="1" applyAlignment="1">
      <alignment horizontal="center" vertical="center" wrapText="1"/>
    </xf>
    <xf numFmtId="49" fontId="10" fillId="0" borderId="15" xfId="0" applyNumberFormat="1" applyFont="1" applyBorder="1" applyAlignment="1">
      <alignment horizontal="center" vertical="center" wrapText="1"/>
    </xf>
    <xf numFmtId="0" fontId="10" fillId="0" borderId="15" xfId="0" applyFont="1" applyBorder="1" applyAlignment="1">
      <alignment horizontal="left" vertical="center" wrapText="1"/>
    </xf>
    <xf numFmtId="2" fontId="10" fillId="0" borderId="15" xfId="2" applyNumberFormat="1" applyFont="1" applyFill="1" applyBorder="1" applyAlignment="1">
      <alignment horizontal="center" vertical="center" wrapText="1"/>
    </xf>
    <xf numFmtId="4" fontId="10" fillId="0" borderId="15" xfId="0" applyNumberFormat="1" applyFont="1" applyBorder="1" applyAlignment="1">
      <alignment horizontal="center" vertical="center" wrapText="1"/>
    </xf>
    <xf numFmtId="4" fontId="10" fillId="0" borderId="16" xfId="0" applyNumberFormat="1" applyFont="1" applyBorder="1" applyAlignment="1">
      <alignment horizontal="center" vertical="center" wrapText="1"/>
    </xf>
    <xf numFmtId="4" fontId="9" fillId="0" borderId="17" xfId="0" applyNumberFormat="1" applyFont="1" applyBorder="1" applyAlignment="1">
      <alignment horizontal="center" vertical="center" wrapText="1"/>
    </xf>
    <xf numFmtId="0" fontId="9" fillId="0" borderId="0" xfId="0" applyFont="1" applyAlignment="1">
      <alignment horizontal="center" vertical="center" wrapText="1"/>
    </xf>
    <xf numFmtId="4" fontId="9" fillId="0" borderId="0" xfId="0" applyNumberFormat="1" applyFont="1" applyAlignment="1">
      <alignment horizontal="center" vertical="center" wrapText="1"/>
    </xf>
    <xf numFmtId="0" fontId="6" fillId="0" borderId="0" xfId="0" applyFont="1" applyAlignment="1">
      <alignment vertical="center"/>
    </xf>
    <xf numFmtId="0" fontId="6"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center" vertical="center"/>
    </xf>
    <xf numFmtId="0" fontId="1" fillId="0" borderId="0" xfId="0" applyFont="1"/>
    <xf numFmtId="10" fontId="3" fillId="0" borderId="18" xfId="1" applyNumberFormat="1" applyFont="1" applyFill="1" applyBorder="1" applyAlignment="1">
      <alignment horizontal="center" vertical="center"/>
    </xf>
    <xf numFmtId="2" fontId="0" fillId="0" borderId="0" xfId="0" applyNumberFormat="1"/>
    <xf numFmtId="4" fontId="19" fillId="0" borderId="0" xfId="0" applyNumberFormat="1" applyFont="1"/>
    <xf numFmtId="0" fontId="0" fillId="2" borderId="0" xfId="0" applyFill="1"/>
    <xf numFmtId="0" fontId="5" fillId="2" borderId="0" xfId="0" applyFont="1" applyFill="1"/>
    <xf numFmtId="49" fontId="17" fillId="2" borderId="25" xfId="0" applyNumberFormat="1" applyFont="1" applyFill="1" applyBorder="1" applyAlignment="1">
      <alignment horizontal="center" vertical="top" wrapText="1"/>
    </xf>
    <xf numFmtId="10" fontId="16" fillId="2" borderId="25" xfId="0" applyNumberFormat="1" applyFont="1" applyFill="1" applyBorder="1" applyAlignment="1">
      <alignment vertical="top" wrapText="1"/>
    </xf>
    <xf numFmtId="10" fontId="17" fillId="2" borderId="25" xfId="0" applyNumberFormat="1" applyFont="1" applyFill="1" applyBorder="1" applyAlignment="1">
      <alignment vertical="top" wrapText="1"/>
    </xf>
    <xf numFmtId="10" fontId="17" fillId="2" borderId="25" xfId="3" applyNumberFormat="1" applyFont="1" applyFill="1" applyBorder="1" applyAlignment="1">
      <alignment vertical="top" wrapText="1"/>
    </xf>
    <xf numFmtId="10" fontId="17" fillId="2" borderId="26" xfId="0" applyNumberFormat="1" applyFont="1" applyFill="1" applyBorder="1" applyAlignment="1">
      <alignment vertical="top" wrapText="1"/>
    </xf>
    <xf numFmtId="49" fontId="17" fillId="2" borderId="27" xfId="0" applyNumberFormat="1" applyFont="1" applyFill="1" applyBorder="1" applyAlignment="1">
      <alignment horizontal="center" vertical="top" wrapText="1"/>
    </xf>
    <xf numFmtId="10" fontId="16" fillId="2" borderId="26" xfId="0" applyNumberFormat="1" applyFont="1" applyFill="1" applyBorder="1" applyAlignment="1">
      <alignment vertical="top" wrapText="1"/>
    </xf>
    <xf numFmtId="10" fontId="5" fillId="2" borderId="0" xfId="0" applyNumberFormat="1" applyFont="1" applyFill="1"/>
    <xf numFmtId="49" fontId="17" fillId="2" borderId="28" xfId="0" applyNumberFormat="1" applyFont="1" applyFill="1" applyBorder="1" applyAlignment="1">
      <alignment horizontal="center" vertical="top" wrapText="1"/>
    </xf>
    <xf numFmtId="4" fontId="5" fillId="2" borderId="0" xfId="0" applyNumberFormat="1" applyFont="1" applyFill="1"/>
    <xf numFmtId="0" fontId="5" fillId="2" borderId="0" xfId="0" applyFont="1" applyFill="1" applyAlignment="1">
      <alignment vertical="center"/>
    </xf>
    <xf numFmtId="0" fontId="5" fillId="2" borderId="0" xfId="0" applyFont="1" applyFill="1" applyAlignment="1">
      <alignment vertical="center" wrapText="1"/>
    </xf>
    <xf numFmtId="0" fontId="3" fillId="2" borderId="29" xfId="0" applyFont="1" applyFill="1" applyBorder="1" applyAlignment="1">
      <alignment horizontal="right" wrapText="1"/>
    </xf>
    <xf numFmtId="0" fontId="3" fillId="2" borderId="30" xfId="0" applyFont="1" applyFill="1" applyBorder="1" applyAlignment="1">
      <alignment wrapText="1"/>
    </xf>
    <xf numFmtId="0" fontId="3" fillId="2" borderId="31" xfId="0" applyFont="1" applyFill="1" applyBorder="1" applyAlignment="1">
      <alignment wrapText="1"/>
    </xf>
    <xf numFmtId="0" fontId="0" fillId="2" borderId="32" xfId="0" applyFill="1" applyBorder="1"/>
    <xf numFmtId="0" fontId="0" fillId="2" borderId="30" xfId="0" applyFill="1" applyBorder="1"/>
    <xf numFmtId="0" fontId="3" fillId="2" borderId="34" xfId="0" applyFont="1" applyFill="1" applyBorder="1" applyAlignment="1">
      <alignment wrapText="1"/>
    </xf>
    <xf numFmtId="0" fontId="3" fillId="2" borderId="0" xfId="0" applyFont="1" applyFill="1" applyAlignment="1">
      <alignment wrapText="1"/>
    </xf>
    <xf numFmtId="0" fontId="0" fillId="0" borderId="35" xfId="0" applyBorder="1" applyAlignment="1">
      <alignment vertical="center"/>
    </xf>
    <xf numFmtId="0" fontId="3" fillId="2" borderId="36" xfId="0" applyFont="1" applyFill="1" applyBorder="1"/>
    <xf numFmtId="0" fontId="17" fillId="2" borderId="37" xfId="0" applyFont="1" applyFill="1" applyBorder="1"/>
    <xf numFmtId="0" fontId="3" fillId="2" borderId="34" xfId="0" applyFont="1" applyFill="1" applyBorder="1"/>
    <xf numFmtId="0" fontId="2" fillId="0" borderId="35" xfId="0" applyFont="1" applyBorder="1" applyAlignment="1">
      <alignment vertical="center"/>
    </xf>
    <xf numFmtId="0" fontId="0" fillId="2" borderId="36" xfId="0" applyFill="1" applyBorder="1"/>
    <xf numFmtId="0" fontId="0" fillId="2" borderId="37" xfId="0" applyFill="1" applyBorder="1"/>
    <xf numFmtId="0" fontId="5" fillId="2" borderId="34" xfId="0" applyFont="1" applyFill="1" applyBorder="1"/>
    <xf numFmtId="0" fontId="0" fillId="2" borderId="35" xfId="0" applyFill="1" applyBorder="1"/>
    <xf numFmtId="0" fontId="16" fillId="2" borderId="34" xfId="0" applyFont="1" applyFill="1" applyBorder="1"/>
    <xf numFmtId="0" fontId="3" fillId="2" borderId="0" xfId="0" applyFont="1" applyFill="1" applyAlignment="1">
      <alignment horizontal="right"/>
    </xf>
    <xf numFmtId="0" fontId="17" fillId="2" borderId="38" xfId="0" applyFont="1" applyFill="1" applyBorder="1"/>
    <xf numFmtId="0" fontId="0" fillId="2" borderId="39" xfId="0" applyFill="1" applyBorder="1"/>
    <xf numFmtId="0" fontId="0" fillId="2" borderId="40" xfId="0" applyFill="1" applyBorder="1"/>
    <xf numFmtId="0" fontId="0" fillId="2" borderId="41" xfId="0" applyFill="1" applyBorder="1"/>
    <xf numFmtId="0" fontId="0" fillId="2" borderId="42" xfId="0" applyFill="1" applyBorder="1"/>
    <xf numFmtId="0" fontId="0" fillId="2" borderId="0" xfId="0" applyFill="1" applyAlignment="1">
      <alignment wrapText="1"/>
    </xf>
    <xf numFmtId="10" fontId="17" fillId="2" borderId="43" xfId="0" applyNumberFormat="1" applyFont="1" applyFill="1" applyBorder="1" applyAlignment="1">
      <alignment vertical="top" wrapText="1"/>
    </xf>
    <xf numFmtId="9" fontId="5" fillId="2" borderId="0" xfId="0" applyNumberFormat="1" applyFont="1" applyFill="1"/>
    <xf numFmtId="4" fontId="0" fillId="2" borderId="0" xfId="0" applyNumberFormat="1" applyFill="1"/>
    <xf numFmtId="10" fontId="0" fillId="0" borderId="0" xfId="0" applyNumberFormat="1"/>
    <xf numFmtId="0" fontId="5" fillId="0" borderId="0" xfId="0" applyFont="1"/>
    <xf numFmtId="9" fontId="5" fillId="2" borderId="0" xfId="1" applyFont="1" applyFill="1"/>
    <xf numFmtId="0" fontId="7" fillId="0" borderId="0" xfId="0" applyFont="1" applyAlignment="1">
      <alignment vertical="center" wrapText="1"/>
    </xf>
    <xf numFmtId="2" fontId="20" fillId="0" borderId="0" xfId="0" applyNumberFormat="1" applyFont="1" applyAlignment="1">
      <alignment horizontal="center" vertical="center"/>
    </xf>
    <xf numFmtId="2" fontId="7" fillId="0" borderId="0" xfId="0" applyNumberFormat="1" applyFont="1" applyAlignment="1">
      <alignment horizontal="center" vertical="center" wrapText="1"/>
    </xf>
    <xf numFmtId="2" fontId="5" fillId="0" borderId="0" xfId="0" applyNumberFormat="1" applyFont="1"/>
    <xf numFmtId="0" fontId="12" fillId="0" borderId="0" xfId="0" applyFont="1" applyAlignment="1">
      <alignment horizontal="center" vertical="center" wrapText="1"/>
    </xf>
    <xf numFmtId="0" fontId="14" fillId="0" borderId="0" xfId="0" applyFont="1" applyAlignment="1">
      <alignment horizontal="center"/>
    </xf>
    <xf numFmtId="0" fontId="8" fillId="0" borderId="0" xfId="0" applyFont="1" applyAlignment="1">
      <alignment horizontal="center" vertical="center"/>
    </xf>
    <xf numFmtId="2" fontId="11" fillId="0" borderId="0" xfId="0" applyNumberFormat="1" applyFont="1" applyAlignment="1">
      <alignment horizontal="center" vertical="center"/>
    </xf>
    <xf numFmtId="0" fontId="0" fillId="0" borderId="0" xfId="0" applyAlignment="1">
      <alignment horizontal="left"/>
    </xf>
    <xf numFmtId="2" fontId="13" fillId="0" borderId="0" xfId="0" applyNumberFormat="1" applyFont="1" applyAlignment="1">
      <alignment horizontal="center" vertical="center" wrapText="1"/>
    </xf>
    <xf numFmtId="0" fontId="0" fillId="0" borderId="0" xfId="0" applyAlignment="1">
      <alignment horizontal="center"/>
    </xf>
    <xf numFmtId="44" fontId="5" fillId="0" borderId="0" xfId="0" applyNumberFormat="1" applyFont="1"/>
    <xf numFmtId="44" fontId="5" fillId="0" borderId="19" xfId="0" applyNumberFormat="1" applyFont="1" applyBorder="1"/>
    <xf numFmtId="165" fontId="17" fillId="2" borderId="28" xfId="0" applyNumberFormat="1" applyFont="1" applyFill="1" applyBorder="1" applyAlignment="1">
      <alignment vertical="top" wrapText="1"/>
    </xf>
    <xf numFmtId="165" fontId="17" fillId="2" borderId="51" xfId="0" applyNumberFormat="1" applyFont="1" applyFill="1" applyBorder="1" applyAlignment="1">
      <alignment vertical="top" wrapText="1"/>
    </xf>
    <xf numFmtId="10" fontId="16" fillId="2" borderId="51" xfId="0" applyNumberFormat="1" applyFont="1" applyFill="1" applyBorder="1" applyAlignment="1">
      <alignment vertical="top" wrapText="1"/>
    </xf>
    <xf numFmtId="165" fontId="16" fillId="2" borderId="65" xfId="0" applyNumberFormat="1" applyFont="1" applyFill="1" applyBorder="1" applyAlignment="1">
      <alignment vertical="top" wrapText="1"/>
    </xf>
    <xf numFmtId="2" fontId="20" fillId="0" borderId="51" xfId="0" applyNumberFormat="1" applyFont="1" applyBorder="1" applyAlignment="1">
      <alignment horizontal="center" vertical="center"/>
    </xf>
    <xf numFmtId="0" fontId="2" fillId="0" borderId="0" xfId="0" applyFont="1" applyAlignment="1">
      <alignment horizontal="center"/>
    </xf>
    <xf numFmtId="0" fontId="3" fillId="6" borderId="45" xfId="0" applyFont="1" applyFill="1" applyBorder="1" applyAlignment="1">
      <alignment horizontal="center" vertical="center"/>
    </xf>
    <xf numFmtId="0" fontId="3" fillId="6" borderId="3" xfId="0" applyFont="1" applyFill="1" applyBorder="1" applyAlignment="1">
      <alignment horizontal="center" vertical="center"/>
    </xf>
    <xf numFmtId="0" fontId="3" fillId="6" borderId="46" xfId="0" applyFont="1" applyFill="1" applyBorder="1" applyAlignment="1">
      <alignment horizontal="center" vertical="center"/>
    </xf>
    <xf numFmtId="0" fontId="3" fillId="3" borderId="21" xfId="0" applyFont="1" applyFill="1" applyBorder="1" applyAlignment="1">
      <alignment horizontal="center" vertical="center"/>
    </xf>
    <xf numFmtId="0" fontId="3" fillId="3" borderId="23" xfId="0" applyFont="1" applyFill="1" applyBorder="1" applyAlignment="1">
      <alignment horizontal="center" vertical="center" wrapText="1"/>
    </xf>
    <xf numFmtId="0" fontId="3" fillId="3" borderId="23" xfId="0" applyFont="1" applyFill="1" applyBorder="1" applyAlignment="1">
      <alignment horizontal="center" vertical="center"/>
    </xf>
    <xf numFmtId="0" fontId="3" fillId="3" borderId="20" xfId="0" applyFont="1" applyFill="1" applyBorder="1" applyAlignment="1">
      <alignment horizontal="center" vertical="center"/>
    </xf>
    <xf numFmtId="10" fontId="16" fillId="2" borderId="70" xfId="0" applyNumberFormat="1" applyFont="1" applyFill="1" applyBorder="1" applyAlignment="1">
      <alignment vertical="top" wrapText="1"/>
    </xf>
    <xf numFmtId="165" fontId="17" fillId="2" borderId="71" xfId="0" applyNumberFormat="1" applyFont="1" applyFill="1" applyBorder="1" applyAlignment="1">
      <alignment vertical="top" wrapText="1"/>
    </xf>
    <xf numFmtId="0" fontId="3" fillId="3" borderId="24" xfId="0" applyFont="1" applyFill="1" applyBorder="1" applyAlignment="1">
      <alignment horizontal="center" vertical="center" wrapText="1"/>
    </xf>
    <xf numFmtId="165" fontId="17" fillId="2" borderId="72" xfId="0" applyNumberFormat="1" applyFont="1" applyFill="1" applyBorder="1" applyAlignment="1">
      <alignment vertical="top" wrapText="1"/>
    </xf>
    <xf numFmtId="0" fontId="24" fillId="0" borderId="19" xfId="0" applyFont="1" applyBorder="1" applyAlignment="1">
      <alignment horizontal="center" vertical="center"/>
    </xf>
    <xf numFmtId="0" fontId="24" fillId="0" borderId="19" xfId="0" applyFont="1" applyBorder="1" applyAlignment="1">
      <alignment horizontal="left" vertical="center" wrapText="1"/>
    </xf>
    <xf numFmtId="0" fontId="25" fillId="0" borderId="19" xfId="0" applyFont="1" applyBorder="1" applyAlignment="1">
      <alignment horizontal="center" vertical="center"/>
    </xf>
    <xf numFmtId="2" fontId="25" fillId="7" borderId="19" xfId="0" applyNumberFormat="1" applyFont="1" applyFill="1" applyBorder="1" applyAlignment="1">
      <alignment horizontal="center" vertical="center"/>
    </xf>
    <xf numFmtId="167" fontId="24" fillId="2" borderId="19" xfId="4" applyNumberFormat="1" applyFont="1" applyFill="1" applyBorder="1" applyAlignment="1" applyProtection="1">
      <alignment horizontal="center" vertical="center"/>
    </xf>
    <xf numFmtId="167" fontId="24" fillId="2" borderId="51" xfId="4" applyNumberFormat="1" applyFont="1" applyFill="1" applyBorder="1" applyAlignment="1" applyProtection="1">
      <alignment horizontal="center" vertical="center"/>
    </xf>
    <xf numFmtId="0" fontId="24" fillId="2" borderId="19" xfId="0" applyFont="1" applyFill="1" applyBorder="1" applyAlignment="1">
      <alignment horizontal="center" vertical="center"/>
    </xf>
    <xf numFmtId="49" fontId="24" fillId="0" borderId="19" xfId="0" applyNumberFormat="1" applyFont="1" applyBorder="1" applyAlignment="1">
      <alignment horizontal="center" vertical="center"/>
    </xf>
    <xf numFmtId="0" fontId="25" fillId="0" borderId="19" xfId="0" applyFont="1" applyBorder="1" applyAlignment="1">
      <alignment horizontal="left" vertical="center" wrapText="1"/>
    </xf>
    <xf numFmtId="0" fontId="24" fillId="5" borderId="19" xfId="0" applyFont="1" applyFill="1" applyBorder="1" applyAlignment="1">
      <alignment horizontal="center" vertical="center"/>
    </xf>
    <xf numFmtId="0" fontId="25" fillId="5" borderId="19" xfId="0" applyFont="1" applyFill="1" applyBorder="1" applyAlignment="1">
      <alignment horizontal="center" vertical="center"/>
    </xf>
    <xf numFmtId="0" fontId="24" fillId="0" borderId="48" xfId="0" applyFont="1" applyBorder="1" applyAlignment="1">
      <alignment horizontal="center" vertical="center" wrapText="1"/>
    </xf>
    <xf numFmtId="0" fontId="24" fillId="0" borderId="48" xfId="0" applyFont="1" applyBorder="1" applyAlignment="1">
      <alignment horizontal="center" vertical="center"/>
    </xf>
    <xf numFmtId="49" fontId="26" fillId="0" borderId="19" xfId="2" applyNumberFormat="1" applyFont="1" applyBorder="1" applyAlignment="1">
      <alignment horizontal="center" vertical="center" wrapText="1"/>
    </xf>
    <xf numFmtId="49" fontId="26" fillId="0" borderId="19" xfId="0" applyNumberFormat="1" applyFont="1" applyBorder="1" applyAlignment="1">
      <alignment horizontal="left" vertical="center" wrapText="1"/>
    </xf>
    <xf numFmtId="0" fontId="26" fillId="0" borderId="19" xfId="0" applyFont="1" applyBorder="1" applyAlignment="1">
      <alignment horizontal="center" vertical="center" wrapText="1"/>
    </xf>
    <xf numFmtId="49" fontId="26" fillId="0" borderId="19" xfId="0" applyNumberFormat="1" applyFont="1" applyBorder="1" applyAlignment="1">
      <alignment horizontal="center" vertical="center"/>
    </xf>
    <xf numFmtId="167" fontId="25" fillId="0" borderId="19" xfId="0" applyNumberFormat="1" applyFont="1" applyBorder="1" applyAlignment="1">
      <alignment horizontal="center" vertical="center"/>
    </xf>
    <xf numFmtId="0" fontId="24" fillId="0" borderId="2" xfId="0" applyFont="1" applyBorder="1" applyAlignment="1">
      <alignment horizontal="left" vertical="center" wrapText="1"/>
    </xf>
    <xf numFmtId="167" fontId="24" fillId="2" borderId="48" xfId="4" applyNumberFormat="1" applyFont="1" applyFill="1" applyBorder="1" applyAlignment="1" applyProtection="1">
      <alignment horizontal="center" vertical="center"/>
    </xf>
    <xf numFmtId="0" fontId="24" fillId="0" borderId="19" xfId="0" applyFont="1" applyBorder="1" applyAlignment="1">
      <alignment horizontal="center" vertical="center" wrapText="1"/>
    </xf>
    <xf numFmtId="2" fontId="24" fillId="7" borderId="19" xfId="0" applyNumberFormat="1" applyFont="1" applyFill="1" applyBorder="1" applyAlignment="1">
      <alignment horizontal="center" vertical="center"/>
    </xf>
    <xf numFmtId="0" fontId="29" fillId="4" borderId="19" xfId="0" applyFont="1" applyFill="1" applyBorder="1" applyAlignment="1">
      <alignment horizontal="center" vertical="center"/>
    </xf>
    <xf numFmtId="0" fontId="29" fillId="3" borderId="19" xfId="0" applyFont="1" applyFill="1" applyBorder="1" applyAlignment="1">
      <alignment horizontal="center" vertical="center"/>
    </xf>
    <xf numFmtId="2" fontId="29" fillId="3" borderId="19" xfId="0" applyNumberFormat="1" applyFont="1" applyFill="1" applyBorder="1" applyAlignment="1">
      <alignment horizontal="center" vertical="center"/>
    </xf>
    <xf numFmtId="0" fontId="29" fillId="3" borderId="19"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9" fillId="5" borderId="19" xfId="0" applyFont="1" applyFill="1" applyBorder="1" applyAlignment="1">
      <alignment horizontal="center" vertical="center"/>
    </xf>
    <xf numFmtId="0" fontId="29" fillId="5" borderId="19" xfId="0" applyFont="1" applyFill="1" applyBorder="1" applyAlignment="1">
      <alignment horizontal="left" vertical="center"/>
    </xf>
    <xf numFmtId="2" fontId="29" fillId="5" borderId="19" xfId="0" applyNumberFormat="1" applyFont="1" applyFill="1" applyBorder="1" applyAlignment="1">
      <alignment horizontal="center" vertical="center"/>
    </xf>
    <xf numFmtId="0" fontId="29" fillId="5" borderId="19" xfId="0" applyFont="1" applyFill="1" applyBorder="1" applyAlignment="1">
      <alignment horizontal="center" vertical="center" wrapText="1"/>
    </xf>
    <xf numFmtId="2" fontId="24" fillId="0" borderId="19" xfId="2" applyNumberFormat="1" applyFont="1" applyFill="1" applyBorder="1" applyAlignment="1">
      <alignment horizontal="center" vertical="center" wrapText="1"/>
    </xf>
    <xf numFmtId="2" fontId="30" fillId="0" borderId="19" xfId="0" applyNumberFormat="1" applyFont="1" applyBorder="1" applyAlignment="1">
      <alignment horizontal="center" vertical="center"/>
    </xf>
    <xf numFmtId="0" fontId="30" fillId="0" borderId="19" xfId="0" applyFont="1" applyBorder="1" applyAlignment="1">
      <alignment horizontal="center" vertical="center" wrapText="1"/>
    </xf>
    <xf numFmtId="4" fontId="30" fillId="0" borderId="19" xfId="0" applyNumberFormat="1" applyFont="1" applyBorder="1" applyAlignment="1">
      <alignment horizontal="center" vertical="center" wrapText="1"/>
    </xf>
    <xf numFmtId="49" fontId="33" fillId="5" borderId="19" xfId="0" applyNumberFormat="1" applyFont="1" applyFill="1" applyBorder="1" applyAlignment="1">
      <alignment horizontal="center" vertical="center" wrapText="1"/>
    </xf>
    <xf numFmtId="0" fontId="29" fillId="5" borderId="19" xfId="0" applyFont="1" applyFill="1" applyBorder="1" applyAlignment="1">
      <alignment horizontal="left" vertical="center" wrapText="1"/>
    </xf>
    <xf numFmtId="2" fontId="24" fillId="5" borderId="19" xfId="2" applyNumberFormat="1" applyFont="1" applyFill="1" applyBorder="1" applyAlignment="1">
      <alignment horizontal="center" vertical="center" wrapText="1"/>
    </xf>
    <xf numFmtId="2" fontId="30" fillId="5" borderId="19" xfId="0" applyNumberFormat="1" applyFont="1" applyFill="1" applyBorder="1" applyAlignment="1">
      <alignment horizontal="center" vertical="center" wrapText="1"/>
    </xf>
    <xf numFmtId="4" fontId="30" fillId="5" borderId="19" xfId="0" applyNumberFormat="1" applyFont="1" applyFill="1" applyBorder="1" applyAlignment="1">
      <alignment horizontal="center" vertical="center" wrapText="1"/>
    </xf>
    <xf numFmtId="0" fontId="24" fillId="5" borderId="19" xfId="0" applyFont="1" applyFill="1" applyBorder="1" applyAlignment="1">
      <alignment horizontal="center" vertical="center" wrapText="1"/>
    </xf>
    <xf numFmtId="0" fontId="26" fillId="0" borderId="19" xfId="0" applyFont="1" applyBorder="1" applyAlignment="1">
      <alignment horizontal="left" vertical="center" wrapText="1"/>
    </xf>
    <xf numFmtId="0" fontId="33" fillId="3" borderId="19" xfId="0" applyFont="1" applyFill="1" applyBorder="1" applyAlignment="1">
      <alignment horizontal="center" vertical="center" wrapText="1"/>
    </xf>
    <xf numFmtId="0" fontId="24" fillId="3" borderId="19" xfId="0" applyFont="1" applyFill="1" applyBorder="1" applyAlignment="1">
      <alignment horizontal="center" vertical="center" wrapText="1"/>
    </xf>
    <xf numFmtId="0" fontId="24" fillId="3" borderId="19" xfId="0" applyFont="1" applyFill="1" applyBorder="1" applyAlignment="1">
      <alignment horizontal="center" vertical="center"/>
    </xf>
    <xf numFmtId="2" fontId="30" fillId="3" borderId="19" xfId="0" applyNumberFormat="1" applyFont="1" applyFill="1" applyBorder="1" applyAlignment="1">
      <alignment horizontal="center" vertical="center" wrapText="1"/>
    </xf>
    <xf numFmtId="4" fontId="30" fillId="3" borderId="19" xfId="0" applyNumberFormat="1" applyFont="1" applyFill="1" applyBorder="1" applyAlignment="1">
      <alignment horizontal="center" vertical="center" wrapText="1"/>
    </xf>
    <xf numFmtId="0" fontId="30" fillId="5" borderId="19" xfId="0" applyFont="1" applyFill="1" applyBorder="1" applyAlignment="1">
      <alignment horizontal="center" vertical="center" wrapText="1"/>
    </xf>
    <xf numFmtId="49" fontId="24" fillId="5" borderId="19" xfId="0" applyNumberFormat="1" applyFont="1" applyFill="1" applyBorder="1" applyAlignment="1">
      <alignment horizontal="center" vertical="center" wrapText="1"/>
    </xf>
    <xf numFmtId="0" fontId="29" fillId="5" borderId="19" xfId="0" applyFont="1" applyFill="1" applyBorder="1" applyAlignment="1">
      <alignment vertical="center" wrapText="1"/>
    </xf>
    <xf numFmtId="49" fontId="24" fillId="3" borderId="19" xfId="0" applyNumberFormat="1" applyFont="1" applyFill="1" applyBorder="1" applyAlignment="1">
      <alignment horizontal="center" vertical="center" wrapText="1"/>
    </xf>
    <xf numFmtId="0" fontId="29" fillId="3" borderId="19" xfId="0" applyFont="1" applyFill="1" applyBorder="1" applyAlignment="1">
      <alignment vertical="center" wrapText="1"/>
    </xf>
    <xf numFmtId="0" fontId="30" fillId="3" borderId="19" xfId="0" applyFont="1" applyFill="1" applyBorder="1" applyAlignment="1">
      <alignment horizontal="center" vertical="center" wrapText="1"/>
    </xf>
    <xf numFmtId="44" fontId="29" fillId="4" borderId="17" xfId="0" applyNumberFormat="1" applyFont="1" applyFill="1" applyBorder="1" applyAlignment="1">
      <alignment horizontal="center" vertical="center" wrapText="1"/>
    </xf>
    <xf numFmtId="0" fontId="30" fillId="0" borderId="0" xfId="0" applyFont="1"/>
    <xf numFmtId="0" fontId="30" fillId="0" borderId="0" xfId="0" applyFont="1" applyAlignment="1">
      <alignment horizontal="center"/>
    </xf>
    <xf numFmtId="2" fontId="30" fillId="0" borderId="0" xfId="0" applyNumberFormat="1" applyFont="1"/>
    <xf numFmtId="44" fontId="30" fillId="0" borderId="0" xfId="0" applyNumberFormat="1" applyFont="1"/>
    <xf numFmtId="44" fontId="29" fillId="4" borderId="51" xfId="0" applyNumberFormat="1" applyFont="1" applyFill="1" applyBorder="1" applyAlignment="1">
      <alignment horizontal="left" vertical="center"/>
    </xf>
    <xf numFmtId="10" fontId="22" fillId="4" borderId="51" xfId="1" applyNumberFormat="1" applyFont="1" applyFill="1" applyBorder="1" applyAlignment="1">
      <alignment horizontal="center" vertical="center"/>
    </xf>
    <xf numFmtId="0" fontId="29" fillId="3" borderId="66" xfId="0" applyFont="1" applyFill="1" applyBorder="1" applyAlignment="1">
      <alignment horizontal="center" vertical="center"/>
    </xf>
    <xf numFmtId="44" fontId="29" fillId="3" borderId="51" xfId="0" applyNumberFormat="1" applyFont="1" applyFill="1" applyBorder="1" applyAlignment="1">
      <alignment horizontal="center" vertical="center" wrapText="1"/>
    </xf>
    <xf numFmtId="0" fontId="33" fillId="5" borderId="66" xfId="0" applyFont="1" applyFill="1" applyBorder="1" applyAlignment="1">
      <alignment horizontal="center" vertical="center" wrapText="1"/>
    </xf>
    <xf numFmtId="44" fontId="29" fillId="5" borderId="51" xfId="0" applyNumberFormat="1" applyFont="1" applyFill="1" applyBorder="1" applyAlignment="1">
      <alignment horizontal="center" vertical="center" wrapText="1"/>
    </xf>
    <xf numFmtId="0" fontId="24" fillId="0" borderId="66" xfId="0" applyFont="1" applyBorder="1" applyAlignment="1">
      <alignment horizontal="center" vertical="center" wrapText="1"/>
    </xf>
    <xf numFmtId="44" fontId="30" fillId="0" borderId="51" xfId="0" applyNumberFormat="1" applyFont="1" applyBorder="1" applyAlignment="1">
      <alignment horizontal="center" vertical="center" wrapText="1"/>
    </xf>
    <xf numFmtId="44" fontId="29" fillId="0" borderId="51" xfId="0" applyNumberFormat="1" applyFont="1" applyBorder="1" applyAlignment="1">
      <alignment horizontal="center" vertical="center" wrapText="1"/>
    </xf>
    <xf numFmtId="44" fontId="30" fillId="5" borderId="51" xfId="0" applyNumberFormat="1" applyFont="1" applyFill="1" applyBorder="1" applyAlignment="1">
      <alignment horizontal="center" vertical="center" wrapText="1"/>
    </xf>
    <xf numFmtId="0" fontId="30" fillId="0" borderId="0" xfId="0" applyFont="1" applyBorder="1" applyAlignment="1">
      <alignment horizontal="center" vertical="center"/>
    </xf>
    <xf numFmtId="0" fontId="33" fillId="3" borderId="66" xfId="0" applyFont="1" applyFill="1" applyBorder="1" applyAlignment="1">
      <alignment horizontal="center" vertical="center" wrapText="1"/>
    </xf>
    <xf numFmtId="44" fontId="30" fillId="3" borderId="51" xfId="0" applyNumberFormat="1" applyFont="1" applyFill="1" applyBorder="1" applyAlignment="1">
      <alignment horizontal="center" vertical="center" wrapText="1"/>
    </xf>
    <xf numFmtId="167" fontId="29" fillId="5" borderId="51" xfId="0" applyNumberFormat="1" applyFont="1" applyFill="1" applyBorder="1" applyAlignment="1">
      <alignment horizontal="center" vertical="center" wrapText="1"/>
    </xf>
    <xf numFmtId="44" fontId="29" fillId="0" borderId="51" xfId="0" applyNumberFormat="1" applyFont="1" applyBorder="1" applyAlignment="1">
      <alignment horizontal="left" vertical="center" wrapText="1"/>
    </xf>
    <xf numFmtId="0" fontId="33" fillId="0" borderId="34" xfId="0" applyFont="1" applyBorder="1" applyAlignment="1">
      <alignment horizontal="center" vertical="center" wrapText="1"/>
    </xf>
    <xf numFmtId="0" fontId="33" fillId="0" borderId="0" xfId="0" applyFont="1" applyBorder="1" applyAlignment="1">
      <alignment horizontal="center" vertical="center" wrapText="1"/>
    </xf>
    <xf numFmtId="0" fontId="30" fillId="0" borderId="34" xfId="0" applyFont="1" applyBorder="1" applyAlignment="1">
      <alignment vertical="center"/>
    </xf>
    <xf numFmtId="0" fontId="30" fillId="0" borderId="0" xfId="0" applyFont="1" applyBorder="1" applyAlignment="1">
      <alignment vertical="center"/>
    </xf>
    <xf numFmtId="44" fontId="30" fillId="0" borderId="37" xfId="0" applyNumberFormat="1" applyFont="1" applyBorder="1" applyAlignment="1">
      <alignment vertical="center"/>
    </xf>
    <xf numFmtId="0" fontId="24" fillId="0" borderId="34" xfId="0" applyFont="1" applyBorder="1" applyAlignment="1">
      <alignment vertical="center"/>
    </xf>
    <xf numFmtId="0" fontId="24" fillId="0" borderId="0" xfId="0" applyFont="1" applyBorder="1" applyAlignment="1">
      <alignment vertical="center"/>
    </xf>
    <xf numFmtId="0" fontId="24" fillId="0" borderId="0" xfId="0" applyFont="1" applyBorder="1" applyAlignment="1">
      <alignment horizontal="center" vertical="center"/>
    </xf>
    <xf numFmtId="0" fontId="30" fillId="0" borderId="34" xfId="0" applyFont="1" applyBorder="1"/>
    <xf numFmtId="0" fontId="30" fillId="0" borderId="0" xfId="0" applyFont="1" applyBorder="1"/>
    <xf numFmtId="0" fontId="30" fillId="0" borderId="0" xfId="0" applyFont="1" applyBorder="1" applyAlignment="1">
      <alignment horizontal="center"/>
    </xf>
    <xf numFmtId="2" fontId="30" fillId="0" borderId="0" xfId="0" applyNumberFormat="1" applyFont="1" applyBorder="1"/>
    <xf numFmtId="44" fontId="30" fillId="0" borderId="37" xfId="0" applyNumberFormat="1" applyFont="1" applyBorder="1"/>
    <xf numFmtId="0" fontId="30" fillId="0" borderId="38" xfId="0" applyFont="1" applyBorder="1"/>
    <xf numFmtId="0" fontId="30" fillId="0" borderId="39" xfId="0" applyFont="1" applyBorder="1"/>
    <xf numFmtId="0" fontId="30" fillId="0" borderId="39" xfId="0" applyFont="1" applyBorder="1" applyAlignment="1">
      <alignment horizontal="center"/>
    </xf>
    <xf numFmtId="2" fontId="30" fillId="0" borderId="39" xfId="0" applyNumberFormat="1" applyFont="1" applyBorder="1"/>
    <xf numFmtId="44" fontId="30" fillId="0" borderId="42" xfId="0" applyNumberFormat="1" applyFont="1" applyBorder="1"/>
    <xf numFmtId="2" fontId="29" fillId="3" borderId="51" xfId="0" applyNumberFormat="1" applyFont="1" applyFill="1" applyBorder="1" applyAlignment="1">
      <alignment horizontal="left" vertical="center"/>
    </xf>
    <xf numFmtId="2" fontId="24" fillId="5" borderId="51" xfId="0" applyNumberFormat="1" applyFont="1" applyFill="1" applyBorder="1" applyAlignment="1">
      <alignment horizontal="center" vertical="center" wrapText="1"/>
    </xf>
    <xf numFmtId="0" fontId="33" fillId="3" borderId="51" xfId="0" applyFont="1" applyFill="1" applyBorder="1" applyAlignment="1">
      <alignment horizontal="center" vertical="center" wrapText="1"/>
    </xf>
    <xf numFmtId="0" fontId="33" fillId="5" borderId="51" xfId="0" applyFont="1" applyFill="1" applyBorder="1" applyAlignment="1">
      <alignment horizontal="center" vertical="center" wrapText="1"/>
    </xf>
    <xf numFmtId="2" fontId="33" fillId="0" borderId="37" xfId="0" applyNumberFormat="1" applyFont="1" applyBorder="1" applyAlignment="1">
      <alignment horizontal="center" vertical="center" wrapText="1"/>
    </xf>
    <xf numFmtId="0" fontId="30" fillId="0" borderId="37" xfId="0" applyFont="1" applyBorder="1" applyAlignment="1">
      <alignment horizontal="center" vertical="center"/>
    </xf>
    <xf numFmtId="0" fontId="24" fillId="0" borderId="34" xfId="0" applyFont="1" applyBorder="1"/>
    <xf numFmtId="0" fontId="24" fillId="0" borderId="0" xfId="0" applyFont="1" applyBorder="1"/>
    <xf numFmtId="0" fontId="30" fillId="0" borderId="0" xfId="0" applyFont="1" applyBorder="1" applyAlignment="1">
      <alignment vertical="top"/>
    </xf>
    <xf numFmtId="2" fontId="30" fillId="0" borderId="37" xfId="0" applyNumberFormat="1" applyFont="1" applyBorder="1"/>
    <xf numFmtId="0" fontId="24" fillId="0" borderId="37" xfId="0" applyFont="1" applyBorder="1" applyAlignment="1">
      <alignment horizontal="center" vertical="center"/>
    </xf>
    <xf numFmtId="2" fontId="30" fillId="0" borderId="42" xfId="0" applyNumberFormat="1" applyFont="1" applyBorder="1"/>
    <xf numFmtId="0" fontId="11" fillId="4" borderId="48" xfId="0" applyFont="1" applyFill="1" applyBorder="1" applyAlignment="1">
      <alignment vertical="center"/>
    </xf>
    <xf numFmtId="2" fontId="25" fillId="7" borderId="51" xfId="0" applyNumberFormat="1" applyFont="1" applyFill="1" applyBorder="1" applyAlignment="1">
      <alignment horizontal="center" vertical="center"/>
    </xf>
    <xf numFmtId="2" fontId="24" fillId="0" borderId="19" xfId="0" applyNumberFormat="1" applyFont="1" applyBorder="1" applyAlignment="1">
      <alignment horizontal="center" vertical="center"/>
    </xf>
    <xf numFmtId="167" fontId="24" fillId="0" borderId="19" xfId="0" applyNumberFormat="1" applyFont="1" applyBorder="1" applyAlignment="1">
      <alignment horizontal="center" vertical="center" wrapText="1"/>
    </xf>
    <xf numFmtId="167" fontId="29" fillId="0" borderId="51" xfId="0" applyNumberFormat="1" applyFont="1" applyBorder="1" applyAlignment="1">
      <alignment horizontal="center" vertical="center" wrapText="1"/>
    </xf>
    <xf numFmtId="0" fontId="24" fillId="0" borderId="19" xfId="0" applyFont="1" applyBorder="1" applyAlignment="1">
      <alignment horizontal="center" vertical="center"/>
    </xf>
    <xf numFmtId="0" fontId="3" fillId="3" borderId="22" xfId="0" applyFont="1" applyFill="1" applyBorder="1" applyAlignment="1">
      <alignment horizontal="center" vertical="center"/>
    </xf>
    <xf numFmtId="0" fontId="24" fillId="0" borderId="0" xfId="0" applyFont="1" applyAlignment="1">
      <alignment horizontal="left" vertical="center"/>
    </xf>
    <xf numFmtId="49" fontId="17" fillId="8" borderId="64" xfId="0" applyNumberFormat="1" applyFont="1" applyFill="1" applyBorder="1" applyAlignment="1">
      <alignment horizontal="center" vertical="top" wrapText="1"/>
    </xf>
    <xf numFmtId="49" fontId="17" fillId="8" borderId="27" xfId="0" applyNumberFormat="1" applyFont="1" applyFill="1" applyBorder="1" applyAlignment="1">
      <alignment horizontal="center" vertical="top" wrapText="1"/>
    </xf>
    <xf numFmtId="49" fontId="16" fillId="8" borderId="73" xfId="0" applyNumberFormat="1" applyFont="1" applyFill="1" applyBorder="1" applyAlignment="1">
      <alignment horizontal="center" vertical="top" wrapText="1"/>
    </xf>
    <xf numFmtId="10" fontId="16" fillId="2" borderId="69" xfId="0" applyNumberFormat="1" applyFont="1" applyFill="1" applyBorder="1" applyAlignment="1">
      <alignment vertical="top" wrapText="1"/>
    </xf>
    <xf numFmtId="10" fontId="16" fillId="8" borderId="19" xfId="0" applyNumberFormat="1" applyFont="1" applyFill="1" applyBorder="1" applyAlignment="1">
      <alignment vertical="top" wrapText="1"/>
    </xf>
    <xf numFmtId="10" fontId="16" fillId="8" borderId="19" xfId="3" applyNumberFormat="1" applyFont="1" applyFill="1" applyBorder="1" applyAlignment="1">
      <alignment vertical="top" wrapText="1"/>
    </xf>
    <xf numFmtId="165" fontId="17" fillId="2" borderId="19" xfId="0" applyNumberFormat="1" applyFont="1" applyFill="1" applyBorder="1" applyAlignment="1">
      <alignment vertical="top" wrapText="1"/>
    </xf>
    <xf numFmtId="166" fontId="17" fillId="2" borderId="19" xfId="0" applyNumberFormat="1" applyFont="1" applyFill="1" applyBorder="1" applyAlignment="1">
      <alignment vertical="top" wrapText="1"/>
    </xf>
    <xf numFmtId="10" fontId="16" fillId="2" borderId="19" xfId="0" applyNumberFormat="1" applyFont="1" applyFill="1" applyBorder="1" applyAlignment="1">
      <alignment vertical="top" wrapText="1"/>
    </xf>
    <xf numFmtId="10" fontId="16" fillId="2" borderId="19" xfId="3" applyNumberFormat="1" applyFont="1" applyFill="1" applyBorder="1" applyAlignment="1">
      <alignment vertical="top" wrapText="1"/>
    </xf>
    <xf numFmtId="10" fontId="16" fillId="8" borderId="51" xfId="0" applyNumberFormat="1" applyFont="1" applyFill="1" applyBorder="1" applyAlignment="1">
      <alignment vertical="top" wrapText="1"/>
    </xf>
    <xf numFmtId="10" fontId="16" fillId="8" borderId="51" xfId="3" applyNumberFormat="1" applyFont="1" applyFill="1" applyBorder="1" applyAlignment="1">
      <alignment vertical="top" wrapText="1"/>
    </xf>
    <xf numFmtId="165" fontId="17" fillId="2" borderId="77" xfId="0" applyNumberFormat="1" applyFont="1" applyFill="1" applyBorder="1" applyAlignment="1">
      <alignment vertical="top" wrapText="1"/>
    </xf>
    <xf numFmtId="166" fontId="16" fillId="2" borderId="68" xfId="0" applyNumberFormat="1" applyFont="1" applyFill="1" applyBorder="1" applyAlignment="1">
      <alignment vertical="top" wrapText="1"/>
    </xf>
    <xf numFmtId="165" fontId="16" fillId="2" borderId="68" xfId="0" applyNumberFormat="1" applyFont="1" applyFill="1" applyBorder="1" applyAlignment="1">
      <alignment vertical="top" wrapText="1"/>
    </xf>
    <xf numFmtId="0" fontId="5" fillId="2" borderId="78" xfId="0" applyFont="1" applyFill="1" applyBorder="1" applyAlignment="1">
      <alignment vertical="center"/>
    </xf>
    <xf numFmtId="0" fontId="1" fillId="0" borderId="0" xfId="5"/>
    <xf numFmtId="0" fontId="36" fillId="0" borderId="0" xfId="5" applyFont="1"/>
    <xf numFmtId="2" fontId="1" fillId="0" borderId="0" xfId="5" applyNumberFormat="1"/>
    <xf numFmtId="4" fontId="3" fillId="0" borderId="19" xfId="5" applyNumberFormat="1" applyFont="1" applyBorder="1" applyAlignment="1">
      <alignment horizontal="center" vertical="center"/>
    </xf>
    <xf numFmtId="10" fontId="1" fillId="0" borderId="75" xfId="5" applyNumberFormat="1" applyBorder="1" applyAlignment="1">
      <alignment horizontal="center" vertical="center"/>
    </xf>
    <xf numFmtId="10" fontId="1" fillId="0" borderId="77" xfId="5" applyNumberFormat="1" applyBorder="1" applyAlignment="1">
      <alignment horizontal="center" vertical="center"/>
    </xf>
    <xf numFmtId="10" fontId="1" fillId="0" borderId="19" xfId="5" applyNumberFormat="1" applyBorder="1" applyAlignment="1">
      <alignment horizontal="center" vertical="center"/>
    </xf>
    <xf numFmtId="10" fontId="1" fillId="0" borderId="51" xfId="5" applyNumberFormat="1" applyBorder="1" applyAlignment="1">
      <alignment horizontal="center" vertical="center"/>
    </xf>
    <xf numFmtId="10" fontId="1" fillId="0" borderId="19" xfId="5" applyNumberFormat="1" applyBorder="1" applyAlignment="1">
      <alignment horizontal="center" vertical="center" wrapText="1"/>
    </xf>
    <xf numFmtId="10" fontId="1" fillId="0" borderId="51" xfId="5" applyNumberFormat="1" applyBorder="1" applyAlignment="1">
      <alignment horizontal="center" vertical="center" wrapText="1"/>
    </xf>
    <xf numFmtId="4" fontId="3" fillId="0" borderId="75" xfId="5" applyNumberFormat="1" applyFont="1" applyBorder="1" applyAlignment="1">
      <alignment horizontal="center" vertical="center"/>
    </xf>
    <xf numFmtId="4" fontId="3" fillId="0" borderId="79" xfId="5" applyNumberFormat="1" applyFont="1" applyBorder="1" applyAlignment="1">
      <alignment horizontal="center" vertical="center"/>
    </xf>
    <xf numFmtId="2" fontId="38" fillId="0" borderId="6" xfId="5" applyNumberFormat="1" applyFont="1" applyBorder="1" applyAlignment="1">
      <alignment horizontal="center" vertical="center"/>
    </xf>
    <xf numFmtId="2" fontId="38" fillId="0" borderId="7" xfId="5" applyNumberFormat="1" applyFont="1" applyBorder="1" applyAlignment="1">
      <alignment horizontal="center" vertical="center"/>
    </xf>
    <xf numFmtId="0" fontId="39" fillId="0" borderId="50" xfId="5" applyFont="1" applyBorder="1" applyAlignment="1">
      <alignment horizontal="center" vertical="top"/>
    </xf>
    <xf numFmtId="0" fontId="39" fillId="0" borderId="55" xfId="5" applyFont="1" applyBorder="1" applyAlignment="1">
      <alignment horizontal="center" vertical="top"/>
    </xf>
    <xf numFmtId="0" fontId="3" fillId="0" borderId="0" xfId="5" applyFont="1" applyAlignment="1">
      <alignment horizontal="center"/>
    </xf>
    <xf numFmtId="0" fontId="3" fillId="0" borderId="19" xfId="5" applyFont="1" applyBorder="1" applyAlignment="1">
      <alignment horizontal="center"/>
    </xf>
    <xf numFmtId="10" fontId="38" fillId="0" borderId="19" xfId="5" applyNumberFormat="1" applyFont="1" applyBorder="1" applyAlignment="1">
      <alignment horizontal="center"/>
    </xf>
    <xf numFmtId="0" fontId="3" fillId="0" borderId="19" xfId="5" applyFont="1" applyBorder="1" applyAlignment="1">
      <alignment horizontal="center" vertical="center" wrapText="1"/>
    </xf>
    <xf numFmtId="0" fontId="3" fillId="0" borderId="21" xfId="5" applyFont="1" applyBorder="1" applyAlignment="1">
      <alignment horizontal="center"/>
    </xf>
    <xf numFmtId="0" fontId="3" fillId="0" borderId="23" xfId="5" applyFont="1" applyBorder="1" applyAlignment="1">
      <alignment horizontal="center"/>
    </xf>
    <xf numFmtId="4" fontId="3" fillId="0" borderId="23" xfId="5" applyNumberFormat="1" applyFont="1" applyBorder="1" applyAlignment="1">
      <alignment horizontal="center" wrapText="1"/>
    </xf>
    <xf numFmtId="0" fontId="1" fillId="0" borderId="66" xfId="5" applyBorder="1" applyAlignment="1">
      <alignment horizontal="center" vertical="center"/>
    </xf>
    <xf numFmtId="0" fontId="1" fillId="0" borderId="19" xfId="5" applyBorder="1" applyAlignment="1">
      <alignment horizontal="center"/>
    </xf>
    <xf numFmtId="10" fontId="1" fillId="9" borderId="19" xfId="5" applyNumberFormat="1" applyFill="1" applyBorder="1" applyAlignment="1" applyProtection="1">
      <alignment horizontal="center" vertical="center"/>
      <protection locked="0"/>
    </xf>
    <xf numFmtId="0" fontId="1" fillId="0" borderId="66" xfId="5" applyBorder="1" applyAlignment="1">
      <alignment horizontal="center" vertical="center" wrapText="1"/>
    </xf>
    <xf numFmtId="10" fontId="1" fillId="10" borderId="19" xfId="5" applyNumberFormat="1" applyFill="1" applyBorder="1" applyAlignment="1">
      <alignment horizontal="center" vertical="center"/>
    </xf>
    <xf numFmtId="0" fontId="1" fillId="0" borderId="76" xfId="5" applyBorder="1" applyAlignment="1">
      <alignment horizontal="center" vertical="center" wrapText="1"/>
    </xf>
    <xf numFmtId="0" fontId="1" fillId="0" borderId="75" xfId="5" applyBorder="1" applyAlignment="1">
      <alignment horizontal="center" vertical="center" wrapText="1"/>
    </xf>
    <xf numFmtId="0" fontId="3" fillId="0" borderId="5" xfId="5" applyFont="1" applyBorder="1" applyAlignment="1">
      <alignment horizontal="center" vertical="center" wrapText="1"/>
    </xf>
    <xf numFmtId="0" fontId="3" fillId="0" borderId="80" xfId="5" applyFont="1" applyBorder="1" applyAlignment="1">
      <alignment horizontal="center" vertical="center" wrapText="1"/>
    </xf>
    <xf numFmtId="10" fontId="37" fillId="0" borderId="17" xfId="5" applyNumberFormat="1" applyFont="1" applyBorder="1" applyAlignment="1">
      <alignment horizontal="center" vertical="center"/>
    </xf>
    <xf numFmtId="0" fontId="3" fillId="0" borderId="21" xfId="5" applyFont="1" applyBorder="1"/>
    <xf numFmtId="0" fontId="3" fillId="0" borderId="66" xfId="5" applyFont="1" applyBorder="1"/>
    <xf numFmtId="0" fontId="3" fillId="0" borderId="67" xfId="5" applyFont="1" applyBorder="1" applyAlignment="1">
      <alignment vertical="center"/>
    </xf>
    <xf numFmtId="10" fontId="16" fillId="2" borderId="48" xfId="0" applyNumberFormat="1" applyFont="1" applyFill="1" applyBorder="1" applyAlignment="1">
      <alignment vertical="top" wrapText="1"/>
    </xf>
    <xf numFmtId="166" fontId="16" fillId="2" borderId="58" xfId="0" applyNumberFormat="1" applyFont="1" applyFill="1" applyBorder="1" applyAlignment="1">
      <alignment vertical="top" wrapText="1"/>
    </xf>
    <xf numFmtId="10" fontId="16" fillId="8" borderId="81" xfId="0" applyNumberFormat="1" applyFont="1" applyFill="1" applyBorder="1" applyAlignment="1">
      <alignment vertical="top" wrapText="1"/>
    </xf>
    <xf numFmtId="165" fontId="16" fillId="4" borderId="82" xfId="0" applyNumberFormat="1" applyFont="1" applyFill="1" applyBorder="1" applyAlignment="1">
      <alignment vertical="top" wrapText="1"/>
    </xf>
    <xf numFmtId="10" fontId="16" fillId="8" borderId="48" xfId="0" applyNumberFormat="1" applyFont="1" applyFill="1" applyBorder="1" applyAlignment="1">
      <alignment vertical="top" wrapText="1"/>
    </xf>
    <xf numFmtId="166" fontId="17" fillId="2" borderId="48" xfId="0" applyNumberFormat="1" applyFont="1" applyFill="1" applyBorder="1" applyAlignment="1">
      <alignment vertical="top" wrapText="1"/>
    </xf>
    <xf numFmtId="165" fontId="17" fillId="2" borderId="48" xfId="0" applyNumberFormat="1" applyFont="1" applyFill="1" applyBorder="1" applyAlignment="1">
      <alignment vertical="top" wrapText="1"/>
    </xf>
    <xf numFmtId="49" fontId="16" fillId="0" borderId="74" xfId="0" applyNumberFormat="1" applyFont="1" applyFill="1" applyBorder="1" applyAlignment="1">
      <alignment horizontal="center" vertical="top" wrapText="1"/>
    </xf>
    <xf numFmtId="0" fontId="24" fillId="0" borderId="19" xfId="0" applyFont="1" applyBorder="1" applyAlignment="1">
      <alignment horizontal="center" vertical="center"/>
    </xf>
    <xf numFmtId="0" fontId="6" fillId="0" borderId="0" xfId="0" applyFont="1" applyAlignment="1">
      <alignment horizontal="center" wrapText="1"/>
    </xf>
    <xf numFmtId="0" fontId="30" fillId="0" borderId="0" xfId="0" applyFont="1" applyBorder="1" applyAlignment="1">
      <alignment horizontal="center" vertical="center"/>
    </xf>
    <xf numFmtId="0" fontId="24" fillId="0" borderId="19" xfId="0" applyFont="1" applyBorder="1" applyAlignment="1">
      <alignment horizontal="center" vertical="center"/>
    </xf>
    <xf numFmtId="0" fontId="24" fillId="0" borderId="48" xfId="0" applyFont="1" applyBorder="1" applyAlignment="1">
      <alignment horizontal="center" vertical="center"/>
    </xf>
    <xf numFmtId="0" fontId="2" fillId="0" borderId="0" xfId="0" applyFont="1" applyAlignment="1">
      <alignment horizontal="center" vertical="center"/>
    </xf>
    <xf numFmtId="0" fontId="0" fillId="0" borderId="0" xfId="0" applyAlignment="1">
      <alignment horizontal="center" vertical="center"/>
    </xf>
    <xf numFmtId="2" fontId="30" fillId="0" borderId="19" xfId="0" applyNumberFormat="1" applyFont="1" applyFill="1" applyBorder="1" applyAlignment="1">
      <alignment horizontal="center" vertical="center"/>
    </xf>
    <xf numFmtId="2" fontId="25" fillId="0" borderId="19" xfId="0" applyNumberFormat="1" applyFont="1" applyFill="1" applyBorder="1" applyAlignment="1">
      <alignment horizontal="center" vertical="center"/>
    </xf>
    <xf numFmtId="0" fontId="24" fillId="0" borderId="19" xfId="0" applyFont="1" applyBorder="1" applyAlignment="1">
      <alignment horizontal="center" vertical="center"/>
    </xf>
    <xf numFmtId="9" fontId="16" fillId="8" borderId="48" xfId="0" applyNumberFormat="1" applyFont="1" applyFill="1" applyBorder="1" applyAlignment="1">
      <alignment vertical="top" wrapText="1"/>
    </xf>
    <xf numFmtId="165" fontId="17" fillId="2" borderId="47" xfId="0" applyNumberFormat="1" applyFont="1" applyFill="1" applyBorder="1" applyAlignment="1">
      <alignment vertical="top" wrapText="1"/>
    </xf>
    <xf numFmtId="0" fontId="5" fillId="2" borderId="19" xfId="0" applyFont="1" applyFill="1" applyBorder="1"/>
    <xf numFmtId="0" fontId="24" fillId="0" borderId="37" xfId="0" applyFont="1" applyBorder="1" applyAlignment="1"/>
    <xf numFmtId="0" fontId="24" fillId="0" borderId="19" xfId="0" applyFont="1" applyFill="1" applyBorder="1" applyAlignment="1">
      <alignment horizontal="left" vertical="center" wrapText="1"/>
    </xf>
    <xf numFmtId="0" fontId="24" fillId="0" borderId="19" xfId="0" applyFont="1" applyBorder="1" applyAlignment="1">
      <alignment horizontal="center" vertical="center"/>
    </xf>
    <xf numFmtId="0" fontId="24" fillId="0" borderId="54" xfId="0" applyFont="1" applyBorder="1" applyAlignment="1">
      <alignment horizontal="center" vertical="center" wrapText="1"/>
    </xf>
    <xf numFmtId="2" fontId="25" fillId="7" borderId="2" xfId="0" applyNumberFormat="1" applyFont="1" applyFill="1" applyBorder="1" applyAlignment="1">
      <alignment horizontal="center" vertical="center"/>
    </xf>
    <xf numFmtId="0" fontId="25" fillId="0" borderId="75" xfId="0" applyFont="1" applyBorder="1" applyAlignment="1">
      <alignment horizontal="left" vertical="center" wrapText="1"/>
    </xf>
    <xf numFmtId="49" fontId="26" fillId="0" borderId="75" xfId="0" applyNumberFormat="1" applyFont="1" applyBorder="1" applyAlignment="1">
      <alignment horizontal="center" vertical="center"/>
    </xf>
    <xf numFmtId="0" fontId="33" fillId="0" borderId="34" xfId="0" applyFont="1" applyBorder="1" applyAlignment="1">
      <alignment horizontal="left" vertical="center" wrapText="1"/>
    </xf>
    <xf numFmtId="0" fontId="33" fillId="0" borderId="0" xfId="0" applyFont="1" applyBorder="1" applyAlignment="1">
      <alignment horizontal="left" vertical="center" wrapText="1"/>
    </xf>
    <xf numFmtId="44" fontId="29" fillId="0" borderId="37" xfId="0" applyNumberFormat="1" applyFont="1" applyBorder="1" applyAlignment="1">
      <alignment horizontal="left" vertical="center" wrapText="1"/>
    </xf>
    <xf numFmtId="0" fontId="26" fillId="0" borderId="47" xfId="0" applyFont="1" applyBorder="1" applyAlignment="1">
      <alignment horizontal="left" vertical="center" wrapText="1"/>
    </xf>
    <xf numFmtId="0" fontId="24" fillId="0" borderId="19" xfId="0" applyFont="1" applyFill="1" applyBorder="1" applyAlignment="1">
      <alignment horizontal="left" vertical="center"/>
    </xf>
    <xf numFmtId="0" fontId="6" fillId="0" borderId="0" xfId="0" applyFont="1" applyAlignment="1">
      <alignment horizontal="center" wrapText="1"/>
    </xf>
    <xf numFmtId="0" fontId="6" fillId="0" borderId="0" xfId="0" applyFont="1" applyAlignment="1">
      <alignment horizontal="center"/>
    </xf>
    <xf numFmtId="0" fontId="10" fillId="0" borderId="55" xfId="0" applyFont="1" applyBorder="1" applyAlignment="1">
      <alignment horizontal="center" vertical="center"/>
    </xf>
    <xf numFmtId="0" fontId="10" fillId="0" borderId="0" xfId="0" applyFont="1" applyAlignment="1">
      <alignment horizontal="center" vertical="center"/>
    </xf>
    <xf numFmtId="0" fontId="6" fillId="0" borderId="44" xfId="0" applyFont="1" applyBorder="1" applyAlignment="1">
      <alignment horizontal="center" vertical="center"/>
    </xf>
    <xf numFmtId="0" fontId="3" fillId="0" borderId="54" xfId="0" applyFont="1" applyBorder="1" applyAlignment="1">
      <alignment horizontal="left" vertical="center"/>
    </xf>
    <xf numFmtId="0" fontId="3" fillId="0" borderId="2" xfId="0" applyFont="1" applyBorder="1" applyAlignment="1">
      <alignment horizontal="left" vertical="center"/>
    </xf>
    <xf numFmtId="0" fontId="3" fillId="0" borderId="48" xfId="0" applyFont="1" applyBorder="1" applyAlignment="1">
      <alignment horizontal="left" vertical="center"/>
    </xf>
    <xf numFmtId="0" fontId="3" fillId="0" borderId="38" xfId="0" applyFont="1" applyBorder="1" applyAlignment="1">
      <alignment horizontal="left" vertical="center" wrapText="1"/>
    </xf>
    <xf numFmtId="0" fontId="3" fillId="0" borderId="39" xfId="0" applyFont="1" applyBorder="1" applyAlignment="1">
      <alignment horizontal="left" vertical="center" wrapText="1"/>
    </xf>
    <xf numFmtId="0" fontId="3" fillId="0" borderId="40" xfId="0" applyFont="1" applyBorder="1" applyAlignment="1">
      <alignment horizontal="left" vertical="center" wrapText="1"/>
    </xf>
    <xf numFmtId="0" fontId="9" fillId="0" borderId="45" xfId="0" applyFont="1" applyBorder="1" applyAlignment="1">
      <alignment horizontal="right" vertical="center" wrapText="1"/>
    </xf>
    <xf numFmtId="0" fontId="9" fillId="0" borderId="3" xfId="0" applyFont="1" applyBorder="1" applyAlignment="1">
      <alignment horizontal="right" vertical="center" wrapText="1"/>
    </xf>
    <xf numFmtId="0" fontId="9" fillId="0" borderId="46" xfId="0" applyFont="1" applyBorder="1" applyAlignment="1">
      <alignment horizontal="right" vertical="center" wrapText="1"/>
    </xf>
    <xf numFmtId="0" fontId="8" fillId="0" borderId="39" xfId="0" applyFont="1" applyBorder="1" applyAlignment="1">
      <alignment horizontal="center" vertical="center" wrapText="1"/>
    </xf>
    <xf numFmtId="0" fontId="5" fillId="0" borderId="39" xfId="0" applyFont="1" applyBorder="1" applyAlignment="1">
      <alignment horizontal="center"/>
    </xf>
    <xf numFmtId="0" fontId="6" fillId="0" borderId="0" xfId="0" applyFont="1" applyAlignment="1">
      <alignment horizontal="center" vertical="center"/>
    </xf>
    <xf numFmtId="0" fontId="4" fillId="0" borderId="45" xfId="0" applyFont="1" applyBorder="1" applyAlignment="1">
      <alignment horizontal="center"/>
    </xf>
    <xf numFmtId="0" fontId="4" fillId="0" borderId="3" xfId="0" applyFont="1" applyBorder="1" applyAlignment="1">
      <alignment horizontal="center"/>
    </xf>
    <xf numFmtId="0" fontId="4" fillId="0" borderId="46" xfId="0" applyFont="1" applyBorder="1" applyAlignment="1">
      <alignment horizontal="center"/>
    </xf>
    <xf numFmtId="0" fontId="3" fillId="0" borderId="49" xfId="0" applyFont="1" applyBorder="1" applyAlignment="1">
      <alignment horizontal="left" vertical="center"/>
    </xf>
    <xf numFmtId="0" fontId="3" fillId="0" borderId="40" xfId="0" applyFont="1" applyBorder="1" applyAlignment="1">
      <alignment horizontal="left" vertical="center"/>
    </xf>
    <xf numFmtId="0" fontId="3" fillId="0" borderId="50" xfId="0" applyFont="1" applyBorder="1" applyAlignment="1">
      <alignment horizontal="center" vertical="center"/>
    </xf>
    <xf numFmtId="0" fontId="3" fillId="0" borderId="41" xfId="0" applyFont="1" applyBorder="1" applyAlignment="1">
      <alignment horizontal="center" vertical="center"/>
    </xf>
    <xf numFmtId="0" fontId="3" fillId="0" borderId="19" xfId="0" applyFont="1" applyBorder="1" applyAlignment="1">
      <alignment horizontal="left" vertical="center"/>
    </xf>
    <xf numFmtId="0" fontId="3" fillId="0" borderId="47" xfId="0" applyFont="1" applyBorder="1" applyAlignment="1">
      <alignment horizontal="left" vertical="center"/>
    </xf>
    <xf numFmtId="0" fontId="3" fillId="0" borderId="51" xfId="0" applyFont="1" applyBorder="1" applyAlignment="1">
      <alignment horizontal="left" vertical="center"/>
    </xf>
    <xf numFmtId="0" fontId="3" fillId="0" borderId="52" xfId="0" applyFont="1" applyBorder="1" applyAlignment="1">
      <alignment horizontal="left" vertical="top"/>
    </xf>
    <xf numFmtId="0" fontId="3" fillId="0" borderId="53" xfId="0" applyFont="1" applyBorder="1" applyAlignment="1">
      <alignment horizontal="left" vertical="top"/>
    </xf>
    <xf numFmtId="0" fontId="3" fillId="0" borderId="20" xfId="0" applyFont="1" applyBorder="1" applyAlignment="1">
      <alignment horizontal="left" vertical="top"/>
    </xf>
    <xf numFmtId="0" fontId="3" fillId="0" borderId="54" xfId="0" applyFont="1" applyBorder="1" applyAlignment="1">
      <alignment horizontal="left" vertical="top"/>
    </xf>
    <xf numFmtId="0" fontId="3" fillId="0" borderId="2" xfId="0" applyFont="1" applyBorder="1" applyAlignment="1">
      <alignment horizontal="left" vertical="top"/>
    </xf>
    <xf numFmtId="0" fontId="3" fillId="0" borderId="48" xfId="0" applyFont="1" applyBorder="1" applyAlignment="1">
      <alignment horizontal="left" vertical="top"/>
    </xf>
    <xf numFmtId="0" fontId="3" fillId="0" borderId="47" xfId="0" applyFont="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3" xfId="0" applyFont="1" applyBorder="1" applyAlignment="1">
      <alignment horizontal="center" vertical="center"/>
    </xf>
    <xf numFmtId="0" fontId="3" fillId="0" borderId="23" xfId="0" applyFont="1" applyBorder="1" applyAlignment="1">
      <alignment horizontal="left" vertical="center"/>
    </xf>
    <xf numFmtId="0" fontId="3" fillId="0" borderId="22" xfId="0" applyFont="1" applyBorder="1" applyAlignment="1">
      <alignment horizontal="left" vertical="center"/>
    </xf>
    <xf numFmtId="0" fontId="3" fillId="0" borderId="24" xfId="0" applyFont="1" applyBorder="1" applyAlignment="1">
      <alignment horizontal="left" vertical="center"/>
    </xf>
    <xf numFmtId="0" fontId="1" fillId="0" borderId="19" xfId="5" applyBorder="1" applyAlignment="1">
      <alignment horizontal="left"/>
    </xf>
    <xf numFmtId="0" fontId="1" fillId="0" borderId="47" xfId="5" applyBorder="1" applyAlignment="1">
      <alignment horizontal="center" wrapText="1"/>
    </xf>
    <xf numFmtId="0" fontId="1" fillId="0" borderId="2" xfId="5" applyBorder="1" applyAlignment="1">
      <alignment horizontal="center" wrapText="1"/>
    </xf>
    <xf numFmtId="0" fontId="1" fillId="0" borderId="48" xfId="5" applyBorder="1" applyAlignment="1">
      <alignment horizontal="center" wrapText="1"/>
    </xf>
    <xf numFmtId="168" fontId="3" fillId="5" borderId="67" xfId="7" applyFont="1" applyFill="1" applyBorder="1" applyAlignment="1" applyProtection="1">
      <alignment horizontal="left"/>
      <protection locked="0"/>
    </xf>
    <xf numFmtId="168" fontId="3" fillId="5" borderId="68" xfId="7" applyFont="1" applyFill="1" applyBorder="1" applyAlignment="1" applyProtection="1">
      <alignment horizontal="left"/>
      <protection locked="0"/>
    </xf>
    <xf numFmtId="168" fontId="3" fillId="5" borderId="65" xfId="7" applyFont="1" applyFill="1" applyBorder="1" applyAlignment="1" applyProtection="1">
      <alignment horizontal="left"/>
      <protection locked="0"/>
    </xf>
    <xf numFmtId="0" fontId="1" fillId="0" borderId="52" xfId="5" applyBorder="1" applyAlignment="1">
      <alignment horizontal="left" wrapText="1"/>
    </xf>
    <xf numFmtId="0" fontId="1" fillId="0" borderId="53" xfId="5" applyBorder="1" applyAlignment="1">
      <alignment horizontal="left" wrapText="1"/>
    </xf>
    <xf numFmtId="0" fontId="1" fillId="0" borderId="20" xfId="5" applyBorder="1" applyAlignment="1">
      <alignment horizontal="left" wrapText="1"/>
    </xf>
    <xf numFmtId="10" fontId="1" fillId="9" borderId="23" xfId="5" applyNumberFormat="1" applyFill="1" applyBorder="1" applyAlignment="1" applyProtection="1">
      <alignment horizontal="center"/>
      <protection locked="0"/>
    </xf>
    <xf numFmtId="10" fontId="1" fillId="9" borderId="24" xfId="5" applyNumberFormat="1" applyFill="1" applyBorder="1" applyAlignment="1" applyProtection="1">
      <alignment horizontal="center"/>
      <protection locked="0"/>
    </xf>
    <xf numFmtId="0" fontId="1" fillId="0" borderId="67" xfId="5" applyBorder="1" applyAlignment="1">
      <alignment horizontal="left"/>
    </xf>
    <xf numFmtId="0" fontId="1" fillId="0" borderId="68" xfId="5" applyBorder="1" applyAlignment="1">
      <alignment horizontal="left"/>
    </xf>
    <xf numFmtId="10" fontId="1" fillId="9" borderId="68" xfId="5" applyNumberFormat="1" applyFill="1" applyBorder="1" applyAlignment="1" applyProtection="1">
      <alignment horizontal="center"/>
      <protection locked="0"/>
    </xf>
    <xf numFmtId="10" fontId="1" fillId="9" borderId="65" xfId="5" applyNumberFormat="1" applyFill="1" applyBorder="1" applyAlignment="1" applyProtection="1">
      <alignment horizontal="center"/>
      <protection locked="0"/>
    </xf>
    <xf numFmtId="0" fontId="39" fillId="0" borderId="47" xfId="5" applyFont="1" applyBorder="1" applyAlignment="1">
      <alignment horizontal="center" vertical="top"/>
    </xf>
    <xf numFmtId="0" fontId="39" fillId="0" borderId="2" xfId="5" applyFont="1" applyBorder="1" applyAlignment="1">
      <alignment horizontal="center" vertical="top"/>
    </xf>
    <xf numFmtId="0" fontId="39" fillId="0" borderId="48" xfId="5" applyFont="1" applyBorder="1" applyAlignment="1">
      <alignment horizontal="center" vertical="top"/>
    </xf>
    <xf numFmtId="0" fontId="40" fillId="0" borderId="19" xfId="5" applyFont="1" applyBorder="1" applyAlignment="1">
      <alignment horizontal="left" vertical="top" wrapText="1"/>
    </xf>
    <xf numFmtId="0" fontId="1" fillId="5" borderId="47" xfId="5" applyFill="1" applyBorder="1" applyAlignment="1" applyProtection="1">
      <alignment horizontal="left" wrapText="1"/>
      <protection locked="0"/>
    </xf>
    <xf numFmtId="0" fontId="1" fillId="5" borderId="2" xfId="5" applyFill="1" applyBorder="1" applyAlignment="1" applyProtection="1">
      <alignment horizontal="left" wrapText="1"/>
      <protection locked="0"/>
    </xf>
    <xf numFmtId="0" fontId="1" fillId="5" borderId="48" xfId="5" applyFill="1" applyBorder="1" applyAlignment="1" applyProtection="1">
      <alignment horizontal="left" wrapText="1"/>
      <protection locked="0"/>
    </xf>
    <xf numFmtId="0" fontId="1" fillId="5" borderId="19" xfId="5" applyFill="1" applyBorder="1" applyAlignment="1" applyProtection="1">
      <alignment horizontal="left" wrapText="1"/>
      <protection locked="0"/>
    </xf>
    <xf numFmtId="0" fontId="1" fillId="0" borderId="52" xfId="5" applyBorder="1" applyAlignment="1">
      <alignment horizontal="left"/>
    </xf>
    <xf numFmtId="0" fontId="1" fillId="0" borderId="53" xfId="5" applyBorder="1" applyAlignment="1">
      <alignment horizontal="left"/>
    </xf>
    <xf numFmtId="0" fontId="1" fillId="0" borderId="56" xfId="5" applyBorder="1" applyAlignment="1">
      <alignment horizontal="left"/>
    </xf>
    <xf numFmtId="0" fontId="41" fillId="0" borderId="0" xfId="5" applyFont="1" applyAlignment="1">
      <alignment horizontal="center"/>
    </xf>
    <xf numFmtId="0" fontId="36" fillId="0" borderId="0" xfId="5" applyFont="1" applyAlignment="1">
      <alignment horizontal="center"/>
    </xf>
    <xf numFmtId="0" fontId="1" fillId="5" borderId="23" xfId="5" applyFill="1" applyBorder="1" applyAlignment="1" applyProtection="1">
      <alignment horizontal="left"/>
      <protection locked="0"/>
    </xf>
    <xf numFmtId="0" fontId="1" fillId="5" borderId="24" xfId="5" applyFill="1" applyBorder="1" applyAlignment="1" applyProtection="1">
      <alignment horizontal="left"/>
      <protection locked="0"/>
    </xf>
    <xf numFmtId="0" fontId="1" fillId="5" borderId="19" xfId="5" applyFill="1" applyBorder="1" applyAlignment="1" applyProtection="1">
      <alignment horizontal="left"/>
      <protection locked="0"/>
    </xf>
    <xf numFmtId="0" fontId="1" fillId="5" borderId="51" xfId="5" applyFill="1" applyBorder="1" applyAlignment="1" applyProtection="1">
      <alignment horizontal="left"/>
      <protection locked="0"/>
    </xf>
    <xf numFmtId="0" fontId="1" fillId="5" borderId="68" xfId="5" applyFill="1" applyBorder="1" applyAlignment="1" applyProtection="1">
      <alignment horizontal="left" wrapText="1"/>
      <protection locked="0"/>
    </xf>
    <xf numFmtId="0" fontId="1" fillId="5" borderId="65" xfId="5" applyFill="1" applyBorder="1" applyAlignment="1" applyProtection="1">
      <alignment horizontal="left" wrapText="1"/>
      <protection locked="0"/>
    </xf>
    <xf numFmtId="0" fontId="28" fillId="0" borderId="39" xfId="0" applyFont="1" applyBorder="1" applyAlignment="1">
      <alignment horizontal="center"/>
    </xf>
    <xf numFmtId="0" fontId="22" fillId="3" borderId="66" xfId="0" applyFont="1" applyFill="1" applyBorder="1" applyAlignment="1">
      <alignment horizontal="center" vertical="center"/>
    </xf>
    <xf numFmtId="0" fontId="22" fillId="3" borderId="19" xfId="0" applyFont="1" applyFill="1" applyBorder="1" applyAlignment="1">
      <alignment horizontal="center" vertical="center"/>
    </xf>
    <xf numFmtId="0" fontId="22" fillId="3" borderId="51" xfId="0" applyFont="1" applyFill="1" applyBorder="1" applyAlignment="1">
      <alignment horizontal="center" vertical="center"/>
    </xf>
    <xf numFmtId="0" fontId="29" fillId="4" borderId="19" xfId="0" applyFont="1" applyFill="1" applyBorder="1" applyAlignment="1">
      <alignment horizontal="left" vertical="center"/>
    </xf>
    <xf numFmtId="0" fontId="29" fillId="4" borderId="51" xfId="0" applyFont="1" applyFill="1" applyBorder="1" applyAlignment="1">
      <alignment horizontal="left" vertical="center"/>
    </xf>
    <xf numFmtId="0" fontId="29" fillId="4" borderId="19" xfId="0" applyFont="1" applyFill="1" applyBorder="1" applyAlignment="1">
      <alignment horizontal="center" vertical="center"/>
    </xf>
    <xf numFmtId="0" fontId="29" fillId="4" borderId="51" xfId="0" applyFont="1" applyFill="1" applyBorder="1" applyAlignment="1">
      <alignment horizontal="center" vertical="center"/>
    </xf>
    <xf numFmtId="0" fontId="31" fillId="4" borderId="66" xfId="0" applyFont="1" applyFill="1" applyBorder="1" applyAlignment="1">
      <alignment horizontal="left" vertical="top" wrapText="1"/>
    </xf>
    <xf numFmtId="0" fontId="31" fillId="4" borderId="19" xfId="0" applyFont="1" applyFill="1" applyBorder="1" applyAlignment="1">
      <alignment horizontal="left" vertical="top"/>
    </xf>
    <xf numFmtId="0" fontId="29" fillId="4" borderId="66" xfId="0" applyFont="1" applyFill="1" applyBorder="1" applyAlignment="1">
      <alignment horizontal="left" vertical="top"/>
    </xf>
    <xf numFmtId="0" fontId="29" fillId="4" borderId="19" xfId="0" applyFont="1" applyFill="1" applyBorder="1" applyAlignment="1">
      <alignment horizontal="left" vertical="top"/>
    </xf>
    <xf numFmtId="0" fontId="29" fillId="4" borderId="66" xfId="0" applyFont="1" applyFill="1" applyBorder="1" applyAlignment="1">
      <alignment horizontal="left" vertical="center" wrapText="1"/>
    </xf>
    <xf numFmtId="0" fontId="29" fillId="4" borderId="19" xfId="0" applyFont="1" applyFill="1" applyBorder="1" applyAlignment="1">
      <alignment horizontal="left" vertical="center" wrapText="1"/>
    </xf>
    <xf numFmtId="0" fontId="30" fillId="4" borderId="19" xfId="0" applyFont="1" applyFill="1" applyBorder="1" applyAlignment="1">
      <alignment horizontal="left" vertical="center"/>
    </xf>
    <xf numFmtId="0" fontId="35" fillId="0" borderId="34" xfId="0" applyFont="1" applyBorder="1" applyAlignment="1">
      <alignment horizontal="left" wrapText="1"/>
    </xf>
    <xf numFmtId="0" fontId="35" fillId="0" borderId="0" xfId="0" applyFont="1" applyAlignment="1">
      <alignment horizontal="left" wrapText="1"/>
    </xf>
    <xf numFmtId="0" fontId="35" fillId="0" borderId="37" xfId="0" applyFont="1" applyBorder="1" applyAlignment="1">
      <alignment horizontal="left" wrapText="1"/>
    </xf>
    <xf numFmtId="0" fontId="30" fillId="0" borderId="0" xfId="0" applyFont="1" applyBorder="1" applyAlignment="1">
      <alignment horizontal="center" vertical="center"/>
    </xf>
    <xf numFmtId="0" fontId="30" fillId="0" borderId="55" xfId="0" applyFont="1" applyBorder="1" applyAlignment="1">
      <alignment horizontal="center" vertical="center"/>
    </xf>
    <xf numFmtId="0" fontId="24" fillId="0" borderId="0" xfId="0" applyFont="1" applyBorder="1" applyAlignment="1">
      <alignment horizontal="center" vertical="center"/>
    </xf>
    <xf numFmtId="0" fontId="30" fillId="0" borderId="44" xfId="0" applyFont="1" applyBorder="1" applyAlignment="1">
      <alignment horizontal="center" vertical="center"/>
    </xf>
    <xf numFmtId="0" fontId="24" fillId="0" borderId="55" xfId="0" applyFont="1" applyBorder="1" applyAlignment="1">
      <alignment horizontal="center" vertical="center" wrapText="1"/>
    </xf>
    <xf numFmtId="0" fontId="33" fillId="0" borderId="54" xfId="0" applyFont="1" applyBorder="1" applyAlignment="1">
      <alignment horizontal="left" vertical="center" wrapText="1"/>
    </xf>
    <xf numFmtId="0" fontId="33" fillId="0" borderId="2" xfId="0" applyFont="1" applyBorder="1" applyAlignment="1">
      <alignment horizontal="left" vertical="center" wrapText="1"/>
    </xf>
    <xf numFmtId="0" fontId="33" fillId="0" borderId="48" xfId="0" applyFont="1" applyBorder="1" applyAlignment="1">
      <alignment horizontal="left" vertical="center" wrapText="1"/>
    </xf>
    <xf numFmtId="0" fontId="34" fillId="3" borderId="45" xfId="0" applyFont="1" applyFill="1" applyBorder="1" applyAlignment="1">
      <alignment horizontal="right" vertical="center" wrapText="1"/>
    </xf>
    <xf numFmtId="0" fontId="34" fillId="3" borderId="3" xfId="0" applyFont="1" applyFill="1" applyBorder="1" applyAlignment="1">
      <alignment horizontal="right" vertical="center" wrapText="1"/>
    </xf>
    <xf numFmtId="0" fontId="34" fillId="3" borderId="46" xfId="0" applyFont="1" applyFill="1" applyBorder="1" applyAlignment="1">
      <alignment horizontal="right" vertical="center" wrapText="1"/>
    </xf>
    <xf numFmtId="0" fontId="21" fillId="6" borderId="21" xfId="0" applyFont="1" applyFill="1" applyBorder="1" applyAlignment="1">
      <alignment horizontal="center"/>
    </xf>
    <xf numFmtId="0" fontId="21" fillId="6" borderId="23" xfId="0" applyFont="1" applyFill="1" applyBorder="1" applyAlignment="1">
      <alignment horizontal="center"/>
    </xf>
    <xf numFmtId="0" fontId="21" fillId="6" borderId="24" xfId="0" applyFont="1" applyFill="1" applyBorder="1" applyAlignment="1">
      <alignment horizontal="center"/>
    </xf>
    <xf numFmtId="2" fontId="29" fillId="4" borderId="19" xfId="0" applyNumberFormat="1" applyFont="1" applyFill="1" applyBorder="1" applyAlignment="1">
      <alignment horizontal="center" vertical="center"/>
    </xf>
    <xf numFmtId="0" fontId="32" fillId="4" borderId="66" xfId="0" applyFont="1" applyFill="1" applyBorder="1" applyAlignment="1">
      <alignment horizontal="left" vertical="center"/>
    </xf>
    <xf numFmtId="0" fontId="32" fillId="4" borderId="19" xfId="0" applyFont="1" applyFill="1" applyBorder="1" applyAlignment="1">
      <alignment horizontal="left" vertical="center"/>
    </xf>
    <xf numFmtId="0" fontId="31" fillId="4" borderId="19" xfId="0" applyFont="1" applyFill="1" applyBorder="1" applyAlignment="1">
      <alignment horizontal="left" vertical="center"/>
    </xf>
    <xf numFmtId="0" fontId="29" fillId="0" borderId="66" xfId="0" applyFont="1" applyBorder="1" applyAlignment="1">
      <alignment horizontal="center" vertical="center" wrapText="1"/>
    </xf>
    <xf numFmtId="0" fontId="29" fillId="0" borderId="19" xfId="0" applyFont="1" applyBorder="1" applyAlignment="1">
      <alignment horizontal="center" vertical="center" wrapText="1"/>
    </xf>
    <xf numFmtId="0" fontId="29" fillId="0" borderId="51" xfId="0" applyFont="1" applyBorder="1" applyAlignment="1">
      <alignment horizontal="center" vertical="center" wrapText="1"/>
    </xf>
    <xf numFmtId="4" fontId="33" fillId="0" borderId="66" xfId="0" applyNumberFormat="1" applyFont="1" applyBorder="1" applyAlignment="1">
      <alignment horizontal="left" vertical="center" wrapText="1"/>
    </xf>
    <xf numFmtId="4" fontId="33" fillId="0" borderId="19" xfId="0" applyNumberFormat="1" applyFont="1" applyBorder="1" applyAlignment="1">
      <alignment horizontal="left" vertical="center" wrapText="1"/>
    </xf>
    <xf numFmtId="0" fontId="28" fillId="0" borderId="29" xfId="0" applyFont="1" applyBorder="1" applyAlignment="1">
      <alignment horizontal="center"/>
    </xf>
    <xf numFmtId="0" fontId="28" fillId="0" borderId="30" xfId="0" applyFont="1" applyBorder="1" applyAlignment="1">
      <alignment horizontal="center"/>
    </xf>
    <xf numFmtId="0" fontId="28" fillId="0" borderId="30" xfId="0" applyFont="1" applyBorder="1" applyAlignment="1">
      <alignment horizontal="center" wrapText="1"/>
    </xf>
    <xf numFmtId="0" fontId="28" fillId="0" borderId="3" xfId="0" applyFont="1" applyBorder="1" applyAlignment="1">
      <alignment horizontal="center" wrapText="1"/>
    </xf>
    <xf numFmtId="0" fontId="28" fillId="0" borderId="46" xfId="0" applyFont="1" applyBorder="1" applyAlignment="1">
      <alignment horizontal="center" wrapText="1"/>
    </xf>
    <xf numFmtId="0" fontId="21" fillId="6" borderId="45" xfId="0" applyFont="1" applyFill="1" applyBorder="1" applyAlignment="1">
      <alignment horizontal="center" vertical="center"/>
    </xf>
    <xf numFmtId="0" fontId="21" fillId="6" borderId="3" xfId="0" applyFont="1" applyFill="1" applyBorder="1" applyAlignment="1">
      <alignment horizontal="center" vertical="center"/>
    </xf>
    <xf numFmtId="0" fontId="21" fillId="6" borderId="46" xfId="0" applyFont="1" applyFill="1" applyBorder="1" applyAlignment="1">
      <alignment horizontal="center" vertical="center"/>
    </xf>
    <xf numFmtId="0" fontId="22" fillId="3" borderId="45"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46" xfId="0" applyFont="1" applyFill="1" applyBorder="1" applyAlignment="1">
      <alignment horizontal="center" vertical="center"/>
    </xf>
    <xf numFmtId="0" fontId="31" fillId="4" borderId="66" xfId="0" applyFont="1" applyFill="1" applyBorder="1" applyAlignment="1">
      <alignment horizontal="left" vertical="center"/>
    </xf>
    <xf numFmtId="0" fontId="29" fillId="4" borderId="47" xfId="0" applyFont="1" applyFill="1" applyBorder="1" applyAlignment="1">
      <alignment horizontal="left" vertical="center"/>
    </xf>
    <xf numFmtId="0" fontId="29" fillId="4" borderId="1" xfId="0" applyFont="1" applyFill="1" applyBorder="1" applyAlignment="1">
      <alignment horizontal="left" vertical="center"/>
    </xf>
    <xf numFmtId="0" fontId="34" fillId="4" borderId="66" xfId="0" applyFont="1" applyFill="1" applyBorder="1" applyAlignment="1">
      <alignment horizontal="left" vertical="center"/>
    </xf>
    <xf numFmtId="0" fontId="34" fillId="4" borderId="19" xfId="0" applyFont="1" applyFill="1" applyBorder="1" applyAlignment="1">
      <alignment horizontal="left" vertical="center"/>
    </xf>
    <xf numFmtId="0" fontId="34" fillId="4" borderId="51" xfId="0" applyFont="1" applyFill="1" applyBorder="1" applyAlignment="1">
      <alignment horizontal="left" vertical="center"/>
    </xf>
    <xf numFmtId="0" fontId="29" fillId="4" borderId="67" xfId="0" applyFont="1" applyFill="1" applyBorder="1" applyAlignment="1">
      <alignment horizontal="left" vertical="center" wrapText="1"/>
    </xf>
    <xf numFmtId="0" fontId="29" fillId="4" borderId="68" xfId="0" applyFont="1" applyFill="1" applyBorder="1" applyAlignment="1">
      <alignment horizontal="left" vertical="center" wrapText="1"/>
    </xf>
    <xf numFmtId="0" fontId="29" fillId="4" borderId="65" xfId="0" applyFont="1" applyFill="1" applyBorder="1" applyAlignment="1">
      <alignment horizontal="left" vertical="center" wrapText="1"/>
    </xf>
    <xf numFmtId="0" fontId="30" fillId="4" borderId="51" xfId="0" applyFont="1" applyFill="1" applyBorder="1" applyAlignment="1">
      <alignment horizontal="left" vertical="center"/>
    </xf>
    <xf numFmtId="0" fontId="33" fillId="0" borderId="66" xfId="0" applyFont="1" applyBorder="1" applyAlignment="1">
      <alignment horizontal="center" vertical="center" wrapText="1"/>
    </xf>
    <xf numFmtId="0" fontId="33" fillId="0" borderId="19" xfId="0" applyFont="1" applyBorder="1" applyAlignment="1">
      <alignment horizontal="center" vertical="center" wrapText="1"/>
    </xf>
    <xf numFmtId="0" fontId="33" fillId="0" borderId="51" xfId="0" applyFont="1" applyBorder="1" applyAlignment="1">
      <alignment horizontal="center" vertical="center" wrapText="1"/>
    </xf>
    <xf numFmtId="0" fontId="33" fillId="6" borderId="54" xfId="0" applyFont="1" applyFill="1" applyBorder="1" applyAlignment="1">
      <alignment horizontal="center" vertical="center" wrapText="1"/>
    </xf>
    <xf numFmtId="0" fontId="33" fillId="6" borderId="2" xfId="0" applyFont="1" applyFill="1" applyBorder="1" applyAlignment="1">
      <alignment horizontal="center" vertical="center" wrapText="1"/>
    </xf>
    <xf numFmtId="0" fontId="33" fillId="6" borderId="1" xfId="0" applyFont="1" applyFill="1" applyBorder="1" applyAlignment="1">
      <alignment horizontal="center" vertical="center" wrapText="1"/>
    </xf>
    <xf numFmtId="0" fontId="24" fillId="0" borderId="55" xfId="0" applyFont="1" applyBorder="1" applyAlignment="1">
      <alignment horizontal="center" wrapText="1"/>
    </xf>
    <xf numFmtId="0" fontId="2" fillId="0" borderId="39" xfId="0" applyFont="1" applyBorder="1" applyAlignment="1">
      <alignment horizontal="center" vertical="center"/>
    </xf>
    <xf numFmtId="0" fontId="16" fillId="0" borderId="66" xfId="0" applyFont="1" applyBorder="1" applyAlignment="1">
      <alignment horizontal="center" vertical="center" wrapText="1"/>
    </xf>
    <xf numFmtId="0" fontId="16" fillId="0" borderId="19" xfId="0" applyFont="1" applyBorder="1" applyAlignment="1">
      <alignment horizontal="left" vertical="center" wrapText="1"/>
    </xf>
    <xf numFmtId="0" fontId="5" fillId="2" borderId="0" xfId="0" applyFont="1" applyFill="1"/>
    <xf numFmtId="0" fontId="16" fillId="0" borderId="76" xfId="0" applyFont="1" applyBorder="1" applyAlignment="1">
      <alignment horizontal="center" vertical="center" wrapText="1"/>
    </xf>
    <xf numFmtId="0" fontId="16" fillId="0" borderId="75" xfId="0" applyFont="1" applyBorder="1" applyAlignment="1">
      <alignment horizontal="left" vertical="center" wrapText="1"/>
    </xf>
    <xf numFmtId="0" fontId="3" fillId="4" borderId="21"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67" xfId="0" applyFont="1" applyFill="1" applyBorder="1" applyAlignment="1">
      <alignment horizontal="center" vertical="center" wrapText="1"/>
    </xf>
    <xf numFmtId="0" fontId="3" fillId="4" borderId="65" xfId="0" applyFont="1" applyFill="1" applyBorder="1" applyAlignment="1">
      <alignment horizontal="center" vertical="center" wrapText="1"/>
    </xf>
    <xf numFmtId="0" fontId="5"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0" fontId="3" fillId="2" borderId="45"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6" xfId="0" applyFont="1" applyFill="1" applyBorder="1" applyAlignment="1">
      <alignment horizontal="center" vertical="center"/>
    </xf>
    <xf numFmtId="0" fontId="3" fillId="4" borderId="22" xfId="0" applyFont="1" applyFill="1" applyBorder="1" applyAlignment="1">
      <alignment horizontal="center" vertical="center"/>
    </xf>
    <xf numFmtId="0" fontId="3" fillId="4" borderId="53" xfId="0" applyFont="1" applyFill="1" applyBorder="1" applyAlignment="1">
      <alignment horizontal="center" vertical="center"/>
    </xf>
    <xf numFmtId="0" fontId="3" fillId="4" borderId="56" xfId="0" applyFont="1" applyFill="1" applyBorder="1" applyAlignment="1">
      <alignment horizontal="center" vertical="center"/>
    </xf>
    <xf numFmtId="0" fontId="3" fillId="3" borderId="45"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6" xfId="0" applyFont="1" applyFill="1" applyBorder="1" applyAlignment="1">
      <alignment horizontal="center" vertical="center"/>
    </xf>
    <xf numFmtId="0" fontId="3" fillId="4" borderId="57" xfId="0" applyFont="1" applyFill="1" applyBorder="1" applyAlignment="1">
      <alignment horizontal="left" vertical="center" wrapText="1"/>
    </xf>
    <xf numFmtId="0" fontId="3" fillId="4" borderId="58" xfId="0" applyFont="1" applyFill="1" applyBorder="1" applyAlignment="1">
      <alignment horizontal="left" vertical="center" wrapText="1"/>
    </xf>
    <xf numFmtId="0" fontId="3" fillId="4" borderId="59" xfId="0" applyFont="1" applyFill="1" applyBorder="1" applyAlignment="1">
      <alignment horizontal="left" vertical="center" wrapText="1"/>
    </xf>
    <xf numFmtId="0" fontId="3" fillId="4" borderId="4" xfId="0" applyFont="1" applyFill="1" applyBorder="1" applyAlignment="1">
      <alignment horizontal="left" vertical="center" wrapText="1"/>
    </xf>
    <xf numFmtId="0" fontId="3" fillId="4" borderId="18" xfId="0" applyFont="1" applyFill="1" applyBorder="1" applyAlignment="1">
      <alignment horizontal="left" vertical="center" wrapText="1"/>
    </xf>
    <xf numFmtId="44" fontId="16" fillId="0" borderId="19" xfId="0" applyNumberFormat="1" applyFont="1" applyBorder="1" applyAlignment="1">
      <alignment horizontal="left" vertical="center" wrapText="1"/>
    </xf>
    <xf numFmtId="0" fontId="16" fillId="0" borderId="60" xfId="0" applyFont="1" applyBorder="1" applyAlignment="1">
      <alignment horizontal="center" vertical="center" wrapText="1"/>
    </xf>
    <xf numFmtId="0" fontId="16" fillId="0" borderId="62" xfId="0" applyFont="1" applyBorder="1" applyAlignment="1">
      <alignment horizontal="center" vertical="center" wrapText="1"/>
    </xf>
    <xf numFmtId="0" fontId="3" fillId="3" borderId="22" xfId="0" applyFont="1" applyFill="1" applyBorder="1" applyAlignment="1">
      <alignment horizontal="center" vertical="center"/>
    </xf>
    <xf numFmtId="0" fontId="3" fillId="3" borderId="53" xfId="0" applyFont="1" applyFill="1" applyBorder="1" applyAlignment="1">
      <alignment horizontal="center" vertical="center"/>
    </xf>
    <xf numFmtId="0" fontId="3" fillId="3" borderId="56" xfId="0" applyFont="1" applyFill="1" applyBorder="1" applyAlignment="1">
      <alignment horizontal="center" vertical="center"/>
    </xf>
    <xf numFmtId="0" fontId="3" fillId="4" borderId="52" xfId="0" applyFont="1" applyFill="1" applyBorder="1" applyAlignment="1">
      <alignment horizontal="center" vertical="center" wrapText="1"/>
    </xf>
    <xf numFmtId="0" fontId="3" fillId="4" borderId="53"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16" fillId="0" borderId="61" xfId="0" applyFont="1" applyBorder="1" applyAlignment="1">
      <alignment horizontal="left" vertical="center" wrapText="1"/>
    </xf>
    <xf numFmtId="0" fontId="16" fillId="0" borderId="63" xfId="0" applyFont="1" applyBorder="1" applyAlignment="1">
      <alignment horizontal="left" vertical="center" wrapText="1"/>
    </xf>
  </cellXfs>
  <cellStyles count="8">
    <cellStyle name="Currency 2" xfId="6"/>
    <cellStyle name="Moeda" xfId="4" builtinId="4"/>
    <cellStyle name="Moeda 2" xfId="7"/>
    <cellStyle name="Normal" xfId="0" builtinId="0"/>
    <cellStyle name="Normal 4" xfId="5"/>
    <cellStyle name="Porcentagem" xfId="1" builtinId="5"/>
    <cellStyle name="Separador de milhares" xfId="2" builtinId="3"/>
    <cellStyle name="Vírgula 2" xfId="3"/>
  </cellStyles>
  <dxfs count="3">
    <dxf>
      <font>
        <condense val="0"/>
        <extend val="0"/>
        <color indexed="17"/>
      </font>
    </dxf>
    <dxf>
      <font>
        <condense val="0"/>
        <extend val="0"/>
        <color indexed="10"/>
      </font>
    </dxf>
    <dxf>
      <font>
        <b/>
        <i val="0"/>
        <condense val="0"/>
        <extend val="0"/>
        <color indexed="9"/>
      </font>
      <fill>
        <patternFill>
          <bgColor indexed="1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drawing3.xml.rels><?xml version="1.0" encoding="UTF-8" standalone="yes"?>
<Relationships xmlns="http://schemas.openxmlformats.org/package/2006/relationships"><Relationship Id="rId1" Type="http://schemas.openxmlformats.org/officeDocument/2006/relationships/image" Target="../media/image2.emf"/></Relationships>
</file>

<file path=xl/drawings/_rels/drawing4.xml.rels><?xml version="1.0" encoding="UTF-8" standalone="yes"?>
<Relationships xmlns="http://schemas.openxmlformats.org/package/2006/relationships"><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2</xdr:col>
      <xdr:colOff>108585</xdr:colOff>
      <xdr:row>0</xdr:row>
      <xdr:rowOff>66675</xdr:rowOff>
    </xdr:from>
    <xdr:to>
      <xdr:col>4</xdr:col>
      <xdr:colOff>19092</xdr:colOff>
      <xdr:row>0</xdr:row>
      <xdr:rowOff>704850</xdr:rowOff>
    </xdr:to>
    <xdr:sp macro="" textlink="">
      <xdr:nvSpPr>
        <xdr:cNvPr id="4097" name="Text Box 6">
          <a:extLst>
            <a:ext uri="{FF2B5EF4-FFF2-40B4-BE49-F238E27FC236}">
              <a16:creationId xmlns:a16="http://schemas.microsoft.com/office/drawing/2014/main" xmlns="" id="{00000000-0008-0000-0000-000001100000}"/>
            </a:ext>
          </a:extLst>
        </xdr:cNvPr>
        <xdr:cNvSpPr txBox="1">
          <a:spLocks noChangeArrowheads="1"/>
        </xdr:cNvSpPr>
      </xdr:nvSpPr>
      <xdr:spPr bwMode="auto">
        <a:xfrm>
          <a:off x="1190625" y="66675"/>
          <a:ext cx="3714750" cy="638175"/>
        </a:xfrm>
        <a:prstGeom prst="rect">
          <a:avLst/>
        </a:prstGeom>
        <a:noFill/>
        <a:ln w="9525">
          <a:noFill/>
          <a:miter lim="800000"/>
          <a:headEnd/>
          <a:tailEnd/>
        </a:ln>
      </xdr:spPr>
      <xdr:txBody>
        <a:bodyPr vertOverflow="clip" wrap="square" lIns="27432" tIns="22860" rIns="0" bIns="0" anchor="t" upright="1"/>
        <a:lstStyle/>
        <a:p>
          <a:pPr algn="l" rtl="0">
            <a:defRPr sz="1000"/>
          </a:pPr>
          <a:r>
            <a:rPr lang="pt-BR" sz="1100" b="0" i="0" strike="noStrike">
              <a:solidFill>
                <a:srgbClr val="000000"/>
              </a:solidFill>
              <a:latin typeface="Arial"/>
              <a:cs typeface="Arial"/>
            </a:rPr>
            <a:t>ESTADO DE MINAS GERAIS</a:t>
          </a:r>
        </a:p>
        <a:p>
          <a:pPr algn="l" rtl="0">
            <a:defRPr sz="1000"/>
          </a:pPr>
          <a:r>
            <a:rPr lang="pt-BR" sz="900" b="0" i="0" strike="noStrike">
              <a:solidFill>
                <a:srgbClr val="000000"/>
              </a:solidFill>
              <a:latin typeface="Arial"/>
              <a:cs typeface="Arial"/>
            </a:rPr>
            <a:t>Secretaria de Estado de Transportes e Obras Públicas</a:t>
          </a:r>
        </a:p>
        <a:p>
          <a:pPr algn="l" rtl="0">
            <a:defRPr sz="1000"/>
          </a:pPr>
          <a:r>
            <a:rPr lang="pt-BR" sz="900" b="0" i="0" strike="noStrike">
              <a:solidFill>
                <a:srgbClr val="000000"/>
              </a:solidFill>
              <a:latin typeface="Arial"/>
              <a:cs typeface="Arial"/>
            </a:rPr>
            <a:t>Superintendência de Projetos e Custos</a:t>
          </a:r>
        </a:p>
        <a:p>
          <a:pPr algn="l" rtl="0">
            <a:defRPr sz="1000"/>
          </a:pPr>
          <a:r>
            <a:rPr lang="pt-BR" sz="900" b="0" i="0" strike="noStrike">
              <a:solidFill>
                <a:srgbClr val="000000"/>
              </a:solidFill>
              <a:latin typeface="Arial"/>
              <a:cs typeface="Arial"/>
            </a:rPr>
            <a:t>Diretoria de Custos</a:t>
          </a:r>
        </a:p>
      </xdr:txBody>
    </xdr:sp>
    <xdr:clientData/>
  </xdr:twoCellAnchor>
  <xdr:twoCellAnchor>
    <xdr:from>
      <xdr:col>0</xdr:col>
      <xdr:colOff>47625</xdr:colOff>
      <xdr:row>51</xdr:row>
      <xdr:rowOff>47625</xdr:rowOff>
    </xdr:from>
    <xdr:to>
      <xdr:col>8</xdr:col>
      <xdr:colOff>0</xdr:colOff>
      <xdr:row>54</xdr:row>
      <xdr:rowOff>161925</xdr:rowOff>
    </xdr:to>
    <xdr:sp macro="" textlink="">
      <xdr:nvSpPr>
        <xdr:cNvPr id="4098" name="Text Box 7">
          <a:extLst>
            <a:ext uri="{FF2B5EF4-FFF2-40B4-BE49-F238E27FC236}">
              <a16:creationId xmlns:a16="http://schemas.microsoft.com/office/drawing/2014/main" xmlns="" id="{00000000-0008-0000-0000-000002100000}"/>
            </a:ext>
          </a:extLst>
        </xdr:cNvPr>
        <xdr:cNvSpPr txBox="1">
          <a:spLocks noChangeArrowheads="1"/>
        </xdr:cNvSpPr>
      </xdr:nvSpPr>
      <xdr:spPr bwMode="auto">
        <a:xfrm>
          <a:off x="47625" y="10601325"/>
          <a:ext cx="8115300" cy="561975"/>
        </a:xfrm>
        <a:prstGeom prst="rect">
          <a:avLst/>
        </a:prstGeom>
        <a:noFill/>
        <a:ln w="9525">
          <a:noFill/>
          <a:miter lim="800000"/>
          <a:headEnd/>
          <a:tailEnd/>
        </a:ln>
      </xdr:spPr>
      <xdr:txBody>
        <a:bodyPr vertOverflow="clip" wrap="square" lIns="27432" tIns="22860" rIns="27432" bIns="0" anchor="t" upright="1"/>
        <a:lstStyle/>
        <a:p>
          <a:pPr algn="ctr" rtl="0">
            <a:defRPr sz="1000"/>
          </a:pPr>
          <a:r>
            <a:rPr lang="pt-BR" sz="800" b="0" i="0" strike="noStrike">
              <a:solidFill>
                <a:srgbClr val="000000"/>
              </a:solidFill>
              <a:latin typeface="Arial"/>
              <a:cs typeface="Arial"/>
            </a:rPr>
            <a:t>Secretaria de Estado de Transportes e Obras Públicas  - SETOP - MG</a:t>
          </a:r>
        </a:p>
        <a:p>
          <a:pPr algn="ctr" rtl="0">
            <a:defRPr sz="1000"/>
          </a:pPr>
          <a:r>
            <a:rPr lang="pt-BR" sz="800" b="0" i="0" strike="noStrike">
              <a:solidFill>
                <a:srgbClr val="000000"/>
              </a:solidFill>
              <a:latin typeface="Arial"/>
              <a:cs typeface="Arial"/>
            </a:rPr>
            <a:t>Internet: www.transportes.mg.gov.br / E-mail: dco@transportes.mg.gov.br</a:t>
          </a:r>
        </a:p>
        <a:p>
          <a:pPr algn="ctr" rtl="0">
            <a:defRPr sz="1000"/>
          </a:pPr>
          <a:r>
            <a:rPr lang="pt-BR" sz="800" b="0" i="0" strike="noStrike">
              <a:solidFill>
                <a:srgbClr val="000000"/>
              </a:solidFill>
              <a:latin typeface="Arial"/>
              <a:cs typeface="Arial"/>
            </a:rPr>
            <a:t>Fone Geral: (31) 3239-0999 - Fax: (31) 3239-0899</a:t>
          </a:r>
        </a:p>
        <a:p>
          <a:pPr algn="ctr" rtl="0">
            <a:defRPr sz="1000"/>
          </a:pPr>
          <a:r>
            <a:rPr lang="pt-BR" sz="800" b="0" i="0" strike="noStrike">
              <a:solidFill>
                <a:srgbClr val="000000"/>
              </a:solidFill>
              <a:latin typeface="Arial"/>
              <a:cs typeface="Arial"/>
            </a:rPr>
            <a:t>Sede: Rua Manaus, nº 467 - Bairro Santa Efigênia - CEP 30150-350 - Belo Horizonte - MG</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95250</xdr:colOff>
      <xdr:row>0</xdr:row>
      <xdr:rowOff>28575</xdr:rowOff>
    </xdr:from>
    <xdr:to>
      <xdr:col>1</xdr:col>
      <xdr:colOff>1019175</xdr:colOff>
      <xdr:row>2</xdr:row>
      <xdr:rowOff>161925</xdr:rowOff>
    </xdr:to>
    <xdr:pic>
      <xdr:nvPicPr>
        <xdr:cNvPr id="2" name="Picture 16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704850" y="28575"/>
          <a:ext cx="923925" cy="7143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558166</xdr:colOff>
      <xdr:row>0</xdr:row>
      <xdr:rowOff>194982</xdr:rowOff>
    </xdr:from>
    <xdr:to>
      <xdr:col>6</xdr:col>
      <xdr:colOff>581025</xdr:colOff>
      <xdr:row>0</xdr:row>
      <xdr:rowOff>981075</xdr:rowOff>
    </xdr:to>
    <xdr:sp macro="" textlink="">
      <xdr:nvSpPr>
        <xdr:cNvPr id="3" name="Text Box 6">
          <a:extLst>
            <a:ext uri="{FF2B5EF4-FFF2-40B4-BE49-F238E27FC236}">
              <a16:creationId xmlns:a16="http://schemas.microsoft.com/office/drawing/2014/main" xmlns="" id="{00000000-0008-0000-0200-000003000000}"/>
            </a:ext>
          </a:extLst>
        </xdr:cNvPr>
        <xdr:cNvSpPr txBox="1">
          <a:spLocks noChangeArrowheads="1"/>
        </xdr:cNvSpPr>
      </xdr:nvSpPr>
      <xdr:spPr bwMode="auto">
        <a:xfrm>
          <a:off x="2339341" y="194982"/>
          <a:ext cx="5547359" cy="786093"/>
        </a:xfrm>
        <a:prstGeom prst="rect">
          <a:avLst/>
        </a:prstGeom>
        <a:noFill/>
        <a:ln w="9525">
          <a:noFill/>
          <a:miter lim="800000"/>
          <a:headEnd/>
          <a:tailEnd/>
        </a:ln>
      </xdr:spPr>
      <xdr:txBody>
        <a:bodyPr vertOverflow="clip" wrap="square" lIns="27432" tIns="22860" rIns="0" bIns="0" anchor="ctr" upright="1"/>
        <a:lstStyle/>
        <a:p>
          <a:pPr algn="l" rtl="1">
            <a:defRPr sz="1000"/>
          </a:pPr>
          <a:r>
            <a:rPr lang="pt-BR" sz="1100" b="1" i="0" strike="noStrike">
              <a:solidFill>
                <a:srgbClr val="000000"/>
              </a:solidFill>
              <a:latin typeface="Times New Roman" panose="02020603050405020304" pitchFamily="18" charset="0"/>
              <a:cs typeface="Times New Roman" panose="02020603050405020304" pitchFamily="18" charset="0"/>
            </a:rPr>
            <a:t>PREFEITURA</a:t>
          </a:r>
          <a:r>
            <a:rPr lang="pt-BR" sz="1100" b="1" i="0" strike="noStrike" baseline="0">
              <a:solidFill>
                <a:srgbClr val="000000"/>
              </a:solidFill>
              <a:latin typeface="Times New Roman" panose="02020603050405020304" pitchFamily="18" charset="0"/>
              <a:cs typeface="Times New Roman" panose="02020603050405020304" pitchFamily="18" charset="0"/>
            </a:rPr>
            <a:t> MUNICIPAL DE NOVA PORTEIRINHA  - ESTADO DE MINAS GERAIS    </a:t>
          </a:r>
          <a:r>
            <a:rPr lang="pt-BR" sz="1100" b="0" i="0" strike="noStrike" baseline="0">
              <a:solidFill>
                <a:srgbClr val="000000"/>
              </a:solidFill>
              <a:latin typeface="Times New Roman" panose="02020603050405020304" pitchFamily="18" charset="0"/>
              <a:cs typeface="Times New Roman" panose="02020603050405020304" pitchFamily="18" charset="0"/>
            </a:rPr>
            <a:t>Secretaria Municipal de Obras Publicas                                                                                                Avenida Tancredo Neves 260 centro - Municipio de Nova Porteirinha - MG                                       CNPJ  nº 01.612.499/0001-50 </a:t>
          </a:r>
          <a:endParaRPr lang="pt-BR" sz="1100" b="0" i="0" strike="noStrike">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2</xdr:col>
      <xdr:colOff>155121</xdr:colOff>
      <xdr:row>0</xdr:row>
      <xdr:rowOff>346983</xdr:rowOff>
    </xdr:from>
    <xdr:to>
      <xdr:col>3</xdr:col>
      <xdr:colOff>384135</xdr:colOff>
      <xdr:row>0</xdr:row>
      <xdr:rowOff>975633</xdr:rowOff>
    </xdr:to>
    <xdr:pic>
      <xdr:nvPicPr>
        <xdr:cNvPr id="37019" name="Picture 161">
          <a:extLst>
            <a:ext uri="{FF2B5EF4-FFF2-40B4-BE49-F238E27FC236}">
              <a16:creationId xmlns:a16="http://schemas.microsoft.com/office/drawing/2014/main" xmlns="" id="{00000000-0008-0000-0200-00009B9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611085" y="346983"/>
          <a:ext cx="907597" cy="6286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714375</xdr:colOff>
      <xdr:row>0</xdr:row>
      <xdr:rowOff>200025</xdr:rowOff>
    </xdr:from>
    <xdr:to>
      <xdr:col>3</xdr:col>
      <xdr:colOff>1038606</xdr:colOff>
      <xdr:row>0</xdr:row>
      <xdr:rowOff>205359</xdr:rowOff>
    </xdr:to>
    <xdr:pic>
      <xdr:nvPicPr>
        <xdr:cNvPr id="2" name="Picture 161">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2133600" y="200025"/>
          <a:ext cx="1086231" cy="5334"/>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3</xdr:col>
      <xdr:colOff>1619250</xdr:colOff>
      <xdr:row>0</xdr:row>
      <xdr:rowOff>11429</xdr:rowOff>
    </xdr:from>
    <xdr:to>
      <xdr:col>6</xdr:col>
      <xdr:colOff>512357</xdr:colOff>
      <xdr:row>2</xdr:row>
      <xdr:rowOff>48087</xdr:rowOff>
    </xdr:to>
    <xdr:sp macro="" textlink="">
      <xdr:nvSpPr>
        <xdr:cNvPr id="3" name="Text Box 6">
          <a:extLst>
            <a:ext uri="{FF2B5EF4-FFF2-40B4-BE49-F238E27FC236}">
              <a16:creationId xmlns:a16="http://schemas.microsoft.com/office/drawing/2014/main" xmlns="" id="{00000000-0008-0000-0300-000003000000}"/>
            </a:ext>
          </a:extLst>
        </xdr:cNvPr>
        <xdr:cNvSpPr txBox="1">
          <a:spLocks noChangeArrowheads="1"/>
        </xdr:cNvSpPr>
      </xdr:nvSpPr>
      <xdr:spPr bwMode="auto">
        <a:xfrm>
          <a:off x="3800475" y="11429"/>
          <a:ext cx="7217957" cy="1408258"/>
        </a:xfrm>
        <a:prstGeom prst="rect">
          <a:avLst/>
        </a:prstGeom>
        <a:noFill/>
        <a:ln w="9525">
          <a:noFill/>
          <a:miter lim="800000"/>
          <a:headEnd/>
          <a:tailEnd/>
        </a:ln>
      </xdr:spPr>
      <xdr:txBody>
        <a:bodyPr vertOverflow="clip" wrap="square" lIns="27432" tIns="22860" rIns="0" bIns="0" anchor="ctr" upright="1"/>
        <a:lstStyle/>
        <a:p>
          <a:pPr algn="l" rtl="1">
            <a:defRPr sz="1000"/>
          </a:pPr>
          <a:r>
            <a:rPr lang="pt-BR" sz="1100" b="1" i="0" strike="noStrike">
              <a:solidFill>
                <a:srgbClr val="000000"/>
              </a:solidFill>
              <a:latin typeface="Times New Roman" panose="02020603050405020304" pitchFamily="18" charset="0"/>
              <a:cs typeface="Times New Roman" panose="02020603050405020304" pitchFamily="18" charset="0"/>
            </a:rPr>
            <a:t>PREFEITURA</a:t>
          </a:r>
          <a:r>
            <a:rPr lang="pt-BR" sz="1100" b="1" i="0" strike="noStrike" baseline="0">
              <a:solidFill>
                <a:srgbClr val="000000"/>
              </a:solidFill>
              <a:latin typeface="Times New Roman" panose="02020603050405020304" pitchFamily="18" charset="0"/>
              <a:cs typeface="Times New Roman" panose="02020603050405020304" pitchFamily="18" charset="0"/>
            </a:rPr>
            <a:t> MUNICIPAL DE NOVA PORTEIRINHA  - ESTADO DE MINAS GERAIS  </a:t>
          </a:r>
          <a:r>
            <a:rPr lang="pt-BR" sz="1100" b="0" i="0" strike="noStrike" baseline="0">
              <a:solidFill>
                <a:srgbClr val="000000"/>
              </a:solidFill>
              <a:latin typeface="Times New Roman" panose="02020603050405020304" pitchFamily="18" charset="0"/>
              <a:cs typeface="Times New Roman" panose="02020603050405020304" pitchFamily="18" charset="0"/>
            </a:rPr>
            <a:t>                                           Secretaria Municipal de Transportes e Obras Publicas                                                           </a:t>
          </a:r>
        </a:p>
        <a:p>
          <a:pPr algn="l" rtl="1">
            <a:defRPr sz="1000"/>
          </a:pPr>
          <a:r>
            <a:rPr lang="pt-BR" sz="1100" b="0" i="0" strike="noStrike" baseline="0">
              <a:solidFill>
                <a:srgbClr val="000000"/>
              </a:solidFill>
              <a:latin typeface="Times New Roman" panose="02020603050405020304" pitchFamily="18" charset="0"/>
              <a:cs typeface="Times New Roman" panose="02020603050405020304" pitchFamily="18" charset="0"/>
            </a:rPr>
            <a:t> Avenida Tancredo Neves 260 centro - Municipio de Nova Porteirinha - MG                                                         </a:t>
          </a:r>
        </a:p>
        <a:p>
          <a:pPr algn="l" rtl="1">
            <a:defRPr sz="1000"/>
          </a:pPr>
          <a:r>
            <a:rPr lang="pt-BR" sz="1100" b="0" i="0" strike="noStrike" baseline="0">
              <a:solidFill>
                <a:srgbClr val="000000"/>
              </a:solidFill>
              <a:latin typeface="Times New Roman" panose="02020603050405020304" pitchFamily="18" charset="0"/>
              <a:cs typeface="Times New Roman" panose="02020603050405020304" pitchFamily="18" charset="0"/>
            </a:rPr>
            <a:t>CNPJ  nº 01.612.499/0001-50 </a:t>
          </a:r>
        </a:p>
        <a:p>
          <a:pPr algn="l" rtl="1">
            <a:defRPr sz="1000"/>
          </a:pPr>
          <a:endParaRPr lang="pt-BR" sz="1100" b="0" i="0" strike="noStrike" baseline="0">
            <a:solidFill>
              <a:srgbClr val="000000"/>
            </a:solidFill>
            <a:latin typeface="Arial"/>
            <a:cs typeface="Arial"/>
          </a:endParaRPr>
        </a:p>
        <a:p>
          <a:pPr algn="l" rtl="1">
            <a:defRPr sz="1000"/>
          </a:pPr>
          <a:r>
            <a:rPr lang="pt-BR" sz="1100" b="0" i="0" strike="noStrike" baseline="0">
              <a:solidFill>
                <a:srgbClr val="000000"/>
              </a:solidFill>
              <a:latin typeface="Arial"/>
              <a:cs typeface="Arial"/>
            </a:rPr>
            <a:t> </a:t>
          </a:r>
          <a:endParaRPr lang="pt-BR" sz="1100" b="0" i="0" strike="noStrike">
            <a:solidFill>
              <a:srgbClr val="000000"/>
            </a:solidFill>
            <a:latin typeface="Arial"/>
            <a:cs typeface="Arial"/>
          </a:endParaRPr>
        </a:p>
      </xdr:txBody>
    </xdr:sp>
    <xdr:clientData/>
  </xdr:twoCellAnchor>
  <xdr:twoCellAnchor editAs="oneCell">
    <xdr:from>
      <xdr:col>2</xdr:col>
      <xdr:colOff>504825</xdr:colOff>
      <xdr:row>0</xdr:row>
      <xdr:rowOff>161925</xdr:rowOff>
    </xdr:from>
    <xdr:to>
      <xdr:col>3</xdr:col>
      <xdr:colOff>836549</xdr:colOff>
      <xdr:row>0</xdr:row>
      <xdr:rowOff>164733</xdr:rowOff>
    </xdr:to>
    <xdr:pic>
      <xdr:nvPicPr>
        <xdr:cNvPr id="4" name="Picture 161">
          <a:extLst>
            <a:ext uri="{FF2B5EF4-FFF2-40B4-BE49-F238E27FC236}">
              <a16:creationId xmlns:a16="http://schemas.microsoft.com/office/drawing/2014/main" xmlns="" id="{00000000-0008-0000-0300-00000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1924050" y="161925"/>
          <a:ext cx="1093724" cy="280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3</xdr:col>
      <xdr:colOff>361950</xdr:colOff>
      <xdr:row>0</xdr:row>
      <xdr:rowOff>209550</xdr:rowOff>
    </xdr:from>
    <xdr:to>
      <xdr:col>3</xdr:col>
      <xdr:colOff>1397762</xdr:colOff>
      <xdr:row>0</xdr:row>
      <xdr:rowOff>952500</xdr:rowOff>
    </xdr:to>
    <xdr:pic>
      <xdr:nvPicPr>
        <xdr:cNvPr id="5" name="Picture 161">
          <a:extLst>
            <a:ext uri="{FF2B5EF4-FFF2-40B4-BE49-F238E27FC236}">
              <a16:creationId xmlns:a16="http://schemas.microsoft.com/office/drawing/2014/main" xmlns="" id="{00000000-0008-0000-03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2543175" y="209550"/>
          <a:ext cx="1035812" cy="7429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2413001</xdr:colOff>
      <xdr:row>0</xdr:row>
      <xdr:rowOff>299707</xdr:rowOff>
    </xdr:from>
    <xdr:to>
      <xdr:col>1</xdr:col>
      <xdr:colOff>3429001</xdr:colOff>
      <xdr:row>0</xdr:row>
      <xdr:rowOff>1047751</xdr:rowOff>
    </xdr:to>
    <xdr:pic>
      <xdr:nvPicPr>
        <xdr:cNvPr id="6651" name="Picture 161">
          <a:extLst>
            <a:ext uri="{FF2B5EF4-FFF2-40B4-BE49-F238E27FC236}">
              <a16:creationId xmlns:a16="http://schemas.microsoft.com/office/drawing/2014/main" xmlns="" id="{00000000-0008-0000-0400-0000FB19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3124201" y="299707"/>
          <a:ext cx="1016000" cy="748044"/>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1</xdr:col>
      <xdr:colOff>3576718</xdr:colOff>
      <xdr:row>0</xdr:row>
      <xdr:rowOff>0</xdr:rowOff>
    </xdr:from>
    <xdr:to>
      <xdr:col>8</xdr:col>
      <xdr:colOff>914400</xdr:colOff>
      <xdr:row>1</xdr:row>
      <xdr:rowOff>172137</xdr:rowOff>
    </xdr:to>
    <xdr:sp macro="" textlink="">
      <xdr:nvSpPr>
        <xdr:cNvPr id="5" name="Text Box 6">
          <a:extLst>
            <a:ext uri="{FF2B5EF4-FFF2-40B4-BE49-F238E27FC236}">
              <a16:creationId xmlns:a16="http://schemas.microsoft.com/office/drawing/2014/main" xmlns="" id="{00000000-0008-0000-0400-000005000000}"/>
            </a:ext>
          </a:extLst>
        </xdr:cNvPr>
        <xdr:cNvSpPr txBox="1">
          <a:spLocks noChangeArrowheads="1"/>
        </xdr:cNvSpPr>
      </xdr:nvSpPr>
      <xdr:spPr bwMode="auto">
        <a:xfrm>
          <a:off x="4287918" y="0"/>
          <a:ext cx="7662782" cy="1404037"/>
        </a:xfrm>
        <a:prstGeom prst="rect">
          <a:avLst/>
        </a:prstGeom>
        <a:noFill/>
        <a:ln w="9525">
          <a:noFill/>
          <a:miter lim="800000"/>
          <a:headEnd/>
          <a:tailEnd/>
        </a:ln>
      </xdr:spPr>
      <xdr:txBody>
        <a:bodyPr vertOverflow="clip" wrap="square" lIns="27432" tIns="22860" rIns="0" bIns="0" anchor="ctr" upright="1"/>
        <a:lstStyle/>
        <a:p>
          <a:pPr algn="l" rtl="1">
            <a:defRPr sz="1000"/>
          </a:pPr>
          <a:r>
            <a:rPr lang="pt-BR" sz="1400" b="0" i="0" strike="noStrike">
              <a:solidFill>
                <a:srgbClr val="000000"/>
              </a:solidFill>
              <a:latin typeface="Arial"/>
              <a:cs typeface="Arial"/>
            </a:rPr>
            <a:t>PREFEITURA</a:t>
          </a:r>
          <a:r>
            <a:rPr lang="pt-BR" sz="1400" b="0" i="0" strike="noStrike" baseline="0">
              <a:solidFill>
                <a:srgbClr val="000000"/>
              </a:solidFill>
              <a:latin typeface="Arial"/>
              <a:cs typeface="Arial"/>
            </a:rPr>
            <a:t> MUNICIPAL DE NOVA PORTEIRINHA  - ESTADO DE MINAS GERAIS            </a:t>
          </a:r>
        </a:p>
        <a:p>
          <a:pPr algn="l" rtl="1">
            <a:defRPr sz="1000"/>
          </a:pPr>
          <a:r>
            <a:rPr lang="pt-BR" sz="1400" b="0" i="0" strike="noStrike" baseline="0">
              <a:solidFill>
                <a:srgbClr val="000000"/>
              </a:solidFill>
              <a:latin typeface="Arial"/>
              <a:cs typeface="Arial"/>
            </a:rPr>
            <a:t>Secretaria Municipal de Obras Publicas </a:t>
          </a:r>
        </a:p>
        <a:p>
          <a:pPr algn="l" rtl="1">
            <a:defRPr sz="1000"/>
          </a:pPr>
          <a:r>
            <a:rPr lang="pt-BR" sz="1400" b="0" i="0" strike="noStrike" baseline="0">
              <a:solidFill>
                <a:srgbClr val="000000"/>
              </a:solidFill>
              <a:latin typeface="Arial"/>
              <a:cs typeface="Arial"/>
            </a:rPr>
            <a:t>Avenida Tancredo Neves 260 centro - Municipio de Nova Porteirinha - MG          </a:t>
          </a:r>
        </a:p>
        <a:p>
          <a:pPr algn="l" rtl="1">
            <a:defRPr sz="1000"/>
          </a:pPr>
          <a:r>
            <a:rPr lang="pt-BR" sz="1400" b="0" i="0" strike="noStrike" baseline="0">
              <a:solidFill>
                <a:srgbClr val="000000"/>
              </a:solidFill>
              <a:latin typeface="Arial"/>
              <a:cs typeface="Arial"/>
            </a:rPr>
            <a:t>CNPJ  nº 01.612.499/0001-50</a:t>
          </a:r>
          <a:r>
            <a:rPr lang="pt-BR" sz="1100" b="0" i="0" strike="noStrike" baseline="0">
              <a:solidFill>
                <a:srgbClr val="000000"/>
              </a:solidFill>
              <a:latin typeface="Arial"/>
              <a:cs typeface="Arial"/>
            </a:rPr>
            <a:t> </a:t>
          </a:r>
          <a:endParaRPr lang="pt-BR" sz="1100" b="0" i="0" strike="noStrike">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Users\Jack\Google%20Drive\DARCY\Escola%20de%20pontal\Planilha_Or&#231;amento_xx.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lanilha Orcamentaria"/>
      <sheetName val="CRONOGRAMA FIS FINANC"/>
    </sheetNames>
    <sheetDataSet>
      <sheetData sheetId="0">
        <row r="10">
          <cell r="D10" t="str">
            <v>SERVIÇOS PRELIMINARES</v>
          </cell>
        </row>
        <row r="11">
          <cell r="J11">
            <v>0</v>
          </cell>
        </row>
        <row r="12">
          <cell r="J12">
            <v>0</v>
          </cell>
        </row>
        <row r="13">
          <cell r="J13">
            <v>0</v>
          </cell>
        </row>
        <row r="14">
          <cell r="J14">
            <v>0</v>
          </cell>
        </row>
        <row r="15">
          <cell r="J15">
            <v>0</v>
          </cell>
        </row>
        <row r="16">
          <cell r="J16">
            <v>0</v>
          </cell>
        </row>
        <row r="17">
          <cell r="J17">
            <v>0</v>
          </cell>
        </row>
      </sheetData>
      <sheetData sheetId="1"/>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oleObject" Target="../embeddings/oleObject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A1:J56"/>
  <sheetViews>
    <sheetView showGridLines="0" showZeros="0" view="pageBreakPreview" zoomScaleSheetLayoutView="93" workbookViewId="0">
      <selection activeCell="H13" sqref="H13"/>
    </sheetView>
  </sheetViews>
  <sheetFormatPr defaultColWidth="9.140625" defaultRowHeight="12.75"/>
  <cols>
    <col min="1" max="1" width="5.42578125" style="6" bestFit="1" customWidth="1"/>
    <col min="2" max="2" width="10.7109375" style="6" bestFit="1" customWidth="1"/>
    <col min="3" max="3" width="48" style="6" customWidth="1"/>
    <col min="4" max="4" width="9.140625" style="6"/>
    <col min="5" max="8" width="12.28515625" style="6" customWidth="1"/>
    <col min="9" max="16384" width="9.140625" style="6"/>
  </cols>
  <sheetData>
    <row r="1" spans="1:10" ht="60.75" customHeight="1" thickBot="1">
      <c r="A1" s="318"/>
      <c r="B1" s="318"/>
      <c r="C1" s="317"/>
      <c r="D1" s="317"/>
      <c r="E1" s="317"/>
      <c r="F1" s="317"/>
      <c r="G1" s="317"/>
      <c r="H1" s="317"/>
    </row>
    <row r="2" spans="1:10" ht="16.5" thickBot="1">
      <c r="A2" s="334" t="s">
        <v>19</v>
      </c>
      <c r="B2" s="335"/>
      <c r="C2" s="335"/>
      <c r="D2" s="335"/>
      <c r="E2" s="335"/>
      <c r="F2" s="335"/>
      <c r="G2" s="335"/>
      <c r="H2" s="336"/>
    </row>
    <row r="3" spans="1:10" ht="3.75" customHeight="1" thickBot="1">
      <c r="A3" s="332"/>
      <c r="B3" s="332"/>
      <c r="C3" s="332"/>
      <c r="D3" s="332"/>
      <c r="E3" s="332"/>
      <c r="F3" s="332"/>
      <c r="G3" s="332"/>
      <c r="H3" s="332"/>
    </row>
    <row r="4" spans="1:10" ht="20.100000000000001" customHeight="1" thickBot="1">
      <c r="A4" s="353" t="s">
        <v>4</v>
      </c>
      <c r="B4" s="354"/>
      <c r="C4" s="354"/>
      <c r="D4" s="354"/>
      <c r="E4" s="354"/>
      <c r="F4" s="354"/>
      <c r="G4" s="354"/>
      <c r="H4" s="355"/>
    </row>
    <row r="5" spans="1:10" ht="3.75" customHeight="1" thickBot="1">
      <c r="A5" s="4"/>
      <c r="B5" s="4"/>
      <c r="C5" s="4"/>
      <c r="D5" s="4"/>
      <c r="E5" s="4"/>
      <c r="F5" s="4"/>
      <c r="G5" s="4"/>
      <c r="H5" s="4"/>
    </row>
    <row r="6" spans="1:10" ht="20.100000000000001" customHeight="1">
      <c r="A6" s="344" t="s">
        <v>20</v>
      </c>
      <c r="B6" s="345"/>
      <c r="C6" s="345"/>
      <c r="D6" s="345"/>
      <c r="E6" s="346"/>
      <c r="F6" s="356" t="s">
        <v>21</v>
      </c>
      <c r="G6" s="357"/>
      <c r="H6" s="358"/>
    </row>
    <row r="7" spans="1:10" ht="20.100000000000001" customHeight="1">
      <c r="A7" s="347" t="s">
        <v>22</v>
      </c>
      <c r="B7" s="348"/>
      <c r="C7" s="348"/>
      <c r="D7" s="348"/>
      <c r="E7" s="349"/>
      <c r="F7" s="341" t="s">
        <v>23</v>
      </c>
      <c r="G7" s="342"/>
      <c r="H7" s="343"/>
    </row>
    <row r="8" spans="1:10" ht="20.100000000000001" customHeight="1">
      <c r="A8" s="322" t="s">
        <v>24</v>
      </c>
      <c r="B8" s="323"/>
      <c r="C8" s="323"/>
      <c r="D8" s="324"/>
      <c r="E8" s="350" t="s">
        <v>12</v>
      </c>
      <c r="F8" s="351"/>
      <c r="G8" s="351"/>
      <c r="H8" s="352"/>
    </row>
    <row r="9" spans="1:10" ht="20.100000000000001" customHeight="1">
      <c r="A9" s="322" t="s">
        <v>27</v>
      </c>
      <c r="B9" s="323"/>
      <c r="C9" s="323"/>
      <c r="D9" s="324"/>
      <c r="E9" s="339" t="s">
        <v>8</v>
      </c>
      <c r="F9" s="337" t="s">
        <v>6</v>
      </c>
      <c r="G9" s="3" t="s">
        <v>25</v>
      </c>
      <c r="H9" s="2" t="s">
        <v>7</v>
      </c>
    </row>
    <row r="10" spans="1:10" ht="20.100000000000001" customHeight="1" thickBot="1">
      <c r="A10" s="325" t="s">
        <v>26</v>
      </c>
      <c r="B10" s="326"/>
      <c r="C10" s="326"/>
      <c r="D10" s="327"/>
      <c r="E10" s="340"/>
      <c r="F10" s="338"/>
      <c r="G10" s="5" t="s">
        <v>9</v>
      </c>
      <c r="H10" s="44">
        <v>0.33479999999999999</v>
      </c>
    </row>
    <row r="11" spans="1:10" ht="3.75" customHeight="1" thickBot="1">
      <c r="A11" s="331"/>
      <c r="B11" s="331"/>
      <c r="C11" s="331"/>
      <c r="D11" s="331"/>
      <c r="E11" s="331"/>
      <c r="F11" s="331"/>
      <c r="G11" s="331"/>
      <c r="H11" s="331"/>
    </row>
    <row r="12" spans="1:10" ht="39" thickBot="1">
      <c r="A12" s="8" t="s">
        <v>0</v>
      </c>
      <c r="B12" s="9" t="s">
        <v>5</v>
      </c>
      <c r="C12" s="9" t="s">
        <v>1</v>
      </c>
      <c r="D12" s="9" t="s">
        <v>3</v>
      </c>
      <c r="E12" s="9" t="s">
        <v>2</v>
      </c>
      <c r="F12" s="10" t="s">
        <v>15</v>
      </c>
      <c r="G12" s="10" t="s">
        <v>16</v>
      </c>
      <c r="H12" s="11" t="s">
        <v>10</v>
      </c>
    </row>
    <row r="13" spans="1:10" ht="18" customHeight="1">
      <c r="A13" s="12"/>
      <c r="B13" s="13"/>
      <c r="C13" s="14"/>
      <c r="D13" s="15" t="s">
        <v>31</v>
      </c>
      <c r="E13" s="16">
        <v>10</v>
      </c>
      <c r="F13" s="16">
        <v>65</v>
      </c>
      <c r="G13" s="16"/>
      <c r="H13" s="17"/>
    </row>
    <row r="14" spans="1:10" ht="18" customHeight="1">
      <c r="A14" s="18"/>
      <c r="B14" s="19"/>
      <c r="C14" s="20"/>
      <c r="D14" s="21"/>
      <c r="E14" s="22"/>
      <c r="F14" s="22"/>
      <c r="G14" s="22">
        <f t="shared" ref="G14:G40" si="0">F14+(F14*$H$10)</f>
        <v>0</v>
      </c>
      <c r="H14" s="23">
        <f t="shared" ref="H14:H41" si="1">E14*G14</f>
        <v>0</v>
      </c>
    </row>
    <row r="15" spans="1:10">
      <c r="A15" s="18"/>
      <c r="B15" s="19"/>
      <c r="C15" s="20"/>
      <c r="D15" s="21"/>
      <c r="E15" s="22"/>
      <c r="F15" s="22"/>
      <c r="G15" s="22">
        <f t="shared" si="0"/>
        <v>0</v>
      </c>
      <c r="H15" s="23">
        <f t="shared" si="1"/>
        <v>0</v>
      </c>
      <c r="J15" s="6">
        <v>0</v>
      </c>
    </row>
    <row r="16" spans="1:10" ht="18" customHeight="1">
      <c r="A16" s="18"/>
      <c r="B16" s="19"/>
      <c r="C16" s="20"/>
      <c r="D16" s="21"/>
      <c r="E16" s="22"/>
      <c r="F16" s="22"/>
      <c r="G16" s="22">
        <f t="shared" si="0"/>
        <v>0</v>
      </c>
      <c r="H16" s="23">
        <f t="shared" si="1"/>
        <v>0</v>
      </c>
    </row>
    <row r="17" spans="1:9" ht="18" customHeight="1">
      <c r="A17" s="24"/>
      <c r="B17" s="25"/>
      <c r="C17" s="26"/>
      <c r="D17" s="21"/>
      <c r="E17" s="22"/>
      <c r="F17" s="22"/>
      <c r="G17" s="22">
        <f t="shared" si="0"/>
        <v>0</v>
      </c>
      <c r="H17" s="23">
        <f t="shared" si="1"/>
        <v>0</v>
      </c>
    </row>
    <row r="18" spans="1:9">
      <c r="A18" s="18"/>
      <c r="B18" s="19"/>
      <c r="C18" s="20"/>
      <c r="D18" s="21"/>
      <c r="E18" s="22"/>
      <c r="F18" s="22"/>
      <c r="G18" s="22">
        <f t="shared" si="0"/>
        <v>0</v>
      </c>
      <c r="H18" s="23">
        <f t="shared" si="1"/>
        <v>0</v>
      </c>
    </row>
    <row r="19" spans="1:9">
      <c r="A19" s="18"/>
      <c r="B19" s="27"/>
      <c r="C19" s="20"/>
      <c r="D19" s="21"/>
      <c r="E19" s="22"/>
      <c r="F19" s="22"/>
      <c r="G19" s="22">
        <f t="shared" si="0"/>
        <v>0</v>
      </c>
      <c r="H19" s="23">
        <f t="shared" si="1"/>
        <v>0</v>
      </c>
    </row>
    <row r="20" spans="1:9">
      <c r="A20" s="18"/>
      <c r="B20" s="27"/>
      <c r="C20" s="20"/>
      <c r="D20" s="27"/>
      <c r="E20" s="22"/>
      <c r="F20" s="22"/>
      <c r="G20" s="22">
        <f t="shared" si="0"/>
        <v>0</v>
      </c>
      <c r="H20" s="23">
        <f t="shared" si="1"/>
        <v>0</v>
      </c>
    </row>
    <row r="21" spans="1:9" ht="18" customHeight="1">
      <c r="A21" s="18"/>
      <c r="B21" s="27"/>
      <c r="C21" s="20"/>
      <c r="D21" s="21"/>
      <c r="E21" s="22"/>
      <c r="F21" s="22"/>
      <c r="G21" s="22">
        <f t="shared" si="0"/>
        <v>0</v>
      </c>
      <c r="H21" s="23">
        <f t="shared" si="1"/>
        <v>0</v>
      </c>
    </row>
    <row r="22" spans="1:9">
      <c r="A22" s="18"/>
      <c r="B22" s="27"/>
      <c r="C22" s="20"/>
      <c r="D22" s="27"/>
      <c r="E22" s="22"/>
      <c r="F22" s="22"/>
      <c r="G22" s="22">
        <f t="shared" si="0"/>
        <v>0</v>
      </c>
      <c r="H22" s="23">
        <f t="shared" si="1"/>
        <v>0</v>
      </c>
    </row>
    <row r="23" spans="1:9">
      <c r="A23" s="18"/>
      <c r="B23" s="27"/>
      <c r="C23" s="20"/>
      <c r="D23" s="27"/>
      <c r="E23" s="22"/>
      <c r="F23" s="22"/>
      <c r="G23" s="22">
        <f t="shared" si="0"/>
        <v>0</v>
      </c>
      <c r="H23" s="23">
        <f t="shared" si="1"/>
        <v>0</v>
      </c>
    </row>
    <row r="24" spans="1:9">
      <c r="A24" s="18"/>
      <c r="B24" s="27"/>
      <c r="C24" s="20"/>
      <c r="D24" s="21"/>
      <c r="E24" s="22"/>
      <c r="F24" s="22"/>
      <c r="G24" s="22">
        <f t="shared" si="0"/>
        <v>0</v>
      </c>
      <c r="H24" s="23">
        <f t="shared" si="1"/>
        <v>0</v>
      </c>
    </row>
    <row r="25" spans="1:9">
      <c r="A25" s="18"/>
      <c r="B25" s="27"/>
      <c r="C25" s="20"/>
      <c r="D25" s="27"/>
      <c r="E25" s="22"/>
      <c r="F25" s="22"/>
      <c r="G25" s="22">
        <f t="shared" si="0"/>
        <v>0</v>
      </c>
      <c r="H25" s="23">
        <f t="shared" si="1"/>
        <v>0</v>
      </c>
    </row>
    <row r="26" spans="1:9">
      <c r="A26" s="18"/>
      <c r="B26" s="27"/>
      <c r="C26" s="20"/>
      <c r="D26" s="27"/>
      <c r="E26" s="22"/>
      <c r="F26" s="22"/>
      <c r="G26" s="22">
        <f t="shared" si="0"/>
        <v>0</v>
      </c>
      <c r="H26" s="23">
        <f t="shared" si="1"/>
        <v>0</v>
      </c>
      <c r="I26" s="28"/>
    </row>
    <row r="27" spans="1:9" ht="18" customHeight="1">
      <c r="A27" s="18"/>
      <c r="B27" s="19"/>
      <c r="C27" s="20"/>
      <c r="D27" s="21"/>
      <c r="E27" s="22"/>
      <c r="F27" s="22"/>
      <c r="G27" s="22">
        <f t="shared" si="0"/>
        <v>0</v>
      </c>
      <c r="H27" s="23">
        <f t="shared" si="1"/>
        <v>0</v>
      </c>
    </row>
    <row r="28" spans="1:9" ht="18" customHeight="1">
      <c r="A28" s="24"/>
      <c r="B28" s="25"/>
      <c r="C28" s="26"/>
      <c r="D28" s="21"/>
      <c r="E28" s="22"/>
      <c r="F28" s="22"/>
      <c r="G28" s="22">
        <f t="shared" si="0"/>
        <v>0</v>
      </c>
      <c r="H28" s="23">
        <f t="shared" si="1"/>
        <v>0</v>
      </c>
    </row>
    <row r="29" spans="1:9" ht="18" customHeight="1">
      <c r="A29" s="18"/>
      <c r="B29" s="27"/>
      <c r="C29" s="20"/>
      <c r="D29" s="21"/>
      <c r="E29" s="22"/>
      <c r="F29" s="22"/>
      <c r="G29" s="22">
        <f t="shared" si="0"/>
        <v>0</v>
      </c>
      <c r="H29" s="23">
        <f t="shared" si="1"/>
        <v>0</v>
      </c>
    </row>
    <row r="30" spans="1:9" ht="18" customHeight="1">
      <c r="A30" s="18"/>
      <c r="B30" s="19"/>
      <c r="C30" s="20"/>
      <c r="D30" s="21"/>
      <c r="E30" s="22"/>
      <c r="F30" s="22"/>
      <c r="G30" s="22">
        <f t="shared" si="0"/>
        <v>0</v>
      </c>
      <c r="H30" s="23">
        <f t="shared" si="1"/>
        <v>0</v>
      </c>
    </row>
    <row r="31" spans="1:9" ht="18" customHeight="1">
      <c r="A31" s="24"/>
      <c r="B31" s="25"/>
      <c r="C31" s="26"/>
      <c r="D31" s="21"/>
      <c r="E31" s="22"/>
      <c r="F31" s="22"/>
      <c r="G31" s="22">
        <f t="shared" si="0"/>
        <v>0</v>
      </c>
      <c r="H31" s="23">
        <f t="shared" si="1"/>
        <v>0</v>
      </c>
    </row>
    <row r="32" spans="1:9">
      <c r="A32" s="18"/>
      <c r="B32" s="27"/>
      <c r="C32" s="20"/>
      <c r="D32" s="21"/>
      <c r="E32" s="22"/>
      <c r="F32" s="22"/>
      <c r="G32" s="22">
        <f t="shared" si="0"/>
        <v>0</v>
      </c>
      <c r="H32" s="23">
        <f t="shared" si="1"/>
        <v>0</v>
      </c>
    </row>
    <row r="33" spans="1:8" ht="18" customHeight="1">
      <c r="A33" s="18"/>
      <c r="B33" s="19"/>
      <c r="C33" s="20"/>
      <c r="D33" s="21"/>
      <c r="E33" s="22"/>
      <c r="F33" s="22"/>
      <c r="G33" s="22">
        <f t="shared" si="0"/>
        <v>0</v>
      </c>
      <c r="H33" s="23">
        <f t="shared" si="1"/>
        <v>0</v>
      </c>
    </row>
    <row r="34" spans="1:8" ht="18" customHeight="1">
      <c r="A34" s="18"/>
      <c r="B34" s="19"/>
      <c r="C34" s="20"/>
      <c r="D34" s="21"/>
      <c r="E34" s="22"/>
      <c r="F34" s="22"/>
      <c r="G34" s="22">
        <f t="shared" si="0"/>
        <v>0</v>
      </c>
      <c r="H34" s="23">
        <f t="shared" si="1"/>
        <v>0</v>
      </c>
    </row>
    <row r="35" spans="1:8" ht="18" customHeight="1">
      <c r="A35" s="18"/>
      <c r="B35" s="19"/>
      <c r="C35" s="20"/>
      <c r="D35" s="21"/>
      <c r="E35" s="22"/>
      <c r="F35" s="22"/>
      <c r="G35" s="22">
        <f t="shared" si="0"/>
        <v>0</v>
      </c>
      <c r="H35" s="23">
        <f t="shared" si="1"/>
        <v>0</v>
      </c>
    </row>
    <row r="36" spans="1:8" ht="18" customHeight="1">
      <c r="A36" s="18"/>
      <c r="B36" s="19"/>
      <c r="C36" s="20"/>
      <c r="D36" s="21"/>
      <c r="E36" s="22"/>
      <c r="F36" s="22"/>
      <c r="G36" s="22">
        <f t="shared" si="0"/>
        <v>0</v>
      </c>
      <c r="H36" s="23">
        <f t="shared" si="1"/>
        <v>0</v>
      </c>
    </row>
    <row r="37" spans="1:8" ht="18" customHeight="1">
      <c r="A37" s="18"/>
      <c r="B37" s="19"/>
      <c r="C37" s="20"/>
      <c r="D37" s="21"/>
      <c r="E37" s="22"/>
      <c r="F37" s="22"/>
      <c r="G37" s="22">
        <f t="shared" si="0"/>
        <v>0</v>
      </c>
      <c r="H37" s="23">
        <f t="shared" si="1"/>
        <v>0</v>
      </c>
    </row>
    <row r="38" spans="1:8" ht="18" customHeight="1">
      <c r="A38" s="18"/>
      <c r="B38" s="19"/>
      <c r="C38" s="20"/>
      <c r="D38" s="21"/>
      <c r="E38" s="22"/>
      <c r="F38" s="22"/>
      <c r="G38" s="22">
        <f t="shared" si="0"/>
        <v>0</v>
      </c>
      <c r="H38" s="23">
        <f t="shared" si="1"/>
        <v>0</v>
      </c>
    </row>
    <row r="39" spans="1:8" ht="18" customHeight="1">
      <c r="A39" s="18"/>
      <c r="B39" s="19"/>
      <c r="C39" s="20"/>
      <c r="D39" s="21"/>
      <c r="E39" s="22"/>
      <c r="F39" s="22"/>
      <c r="G39" s="22">
        <f t="shared" si="0"/>
        <v>0</v>
      </c>
      <c r="H39" s="23">
        <f t="shared" si="1"/>
        <v>0</v>
      </c>
    </row>
    <row r="40" spans="1:8" ht="18" customHeight="1">
      <c r="A40" s="18"/>
      <c r="B40" s="19"/>
      <c r="C40" s="20"/>
      <c r="D40" s="29"/>
      <c r="E40" s="22"/>
      <c r="F40" s="22"/>
      <c r="G40" s="22">
        <f t="shared" si="0"/>
        <v>0</v>
      </c>
      <c r="H40" s="23">
        <f t="shared" si="1"/>
        <v>0</v>
      </c>
    </row>
    <row r="41" spans="1:8" ht="18" customHeight="1" thickBot="1">
      <c r="A41" s="30"/>
      <c r="B41" s="31"/>
      <c r="C41" s="32"/>
      <c r="D41" s="33"/>
      <c r="E41" s="34"/>
      <c r="F41" s="34"/>
      <c r="G41" s="34">
        <f>F41*$H$10</f>
        <v>0</v>
      </c>
      <c r="H41" s="35">
        <f t="shared" si="1"/>
        <v>0</v>
      </c>
    </row>
    <row r="42" spans="1:8" ht="18" customHeight="1" thickBot="1">
      <c r="A42" s="328" t="s">
        <v>18</v>
      </c>
      <c r="B42" s="329"/>
      <c r="C42" s="329"/>
      <c r="D42" s="329"/>
      <c r="E42" s="329"/>
      <c r="F42" s="329"/>
      <c r="G42" s="330"/>
      <c r="H42" s="36">
        <f>SUM(H13:H41)</f>
        <v>0</v>
      </c>
    </row>
    <row r="43" spans="1:8" ht="14.25" customHeight="1">
      <c r="A43" s="37"/>
      <c r="B43" s="37"/>
      <c r="C43" s="37"/>
      <c r="D43" s="37"/>
      <c r="E43" s="37"/>
      <c r="F43" s="37"/>
      <c r="G43" s="37"/>
      <c r="H43" s="38"/>
    </row>
    <row r="44" spans="1:8" ht="11.25" customHeight="1">
      <c r="A44" s="39"/>
      <c r="B44" s="39"/>
      <c r="C44" s="39"/>
      <c r="D44" s="39"/>
      <c r="E44" s="39"/>
      <c r="F44" s="39"/>
      <c r="G44" s="39"/>
      <c r="H44" s="39"/>
    </row>
    <row r="45" spans="1:8" ht="11.25" customHeight="1">
      <c r="A45" s="39"/>
      <c r="B45" s="321"/>
      <c r="C45" s="321"/>
      <c r="D45" s="39"/>
      <c r="E45" s="321"/>
      <c r="F45" s="321"/>
      <c r="G45" s="40"/>
      <c r="H45" s="39"/>
    </row>
    <row r="46" spans="1:8">
      <c r="A46" s="41"/>
      <c r="B46" s="319" t="s">
        <v>13</v>
      </c>
      <c r="C46" s="319"/>
      <c r="D46" s="41"/>
      <c r="E46" s="320" t="s">
        <v>11</v>
      </c>
      <c r="F46" s="320"/>
      <c r="G46" s="42"/>
      <c r="H46" s="41"/>
    </row>
    <row r="47" spans="1:8" hidden="1"/>
    <row r="50" spans="1:8" ht="11.25" customHeight="1">
      <c r="A50" s="39"/>
      <c r="B50" s="321"/>
      <c r="C50" s="321"/>
      <c r="D50" s="39"/>
      <c r="E50" s="333"/>
      <c r="F50" s="333"/>
      <c r="G50" s="40"/>
      <c r="H50" s="39"/>
    </row>
    <row r="51" spans="1:8">
      <c r="A51" s="41"/>
      <c r="B51" s="319" t="s">
        <v>14</v>
      </c>
      <c r="C51" s="319"/>
      <c r="D51" s="41"/>
      <c r="E51" s="320"/>
      <c r="F51" s="320"/>
      <c r="G51" s="42"/>
      <c r="H51" s="41"/>
    </row>
    <row r="52" spans="1:8" ht="12" customHeight="1"/>
    <row r="53" spans="1:8" ht="11.25" customHeight="1"/>
    <row r="54" spans="1:8" ht="12" customHeight="1"/>
    <row r="55" spans="1:8" ht="14.1" customHeight="1"/>
    <row r="56" spans="1:8" ht="4.5" customHeight="1"/>
  </sheetData>
  <mergeCells count="25">
    <mergeCell ref="E50:F50"/>
    <mergeCell ref="B51:C51"/>
    <mergeCell ref="E51:F51"/>
    <mergeCell ref="B50:C50"/>
    <mergeCell ref="A2:H2"/>
    <mergeCell ref="F9:F10"/>
    <mergeCell ref="E9:E10"/>
    <mergeCell ref="F7:H7"/>
    <mergeCell ref="A6:E6"/>
    <mergeCell ref="A7:E7"/>
    <mergeCell ref="E8:H8"/>
    <mergeCell ref="A4:H4"/>
    <mergeCell ref="F6:H6"/>
    <mergeCell ref="C1:H1"/>
    <mergeCell ref="A1:B1"/>
    <mergeCell ref="B46:C46"/>
    <mergeCell ref="E46:F46"/>
    <mergeCell ref="E45:F45"/>
    <mergeCell ref="B45:C45"/>
    <mergeCell ref="A8:D8"/>
    <mergeCell ref="A10:D10"/>
    <mergeCell ref="A9:D9"/>
    <mergeCell ref="A42:G42"/>
    <mergeCell ref="A11:H11"/>
    <mergeCell ref="A3:H3"/>
  </mergeCells>
  <phoneticPr fontId="2" type="noConversion"/>
  <pageMargins left="0.78740157480314965" right="0.19685039370078741" top="0.39370078740157483" bottom="0.39370078740157483" header="0" footer="0"/>
  <pageSetup paperSize="9" scale="77" orientation="portrait" horizontalDpi="4294967295" r:id="rId1"/>
  <headerFooter alignWithMargins="0"/>
  <drawing r:id="rId2"/>
  <legacyDrawing r:id="rId3"/>
  <oleObjects>
    <oleObject progId="Word.Picture.8" shapeId="4099" r:id="rId4"/>
  </oleObjects>
</worksheet>
</file>

<file path=xl/worksheets/sheet2.xml><?xml version="1.0" encoding="utf-8"?>
<worksheet xmlns="http://schemas.openxmlformats.org/spreadsheetml/2006/main" xmlns:r="http://schemas.openxmlformats.org/officeDocument/2006/relationships">
  <sheetPr>
    <pageSetUpPr fitToPage="1"/>
  </sheetPr>
  <dimension ref="B1:J88"/>
  <sheetViews>
    <sheetView view="pageBreakPreview" workbookViewId="0">
      <selection activeCell="A5" sqref="A5:XFD5"/>
    </sheetView>
  </sheetViews>
  <sheetFormatPr defaultRowHeight="12.75"/>
  <cols>
    <col min="1" max="1" width="9.140625" style="248"/>
    <col min="2" max="2" width="32.7109375" style="248" customWidth="1"/>
    <col min="3" max="3" width="10.7109375" style="248" customWidth="1"/>
    <col min="4" max="5" width="15.7109375" style="248" customWidth="1"/>
    <col min="6" max="7" width="9.140625" style="248"/>
    <col min="8" max="8" width="9.140625" style="248" customWidth="1"/>
    <col min="9" max="257" width="9.140625" style="248"/>
    <col min="258" max="258" width="32.7109375" style="248" customWidth="1"/>
    <col min="259" max="259" width="10.7109375" style="248" customWidth="1"/>
    <col min="260" max="261" width="15.7109375" style="248" customWidth="1"/>
    <col min="262" max="513" width="9.140625" style="248"/>
    <col min="514" max="514" width="32.7109375" style="248" customWidth="1"/>
    <col min="515" max="515" width="10.7109375" style="248" customWidth="1"/>
    <col min="516" max="517" width="15.7109375" style="248" customWidth="1"/>
    <col min="518" max="769" width="9.140625" style="248"/>
    <col min="770" max="770" width="32.7109375" style="248" customWidth="1"/>
    <col min="771" max="771" width="10.7109375" style="248" customWidth="1"/>
    <col min="772" max="773" width="15.7109375" style="248" customWidth="1"/>
    <col min="774" max="1025" width="9.140625" style="248"/>
    <col min="1026" max="1026" width="32.7109375" style="248" customWidth="1"/>
    <col min="1027" max="1027" width="10.7109375" style="248" customWidth="1"/>
    <col min="1028" max="1029" width="15.7109375" style="248" customWidth="1"/>
    <col min="1030" max="1281" width="9.140625" style="248"/>
    <col min="1282" max="1282" width="32.7109375" style="248" customWidth="1"/>
    <col min="1283" max="1283" width="10.7109375" style="248" customWidth="1"/>
    <col min="1284" max="1285" width="15.7109375" style="248" customWidth="1"/>
    <col min="1286" max="1537" width="9.140625" style="248"/>
    <col min="1538" max="1538" width="32.7109375" style="248" customWidth="1"/>
    <col min="1539" max="1539" width="10.7109375" style="248" customWidth="1"/>
    <col min="1540" max="1541" width="15.7109375" style="248" customWidth="1"/>
    <col min="1542" max="1793" width="9.140625" style="248"/>
    <col min="1794" max="1794" width="32.7109375" style="248" customWidth="1"/>
    <col min="1795" max="1795" width="10.7109375" style="248" customWidth="1"/>
    <col min="1796" max="1797" width="15.7109375" style="248" customWidth="1"/>
    <col min="1798" max="2049" width="9.140625" style="248"/>
    <col min="2050" max="2050" width="32.7109375" style="248" customWidth="1"/>
    <col min="2051" max="2051" width="10.7109375" style="248" customWidth="1"/>
    <col min="2052" max="2053" width="15.7109375" style="248" customWidth="1"/>
    <col min="2054" max="2305" width="9.140625" style="248"/>
    <col min="2306" max="2306" width="32.7109375" style="248" customWidth="1"/>
    <col min="2307" max="2307" width="10.7109375" style="248" customWidth="1"/>
    <col min="2308" max="2309" width="15.7109375" style="248" customWidth="1"/>
    <col min="2310" max="2561" width="9.140625" style="248"/>
    <col min="2562" max="2562" width="32.7109375" style="248" customWidth="1"/>
    <col min="2563" max="2563" width="10.7109375" style="248" customWidth="1"/>
    <col min="2564" max="2565" width="15.7109375" style="248" customWidth="1"/>
    <col min="2566" max="2817" width="9.140625" style="248"/>
    <col min="2818" max="2818" width="32.7109375" style="248" customWidth="1"/>
    <col min="2819" max="2819" width="10.7109375" style="248" customWidth="1"/>
    <col min="2820" max="2821" width="15.7109375" style="248" customWidth="1"/>
    <col min="2822" max="3073" width="9.140625" style="248"/>
    <col min="3074" max="3074" width="32.7109375" style="248" customWidth="1"/>
    <col min="3075" max="3075" width="10.7109375" style="248" customWidth="1"/>
    <col min="3076" max="3077" width="15.7109375" style="248" customWidth="1"/>
    <col min="3078" max="3329" width="9.140625" style="248"/>
    <col min="3330" max="3330" width="32.7109375" style="248" customWidth="1"/>
    <col min="3331" max="3331" width="10.7109375" style="248" customWidth="1"/>
    <col min="3332" max="3333" width="15.7109375" style="248" customWidth="1"/>
    <col min="3334" max="3585" width="9.140625" style="248"/>
    <col min="3586" max="3586" width="32.7109375" style="248" customWidth="1"/>
    <col min="3587" max="3587" width="10.7109375" style="248" customWidth="1"/>
    <col min="3588" max="3589" width="15.7109375" style="248" customWidth="1"/>
    <col min="3590" max="3841" width="9.140625" style="248"/>
    <col min="3842" max="3842" width="32.7109375" style="248" customWidth="1"/>
    <col min="3843" max="3843" width="10.7109375" style="248" customWidth="1"/>
    <col min="3844" max="3845" width="15.7109375" style="248" customWidth="1"/>
    <col min="3846" max="4097" width="9.140625" style="248"/>
    <col min="4098" max="4098" width="32.7109375" style="248" customWidth="1"/>
    <col min="4099" max="4099" width="10.7109375" style="248" customWidth="1"/>
    <col min="4100" max="4101" width="15.7109375" style="248" customWidth="1"/>
    <col min="4102" max="4353" width="9.140625" style="248"/>
    <col min="4354" max="4354" width="32.7109375" style="248" customWidth="1"/>
    <col min="4355" max="4355" width="10.7109375" style="248" customWidth="1"/>
    <col min="4356" max="4357" width="15.7109375" style="248" customWidth="1"/>
    <col min="4358" max="4609" width="9.140625" style="248"/>
    <col min="4610" max="4610" width="32.7109375" style="248" customWidth="1"/>
    <col min="4611" max="4611" width="10.7109375" style="248" customWidth="1"/>
    <col min="4612" max="4613" width="15.7109375" style="248" customWidth="1"/>
    <col min="4614" max="4865" width="9.140625" style="248"/>
    <col min="4866" max="4866" width="32.7109375" style="248" customWidth="1"/>
    <col min="4867" max="4867" width="10.7109375" style="248" customWidth="1"/>
    <col min="4868" max="4869" width="15.7109375" style="248" customWidth="1"/>
    <col min="4870" max="5121" width="9.140625" style="248"/>
    <col min="5122" max="5122" width="32.7109375" style="248" customWidth="1"/>
    <col min="5123" max="5123" width="10.7109375" style="248" customWidth="1"/>
    <col min="5124" max="5125" width="15.7109375" style="248" customWidth="1"/>
    <col min="5126" max="5377" width="9.140625" style="248"/>
    <col min="5378" max="5378" width="32.7109375" style="248" customWidth="1"/>
    <col min="5379" max="5379" width="10.7109375" style="248" customWidth="1"/>
    <col min="5380" max="5381" width="15.7109375" style="248" customWidth="1"/>
    <col min="5382" max="5633" width="9.140625" style="248"/>
    <col min="5634" max="5634" width="32.7109375" style="248" customWidth="1"/>
    <col min="5635" max="5635" width="10.7109375" style="248" customWidth="1"/>
    <col min="5636" max="5637" width="15.7109375" style="248" customWidth="1"/>
    <col min="5638" max="5889" width="9.140625" style="248"/>
    <col min="5890" max="5890" width="32.7109375" style="248" customWidth="1"/>
    <col min="5891" max="5891" width="10.7109375" style="248" customWidth="1"/>
    <col min="5892" max="5893" width="15.7109375" style="248" customWidth="1"/>
    <col min="5894" max="6145" width="9.140625" style="248"/>
    <col min="6146" max="6146" width="32.7109375" style="248" customWidth="1"/>
    <col min="6147" max="6147" width="10.7109375" style="248" customWidth="1"/>
    <col min="6148" max="6149" width="15.7109375" style="248" customWidth="1"/>
    <col min="6150" max="6401" width="9.140625" style="248"/>
    <col min="6402" max="6402" width="32.7109375" style="248" customWidth="1"/>
    <col min="6403" max="6403" width="10.7109375" style="248" customWidth="1"/>
    <col min="6404" max="6405" width="15.7109375" style="248" customWidth="1"/>
    <col min="6406" max="6657" width="9.140625" style="248"/>
    <col min="6658" max="6658" width="32.7109375" style="248" customWidth="1"/>
    <col min="6659" max="6659" width="10.7109375" style="248" customWidth="1"/>
    <col min="6660" max="6661" width="15.7109375" style="248" customWidth="1"/>
    <col min="6662" max="6913" width="9.140625" style="248"/>
    <col min="6914" max="6914" width="32.7109375" style="248" customWidth="1"/>
    <col min="6915" max="6915" width="10.7109375" style="248" customWidth="1"/>
    <col min="6916" max="6917" width="15.7109375" style="248" customWidth="1"/>
    <col min="6918" max="7169" width="9.140625" style="248"/>
    <col min="7170" max="7170" width="32.7109375" style="248" customWidth="1"/>
    <col min="7171" max="7171" width="10.7109375" style="248" customWidth="1"/>
    <col min="7172" max="7173" width="15.7109375" style="248" customWidth="1"/>
    <col min="7174" max="7425" width="9.140625" style="248"/>
    <col min="7426" max="7426" width="32.7109375" style="248" customWidth="1"/>
    <col min="7427" max="7427" width="10.7109375" style="248" customWidth="1"/>
    <col min="7428" max="7429" width="15.7109375" style="248" customWidth="1"/>
    <col min="7430" max="7681" width="9.140625" style="248"/>
    <col min="7682" max="7682" width="32.7109375" style="248" customWidth="1"/>
    <col min="7683" max="7683" width="10.7109375" style="248" customWidth="1"/>
    <col min="7684" max="7685" width="15.7109375" style="248" customWidth="1"/>
    <col min="7686" max="7937" width="9.140625" style="248"/>
    <col min="7938" max="7938" width="32.7109375" style="248" customWidth="1"/>
    <col min="7939" max="7939" width="10.7109375" style="248" customWidth="1"/>
    <col min="7940" max="7941" width="15.7109375" style="248" customWidth="1"/>
    <col min="7942" max="8193" width="9.140625" style="248"/>
    <col min="8194" max="8194" width="32.7109375" style="248" customWidth="1"/>
    <col min="8195" max="8195" width="10.7109375" style="248" customWidth="1"/>
    <col min="8196" max="8197" width="15.7109375" style="248" customWidth="1"/>
    <col min="8198" max="8449" width="9.140625" style="248"/>
    <col min="8450" max="8450" width="32.7109375" style="248" customWidth="1"/>
    <col min="8451" max="8451" width="10.7109375" style="248" customWidth="1"/>
    <col min="8452" max="8453" width="15.7109375" style="248" customWidth="1"/>
    <col min="8454" max="8705" width="9.140625" style="248"/>
    <col min="8706" max="8706" width="32.7109375" style="248" customWidth="1"/>
    <col min="8707" max="8707" width="10.7109375" style="248" customWidth="1"/>
    <col min="8708" max="8709" width="15.7109375" style="248" customWidth="1"/>
    <col min="8710" max="8961" width="9.140625" style="248"/>
    <col min="8962" max="8962" width="32.7109375" style="248" customWidth="1"/>
    <col min="8963" max="8963" width="10.7109375" style="248" customWidth="1"/>
    <col min="8964" max="8965" width="15.7109375" style="248" customWidth="1"/>
    <col min="8966" max="9217" width="9.140625" style="248"/>
    <col min="9218" max="9218" width="32.7109375" style="248" customWidth="1"/>
    <col min="9219" max="9219" width="10.7109375" style="248" customWidth="1"/>
    <col min="9220" max="9221" width="15.7109375" style="248" customWidth="1"/>
    <col min="9222" max="9473" width="9.140625" style="248"/>
    <col min="9474" max="9474" width="32.7109375" style="248" customWidth="1"/>
    <col min="9475" max="9475" width="10.7109375" style="248" customWidth="1"/>
    <col min="9476" max="9477" width="15.7109375" style="248" customWidth="1"/>
    <col min="9478" max="9729" width="9.140625" style="248"/>
    <col min="9730" max="9730" width="32.7109375" style="248" customWidth="1"/>
    <col min="9731" max="9731" width="10.7109375" style="248" customWidth="1"/>
    <col min="9732" max="9733" width="15.7109375" style="248" customWidth="1"/>
    <col min="9734" max="9985" width="9.140625" style="248"/>
    <col min="9986" max="9986" width="32.7109375" style="248" customWidth="1"/>
    <col min="9987" max="9987" width="10.7109375" style="248" customWidth="1"/>
    <col min="9988" max="9989" width="15.7109375" style="248" customWidth="1"/>
    <col min="9990" max="10241" width="9.140625" style="248"/>
    <col min="10242" max="10242" width="32.7109375" style="248" customWidth="1"/>
    <col min="10243" max="10243" width="10.7109375" style="248" customWidth="1"/>
    <col min="10244" max="10245" width="15.7109375" style="248" customWidth="1"/>
    <col min="10246" max="10497" width="9.140625" style="248"/>
    <col min="10498" max="10498" width="32.7109375" style="248" customWidth="1"/>
    <col min="10499" max="10499" width="10.7109375" style="248" customWidth="1"/>
    <col min="10500" max="10501" width="15.7109375" style="248" customWidth="1"/>
    <col min="10502" max="10753" width="9.140625" style="248"/>
    <col min="10754" max="10754" width="32.7109375" style="248" customWidth="1"/>
    <col min="10755" max="10755" width="10.7109375" style="248" customWidth="1"/>
    <col min="10756" max="10757" width="15.7109375" style="248" customWidth="1"/>
    <col min="10758" max="11009" width="9.140625" style="248"/>
    <col min="11010" max="11010" width="32.7109375" style="248" customWidth="1"/>
    <col min="11011" max="11011" width="10.7109375" style="248" customWidth="1"/>
    <col min="11012" max="11013" width="15.7109375" style="248" customWidth="1"/>
    <col min="11014" max="11265" width="9.140625" style="248"/>
    <col min="11266" max="11266" width="32.7109375" style="248" customWidth="1"/>
    <col min="11267" max="11267" width="10.7109375" style="248" customWidth="1"/>
    <col min="11268" max="11269" width="15.7109375" style="248" customWidth="1"/>
    <col min="11270" max="11521" width="9.140625" style="248"/>
    <col min="11522" max="11522" width="32.7109375" style="248" customWidth="1"/>
    <col min="11523" max="11523" width="10.7109375" style="248" customWidth="1"/>
    <col min="11524" max="11525" width="15.7109375" style="248" customWidth="1"/>
    <col min="11526" max="11777" width="9.140625" style="248"/>
    <col min="11778" max="11778" width="32.7109375" style="248" customWidth="1"/>
    <col min="11779" max="11779" width="10.7109375" style="248" customWidth="1"/>
    <col min="11780" max="11781" width="15.7109375" style="248" customWidth="1"/>
    <col min="11782" max="12033" width="9.140625" style="248"/>
    <col min="12034" max="12034" width="32.7109375" style="248" customWidth="1"/>
    <col min="12035" max="12035" width="10.7109375" style="248" customWidth="1"/>
    <col min="12036" max="12037" width="15.7109375" style="248" customWidth="1"/>
    <col min="12038" max="12289" width="9.140625" style="248"/>
    <col min="12290" max="12290" width="32.7109375" style="248" customWidth="1"/>
    <col min="12291" max="12291" width="10.7109375" style="248" customWidth="1"/>
    <col min="12292" max="12293" width="15.7109375" style="248" customWidth="1"/>
    <col min="12294" max="12545" width="9.140625" style="248"/>
    <col min="12546" max="12546" width="32.7109375" style="248" customWidth="1"/>
    <col min="12547" max="12547" width="10.7109375" style="248" customWidth="1"/>
    <col min="12548" max="12549" width="15.7109375" style="248" customWidth="1"/>
    <col min="12550" max="12801" width="9.140625" style="248"/>
    <col min="12802" max="12802" width="32.7109375" style="248" customWidth="1"/>
    <col min="12803" max="12803" width="10.7109375" style="248" customWidth="1"/>
    <col min="12804" max="12805" width="15.7109375" style="248" customWidth="1"/>
    <col min="12806" max="13057" width="9.140625" style="248"/>
    <col min="13058" max="13058" width="32.7109375" style="248" customWidth="1"/>
    <col min="13059" max="13059" width="10.7109375" style="248" customWidth="1"/>
    <col min="13060" max="13061" width="15.7109375" style="248" customWidth="1"/>
    <col min="13062" max="13313" width="9.140625" style="248"/>
    <col min="13314" max="13314" width="32.7109375" style="248" customWidth="1"/>
    <col min="13315" max="13315" width="10.7109375" style="248" customWidth="1"/>
    <col min="13316" max="13317" width="15.7109375" style="248" customWidth="1"/>
    <col min="13318" max="13569" width="9.140625" style="248"/>
    <col min="13570" max="13570" width="32.7109375" style="248" customWidth="1"/>
    <col min="13571" max="13571" width="10.7109375" style="248" customWidth="1"/>
    <col min="13572" max="13573" width="15.7109375" style="248" customWidth="1"/>
    <col min="13574" max="13825" width="9.140625" style="248"/>
    <col min="13826" max="13826" width="32.7109375" style="248" customWidth="1"/>
    <col min="13827" max="13827" width="10.7109375" style="248" customWidth="1"/>
    <col min="13828" max="13829" width="15.7109375" style="248" customWidth="1"/>
    <col min="13830" max="14081" width="9.140625" style="248"/>
    <col min="14082" max="14082" width="32.7109375" style="248" customWidth="1"/>
    <col min="14083" max="14083" width="10.7109375" style="248" customWidth="1"/>
    <col min="14084" max="14085" width="15.7109375" style="248" customWidth="1"/>
    <col min="14086" max="14337" width="9.140625" style="248"/>
    <col min="14338" max="14338" width="32.7109375" style="248" customWidth="1"/>
    <col min="14339" max="14339" width="10.7109375" style="248" customWidth="1"/>
    <col min="14340" max="14341" width="15.7109375" style="248" customWidth="1"/>
    <col min="14342" max="14593" width="9.140625" style="248"/>
    <col min="14594" max="14594" width="32.7109375" style="248" customWidth="1"/>
    <col min="14595" max="14595" width="10.7109375" style="248" customWidth="1"/>
    <col min="14596" max="14597" width="15.7109375" style="248" customWidth="1"/>
    <col min="14598" max="14849" width="9.140625" style="248"/>
    <col min="14850" max="14850" width="32.7109375" style="248" customWidth="1"/>
    <col min="14851" max="14851" width="10.7109375" style="248" customWidth="1"/>
    <col min="14852" max="14853" width="15.7109375" style="248" customWidth="1"/>
    <col min="14854" max="15105" width="9.140625" style="248"/>
    <col min="15106" max="15106" width="32.7109375" style="248" customWidth="1"/>
    <col min="15107" max="15107" width="10.7109375" style="248" customWidth="1"/>
    <col min="15108" max="15109" width="15.7109375" style="248" customWidth="1"/>
    <col min="15110" max="15361" width="9.140625" style="248"/>
    <col min="15362" max="15362" width="32.7109375" style="248" customWidth="1"/>
    <col min="15363" max="15363" width="10.7109375" style="248" customWidth="1"/>
    <col min="15364" max="15365" width="15.7109375" style="248" customWidth="1"/>
    <col min="15366" max="15617" width="9.140625" style="248"/>
    <col min="15618" max="15618" width="32.7109375" style="248" customWidth="1"/>
    <col min="15619" max="15619" width="10.7109375" style="248" customWidth="1"/>
    <col min="15620" max="15621" width="15.7109375" style="248" customWidth="1"/>
    <col min="15622" max="15873" width="9.140625" style="248"/>
    <col min="15874" max="15874" width="32.7109375" style="248" customWidth="1"/>
    <col min="15875" max="15875" width="10.7109375" style="248" customWidth="1"/>
    <col min="15876" max="15877" width="15.7109375" style="248" customWidth="1"/>
    <col min="15878" max="16129" width="9.140625" style="248"/>
    <col min="16130" max="16130" width="32.7109375" style="248" customWidth="1"/>
    <col min="16131" max="16131" width="10.7109375" style="248" customWidth="1"/>
    <col min="16132" max="16133" width="15.7109375" style="248" customWidth="1"/>
    <col min="16134" max="16384" width="9.140625" style="248"/>
  </cols>
  <sheetData>
    <row r="1" spans="2:10" ht="26.25" customHeight="1"/>
    <row r="2" spans="2:10" ht="19.5">
      <c r="B2" s="386" t="s">
        <v>182</v>
      </c>
      <c r="C2" s="387"/>
      <c r="D2" s="387"/>
      <c r="E2" s="387"/>
      <c r="F2" s="387"/>
      <c r="G2" s="387"/>
      <c r="H2" s="387"/>
      <c r="I2" s="249"/>
    </row>
    <row r="3" spans="2:10" ht="13.5" thickBot="1"/>
    <row r="4" spans="2:10">
      <c r="B4" s="281" t="s">
        <v>132</v>
      </c>
      <c r="C4" s="388" t="s">
        <v>133</v>
      </c>
      <c r="D4" s="388"/>
      <c r="E4" s="388"/>
      <c r="F4" s="388"/>
      <c r="G4" s="388"/>
      <c r="H4" s="389"/>
    </row>
    <row r="5" spans="2:10">
      <c r="B5" s="282" t="s">
        <v>134</v>
      </c>
      <c r="C5" s="390" t="s">
        <v>135</v>
      </c>
      <c r="D5" s="390"/>
      <c r="E5" s="390"/>
      <c r="F5" s="390"/>
      <c r="G5" s="390"/>
      <c r="H5" s="391"/>
    </row>
    <row r="6" spans="2:10" ht="28.5" customHeight="1" thickBot="1">
      <c r="B6" s="283" t="s">
        <v>136</v>
      </c>
      <c r="C6" s="392" t="str">
        <f>' Planilha Orcamentaria Praça'!A5</f>
        <v xml:space="preserve"> OBRA: CONSTRUÇÃO DE PRAÇA, MOBILIDADE E ACESSIBILIDADE E MOBILIARIO URBANO DA COLONIZAÇÃO III.</v>
      </c>
      <c r="D6" s="392"/>
      <c r="E6" s="392"/>
      <c r="F6" s="392"/>
      <c r="G6" s="392"/>
      <c r="H6" s="393"/>
    </row>
    <row r="7" spans="2:10" ht="13.5" thickBot="1"/>
    <row r="8" spans="2:10">
      <c r="B8" s="383" t="s">
        <v>137</v>
      </c>
      <c r="C8" s="384"/>
      <c r="D8" s="384"/>
      <c r="E8" s="384"/>
      <c r="F8" s="384"/>
      <c r="G8" s="384"/>
      <c r="H8" s="385"/>
    </row>
    <row r="9" spans="2:10" ht="13.5" thickBot="1">
      <c r="B9" s="363" t="s">
        <v>138</v>
      </c>
      <c r="C9" s="364"/>
      <c r="D9" s="364"/>
      <c r="E9" s="364"/>
      <c r="F9" s="364"/>
      <c r="G9" s="364"/>
      <c r="H9" s="365"/>
    </row>
    <row r="10" spans="2:10" ht="13.5" thickBot="1"/>
    <row r="11" spans="2:10" ht="24.95" customHeight="1">
      <c r="B11" s="366" t="s">
        <v>139</v>
      </c>
      <c r="C11" s="367"/>
      <c r="D11" s="367"/>
      <c r="E11" s="367"/>
      <c r="F11" s="368"/>
      <c r="G11" s="369">
        <v>0.23849999999999999</v>
      </c>
      <c r="H11" s="370"/>
    </row>
    <row r="12" spans="2:10" ht="13.5" thickBot="1">
      <c r="B12" s="371" t="s">
        <v>140</v>
      </c>
      <c r="C12" s="372"/>
      <c r="D12" s="372"/>
      <c r="E12" s="372"/>
      <c r="F12" s="372"/>
      <c r="G12" s="373">
        <v>0.05</v>
      </c>
      <c r="H12" s="374"/>
    </row>
    <row r="14" spans="2:10" ht="13.5" thickBot="1"/>
    <row r="15" spans="2:10" ht="38.25">
      <c r="B15" s="268" t="s">
        <v>141</v>
      </c>
      <c r="C15" s="269" t="s">
        <v>142</v>
      </c>
      <c r="D15" s="270" t="s">
        <v>143</v>
      </c>
      <c r="E15" s="270" t="s">
        <v>144</v>
      </c>
      <c r="F15" s="269" t="s">
        <v>145</v>
      </c>
      <c r="G15" s="269" t="s">
        <v>146</v>
      </c>
      <c r="H15" s="269" t="s">
        <v>147</v>
      </c>
    </row>
    <row r="16" spans="2:10">
      <c r="B16" s="271" t="s">
        <v>148</v>
      </c>
      <c r="C16" s="272" t="s">
        <v>149</v>
      </c>
      <c r="D16" s="273">
        <v>4.0099999999999997E-2</v>
      </c>
      <c r="E16" s="251" t="s">
        <v>150</v>
      </c>
      <c r="F16" s="252">
        <f>VLOOKUP(CONCATENATE($B$9,"-",$C16),$D$32:$H$73,3,FALSE)</f>
        <v>3.7999999999999999E-2</v>
      </c>
      <c r="G16" s="252">
        <f>VLOOKUP(CONCATENATE($B$9,"-",$C16),$D$32:$H$73,4,FALSE)</f>
        <v>4.0099999999999997E-2</v>
      </c>
      <c r="H16" s="253">
        <f>VLOOKUP(CONCATENATE($B$9,"-",$C16),$D$32:$H$73,5,FALSE)</f>
        <v>4.6699999999999998E-2</v>
      </c>
      <c r="J16" s="250"/>
    </row>
    <row r="17" spans="2:8">
      <c r="B17" s="271" t="s">
        <v>151</v>
      </c>
      <c r="C17" s="272" t="s">
        <v>152</v>
      </c>
      <c r="D17" s="273">
        <v>4.0000000000000001E-3</v>
      </c>
      <c r="E17" s="251" t="s">
        <v>150</v>
      </c>
      <c r="F17" s="252">
        <f>VLOOKUP(CONCATENATE($B$9,"-",$C17),$D$32:$H$73,3,FALSE)</f>
        <v>3.2000000000000002E-3</v>
      </c>
      <c r="G17" s="252">
        <f>VLOOKUP(CONCATENATE($B$9,"-",$C17),$D$32:$H$73,4,FALSE)</f>
        <v>4.0000000000000001E-3</v>
      </c>
      <c r="H17" s="253">
        <f>VLOOKUP(CONCATENATE($B$9,"-",$C17),$D$32:$H$73,5,FALSE)</f>
        <v>7.4000000000000003E-3</v>
      </c>
    </row>
    <row r="18" spans="2:8">
      <c r="B18" s="271" t="s">
        <v>153</v>
      </c>
      <c r="C18" s="272" t="s">
        <v>154</v>
      </c>
      <c r="D18" s="273">
        <v>5.5999999999999999E-3</v>
      </c>
      <c r="E18" s="251" t="s">
        <v>150</v>
      </c>
      <c r="F18" s="252">
        <f>VLOOKUP(CONCATENATE($B$9,"-",$C18),$D$32:$H$73,3,FALSE)</f>
        <v>5.0000000000000001E-3</v>
      </c>
      <c r="G18" s="252">
        <f>VLOOKUP(CONCATENATE($B$9,"-",$C18),$D$32:$H$73,4,FALSE)</f>
        <v>5.5999999999999999E-3</v>
      </c>
      <c r="H18" s="253">
        <f>VLOOKUP(CONCATENATE($B$9,"-",$C18),$D$32:$H$73,5,FALSE)</f>
        <v>9.7000000000000003E-3</v>
      </c>
    </row>
    <row r="19" spans="2:8">
      <c r="B19" s="271" t="s">
        <v>155</v>
      </c>
      <c r="C19" s="272" t="s">
        <v>156</v>
      </c>
      <c r="D19" s="273">
        <v>1.11E-2</v>
      </c>
      <c r="E19" s="251" t="s">
        <v>150</v>
      </c>
      <c r="F19" s="252">
        <f>VLOOKUP(CONCATENATE($B$9,"-",$C19),$D$32:$H$73,3,FALSE)</f>
        <v>1.0200000000000001E-2</v>
      </c>
      <c r="G19" s="252">
        <f>VLOOKUP(CONCATENATE($B$9,"-",$C19),$D$32:$H$73,4,FALSE)</f>
        <v>1.11E-2</v>
      </c>
      <c r="H19" s="253">
        <f>VLOOKUP(CONCATENATE($B$9,"-",$C19),$D$32:$H$73,5,FALSE)</f>
        <v>1.21E-2</v>
      </c>
    </row>
    <row r="20" spans="2:8">
      <c r="B20" s="271" t="s">
        <v>157</v>
      </c>
      <c r="C20" s="272" t="s">
        <v>158</v>
      </c>
      <c r="D20" s="273">
        <v>6.6000000000000003E-2</v>
      </c>
      <c r="E20" s="251" t="s">
        <v>150</v>
      </c>
      <c r="F20" s="252">
        <f>VLOOKUP(CONCATENATE($B$9,"-",$C20),$D$32:$H$73,3,FALSE)</f>
        <v>6.6400000000000001E-2</v>
      </c>
      <c r="G20" s="252">
        <f>VLOOKUP(CONCATENATE($B$9,"-",$C20),$D$32:$H$73,4,FALSE)</f>
        <v>7.2999999999999995E-2</v>
      </c>
      <c r="H20" s="253">
        <f>VLOOKUP(CONCATENATE($B$9,"-",$C20),$D$32:$H$73,5,FALSE)</f>
        <v>8.6900000000000005E-2</v>
      </c>
    </row>
    <row r="21" spans="2:8" ht="30" customHeight="1">
      <c r="B21" s="274" t="s">
        <v>159</v>
      </c>
      <c r="C21" s="272" t="s">
        <v>160</v>
      </c>
      <c r="D21" s="273">
        <v>3.6499999999999998E-2</v>
      </c>
      <c r="E21" s="251" t="str">
        <f>IF(AND(D21&gt;=F21, D21&lt;=H21), "OK", "Não OK")</f>
        <v>OK</v>
      </c>
      <c r="F21" s="254">
        <v>3.6499999999999998E-2</v>
      </c>
      <c r="G21" s="254">
        <v>3.6499999999999998E-2</v>
      </c>
      <c r="H21" s="254">
        <v>3.6499999999999998E-2</v>
      </c>
    </row>
    <row r="22" spans="2:8" ht="30" customHeight="1">
      <c r="B22" s="274" t="s">
        <v>161</v>
      </c>
      <c r="C22" s="272" t="s">
        <v>162</v>
      </c>
      <c r="D22" s="275">
        <v>0.05</v>
      </c>
      <c r="E22" s="251" t="str">
        <f>IF(AND(D22&gt;=F22, D22&lt;=H22), "OK", "Não OK")</f>
        <v>OK</v>
      </c>
      <c r="F22" s="254">
        <v>0</v>
      </c>
      <c r="G22" s="254">
        <v>0.05</v>
      </c>
      <c r="H22" s="255">
        <v>0.05</v>
      </c>
    </row>
    <row r="23" spans="2:8" ht="38.25">
      <c r="B23" s="274" t="s">
        <v>163</v>
      </c>
      <c r="C23" s="272" t="s">
        <v>164</v>
      </c>
      <c r="D23" s="273">
        <v>0</v>
      </c>
      <c r="E23" s="251" t="str">
        <f>IF(AND(D23&gt;=F23, D23&lt;=H23), "OK", "Não OK")</f>
        <v>OK</v>
      </c>
      <c r="F23" s="256">
        <v>0</v>
      </c>
      <c r="G23" s="256">
        <v>0.02</v>
      </c>
      <c r="H23" s="257">
        <v>4.4999999999999998E-2</v>
      </c>
    </row>
    <row r="24" spans="2:8" ht="30" customHeight="1" thickBot="1">
      <c r="B24" s="276" t="s">
        <v>165</v>
      </c>
      <c r="C24" s="277" t="s">
        <v>166</v>
      </c>
      <c r="D24" s="252">
        <f>ROUND((((1+D16+D17+D18)*(1+D19)*(1+D20)/(1-(D21+D22)))-1),4)</f>
        <v>0.23849999999999999</v>
      </c>
      <c r="E24" s="258" t="str">
        <f>IF(AND(D24&gt;=F24, D24&lt;=H24), "OK", "Não OK")</f>
        <v>OK</v>
      </c>
      <c r="F24" s="252">
        <f>VLOOKUP(CONCATENATE($B$9,"-",$C24),$D$32:$H$73,3,FALSE)</f>
        <v>0.19600000000000001</v>
      </c>
      <c r="G24" s="252">
        <f>VLOOKUP(CONCATENATE($B$9,"-",$C24),$D$32:$H$73,4,FALSE)</f>
        <v>0.2097</v>
      </c>
      <c r="H24" s="253">
        <f>VLOOKUP(CONCATENATE($B$9,"-",$C24),$D$32:$H$73,5,FALSE)</f>
        <v>0.24229999999999999</v>
      </c>
    </row>
    <row r="25" spans="2:8" ht="39.950000000000003" customHeight="1" thickBot="1">
      <c r="B25" s="278" t="s">
        <v>167</v>
      </c>
      <c r="C25" s="279" t="s">
        <v>168</v>
      </c>
      <c r="D25" s="280">
        <f>ROUND((((1+D16+D17+D18)*(1+D19)*(1+D20)/(1-(D21+D22+D23)))-1),4)</f>
        <v>0.23849999999999999</v>
      </c>
      <c r="E25" s="259" t="str">
        <f>IF(COUNTIF($E$16:$E$24,"NÃO OK")&gt;0,"NÃO OK","OK")</f>
        <v>OK</v>
      </c>
      <c r="F25" s="260"/>
      <c r="G25" s="260"/>
      <c r="H25" s="261"/>
    </row>
    <row r="27" spans="2:8" ht="57.75" customHeight="1">
      <c r="B27" s="375" t="s">
        <v>169</v>
      </c>
      <c r="C27" s="376"/>
      <c r="D27" s="376"/>
      <c r="E27" s="376"/>
      <c r="F27" s="376"/>
      <c r="G27" s="376"/>
      <c r="H27" s="377"/>
    </row>
    <row r="28" spans="2:8" ht="20.100000000000001" customHeight="1">
      <c r="B28" s="262"/>
      <c r="C28" s="263"/>
      <c r="D28" s="263"/>
      <c r="E28" s="263"/>
      <c r="F28" s="263"/>
      <c r="G28" s="263"/>
      <c r="H28" s="263"/>
    </row>
    <row r="29" spans="2:8" ht="50.1" customHeight="1">
      <c r="B29" s="378" t="str">
        <f>CONCATENATE("Declaro para os devidos fins que, conforme legislação tributária municipal, a base de cálculo para ",B9,", é de ",G11*100,"%, com a respectiva alíquota de ",G12*100,"%.")</f>
        <v>Declaro para os devidos fins que, conforme legislação tributária municipal, a base de cálculo para Construção de Praças Urbanas, Rodovias, Ferrovias e recapeamento e pavimentação de vias urbanas, é de 23,85%, com a respectiva alíquota de 5%.</v>
      </c>
      <c r="C29" s="378"/>
      <c r="D29" s="378"/>
      <c r="E29" s="378"/>
      <c r="F29" s="378"/>
      <c r="G29" s="378"/>
      <c r="H29" s="378"/>
    </row>
    <row r="31" spans="2:8" hidden="1">
      <c r="F31" s="264" t="s">
        <v>170</v>
      </c>
      <c r="G31" s="264" t="s">
        <v>171</v>
      </c>
      <c r="H31" s="264" t="s">
        <v>172</v>
      </c>
    </row>
    <row r="32" spans="2:8" hidden="1">
      <c r="B32" s="248" t="s">
        <v>173</v>
      </c>
      <c r="C32" s="265" t="s">
        <v>149</v>
      </c>
      <c r="D32" s="248" t="str">
        <f>CONCATENATE(B32,"-",C32)</f>
        <v>Construção e Reforma de Edifícios-AC</v>
      </c>
      <c r="F32" s="266">
        <v>0.03</v>
      </c>
      <c r="G32" s="266">
        <v>0.04</v>
      </c>
      <c r="H32" s="266">
        <v>5.5E-2</v>
      </c>
    </row>
    <row r="33" spans="2:8" hidden="1">
      <c r="B33" s="248" t="str">
        <f>B32</f>
        <v>Construção e Reforma de Edifícios</v>
      </c>
      <c r="C33" s="265" t="s">
        <v>152</v>
      </c>
      <c r="D33" s="248" t="str">
        <f t="shared" ref="D33:D73" si="0">CONCATENATE(B33,"-",C33)</f>
        <v>Construção e Reforma de Edifícios-SG</v>
      </c>
      <c r="F33" s="266">
        <v>8.0000000000000002E-3</v>
      </c>
      <c r="G33" s="266">
        <v>8.0000000000000002E-3</v>
      </c>
      <c r="H33" s="266">
        <v>0.01</v>
      </c>
    </row>
    <row r="34" spans="2:8" hidden="1">
      <c r="B34" s="248" t="str">
        <f t="shared" ref="B34:B66" si="1">B33</f>
        <v>Construção e Reforma de Edifícios</v>
      </c>
      <c r="C34" s="265" t="s">
        <v>154</v>
      </c>
      <c r="D34" s="248" t="str">
        <f t="shared" si="0"/>
        <v>Construção e Reforma de Edifícios-R</v>
      </c>
      <c r="F34" s="266">
        <v>9.7000000000000003E-3</v>
      </c>
      <c r="G34" s="266">
        <v>1.2699999999999999E-2</v>
      </c>
      <c r="H34" s="266">
        <v>1.2699999999999999E-2</v>
      </c>
    </row>
    <row r="35" spans="2:8" hidden="1">
      <c r="B35" s="248" t="str">
        <f t="shared" si="1"/>
        <v>Construção e Reforma de Edifícios</v>
      </c>
      <c r="C35" s="265" t="s">
        <v>156</v>
      </c>
      <c r="D35" s="248" t="str">
        <f t="shared" si="0"/>
        <v>Construção e Reforma de Edifícios-DF</v>
      </c>
      <c r="F35" s="266">
        <v>5.8999999999999999E-3</v>
      </c>
      <c r="G35" s="266">
        <v>1.23E-2</v>
      </c>
      <c r="H35" s="266">
        <v>1.3899999999999999E-2</v>
      </c>
    </row>
    <row r="36" spans="2:8" hidden="1">
      <c r="B36" s="248" t="str">
        <f t="shared" si="1"/>
        <v>Construção e Reforma de Edifícios</v>
      </c>
      <c r="C36" s="265" t="s">
        <v>158</v>
      </c>
      <c r="D36" s="248" t="str">
        <f t="shared" si="0"/>
        <v>Construção e Reforma de Edifícios-L</v>
      </c>
      <c r="F36" s="266">
        <v>6.1600000000000002E-2</v>
      </c>
      <c r="G36" s="266">
        <v>7.3999999999999996E-2</v>
      </c>
      <c r="H36" s="266">
        <v>8.9599999999999999E-2</v>
      </c>
    </row>
    <row r="37" spans="2:8" hidden="1">
      <c r="B37" s="248" t="str">
        <f>B36</f>
        <v>Construção e Reforma de Edifícios</v>
      </c>
      <c r="C37" s="267" t="s">
        <v>166</v>
      </c>
      <c r="D37" s="248" t="str">
        <f t="shared" si="0"/>
        <v>Construção e Reforma de Edifícios-BDI PAD</v>
      </c>
      <c r="F37" s="266">
        <v>0.2034</v>
      </c>
      <c r="G37" s="266">
        <v>0.22120000000000001</v>
      </c>
      <c r="H37" s="266">
        <v>0.25</v>
      </c>
    </row>
    <row r="38" spans="2:8" hidden="1">
      <c r="B38" s="248" t="s">
        <v>138</v>
      </c>
      <c r="C38" s="265" t="s">
        <v>149</v>
      </c>
      <c r="D38" s="248" t="str">
        <f t="shared" si="0"/>
        <v>Construção de Praças Urbanas, Rodovias, Ferrovias e recapeamento e pavimentação de vias urbanas-AC</v>
      </c>
      <c r="F38" s="266">
        <v>3.7999999999999999E-2</v>
      </c>
      <c r="G38" s="266">
        <v>4.0099999999999997E-2</v>
      </c>
      <c r="H38" s="266">
        <v>4.6699999999999998E-2</v>
      </c>
    </row>
    <row r="39" spans="2:8" hidden="1">
      <c r="B39" s="248" t="s">
        <v>138</v>
      </c>
      <c r="C39" s="265" t="s">
        <v>152</v>
      </c>
      <c r="D39" s="248" t="str">
        <f t="shared" si="0"/>
        <v>Construção de Praças Urbanas, Rodovias, Ferrovias e recapeamento e pavimentação de vias urbanas-SG</v>
      </c>
      <c r="F39" s="266">
        <v>3.2000000000000002E-3</v>
      </c>
      <c r="G39" s="266">
        <v>4.0000000000000001E-3</v>
      </c>
      <c r="H39" s="266">
        <v>7.4000000000000003E-3</v>
      </c>
    </row>
    <row r="40" spans="2:8" hidden="1">
      <c r="B40" s="248" t="s">
        <v>138</v>
      </c>
      <c r="C40" s="265" t="s">
        <v>154</v>
      </c>
      <c r="D40" s="248" t="str">
        <f t="shared" si="0"/>
        <v>Construção de Praças Urbanas, Rodovias, Ferrovias e recapeamento e pavimentação de vias urbanas-R</v>
      </c>
      <c r="F40" s="266">
        <v>5.0000000000000001E-3</v>
      </c>
      <c r="G40" s="266">
        <v>5.5999999999999999E-3</v>
      </c>
      <c r="H40" s="266">
        <v>9.7000000000000003E-3</v>
      </c>
    </row>
    <row r="41" spans="2:8" hidden="1">
      <c r="B41" s="248" t="s">
        <v>138</v>
      </c>
      <c r="C41" s="265" t="s">
        <v>156</v>
      </c>
      <c r="D41" s="248" t="str">
        <f t="shared" si="0"/>
        <v>Construção de Praças Urbanas, Rodovias, Ferrovias e recapeamento e pavimentação de vias urbanas-DF</v>
      </c>
      <c r="F41" s="266">
        <v>1.0200000000000001E-2</v>
      </c>
      <c r="G41" s="266">
        <v>1.11E-2</v>
      </c>
      <c r="H41" s="266">
        <v>1.21E-2</v>
      </c>
    </row>
    <row r="42" spans="2:8" hidden="1">
      <c r="B42" s="248" t="s">
        <v>138</v>
      </c>
      <c r="C42" s="265" t="s">
        <v>158</v>
      </c>
      <c r="D42" s="248" t="str">
        <f t="shared" si="0"/>
        <v>Construção de Praças Urbanas, Rodovias, Ferrovias e recapeamento e pavimentação de vias urbanas-L</v>
      </c>
      <c r="F42" s="266">
        <v>6.6400000000000001E-2</v>
      </c>
      <c r="G42" s="266">
        <v>7.2999999999999995E-2</v>
      </c>
      <c r="H42" s="266">
        <v>8.6900000000000005E-2</v>
      </c>
    </row>
    <row r="43" spans="2:8" hidden="1">
      <c r="B43" s="248" t="s">
        <v>138</v>
      </c>
      <c r="C43" s="267" t="s">
        <v>166</v>
      </c>
      <c r="D43" s="248" t="str">
        <f t="shared" si="0"/>
        <v>Construção de Praças Urbanas, Rodovias, Ferrovias e recapeamento e pavimentação de vias urbanas-BDI PAD</v>
      </c>
      <c r="F43" s="266">
        <v>0.19600000000000001</v>
      </c>
      <c r="G43" s="266">
        <v>0.2097</v>
      </c>
      <c r="H43" s="266">
        <v>0.24229999999999999</v>
      </c>
    </row>
    <row r="44" spans="2:8" hidden="1">
      <c r="B44" s="248" t="s">
        <v>174</v>
      </c>
      <c r="C44" s="265" t="s">
        <v>149</v>
      </c>
      <c r="D44" s="248" t="str">
        <f t="shared" si="0"/>
        <v>Construção de Redes de Abastecimento de Água, Coleta de Esgoto-AC</v>
      </c>
      <c r="F44" s="266">
        <v>3.4299999999999997E-2</v>
      </c>
      <c r="G44" s="266">
        <v>4.9299999999999997E-2</v>
      </c>
      <c r="H44" s="266">
        <v>6.7100000000000007E-2</v>
      </c>
    </row>
    <row r="45" spans="2:8" hidden="1">
      <c r="B45" s="248" t="str">
        <f t="shared" si="1"/>
        <v>Construção de Redes de Abastecimento de Água, Coleta de Esgoto</v>
      </c>
      <c r="C45" s="265" t="s">
        <v>152</v>
      </c>
      <c r="D45" s="248" t="str">
        <f t="shared" si="0"/>
        <v>Construção de Redes de Abastecimento de Água, Coleta de Esgoto-SG</v>
      </c>
      <c r="F45" s="266">
        <v>2.8E-3</v>
      </c>
      <c r="G45" s="266">
        <v>4.8999999999999998E-3</v>
      </c>
      <c r="H45" s="266">
        <v>7.4999999999999997E-3</v>
      </c>
    </row>
    <row r="46" spans="2:8" hidden="1">
      <c r="B46" s="248" t="str">
        <f t="shared" si="1"/>
        <v>Construção de Redes de Abastecimento de Água, Coleta de Esgoto</v>
      </c>
      <c r="C46" s="265" t="s">
        <v>154</v>
      </c>
      <c r="D46" s="248" t="str">
        <f t="shared" si="0"/>
        <v>Construção de Redes de Abastecimento de Água, Coleta de Esgoto-R</v>
      </c>
      <c r="F46" s="266">
        <v>0.01</v>
      </c>
      <c r="G46" s="266">
        <v>1.3899999999999999E-2</v>
      </c>
      <c r="H46" s="266">
        <v>1.7399999999999999E-2</v>
      </c>
    </row>
    <row r="47" spans="2:8" hidden="1">
      <c r="B47" s="248" t="str">
        <f t="shared" si="1"/>
        <v>Construção de Redes de Abastecimento de Água, Coleta de Esgoto</v>
      </c>
      <c r="C47" s="265" t="s">
        <v>156</v>
      </c>
      <c r="D47" s="248" t="str">
        <f t="shared" si="0"/>
        <v>Construção de Redes de Abastecimento de Água, Coleta de Esgoto-DF</v>
      </c>
      <c r="F47" s="266">
        <v>9.4000000000000004E-3</v>
      </c>
      <c r="G47" s="266">
        <v>9.9000000000000008E-3</v>
      </c>
      <c r="H47" s="266">
        <v>1.17E-2</v>
      </c>
    </row>
    <row r="48" spans="2:8" hidden="1">
      <c r="B48" s="248" t="str">
        <f t="shared" si="1"/>
        <v>Construção de Redes de Abastecimento de Água, Coleta de Esgoto</v>
      </c>
      <c r="C48" s="265" t="s">
        <v>158</v>
      </c>
      <c r="D48" s="248" t="str">
        <f t="shared" si="0"/>
        <v>Construção de Redes de Abastecimento de Água, Coleta de Esgoto-L</v>
      </c>
      <c r="F48" s="266">
        <v>6.7400000000000002E-2</v>
      </c>
      <c r="G48" s="266">
        <v>8.0399999999999999E-2</v>
      </c>
      <c r="H48" s="266">
        <v>9.4E-2</v>
      </c>
    </row>
    <row r="49" spans="2:8" hidden="1">
      <c r="B49" s="248" t="str">
        <f>B48</f>
        <v>Construção de Redes de Abastecimento de Água, Coleta de Esgoto</v>
      </c>
      <c r="C49" s="267" t="s">
        <v>166</v>
      </c>
      <c r="D49" s="248" t="str">
        <f t="shared" si="0"/>
        <v>Construção de Redes de Abastecimento de Água, Coleta de Esgoto-BDI PAD</v>
      </c>
      <c r="F49" s="266">
        <v>0.20760000000000001</v>
      </c>
      <c r="G49" s="266">
        <v>0.24179999999999999</v>
      </c>
      <c r="H49" s="266">
        <v>0.26440000000000002</v>
      </c>
    </row>
    <row r="50" spans="2:8" hidden="1">
      <c r="B50" s="248" t="s">
        <v>175</v>
      </c>
      <c r="C50" s="265" t="s">
        <v>149</v>
      </c>
      <c r="D50" s="248" t="str">
        <f t="shared" si="0"/>
        <v>Construção e Manutenção de Estações e Redes de Distribuição de Energia Elétrica-AC</v>
      </c>
      <c r="F50" s="266">
        <v>5.2900000000000003E-2</v>
      </c>
      <c r="G50" s="266">
        <v>5.9200000000000003E-2</v>
      </c>
      <c r="H50" s="266">
        <v>7.9299999999999995E-2</v>
      </c>
    </row>
    <row r="51" spans="2:8" hidden="1">
      <c r="B51" s="248" t="str">
        <f t="shared" si="1"/>
        <v>Construção e Manutenção de Estações e Redes de Distribuição de Energia Elétrica</v>
      </c>
      <c r="C51" s="265" t="s">
        <v>152</v>
      </c>
      <c r="D51" s="248" t="str">
        <f t="shared" si="0"/>
        <v>Construção e Manutenção de Estações e Redes de Distribuição de Energia Elétrica-SG</v>
      </c>
      <c r="F51" s="266">
        <v>2.5000000000000001E-3</v>
      </c>
      <c r="G51" s="266">
        <v>5.1000000000000004E-3</v>
      </c>
      <c r="H51" s="266">
        <v>5.5999999999999999E-3</v>
      </c>
    </row>
    <row r="52" spans="2:8" hidden="1">
      <c r="B52" s="248" t="str">
        <f t="shared" si="1"/>
        <v>Construção e Manutenção de Estações e Redes de Distribuição de Energia Elétrica</v>
      </c>
      <c r="C52" s="265" t="s">
        <v>154</v>
      </c>
      <c r="D52" s="248" t="str">
        <f t="shared" si="0"/>
        <v>Construção e Manutenção de Estações e Redes de Distribuição de Energia Elétrica-R</v>
      </c>
      <c r="F52" s="266">
        <v>0.01</v>
      </c>
      <c r="G52" s="266">
        <v>1.4800000000000001E-2</v>
      </c>
      <c r="H52" s="266">
        <v>1.9699999999999999E-2</v>
      </c>
    </row>
    <row r="53" spans="2:8" hidden="1">
      <c r="B53" s="248" t="str">
        <f t="shared" si="1"/>
        <v>Construção e Manutenção de Estações e Redes de Distribuição de Energia Elétrica</v>
      </c>
      <c r="C53" s="265" t="s">
        <v>156</v>
      </c>
      <c r="D53" s="248" t="str">
        <f t="shared" si="0"/>
        <v>Construção e Manutenção de Estações e Redes de Distribuição de Energia Elétrica-DF</v>
      </c>
      <c r="F53" s="266">
        <v>1.01E-2</v>
      </c>
      <c r="G53" s="266">
        <v>1.0699999999999999E-2</v>
      </c>
      <c r="H53" s="266">
        <v>1.11E-2</v>
      </c>
    </row>
    <row r="54" spans="2:8" hidden="1">
      <c r="B54" s="248" t="str">
        <f t="shared" si="1"/>
        <v>Construção e Manutenção de Estações e Redes de Distribuição de Energia Elétrica</v>
      </c>
      <c r="C54" s="265" t="s">
        <v>158</v>
      </c>
      <c r="D54" s="248" t="str">
        <f t="shared" si="0"/>
        <v>Construção e Manutenção de Estações e Redes de Distribuição de Energia Elétrica-L</v>
      </c>
      <c r="F54" s="266">
        <v>0.08</v>
      </c>
      <c r="G54" s="266">
        <v>8.3099999999999993E-2</v>
      </c>
      <c r="H54" s="266">
        <v>9.5100000000000004E-2</v>
      </c>
    </row>
    <row r="55" spans="2:8" hidden="1">
      <c r="B55" s="248" t="str">
        <f>B54</f>
        <v>Construção e Manutenção de Estações e Redes de Distribuição de Energia Elétrica</v>
      </c>
      <c r="C55" s="267" t="s">
        <v>166</v>
      </c>
      <c r="D55" s="248" t="str">
        <f t="shared" si="0"/>
        <v>Construção e Manutenção de Estações e Redes de Distribuição de Energia Elétrica-BDI PAD</v>
      </c>
      <c r="F55" s="266">
        <v>0.24</v>
      </c>
      <c r="G55" s="266">
        <v>0.25840000000000002</v>
      </c>
      <c r="H55" s="266">
        <v>0.27860000000000001</v>
      </c>
    </row>
    <row r="56" spans="2:8" hidden="1">
      <c r="B56" s="248" t="s">
        <v>176</v>
      </c>
      <c r="C56" s="265" t="s">
        <v>149</v>
      </c>
      <c r="D56" s="248" t="str">
        <f t="shared" si="0"/>
        <v>Obras Portuárias, Marítimas e Fluviais-AC</v>
      </c>
      <c r="F56" s="266">
        <v>0.04</v>
      </c>
      <c r="G56" s="266">
        <v>5.5199999999999999E-2</v>
      </c>
      <c r="H56" s="266">
        <v>7.85E-2</v>
      </c>
    </row>
    <row r="57" spans="2:8" hidden="1">
      <c r="B57" s="248" t="str">
        <f t="shared" si="1"/>
        <v>Obras Portuárias, Marítimas e Fluviais</v>
      </c>
      <c r="C57" s="265" t="s">
        <v>152</v>
      </c>
      <c r="D57" s="248" t="str">
        <f t="shared" si="0"/>
        <v>Obras Portuárias, Marítimas e Fluviais-SG</v>
      </c>
      <c r="F57" s="266">
        <v>8.0999999999999996E-3</v>
      </c>
      <c r="G57" s="266">
        <v>1.2200000000000001E-2</v>
      </c>
      <c r="H57" s="266">
        <v>1.9900000000000001E-2</v>
      </c>
    </row>
    <row r="58" spans="2:8" hidden="1">
      <c r="B58" s="248" t="str">
        <f t="shared" si="1"/>
        <v>Obras Portuárias, Marítimas e Fluviais</v>
      </c>
      <c r="C58" s="265" t="s">
        <v>154</v>
      </c>
      <c r="D58" s="248" t="str">
        <f t="shared" si="0"/>
        <v>Obras Portuárias, Marítimas e Fluviais-R</v>
      </c>
      <c r="F58" s="266">
        <v>1.46E-2</v>
      </c>
      <c r="G58" s="266">
        <v>2.3199999999999998E-2</v>
      </c>
      <c r="H58" s="266">
        <v>3.1600000000000003E-2</v>
      </c>
    </row>
    <row r="59" spans="2:8" hidden="1">
      <c r="B59" s="248" t="str">
        <f t="shared" si="1"/>
        <v>Obras Portuárias, Marítimas e Fluviais</v>
      </c>
      <c r="C59" s="265" t="s">
        <v>156</v>
      </c>
      <c r="D59" s="248" t="str">
        <f t="shared" si="0"/>
        <v>Obras Portuárias, Marítimas e Fluviais-DF</v>
      </c>
      <c r="F59" s="266">
        <v>9.4000000000000004E-3</v>
      </c>
      <c r="G59" s="266">
        <v>1.0200000000000001E-2</v>
      </c>
      <c r="H59" s="266">
        <v>1.3299999999999999E-2</v>
      </c>
    </row>
    <row r="60" spans="2:8" hidden="1">
      <c r="B60" s="248" t="str">
        <f t="shared" si="1"/>
        <v>Obras Portuárias, Marítimas e Fluviais</v>
      </c>
      <c r="C60" s="265" t="s">
        <v>158</v>
      </c>
      <c r="D60" s="248" t="str">
        <f t="shared" si="0"/>
        <v>Obras Portuárias, Marítimas e Fluviais-L</v>
      </c>
      <c r="F60" s="266">
        <v>7.1400000000000005E-2</v>
      </c>
      <c r="G60" s="266">
        <v>8.4000000000000005E-2</v>
      </c>
      <c r="H60" s="266">
        <v>0.1043</v>
      </c>
    </row>
    <row r="61" spans="2:8" hidden="1">
      <c r="B61" s="248" t="str">
        <f>B60</f>
        <v>Obras Portuárias, Marítimas e Fluviais</v>
      </c>
      <c r="C61" s="267" t="s">
        <v>166</v>
      </c>
      <c r="D61" s="248" t="str">
        <f t="shared" si="0"/>
        <v>Obras Portuárias, Marítimas e Fluviais-BDI PAD</v>
      </c>
      <c r="F61" s="266">
        <v>0.22800000000000001</v>
      </c>
      <c r="G61" s="266">
        <v>0.27479999999999999</v>
      </c>
      <c r="H61" s="266">
        <v>0.3095</v>
      </c>
    </row>
    <row r="62" spans="2:8" hidden="1">
      <c r="B62" s="248" t="s">
        <v>177</v>
      </c>
      <c r="C62" s="265" t="s">
        <v>149</v>
      </c>
      <c r="D62" s="248" t="str">
        <f t="shared" si="0"/>
        <v>Fornecimento de Materiais e Equipamentos-AC</v>
      </c>
      <c r="F62" s="266">
        <v>1.4999999999999999E-2</v>
      </c>
      <c r="G62" s="266">
        <v>3.4500000000000003E-2</v>
      </c>
      <c r="H62" s="266">
        <v>4.4900000000000002E-2</v>
      </c>
    </row>
    <row r="63" spans="2:8" hidden="1">
      <c r="B63" s="248" t="str">
        <f t="shared" si="1"/>
        <v>Fornecimento de Materiais e Equipamentos</v>
      </c>
      <c r="C63" s="265" t="s">
        <v>152</v>
      </c>
      <c r="D63" s="248" t="str">
        <f t="shared" si="0"/>
        <v>Fornecimento de Materiais e Equipamentos-SG</v>
      </c>
      <c r="F63" s="266">
        <v>3.0000000000000001E-3</v>
      </c>
      <c r="G63" s="266">
        <v>4.7999999999999996E-3</v>
      </c>
      <c r="H63" s="266">
        <v>8.2000000000000007E-3</v>
      </c>
    </row>
    <row r="64" spans="2:8" hidden="1">
      <c r="B64" s="248" t="str">
        <f t="shared" si="1"/>
        <v>Fornecimento de Materiais e Equipamentos</v>
      </c>
      <c r="C64" s="265" t="s">
        <v>154</v>
      </c>
      <c r="D64" s="248" t="str">
        <f t="shared" si="0"/>
        <v>Fornecimento de Materiais e Equipamentos-R</v>
      </c>
      <c r="F64" s="266">
        <v>5.5999999999999999E-3</v>
      </c>
      <c r="G64" s="266">
        <v>8.5000000000000006E-3</v>
      </c>
      <c r="H64" s="266">
        <v>8.8999999999999999E-3</v>
      </c>
    </row>
    <row r="65" spans="2:8" hidden="1">
      <c r="B65" s="248" t="str">
        <f t="shared" si="1"/>
        <v>Fornecimento de Materiais e Equipamentos</v>
      </c>
      <c r="C65" s="265" t="s">
        <v>156</v>
      </c>
      <c r="D65" s="248" t="str">
        <f t="shared" si="0"/>
        <v>Fornecimento de Materiais e Equipamentos-DF</v>
      </c>
      <c r="F65" s="266">
        <v>8.5000000000000006E-3</v>
      </c>
      <c r="G65" s="266">
        <v>8.5000000000000006E-3</v>
      </c>
      <c r="H65" s="266">
        <v>1.11E-2</v>
      </c>
    </row>
    <row r="66" spans="2:8" hidden="1">
      <c r="B66" s="248" t="str">
        <f t="shared" si="1"/>
        <v>Fornecimento de Materiais e Equipamentos</v>
      </c>
      <c r="C66" s="265" t="s">
        <v>158</v>
      </c>
      <c r="D66" s="248" t="str">
        <f t="shared" si="0"/>
        <v>Fornecimento de Materiais e Equipamentos-L</v>
      </c>
      <c r="F66" s="266">
        <v>3.5000000000000003E-2</v>
      </c>
      <c r="G66" s="266">
        <v>5.11E-2</v>
      </c>
      <c r="H66" s="266">
        <v>6.2199999999999998E-2</v>
      </c>
    </row>
    <row r="67" spans="2:8" hidden="1">
      <c r="B67" s="248" t="str">
        <f>B66</f>
        <v>Fornecimento de Materiais e Equipamentos</v>
      </c>
      <c r="C67" s="267" t="s">
        <v>166</v>
      </c>
      <c r="D67" s="248" t="str">
        <f t="shared" si="0"/>
        <v>Fornecimento de Materiais e Equipamentos-BDI PAD</v>
      </c>
      <c r="F67" s="266">
        <v>0.111</v>
      </c>
      <c r="G67" s="266">
        <v>0.14019999999999999</v>
      </c>
      <c r="H67" s="266">
        <v>0.16800000000000001</v>
      </c>
    </row>
    <row r="68" spans="2:8" hidden="1">
      <c r="B68" s="248" t="s">
        <v>178</v>
      </c>
      <c r="C68" s="265" t="s">
        <v>149</v>
      </c>
      <c r="D68" s="248" t="str">
        <f t="shared" si="0"/>
        <v>Estudos e Projetos, Planos e Gerenciamento e outros correlatos-AC</v>
      </c>
      <c r="F68" s="266">
        <v>0</v>
      </c>
      <c r="G68" s="266" t="s">
        <v>150</v>
      </c>
      <c r="H68" s="266" t="s">
        <v>150</v>
      </c>
    </row>
    <row r="69" spans="2:8" hidden="1">
      <c r="B69" s="248" t="str">
        <f>B68</f>
        <v>Estudos e Projetos, Planos e Gerenciamento e outros correlatos</v>
      </c>
      <c r="C69" s="265" t="s">
        <v>152</v>
      </c>
      <c r="D69" s="248" t="str">
        <f t="shared" si="0"/>
        <v>Estudos e Projetos, Planos e Gerenciamento e outros correlatos-SG</v>
      </c>
      <c r="F69" s="266">
        <v>0</v>
      </c>
      <c r="G69" s="266" t="s">
        <v>150</v>
      </c>
      <c r="H69" s="266" t="s">
        <v>150</v>
      </c>
    </row>
    <row r="70" spans="2:8" hidden="1">
      <c r="B70" s="248" t="str">
        <f>B69</f>
        <v>Estudos e Projetos, Planos e Gerenciamento e outros correlatos</v>
      </c>
      <c r="C70" s="265" t="s">
        <v>154</v>
      </c>
      <c r="D70" s="248" t="str">
        <f t="shared" si="0"/>
        <v>Estudos e Projetos, Planos e Gerenciamento e outros correlatos-R</v>
      </c>
      <c r="F70" s="266">
        <v>0</v>
      </c>
      <c r="G70" s="266" t="s">
        <v>150</v>
      </c>
      <c r="H70" s="266" t="s">
        <v>150</v>
      </c>
    </row>
    <row r="71" spans="2:8" hidden="1">
      <c r="B71" s="248" t="str">
        <f>B70</f>
        <v>Estudos e Projetos, Planos e Gerenciamento e outros correlatos</v>
      </c>
      <c r="C71" s="265" t="s">
        <v>156</v>
      </c>
      <c r="D71" s="248" t="str">
        <f t="shared" si="0"/>
        <v>Estudos e Projetos, Planos e Gerenciamento e outros correlatos-DF</v>
      </c>
      <c r="F71" s="266">
        <v>0</v>
      </c>
      <c r="G71" s="266" t="s">
        <v>150</v>
      </c>
      <c r="H71" s="266" t="s">
        <v>150</v>
      </c>
    </row>
    <row r="72" spans="2:8" hidden="1">
      <c r="B72" s="248" t="str">
        <f>B71</f>
        <v>Estudos e Projetos, Planos e Gerenciamento e outros correlatos</v>
      </c>
      <c r="C72" s="265" t="s">
        <v>158</v>
      </c>
      <c r="D72" s="248" t="str">
        <f t="shared" si="0"/>
        <v>Estudos e Projetos, Planos e Gerenciamento e outros correlatos-L</v>
      </c>
      <c r="F72" s="266">
        <v>0</v>
      </c>
      <c r="G72" s="266" t="s">
        <v>150</v>
      </c>
      <c r="H72" s="266" t="s">
        <v>150</v>
      </c>
    </row>
    <row r="73" spans="2:8" hidden="1">
      <c r="B73" s="248" t="str">
        <f>B72</f>
        <v>Estudos e Projetos, Planos e Gerenciamento e outros correlatos</v>
      </c>
      <c r="C73" s="267" t="s">
        <v>166</v>
      </c>
      <c r="D73" s="248" t="str">
        <f t="shared" si="0"/>
        <v>Estudos e Projetos, Planos e Gerenciamento e outros correlatos-BDI PAD</v>
      </c>
      <c r="F73" s="266">
        <v>0.2</v>
      </c>
      <c r="G73" s="266">
        <v>0.25</v>
      </c>
      <c r="H73" s="266">
        <v>0.3</v>
      </c>
    </row>
    <row r="74" spans="2:8" hidden="1"/>
    <row r="75" spans="2:8" hidden="1"/>
    <row r="76" spans="2:8" hidden="1">
      <c r="B76" s="248" t="s">
        <v>173</v>
      </c>
    </row>
    <row r="77" spans="2:8" hidden="1">
      <c r="B77" s="248" t="s">
        <v>138</v>
      </c>
    </row>
    <row r="78" spans="2:8" hidden="1">
      <c r="B78" s="248" t="s">
        <v>174</v>
      </c>
    </row>
    <row r="79" spans="2:8" hidden="1">
      <c r="B79" s="248" t="s">
        <v>175</v>
      </c>
    </row>
    <row r="80" spans="2:8" hidden="1">
      <c r="B80" s="248" t="s">
        <v>176</v>
      </c>
    </row>
    <row r="81" spans="2:8" hidden="1">
      <c r="B81" s="248" t="s">
        <v>177</v>
      </c>
    </row>
    <row r="82" spans="2:8" hidden="1">
      <c r="B82" s="248" t="s">
        <v>178</v>
      </c>
    </row>
    <row r="84" spans="2:8">
      <c r="D84" s="379" t="s">
        <v>219</v>
      </c>
      <c r="E84" s="380"/>
      <c r="F84" s="380"/>
      <c r="G84" s="380"/>
      <c r="H84" s="381"/>
    </row>
    <row r="85" spans="2:8">
      <c r="D85" s="359" t="s">
        <v>179</v>
      </c>
      <c r="E85" s="359"/>
      <c r="F85" s="359"/>
      <c r="G85" s="359"/>
      <c r="H85" s="359"/>
    </row>
    <row r="86" spans="2:8" ht="45" customHeight="1"/>
    <row r="87" spans="2:8" ht="24.95" customHeight="1">
      <c r="B87" s="382"/>
      <c r="C87" s="382"/>
      <c r="E87" s="382"/>
      <c r="F87" s="382"/>
      <c r="G87" s="382"/>
      <c r="H87" s="382"/>
    </row>
    <row r="88" spans="2:8">
      <c r="B88" s="359" t="s">
        <v>180</v>
      </c>
      <c r="C88" s="359"/>
      <c r="E88" s="360" t="s">
        <v>181</v>
      </c>
      <c r="F88" s="361"/>
      <c r="G88" s="361"/>
      <c r="H88" s="362"/>
    </row>
  </sheetData>
  <mergeCells count="18">
    <mergeCell ref="B8:H8"/>
    <mergeCell ref="B2:H2"/>
    <mergeCell ref="C4:H4"/>
    <mergeCell ref="C5:H5"/>
    <mergeCell ref="C6:H6"/>
    <mergeCell ref="B88:C88"/>
    <mergeCell ref="E88:H88"/>
    <mergeCell ref="B9:H9"/>
    <mergeCell ref="B11:F11"/>
    <mergeCell ref="G11:H11"/>
    <mergeCell ref="B12:F12"/>
    <mergeCell ref="G12:H12"/>
    <mergeCell ref="B27:H27"/>
    <mergeCell ref="B29:H29"/>
    <mergeCell ref="D84:H84"/>
    <mergeCell ref="D85:H85"/>
    <mergeCell ref="B87:C87"/>
    <mergeCell ref="E87:H87"/>
  </mergeCells>
  <conditionalFormatting sqref="D25">
    <cfRule type="expression" dxfId="2" priority="1" stopIfTrue="1">
      <formula>$E$25="NÃO OK"</formula>
    </cfRule>
  </conditionalFormatting>
  <conditionalFormatting sqref="E16:E25">
    <cfRule type="cellIs" dxfId="1" priority="2" stopIfTrue="1" operator="equal">
      <formula>"NÃO OK"</formula>
    </cfRule>
    <cfRule type="cellIs" dxfId="0" priority="3" stopIfTrue="1" operator="equal">
      <formula>"OK"</formula>
    </cfRule>
  </conditionalFormatting>
  <dataValidations count="6">
    <dataValidation type="decimal" allowBlank="1" showInputMessage="1" showErrorMessage="1" errorTitle="Erro de valores" error="Digite um valor entre 0% e 100%" sqref="D16:D21 IZ16:IZ21 SV16:SV21 ACR16:ACR21 AMN16:AMN21 AWJ16:AWJ21 BGF16:BGF21 BQB16:BQB21 BZX16:BZX21 CJT16:CJT21 CTP16:CTP21 DDL16:DDL21 DNH16:DNH21 DXD16:DXD21 EGZ16:EGZ21 EQV16:EQV21 FAR16:FAR21 FKN16:FKN21 FUJ16:FUJ21 GEF16:GEF21 GOB16:GOB21 GXX16:GXX21 HHT16:HHT21 HRP16:HRP21 IBL16:IBL21 ILH16:ILH21 IVD16:IVD21 JEZ16:JEZ21 JOV16:JOV21 JYR16:JYR21 KIN16:KIN21 KSJ16:KSJ21 LCF16:LCF21 LMB16:LMB21 LVX16:LVX21 MFT16:MFT21 MPP16:MPP21 MZL16:MZL21 NJH16:NJH21 NTD16:NTD21 OCZ16:OCZ21 OMV16:OMV21 OWR16:OWR21 PGN16:PGN21 PQJ16:PQJ21 QAF16:QAF21 QKB16:QKB21 QTX16:QTX21 RDT16:RDT21 RNP16:RNP21 RXL16:RXL21 SHH16:SHH21 SRD16:SRD21 TAZ16:TAZ21 TKV16:TKV21 TUR16:TUR21 UEN16:UEN21 UOJ16:UOJ21 UYF16:UYF21 VIB16:VIB21 VRX16:VRX21 WBT16:WBT21 WLP16:WLP21 WVL16:WVL21 D65552:D65557 IZ65552:IZ65557 SV65552:SV65557 ACR65552:ACR65557 AMN65552:AMN65557 AWJ65552:AWJ65557 BGF65552:BGF65557 BQB65552:BQB65557 BZX65552:BZX65557 CJT65552:CJT65557 CTP65552:CTP65557 DDL65552:DDL65557 DNH65552:DNH65557 DXD65552:DXD65557 EGZ65552:EGZ65557 EQV65552:EQV65557 FAR65552:FAR65557 FKN65552:FKN65557 FUJ65552:FUJ65557 GEF65552:GEF65557 GOB65552:GOB65557 GXX65552:GXX65557 HHT65552:HHT65557 HRP65552:HRP65557 IBL65552:IBL65557 ILH65552:ILH65557 IVD65552:IVD65557 JEZ65552:JEZ65557 JOV65552:JOV65557 JYR65552:JYR65557 KIN65552:KIN65557 KSJ65552:KSJ65557 LCF65552:LCF65557 LMB65552:LMB65557 LVX65552:LVX65557 MFT65552:MFT65557 MPP65552:MPP65557 MZL65552:MZL65557 NJH65552:NJH65557 NTD65552:NTD65557 OCZ65552:OCZ65557 OMV65552:OMV65557 OWR65552:OWR65557 PGN65552:PGN65557 PQJ65552:PQJ65557 QAF65552:QAF65557 QKB65552:QKB65557 QTX65552:QTX65557 RDT65552:RDT65557 RNP65552:RNP65557 RXL65552:RXL65557 SHH65552:SHH65557 SRD65552:SRD65557 TAZ65552:TAZ65557 TKV65552:TKV65557 TUR65552:TUR65557 UEN65552:UEN65557 UOJ65552:UOJ65557 UYF65552:UYF65557 VIB65552:VIB65557 VRX65552:VRX65557 WBT65552:WBT65557 WLP65552:WLP65557 WVL65552:WVL65557 D131088:D131093 IZ131088:IZ131093 SV131088:SV131093 ACR131088:ACR131093 AMN131088:AMN131093 AWJ131088:AWJ131093 BGF131088:BGF131093 BQB131088:BQB131093 BZX131088:BZX131093 CJT131088:CJT131093 CTP131088:CTP131093 DDL131088:DDL131093 DNH131088:DNH131093 DXD131088:DXD131093 EGZ131088:EGZ131093 EQV131088:EQV131093 FAR131088:FAR131093 FKN131088:FKN131093 FUJ131088:FUJ131093 GEF131088:GEF131093 GOB131088:GOB131093 GXX131088:GXX131093 HHT131088:HHT131093 HRP131088:HRP131093 IBL131088:IBL131093 ILH131088:ILH131093 IVD131088:IVD131093 JEZ131088:JEZ131093 JOV131088:JOV131093 JYR131088:JYR131093 KIN131088:KIN131093 KSJ131088:KSJ131093 LCF131088:LCF131093 LMB131088:LMB131093 LVX131088:LVX131093 MFT131088:MFT131093 MPP131088:MPP131093 MZL131088:MZL131093 NJH131088:NJH131093 NTD131088:NTD131093 OCZ131088:OCZ131093 OMV131088:OMV131093 OWR131088:OWR131093 PGN131088:PGN131093 PQJ131088:PQJ131093 QAF131088:QAF131093 QKB131088:QKB131093 QTX131088:QTX131093 RDT131088:RDT131093 RNP131088:RNP131093 RXL131088:RXL131093 SHH131088:SHH131093 SRD131088:SRD131093 TAZ131088:TAZ131093 TKV131088:TKV131093 TUR131088:TUR131093 UEN131088:UEN131093 UOJ131088:UOJ131093 UYF131088:UYF131093 VIB131088:VIB131093 VRX131088:VRX131093 WBT131088:WBT131093 WLP131088:WLP131093 WVL131088:WVL131093 D196624:D196629 IZ196624:IZ196629 SV196624:SV196629 ACR196624:ACR196629 AMN196624:AMN196629 AWJ196624:AWJ196629 BGF196624:BGF196629 BQB196624:BQB196629 BZX196624:BZX196629 CJT196624:CJT196629 CTP196624:CTP196629 DDL196624:DDL196629 DNH196624:DNH196629 DXD196624:DXD196629 EGZ196624:EGZ196629 EQV196624:EQV196629 FAR196624:FAR196629 FKN196624:FKN196629 FUJ196624:FUJ196629 GEF196624:GEF196629 GOB196624:GOB196629 GXX196624:GXX196629 HHT196624:HHT196629 HRP196624:HRP196629 IBL196624:IBL196629 ILH196624:ILH196629 IVD196624:IVD196629 JEZ196624:JEZ196629 JOV196624:JOV196629 JYR196624:JYR196629 KIN196624:KIN196629 KSJ196624:KSJ196629 LCF196624:LCF196629 LMB196624:LMB196629 LVX196624:LVX196629 MFT196624:MFT196629 MPP196624:MPP196629 MZL196624:MZL196629 NJH196624:NJH196629 NTD196624:NTD196629 OCZ196624:OCZ196629 OMV196624:OMV196629 OWR196624:OWR196629 PGN196624:PGN196629 PQJ196624:PQJ196629 QAF196624:QAF196629 QKB196624:QKB196629 QTX196624:QTX196629 RDT196624:RDT196629 RNP196624:RNP196629 RXL196624:RXL196629 SHH196624:SHH196629 SRD196624:SRD196629 TAZ196624:TAZ196629 TKV196624:TKV196629 TUR196624:TUR196629 UEN196624:UEN196629 UOJ196624:UOJ196629 UYF196624:UYF196629 VIB196624:VIB196629 VRX196624:VRX196629 WBT196624:WBT196629 WLP196624:WLP196629 WVL196624:WVL196629 D262160:D262165 IZ262160:IZ262165 SV262160:SV262165 ACR262160:ACR262165 AMN262160:AMN262165 AWJ262160:AWJ262165 BGF262160:BGF262165 BQB262160:BQB262165 BZX262160:BZX262165 CJT262160:CJT262165 CTP262160:CTP262165 DDL262160:DDL262165 DNH262160:DNH262165 DXD262160:DXD262165 EGZ262160:EGZ262165 EQV262160:EQV262165 FAR262160:FAR262165 FKN262160:FKN262165 FUJ262160:FUJ262165 GEF262160:GEF262165 GOB262160:GOB262165 GXX262160:GXX262165 HHT262160:HHT262165 HRP262160:HRP262165 IBL262160:IBL262165 ILH262160:ILH262165 IVD262160:IVD262165 JEZ262160:JEZ262165 JOV262160:JOV262165 JYR262160:JYR262165 KIN262160:KIN262165 KSJ262160:KSJ262165 LCF262160:LCF262165 LMB262160:LMB262165 LVX262160:LVX262165 MFT262160:MFT262165 MPP262160:MPP262165 MZL262160:MZL262165 NJH262160:NJH262165 NTD262160:NTD262165 OCZ262160:OCZ262165 OMV262160:OMV262165 OWR262160:OWR262165 PGN262160:PGN262165 PQJ262160:PQJ262165 QAF262160:QAF262165 QKB262160:QKB262165 QTX262160:QTX262165 RDT262160:RDT262165 RNP262160:RNP262165 RXL262160:RXL262165 SHH262160:SHH262165 SRD262160:SRD262165 TAZ262160:TAZ262165 TKV262160:TKV262165 TUR262160:TUR262165 UEN262160:UEN262165 UOJ262160:UOJ262165 UYF262160:UYF262165 VIB262160:VIB262165 VRX262160:VRX262165 WBT262160:WBT262165 WLP262160:WLP262165 WVL262160:WVL262165 D327696:D327701 IZ327696:IZ327701 SV327696:SV327701 ACR327696:ACR327701 AMN327696:AMN327701 AWJ327696:AWJ327701 BGF327696:BGF327701 BQB327696:BQB327701 BZX327696:BZX327701 CJT327696:CJT327701 CTP327696:CTP327701 DDL327696:DDL327701 DNH327696:DNH327701 DXD327696:DXD327701 EGZ327696:EGZ327701 EQV327696:EQV327701 FAR327696:FAR327701 FKN327696:FKN327701 FUJ327696:FUJ327701 GEF327696:GEF327701 GOB327696:GOB327701 GXX327696:GXX327701 HHT327696:HHT327701 HRP327696:HRP327701 IBL327696:IBL327701 ILH327696:ILH327701 IVD327696:IVD327701 JEZ327696:JEZ327701 JOV327696:JOV327701 JYR327696:JYR327701 KIN327696:KIN327701 KSJ327696:KSJ327701 LCF327696:LCF327701 LMB327696:LMB327701 LVX327696:LVX327701 MFT327696:MFT327701 MPP327696:MPP327701 MZL327696:MZL327701 NJH327696:NJH327701 NTD327696:NTD327701 OCZ327696:OCZ327701 OMV327696:OMV327701 OWR327696:OWR327701 PGN327696:PGN327701 PQJ327696:PQJ327701 QAF327696:QAF327701 QKB327696:QKB327701 QTX327696:QTX327701 RDT327696:RDT327701 RNP327696:RNP327701 RXL327696:RXL327701 SHH327696:SHH327701 SRD327696:SRD327701 TAZ327696:TAZ327701 TKV327696:TKV327701 TUR327696:TUR327701 UEN327696:UEN327701 UOJ327696:UOJ327701 UYF327696:UYF327701 VIB327696:VIB327701 VRX327696:VRX327701 WBT327696:WBT327701 WLP327696:WLP327701 WVL327696:WVL327701 D393232:D393237 IZ393232:IZ393237 SV393232:SV393237 ACR393232:ACR393237 AMN393232:AMN393237 AWJ393232:AWJ393237 BGF393232:BGF393237 BQB393232:BQB393237 BZX393232:BZX393237 CJT393232:CJT393237 CTP393232:CTP393237 DDL393232:DDL393237 DNH393232:DNH393237 DXD393232:DXD393237 EGZ393232:EGZ393237 EQV393232:EQV393237 FAR393232:FAR393237 FKN393232:FKN393237 FUJ393232:FUJ393237 GEF393232:GEF393237 GOB393232:GOB393237 GXX393232:GXX393237 HHT393232:HHT393237 HRP393232:HRP393237 IBL393232:IBL393237 ILH393232:ILH393237 IVD393232:IVD393237 JEZ393232:JEZ393237 JOV393232:JOV393237 JYR393232:JYR393237 KIN393232:KIN393237 KSJ393232:KSJ393237 LCF393232:LCF393237 LMB393232:LMB393237 LVX393232:LVX393237 MFT393232:MFT393237 MPP393232:MPP393237 MZL393232:MZL393237 NJH393232:NJH393237 NTD393232:NTD393237 OCZ393232:OCZ393237 OMV393232:OMV393237 OWR393232:OWR393237 PGN393232:PGN393237 PQJ393232:PQJ393237 QAF393232:QAF393237 QKB393232:QKB393237 QTX393232:QTX393237 RDT393232:RDT393237 RNP393232:RNP393237 RXL393232:RXL393237 SHH393232:SHH393237 SRD393232:SRD393237 TAZ393232:TAZ393237 TKV393232:TKV393237 TUR393232:TUR393237 UEN393232:UEN393237 UOJ393232:UOJ393237 UYF393232:UYF393237 VIB393232:VIB393237 VRX393232:VRX393237 WBT393232:WBT393237 WLP393232:WLP393237 WVL393232:WVL393237 D458768:D458773 IZ458768:IZ458773 SV458768:SV458773 ACR458768:ACR458773 AMN458768:AMN458773 AWJ458768:AWJ458773 BGF458768:BGF458773 BQB458768:BQB458773 BZX458768:BZX458773 CJT458768:CJT458773 CTP458768:CTP458773 DDL458768:DDL458773 DNH458768:DNH458773 DXD458768:DXD458773 EGZ458768:EGZ458773 EQV458768:EQV458773 FAR458768:FAR458773 FKN458768:FKN458773 FUJ458768:FUJ458773 GEF458768:GEF458773 GOB458768:GOB458773 GXX458768:GXX458773 HHT458768:HHT458773 HRP458768:HRP458773 IBL458768:IBL458773 ILH458768:ILH458773 IVD458768:IVD458773 JEZ458768:JEZ458773 JOV458768:JOV458773 JYR458768:JYR458773 KIN458768:KIN458773 KSJ458768:KSJ458773 LCF458768:LCF458773 LMB458768:LMB458773 LVX458768:LVX458773 MFT458768:MFT458773 MPP458768:MPP458773 MZL458768:MZL458773 NJH458768:NJH458773 NTD458768:NTD458773 OCZ458768:OCZ458773 OMV458768:OMV458773 OWR458768:OWR458773 PGN458768:PGN458773 PQJ458768:PQJ458773 QAF458768:QAF458773 QKB458768:QKB458773 QTX458768:QTX458773 RDT458768:RDT458773 RNP458768:RNP458773 RXL458768:RXL458773 SHH458768:SHH458773 SRD458768:SRD458773 TAZ458768:TAZ458773 TKV458768:TKV458773 TUR458768:TUR458773 UEN458768:UEN458773 UOJ458768:UOJ458773 UYF458768:UYF458773 VIB458768:VIB458773 VRX458768:VRX458773 WBT458768:WBT458773 WLP458768:WLP458773 WVL458768:WVL458773 D524304:D524309 IZ524304:IZ524309 SV524304:SV524309 ACR524304:ACR524309 AMN524304:AMN524309 AWJ524304:AWJ524309 BGF524304:BGF524309 BQB524304:BQB524309 BZX524304:BZX524309 CJT524304:CJT524309 CTP524304:CTP524309 DDL524304:DDL524309 DNH524304:DNH524309 DXD524304:DXD524309 EGZ524304:EGZ524309 EQV524304:EQV524309 FAR524304:FAR524309 FKN524304:FKN524309 FUJ524304:FUJ524309 GEF524304:GEF524309 GOB524304:GOB524309 GXX524304:GXX524309 HHT524304:HHT524309 HRP524304:HRP524309 IBL524304:IBL524309 ILH524304:ILH524309 IVD524304:IVD524309 JEZ524304:JEZ524309 JOV524304:JOV524309 JYR524304:JYR524309 KIN524304:KIN524309 KSJ524304:KSJ524309 LCF524304:LCF524309 LMB524304:LMB524309 LVX524304:LVX524309 MFT524304:MFT524309 MPP524304:MPP524309 MZL524304:MZL524309 NJH524304:NJH524309 NTD524304:NTD524309 OCZ524304:OCZ524309 OMV524304:OMV524309 OWR524304:OWR524309 PGN524304:PGN524309 PQJ524304:PQJ524309 QAF524304:QAF524309 QKB524304:QKB524309 QTX524304:QTX524309 RDT524304:RDT524309 RNP524304:RNP524309 RXL524304:RXL524309 SHH524304:SHH524309 SRD524304:SRD524309 TAZ524304:TAZ524309 TKV524304:TKV524309 TUR524304:TUR524309 UEN524304:UEN524309 UOJ524304:UOJ524309 UYF524304:UYF524309 VIB524304:VIB524309 VRX524304:VRX524309 WBT524304:WBT524309 WLP524304:WLP524309 WVL524304:WVL524309 D589840:D589845 IZ589840:IZ589845 SV589840:SV589845 ACR589840:ACR589845 AMN589840:AMN589845 AWJ589840:AWJ589845 BGF589840:BGF589845 BQB589840:BQB589845 BZX589840:BZX589845 CJT589840:CJT589845 CTP589840:CTP589845 DDL589840:DDL589845 DNH589840:DNH589845 DXD589840:DXD589845 EGZ589840:EGZ589845 EQV589840:EQV589845 FAR589840:FAR589845 FKN589840:FKN589845 FUJ589840:FUJ589845 GEF589840:GEF589845 GOB589840:GOB589845 GXX589840:GXX589845 HHT589840:HHT589845 HRP589840:HRP589845 IBL589840:IBL589845 ILH589840:ILH589845 IVD589840:IVD589845 JEZ589840:JEZ589845 JOV589840:JOV589845 JYR589840:JYR589845 KIN589840:KIN589845 KSJ589840:KSJ589845 LCF589840:LCF589845 LMB589840:LMB589845 LVX589840:LVX589845 MFT589840:MFT589845 MPP589840:MPP589845 MZL589840:MZL589845 NJH589840:NJH589845 NTD589840:NTD589845 OCZ589840:OCZ589845 OMV589840:OMV589845 OWR589840:OWR589845 PGN589840:PGN589845 PQJ589840:PQJ589845 QAF589840:QAF589845 QKB589840:QKB589845 QTX589840:QTX589845 RDT589840:RDT589845 RNP589840:RNP589845 RXL589840:RXL589845 SHH589840:SHH589845 SRD589840:SRD589845 TAZ589840:TAZ589845 TKV589840:TKV589845 TUR589840:TUR589845 UEN589840:UEN589845 UOJ589840:UOJ589845 UYF589840:UYF589845 VIB589840:VIB589845 VRX589840:VRX589845 WBT589840:WBT589845 WLP589840:WLP589845 WVL589840:WVL589845 D655376:D655381 IZ655376:IZ655381 SV655376:SV655381 ACR655376:ACR655381 AMN655376:AMN655381 AWJ655376:AWJ655381 BGF655376:BGF655381 BQB655376:BQB655381 BZX655376:BZX655381 CJT655376:CJT655381 CTP655376:CTP655381 DDL655376:DDL655381 DNH655376:DNH655381 DXD655376:DXD655381 EGZ655376:EGZ655381 EQV655376:EQV655381 FAR655376:FAR655381 FKN655376:FKN655381 FUJ655376:FUJ655381 GEF655376:GEF655381 GOB655376:GOB655381 GXX655376:GXX655381 HHT655376:HHT655381 HRP655376:HRP655381 IBL655376:IBL655381 ILH655376:ILH655381 IVD655376:IVD655381 JEZ655376:JEZ655381 JOV655376:JOV655381 JYR655376:JYR655381 KIN655376:KIN655381 KSJ655376:KSJ655381 LCF655376:LCF655381 LMB655376:LMB655381 LVX655376:LVX655381 MFT655376:MFT655381 MPP655376:MPP655381 MZL655376:MZL655381 NJH655376:NJH655381 NTD655376:NTD655381 OCZ655376:OCZ655381 OMV655376:OMV655381 OWR655376:OWR655381 PGN655376:PGN655381 PQJ655376:PQJ655381 QAF655376:QAF655381 QKB655376:QKB655381 QTX655376:QTX655381 RDT655376:RDT655381 RNP655376:RNP655381 RXL655376:RXL655381 SHH655376:SHH655381 SRD655376:SRD655381 TAZ655376:TAZ655381 TKV655376:TKV655381 TUR655376:TUR655381 UEN655376:UEN655381 UOJ655376:UOJ655381 UYF655376:UYF655381 VIB655376:VIB655381 VRX655376:VRX655381 WBT655376:WBT655381 WLP655376:WLP655381 WVL655376:WVL655381 D720912:D720917 IZ720912:IZ720917 SV720912:SV720917 ACR720912:ACR720917 AMN720912:AMN720917 AWJ720912:AWJ720917 BGF720912:BGF720917 BQB720912:BQB720917 BZX720912:BZX720917 CJT720912:CJT720917 CTP720912:CTP720917 DDL720912:DDL720917 DNH720912:DNH720917 DXD720912:DXD720917 EGZ720912:EGZ720917 EQV720912:EQV720917 FAR720912:FAR720917 FKN720912:FKN720917 FUJ720912:FUJ720917 GEF720912:GEF720917 GOB720912:GOB720917 GXX720912:GXX720917 HHT720912:HHT720917 HRP720912:HRP720917 IBL720912:IBL720917 ILH720912:ILH720917 IVD720912:IVD720917 JEZ720912:JEZ720917 JOV720912:JOV720917 JYR720912:JYR720917 KIN720912:KIN720917 KSJ720912:KSJ720917 LCF720912:LCF720917 LMB720912:LMB720917 LVX720912:LVX720917 MFT720912:MFT720917 MPP720912:MPP720917 MZL720912:MZL720917 NJH720912:NJH720917 NTD720912:NTD720917 OCZ720912:OCZ720917 OMV720912:OMV720917 OWR720912:OWR720917 PGN720912:PGN720917 PQJ720912:PQJ720917 QAF720912:QAF720917 QKB720912:QKB720917 QTX720912:QTX720917 RDT720912:RDT720917 RNP720912:RNP720917 RXL720912:RXL720917 SHH720912:SHH720917 SRD720912:SRD720917 TAZ720912:TAZ720917 TKV720912:TKV720917 TUR720912:TUR720917 UEN720912:UEN720917 UOJ720912:UOJ720917 UYF720912:UYF720917 VIB720912:VIB720917 VRX720912:VRX720917 WBT720912:WBT720917 WLP720912:WLP720917 WVL720912:WVL720917 D786448:D786453 IZ786448:IZ786453 SV786448:SV786453 ACR786448:ACR786453 AMN786448:AMN786453 AWJ786448:AWJ786453 BGF786448:BGF786453 BQB786448:BQB786453 BZX786448:BZX786453 CJT786448:CJT786453 CTP786448:CTP786453 DDL786448:DDL786453 DNH786448:DNH786453 DXD786448:DXD786453 EGZ786448:EGZ786453 EQV786448:EQV786453 FAR786448:FAR786453 FKN786448:FKN786453 FUJ786448:FUJ786453 GEF786448:GEF786453 GOB786448:GOB786453 GXX786448:GXX786453 HHT786448:HHT786453 HRP786448:HRP786453 IBL786448:IBL786453 ILH786448:ILH786453 IVD786448:IVD786453 JEZ786448:JEZ786453 JOV786448:JOV786453 JYR786448:JYR786453 KIN786448:KIN786453 KSJ786448:KSJ786453 LCF786448:LCF786453 LMB786448:LMB786453 LVX786448:LVX786453 MFT786448:MFT786453 MPP786448:MPP786453 MZL786448:MZL786453 NJH786448:NJH786453 NTD786448:NTD786453 OCZ786448:OCZ786453 OMV786448:OMV786453 OWR786448:OWR786453 PGN786448:PGN786453 PQJ786448:PQJ786453 QAF786448:QAF786453 QKB786448:QKB786453 QTX786448:QTX786453 RDT786448:RDT786453 RNP786448:RNP786453 RXL786448:RXL786453 SHH786448:SHH786453 SRD786448:SRD786453 TAZ786448:TAZ786453 TKV786448:TKV786453 TUR786448:TUR786453 UEN786448:UEN786453 UOJ786448:UOJ786453 UYF786448:UYF786453 VIB786448:VIB786453 VRX786448:VRX786453 WBT786448:WBT786453 WLP786448:WLP786453 WVL786448:WVL786453 D851984:D851989 IZ851984:IZ851989 SV851984:SV851989 ACR851984:ACR851989 AMN851984:AMN851989 AWJ851984:AWJ851989 BGF851984:BGF851989 BQB851984:BQB851989 BZX851984:BZX851989 CJT851984:CJT851989 CTP851984:CTP851989 DDL851984:DDL851989 DNH851984:DNH851989 DXD851984:DXD851989 EGZ851984:EGZ851989 EQV851984:EQV851989 FAR851984:FAR851989 FKN851984:FKN851989 FUJ851984:FUJ851989 GEF851984:GEF851989 GOB851984:GOB851989 GXX851984:GXX851989 HHT851984:HHT851989 HRP851984:HRP851989 IBL851984:IBL851989 ILH851984:ILH851989 IVD851984:IVD851989 JEZ851984:JEZ851989 JOV851984:JOV851989 JYR851984:JYR851989 KIN851984:KIN851989 KSJ851984:KSJ851989 LCF851984:LCF851989 LMB851984:LMB851989 LVX851984:LVX851989 MFT851984:MFT851989 MPP851984:MPP851989 MZL851984:MZL851989 NJH851984:NJH851989 NTD851984:NTD851989 OCZ851984:OCZ851989 OMV851984:OMV851989 OWR851984:OWR851989 PGN851984:PGN851989 PQJ851984:PQJ851989 QAF851984:QAF851989 QKB851984:QKB851989 QTX851984:QTX851989 RDT851984:RDT851989 RNP851984:RNP851989 RXL851984:RXL851989 SHH851984:SHH851989 SRD851984:SRD851989 TAZ851984:TAZ851989 TKV851984:TKV851989 TUR851984:TUR851989 UEN851984:UEN851989 UOJ851984:UOJ851989 UYF851984:UYF851989 VIB851984:VIB851989 VRX851984:VRX851989 WBT851984:WBT851989 WLP851984:WLP851989 WVL851984:WVL851989 D917520:D917525 IZ917520:IZ917525 SV917520:SV917525 ACR917520:ACR917525 AMN917520:AMN917525 AWJ917520:AWJ917525 BGF917520:BGF917525 BQB917520:BQB917525 BZX917520:BZX917525 CJT917520:CJT917525 CTP917520:CTP917525 DDL917520:DDL917525 DNH917520:DNH917525 DXD917520:DXD917525 EGZ917520:EGZ917525 EQV917520:EQV917525 FAR917520:FAR917525 FKN917520:FKN917525 FUJ917520:FUJ917525 GEF917520:GEF917525 GOB917520:GOB917525 GXX917520:GXX917525 HHT917520:HHT917525 HRP917520:HRP917525 IBL917520:IBL917525 ILH917520:ILH917525 IVD917520:IVD917525 JEZ917520:JEZ917525 JOV917520:JOV917525 JYR917520:JYR917525 KIN917520:KIN917525 KSJ917520:KSJ917525 LCF917520:LCF917525 LMB917520:LMB917525 LVX917520:LVX917525 MFT917520:MFT917525 MPP917520:MPP917525 MZL917520:MZL917525 NJH917520:NJH917525 NTD917520:NTD917525 OCZ917520:OCZ917525 OMV917520:OMV917525 OWR917520:OWR917525 PGN917520:PGN917525 PQJ917520:PQJ917525 QAF917520:QAF917525 QKB917520:QKB917525 QTX917520:QTX917525 RDT917520:RDT917525 RNP917520:RNP917525 RXL917520:RXL917525 SHH917520:SHH917525 SRD917520:SRD917525 TAZ917520:TAZ917525 TKV917520:TKV917525 TUR917520:TUR917525 UEN917520:UEN917525 UOJ917520:UOJ917525 UYF917520:UYF917525 VIB917520:VIB917525 VRX917520:VRX917525 WBT917520:WBT917525 WLP917520:WLP917525 WVL917520:WVL917525 D983056:D983061 IZ983056:IZ983061 SV983056:SV983061 ACR983056:ACR983061 AMN983056:AMN983061 AWJ983056:AWJ983061 BGF983056:BGF983061 BQB983056:BQB983061 BZX983056:BZX983061 CJT983056:CJT983061 CTP983056:CTP983061 DDL983056:DDL983061 DNH983056:DNH983061 DXD983056:DXD983061 EGZ983056:EGZ983061 EQV983056:EQV983061 FAR983056:FAR983061 FKN983056:FKN983061 FUJ983056:FUJ983061 GEF983056:GEF983061 GOB983056:GOB983061 GXX983056:GXX983061 HHT983056:HHT983061 HRP983056:HRP983061 IBL983056:IBL983061 ILH983056:ILH983061 IVD983056:IVD983061 JEZ983056:JEZ983061 JOV983056:JOV983061 JYR983056:JYR983061 KIN983056:KIN983061 KSJ983056:KSJ983061 LCF983056:LCF983061 LMB983056:LMB983061 LVX983056:LVX983061 MFT983056:MFT983061 MPP983056:MPP983061 MZL983056:MZL983061 NJH983056:NJH983061 NTD983056:NTD983061 OCZ983056:OCZ983061 OMV983056:OMV983061 OWR983056:OWR983061 PGN983056:PGN983061 PQJ983056:PQJ983061 QAF983056:QAF983061 QKB983056:QKB983061 QTX983056:QTX983061 RDT983056:RDT983061 RNP983056:RNP983061 RXL983056:RXL983061 SHH983056:SHH983061 SRD983056:SRD983061 TAZ983056:TAZ983061 TKV983056:TKV983061 TUR983056:TUR983061 UEN983056:UEN983061 UOJ983056:UOJ983061 UYF983056:UYF983061 VIB983056:VIB983061 VRX983056:VRX983061 WBT983056:WBT983061 WLP983056:WLP983061 WVL983056:WVL983061">
      <formula1>0</formula1>
      <formula2>1</formula2>
    </dataValidation>
    <dataValidation type="decimal" operator="greaterThanOrEqual" allowBlank="1" showInputMessage="1" showErrorMessage="1" errorTitle="Valor não permitido" error="Digite um percentual entre 0% e 100%." sqref="G12:H12 JC12:JD12 SY12:SZ12 ACU12:ACV12 AMQ12:AMR12 AWM12:AWN12 BGI12:BGJ12 BQE12:BQF12 CAA12:CAB12 CJW12:CJX12 CTS12:CTT12 DDO12:DDP12 DNK12:DNL12 DXG12:DXH12 EHC12:EHD12 EQY12:EQZ12 FAU12:FAV12 FKQ12:FKR12 FUM12:FUN12 GEI12:GEJ12 GOE12:GOF12 GYA12:GYB12 HHW12:HHX12 HRS12:HRT12 IBO12:IBP12 ILK12:ILL12 IVG12:IVH12 JFC12:JFD12 JOY12:JOZ12 JYU12:JYV12 KIQ12:KIR12 KSM12:KSN12 LCI12:LCJ12 LME12:LMF12 LWA12:LWB12 MFW12:MFX12 MPS12:MPT12 MZO12:MZP12 NJK12:NJL12 NTG12:NTH12 ODC12:ODD12 OMY12:OMZ12 OWU12:OWV12 PGQ12:PGR12 PQM12:PQN12 QAI12:QAJ12 QKE12:QKF12 QUA12:QUB12 RDW12:RDX12 RNS12:RNT12 RXO12:RXP12 SHK12:SHL12 SRG12:SRH12 TBC12:TBD12 TKY12:TKZ12 TUU12:TUV12 UEQ12:UER12 UOM12:UON12 UYI12:UYJ12 VIE12:VIF12 VSA12:VSB12 WBW12:WBX12 WLS12:WLT12 WVO12:WVP12 G65548:H65548 JC65548:JD65548 SY65548:SZ65548 ACU65548:ACV65548 AMQ65548:AMR65548 AWM65548:AWN65548 BGI65548:BGJ65548 BQE65548:BQF65548 CAA65548:CAB65548 CJW65548:CJX65548 CTS65548:CTT65548 DDO65548:DDP65548 DNK65548:DNL65548 DXG65548:DXH65548 EHC65548:EHD65548 EQY65548:EQZ65548 FAU65548:FAV65548 FKQ65548:FKR65548 FUM65548:FUN65548 GEI65548:GEJ65548 GOE65548:GOF65548 GYA65548:GYB65548 HHW65548:HHX65548 HRS65548:HRT65548 IBO65548:IBP65548 ILK65548:ILL65548 IVG65548:IVH65548 JFC65548:JFD65548 JOY65548:JOZ65548 JYU65548:JYV65548 KIQ65548:KIR65548 KSM65548:KSN65548 LCI65548:LCJ65548 LME65548:LMF65548 LWA65548:LWB65548 MFW65548:MFX65548 MPS65548:MPT65548 MZO65548:MZP65548 NJK65548:NJL65548 NTG65548:NTH65548 ODC65548:ODD65548 OMY65548:OMZ65548 OWU65548:OWV65548 PGQ65548:PGR65548 PQM65548:PQN65548 QAI65548:QAJ65548 QKE65548:QKF65548 QUA65548:QUB65548 RDW65548:RDX65548 RNS65548:RNT65548 RXO65548:RXP65548 SHK65548:SHL65548 SRG65548:SRH65548 TBC65548:TBD65548 TKY65548:TKZ65548 TUU65548:TUV65548 UEQ65548:UER65548 UOM65548:UON65548 UYI65548:UYJ65548 VIE65548:VIF65548 VSA65548:VSB65548 WBW65548:WBX65548 WLS65548:WLT65548 WVO65548:WVP65548 G131084:H131084 JC131084:JD131084 SY131084:SZ131084 ACU131084:ACV131084 AMQ131084:AMR131084 AWM131084:AWN131084 BGI131084:BGJ131084 BQE131084:BQF131084 CAA131084:CAB131084 CJW131084:CJX131084 CTS131084:CTT131084 DDO131084:DDP131084 DNK131084:DNL131084 DXG131084:DXH131084 EHC131084:EHD131084 EQY131084:EQZ131084 FAU131084:FAV131084 FKQ131084:FKR131084 FUM131084:FUN131084 GEI131084:GEJ131084 GOE131084:GOF131084 GYA131084:GYB131084 HHW131084:HHX131084 HRS131084:HRT131084 IBO131084:IBP131084 ILK131084:ILL131084 IVG131084:IVH131084 JFC131084:JFD131084 JOY131084:JOZ131084 JYU131084:JYV131084 KIQ131084:KIR131084 KSM131084:KSN131084 LCI131084:LCJ131084 LME131084:LMF131084 LWA131084:LWB131084 MFW131084:MFX131084 MPS131084:MPT131084 MZO131084:MZP131084 NJK131084:NJL131084 NTG131084:NTH131084 ODC131084:ODD131084 OMY131084:OMZ131084 OWU131084:OWV131084 PGQ131084:PGR131084 PQM131084:PQN131084 QAI131084:QAJ131084 QKE131084:QKF131084 QUA131084:QUB131084 RDW131084:RDX131084 RNS131084:RNT131084 RXO131084:RXP131084 SHK131084:SHL131084 SRG131084:SRH131084 TBC131084:TBD131084 TKY131084:TKZ131084 TUU131084:TUV131084 UEQ131084:UER131084 UOM131084:UON131084 UYI131084:UYJ131084 VIE131084:VIF131084 VSA131084:VSB131084 WBW131084:WBX131084 WLS131084:WLT131084 WVO131084:WVP131084 G196620:H196620 JC196620:JD196620 SY196620:SZ196620 ACU196620:ACV196620 AMQ196620:AMR196620 AWM196620:AWN196620 BGI196620:BGJ196620 BQE196620:BQF196620 CAA196620:CAB196620 CJW196620:CJX196620 CTS196620:CTT196620 DDO196620:DDP196620 DNK196620:DNL196620 DXG196620:DXH196620 EHC196620:EHD196620 EQY196620:EQZ196620 FAU196620:FAV196620 FKQ196620:FKR196620 FUM196620:FUN196620 GEI196620:GEJ196620 GOE196620:GOF196620 GYA196620:GYB196620 HHW196620:HHX196620 HRS196620:HRT196620 IBO196620:IBP196620 ILK196620:ILL196620 IVG196620:IVH196620 JFC196620:JFD196620 JOY196620:JOZ196620 JYU196620:JYV196620 KIQ196620:KIR196620 KSM196620:KSN196620 LCI196620:LCJ196620 LME196620:LMF196620 LWA196620:LWB196620 MFW196620:MFX196620 MPS196620:MPT196620 MZO196620:MZP196620 NJK196620:NJL196620 NTG196620:NTH196620 ODC196620:ODD196620 OMY196620:OMZ196620 OWU196620:OWV196620 PGQ196620:PGR196620 PQM196620:PQN196620 QAI196620:QAJ196620 QKE196620:QKF196620 QUA196620:QUB196620 RDW196620:RDX196620 RNS196620:RNT196620 RXO196620:RXP196620 SHK196620:SHL196620 SRG196620:SRH196620 TBC196620:TBD196620 TKY196620:TKZ196620 TUU196620:TUV196620 UEQ196620:UER196620 UOM196620:UON196620 UYI196620:UYJ196620 VIE196620:VIF196620 VSA196620:VSB196620 WBW196620:WBX196620 WLS196620:WLT196620 WVO196620:WVP196620 G262156:H262156 JC262156:JD262156 SY262156:SZ262156 ACU262156:ACV262156 AMQ262156:AMR262156 AWM262156:AWN262156 BGI262156:BGJ262156 BQE262156:BQF262156 CAA262156:CAB262156 CJW262156:CJX262156 CTS262156:CTT262156 DDO262156:DDP262156 DNK262156:DNL262156 DXG262156:DXH262156 EHC262156:EHD262156 EQY262156:EQZ262156 FAU262156:FAV262156 FKQ262156:FKR262156 FUM262156:FUN262156 GEI262156:GEJ262156 GOE262156:GOF262156 GYA262156:GYB262156 HHW262156:HHX262156 HRS262156:HRT262156 IBO262156:IBP262156 ILK262156:ILL262156 IVG262156:IVH262156 JFC262156:JFD262156 JOY262156:JOZ262156 JYU262156:JYV262156 KIQ262156:KIR262156 KSM262156:KSN262156 LCI262156:LCJ262156 LME262156:LMF262156 LWA262156:LWB262156 MFW262156:MFX262156 MPS262156:MPT262156 MZO262156:MZP262156 NJK262156:NJL262156 NTG262156:NTH262156 ODC262156:ODD262156 OMY262156:OMZ262156 OWU262156:OWV262156 PGQ262156:PGR262156 PQM262156:PQN262156 QAI262156:QAJ262156 QKE262156:QKF262156 QUA262156:QUB262156 RDW262156:RDX262156 RNS262156:RNT262156 RXO262156:RXP262156 SHK262156:SHL262156 SRG262156:SRH262156 TBC262156:TBD262156 TKY262156:TKZ262156 TUU262156:TUV262156 UEQ262156:UER262156 UOM262156:UON262156 UYI262156:UYJ262156 VIE262156:VIF262156 VSA262156:VSB262156 WBW262156:WBX262156 WLS262156:WLT262156 WVO262156:WVP262156 G327692:H327692 JC327692:JD327692 SY327692:SZ327692 ACU327692:ACV327692 AMQ327692:AMR327692 AWM327692:AWN327692 BGI327692:BGJ327692 BQE327692:BQF327692 CAA327692:CAB327692 CJW327692:CJX327692 CTS327692:CTT327692 DDO327692:DDP327692 DNK327692:DNL327692 DXG327692:DXH327692 EHC327692:EHD327692 EQY327692:EQZ327692 FAU327692:FAV327692 FKQ327692:FKR327692 FUM327692:FUN327692 GEI327692:GEJ327692 GOE327692:GOF327692 GYA327692:GYB327692 HHW327692:HHX327692 HRS327692:HRT327692 IBO327692:IBP327692 ILK327692:ILL327692 IVG327692:IVH327692 JFC327692:JFD327692 JOY327692:JOZ327692 JYU327692:JYV327692 KIQ327692:KIR327692 KSM327692:KSN327692 LCI327692:LCJ327692 LME327692:LMF327692 LWA327692:LWB327692 MFW327692:MFX327692 MPS327692:MPT327692 MZO327692:MZP327692 NJK327692:NJL327692 NTG327692:NTH327692 ODC327692:ODD327692 OMY327692:OMZ327692 OWU327692:OWV327692 PGQ327692:PGR327692 PQM327692:PQN327692 QAI327692:QAJ327692 QKE327692:QKF327692 QUA327692:QUB327692 RDW327692:RDX327692 RNS327692:RNT327692 RXO327692:RXP327692 SHK327692:SHL327692 SRG327692:SRH327692 TBC327692:TBD327692 TKY327692:TKZ327692 TUU327692:TUV327692 UEQ327692:UER327692 UOM327692:UON327692 UYI327692:UYJ327692 VIE327692:VIF327692 VSA327692:VSB327692 WBW327692:WBX327692 WLS327692:WLT327692 WVO327692:WVP327692 G393228:H393228 JC393228:JD393228 SY393228:SZ393228 ACU393228:ACV393228 AMQ393228:AMR393228 AWM393228:AWN393228 BGI393228:BGJ393228 BQE393228:BQF393228 CAA393228:CAB393228 CJW393228:CJX393228 CTS393228:CTT393228 DDO393228:DDP393228 DNK393228:DNL393228 DXG393228:DXH393228 EHC393228:EHD393228 EQY393228:EQZ393228 FAU393228:FAV393228 FKQ393228:FKR393228 FUM393228:FUN393228 GEI393228:GEJ393228 GOE393228:GOF393228 GYA393228:GYB393228 HHW393228:HHX393228 HRS393228:HRT393228 IBO393228:IBP393228 ILK393228:ILL393228 IVG393228:IVH393228 JFC393228:JFD393228 JOY393228:JOZ393228 JYU393228:JYV393228 KIQ393228:KIR393228 KSM393228:KSN393228 LCI393228:LCJ393228 LME393228:LMF393228 LWA393228:LWB393228 MFW393228:MFX393228 MPS393228:MPT393228 MZO393228:MZP393228 NJK393228:NJL393228 NTG393228:NTH393228 ODC393228:ODD393228 OMY393228:OMZ393228 OWU393228:OWV393228 PGQ393228:PGR393228 PQM393228:PQN393228 QAI393228:QAJ393228 QKE393228:QKF393228 QUA393228:QUB393228 RDW393228:RDX393228 RNS393228:RNT393228 RXO393228:RXP393228 SHK393228:SHL393228 SRG393228:SRH393228 TBC393228:TBD393228 TKY393228:TKZ393228 TUU393228:TUV393228 UEQ393228:UER393228 UOM393228:UON393228 UYI393228:UYJ393228 VIE393228:VIF393228 VSA393228:VSB393228 WBW393228:WBX393228 WLS393228:WLT393228 WVO393228:WVP393228 G458764:H458764 JC458764:JD458764 SY458764:SZ458764 ACU458764:ACV458764 AMQ458764:AMR458764 AWM458764:AWN458764 BGI458764:BGJ458764 BQE458764:BQF458764 CAA458764:CAB458764 CJW458764:CJX458764 CTS458764:CTT458764 DDO458764:DDP458764 DNK458764:DNL458764 DXG458764:DXH458764 EHC458764:EHD458764 EQY458764:EQZ458764 FAU458764:FAV458764 FKQ458764:FKR458764 FUM458764:FUN458764 GEI458764:GEJ458764 GOE458764:GOF458764 GYA458764:GYB458764 HHW458764:HHX458764 HRS458764:HRT458764 IBO458764:IBP458764 ILK458764:ILL458764 IVG458764:IVH458764 JFC458764:JFD458764 JOY458764:JOZ458764 JYU458764:JYV458764 KIQ458764:KIR458764 KSM458764:KSN458764 LCI458764:LCJ458764 LME458764:LMF458764 LWA458764:LWB458764 MFW458764:MFX458764 MPS458764:MPT458764 MZO458764:MZP458764 NJK458764:NJL458764 NTG458764:NTH458764 ODC458764:ODD458764 OMY458764:OMZ458764 OWU458764:OWV458764 PGQ458764:PGR458764 PQM458764:PQN458764 QAI458764:QAJ458764 QKE458764:QKF458764 QUA458764:QUB458764 RDW458764:RDX458764 RNS458764:RNT458764 RXO458764:RXP458764 SHK458764:SHL458764 SRG458764:SRH458764 TBC458764:TBD458764 TKY458764:TKZ458764 TUU458764:TUV458764 UEQ458764:UER458764 UOM458764:UON458764 UYI458764:UYJ458764 VIE458764:VIF458764 VSA458764:VSB458764 WBW458764:WBX458764 WLS458764:WLT458764 WVO458764:WVP458764 G524300:H524300 JC524300:JD524300 SY524300:SZ524300 ACU524300:ACV524300 AMQ524300:AMR524300 AWM524300:AWN524300 BGI524300:BGJ524300 BQE524300:BQF524300 CAA524300:CAB524300 CJW524300:CJX524300 CTS524300:CTT524300 DDO524300:DDP524300 DNK524300:DNL524300 DXG524300:DXH524300 EHC524300:EHD524300 EQY524300:EQZ524300 FAU524300:FAV524300 FKQ524300:FKR524300 FUM524300:FUN524300 GEI524300:GEJ524300 GOE524300:GOF524300 GYA524300:GYB524300 HHW524300:HHX524300 HRS524300:HRT524300 IBO524300:IBP524300 ILK524300:ILL524300 IVG524300:IVH524300 JFC524300:JFD524300 JOY524300:JOZ524300 JYU524300:JYV524300 KIQ524300:KIR524300 KSM524300:KSN524300 LCI524300:LCJ524300 LME524300:LMF524300 LWA524300:LWB524300 MFW524300:MFX524300 MPS524300:MPT524300 MZO524300:MZP524300 NJK524300:NJL524300 NTG524300:NTH524300 ODC524300:ODD524300 OMY524300:OMZ524300 OWU524300:OWV524300 PGQ524300:PGR524300 PQM524300:PQN524300 QAI524300:QAJ524300 QKE524300:QKF524300 QUA524300:QUB524300 RDW524300:RDX524300 RNS524300:RNT524300 RXO524300:RXP524300 SHK524300:SHL524300 SRG524300:SRH524300 TBC524300:TBD524300 TKY524300:TKZ524300 TUU524300:TUV524300 UEQ524300:UER524300 UOM524300:UON524300 UYI524300:UYJ524300 VIE524300:VIF524300 VSA524300:VSB524300 WBW524300:WBX524300 WLS524300:WLT524300 WVO524300:WVP524300 G589836:H589836 JC589836:JD589836 SY589836:SZ589836 ACU589836:ACV589836 AMQ589836:AMR589836 AWM589836:AWN589836 BGI589836:BGJ589836 BQE589836:BQF589836 CAA589836:CAB589836 CJW589836:CJX589836 CTS589836:CTT589836 DDO589836:DDP589836 DNK589836:DNL589836 DXG589836:DXH589836 EHC589836:EHD589836 EQY589836:EQZ589836 FAU589836:FAV589836 FKQ589836:FKR589836 FUM589836:FUN589836 GEI589836:GEJ589836 GOE589836:GOF589836 GYA589836:GYB589836 HHW589836:HHX589836 HRS589836:HRT589836 IBO589836:IBP589836 ILK589836:ILL589836 IVG589836:IVH589836 JFC589836:JFD589836 JOY589836:JOZ589836 JYU589836:JYV589836 KIQ589836:KIR589836 KSM589836:KSN589836 LCI589836:LCJ589836 LME589836:LMF589836 LWA589836:LWB589836 MFW589836:MFX589836 MPS589836:MPT589836 MZO589836:MZP589836 NJK589836:NJL589836 NTG589836:NTH589836 ODC589836:ODD589836 OMY589836:OMZ589836 OWU589836:OWV589836 PGQ589836:PGR589836 PQM589836:PQN589836 QAI589836:QAJ589836 QKE589836:QKF589836 QUA589836:QUB589836 RDW589836:RDX589836 RNS589836:RNT589836 RXO589836:RXP589836 SHK589836:SHL589836 SRG589836:SRH589836 TBC589836:TBD589836 TKY589836:TKZ589836 TUU589836:TUV589836 UEQ589836:UER589836 UOM589836:UON589836 UYI589836:UYJ589836 VIE589836:VIF589836 VSA589836:VSB589836 WBW589836:WBX589836 WLS589836:WLT589836 WVO589836:WVP589836 G655372:H655372 JC655372:JD655372 SY655372:SZ655372 ACU655372:ACV655372 AMQ655372:AMR655372 AWM655372:AWN655372 BGI655372:BGJ655372 BQE655372:BQF655372 CAA655372:CAB655372 CJW655372:CJX655372 CTS655372:CTT655372 DDO655372:DDP655372 DNK655372:DNL655372 DXG655372:DXH655372 EHC655372:EHD655372 EQY655372:EQZ655372 FAU655372:FAV655372 FKQ655372:FKR655372 FUM655372:FUN655372 GEI655372:GEJ655372 GOE655372:GOF655372 GYA655372:GYB655372 HHW655372:HHX655372 HRS655372:HRT655372 IBO655372:IBP655372 ILK655372:ILL655372 IVG655372:IVH655372 JFC655372:JFD655372 JOY655372:JOZ655372 JYU655372:JYV655372 KIQ655372:KIR655372 KSM655372:KSN655372 LCI655372:LCJ655372 LME655372:LMF655372 LWA655372:LWB655372 MFW655372:MFX655372 MPS655372:MPT655372 MZO655372:MZP655372 NJK655372:NJL655372 NTG655372:NTH655372 ODC655372:ODD655372 OMY655372:OMZ655372 OWU655372:OWV655372 PGQ655372:PGR655372 PQM655372:PQN655372 QAI655372:QAJ655372 QKE655372:QKF655372 QUA655372:QUB655372 RDW655372:RDX655372 RNS655372:RNT655372 RXO655372:RXP655372 SHK655372:SHL655372 SRG655372:SRH655372 TBC655372:TBD655372 TKY655372:TKZ655372 TUU655372:TUV655372 UEQ655372:UER655372 UOM655372:UON655372 UYI655372:UYJ655372 VIE655372:VIF655372 VSA655372:VSB655372 WBW655372:WBX655372 WLS655372:WLT655372 WVO655372:WVP655372 G720908:H720908 JC720908:JD720908 SY720908:SZ720908 ACU720908:ACV720908 AMQ720908:AMR720908 AWM720908:AWN720908 BGI720908:BGJ720908 BQE720908:BQF720908 CAA720908:CAB720908 CJW720908:CJX720908 CTS720908:CTT720908 DDO720908:DDP720908 DNK720908:DNL720908 DXG720908:DXH720908 EHC720908:EHD720908 EQY720908:EQZ720908 FAU720908:FAV720908 FKQ720908:FKR720908 FUM720908:FUN720908 GEI720908:GEJ720908 GOE720908:GOF720908 GYA720908:GYB720908 HHW720908:HHX720908 HRS720908:HRT720908 IBO720908:IBP720908 ILK720908:ILL720908 IVG720908:IVH720908 JFC720908:JFD720908 JOY720908:JOZ720908 JYU720908:JYV720908 KIQ720908:KIR720908 KSM720908:KSN720908 LCI720908:LCJ720908 LME720908:LMF720908 LWA720908:LWB720908 MFW720908:MFX720908 MPS720908:MPT720908 MZO720908:MZP720908 NJK720908:NJL720908 NTG720908:NTH720908 ODC720908:ODD720908 OMY720908:OMZ720908 OWU720908:OWV720908 PGQ720908:PGR720908 PQM720908:PQN720908 QAI720908:QAJ720908 QKE720908:QKF720908 QUA720908:QUB720908 RDW720908:RDX720908 RNS720908:RNT720908 RXO720908:RXP720908 SHK720908:SHL720908 SRG720908:SRH720908 TBC720908:TBD720908 TKY720908:TKZ720908 TUU720908:TUV720908 UEQ720908:UER720908 UOM720908:UON720908 UYI720908:UYJ720908 VIE720908:VIF720908 VSA720908:VSB720908 WBW720908:WBX720908 WLS720908:WLT720908 WVO720908:WVP720908 G786444:H786444 JC786444:JD786444 SY786444:SZ786444 ACU786444:ACV786444 AMQ786444:AMR786444 AWM786444:AWN786444 BGI786444:BGJ786444 BQE786444:BQF786444 CAA786444:CAB786444 CJW786444:CJX786444 CTS786444:CTT786444 DDO786444:DDP786444 DNK786444:DNL786444 DXG786444:DXH786444 EHC786444:EHD786444 EQY786444:EQZ786444 FAU786444:FAV786444 FKQ786444:FKR786444 FUM786444:FUN786444 GEI786444:GEJ786444 GOE786444:GOF786444 GYA786444:GYB786444 HHW786444:HHX786444 HRS786444:HRT786444 IBO786444:IBP786444 ILK786444:ILL786444 IVG786444:IVH786444 JFC786444:JFD786444 JOY786444:JOZ786444 JYU786444:JYV786444 KIQ786444:KIR786444 KSM786444:KSN786444 LCI786444:LCJ786444 LME786444:LMF786444 LWA786444:LWB786444 MFW786444:MFX786444 MPS786444:MPT786444 MZO786444:MZP786444 NJK786444:NJL786444 NTG786444:NTH786444 ODC786444:ODD786444 OMY786444:OMZ786444 OWU786444:OWV786444 PGQ786444:PGR786444 PQM786444:PQN786444 QAI786444:QAJ786444 QKE786444:QKF786444 QUA786444:QUB786444 RDW786444:RDX786444 RNS786444:RNT786444 RXO786444:RXP786444 SHK786444:SHL786444 SRG786444:SRH786444 TBC786444:TBD786444 TKY786444:TKZ786444 TUU786444:TUV786444 UEQ786444:UER786444 UOM786444:UON786444 UYI786444:UYJ786444 VIE786444:VIF786444 VSA786444:VSB786444 WBW786444:WBX786444 WLS786444:WLT786444 WVO786444:WVP786444 G851980:H851980 JC851980:JD851980 SY851980:SZ851980 ACU851980:ACV851980 AMQ851980:AMR851980 AWM851980:AWN851980 BGI851980:BGJ851980 BQE851980:BQF851980 CAA851980:CAB851980 CJW851980:CJX851980 CTS851980:CTT851980 DDO851980:DDP851980 DNK851980:DNL851980 DXG851980:DXH851980 EHC851980:EHD851980 EQY851980:EQZ851980 FAU851980:FAV851980 FKQ851980:FKR851980 FUM851980:FUN851980 GEI851980:GEJ851980 GOE851980:GOF851980 GYA851980:GYB851980 HHW851980:HHX851980 HRS851980:HRT851980 IBO851980:IBP851980 ILK851980:ILL851980 IVG851980:IVH851980 JFC851980:JFD851980 JOY851980:JOZ851980 JYU851980:JYV851980 KIQ851980:KIR851980 KSM851980:KSN851980 LCI851980:LCJ851980 LME851980:LMF851980 LWA851980:LWB851980 MFW851980:MFX851980 MPS851980:MPT851980 MZO851980:MZP851980 NJK851980:NJL851980 NTG851980:NTH851980 ODC851980:ODD851980 OMY851980:OMZ851980 OWU851980:OWV851980 PGQ851980:PGR851980 PQM851980:PQN851980 QAI851980:QAJ851980 QKE851980:QKF851980 QUA851980:QUB851980 RDW851980:RDX851980 RNS851980:RNT851980 RXO851980:RXP851980 SHK851980:SHL851980 SRG851980:SRH851980 TBC851980:TBD851980 TKY851980:TKZ851980 TUU851980:TUV851980 UEQ851980:UER851980 UOM851980:UON851980 UYI851980:UYJ851980 VIE851980:VIF851980 VSA851980:VSB851980 WBW851980:WBX851980 WLS851980:WLT851980 WVO851980:WVP851980 G917516:H917516 JC917516:JD917516 SY917516:SZ917516 ACU917516:ACV917516 AMQ917516:AMR917516 AWM917516:AWN917516 BGI917516:BGJ917516 BQE917516:BQF917516 CAA917516:CAB917516 CJW917516:CJX917516 CTS917516:CTT917516 DDO917516:DDP917516 DNK917516:DNL917516 DXG917516:DXH917516 EHC917516:EHD917516 EQY917516:EQZ917516 FAU917516:FAV917516 FKQ917516:FKR917516 FUM917516:FUN917516 GEI917516:GEJ917516 GOE917516:GOF917516 GYA917516:GYB917516 HHW917516:HHX917516 HRS917516:HRT917516 IBO917516:IBP917516 ILK917516:ILL917516 IVG917516:IVH917516 JFC917516:JFD917516 JOY917516:JOZ917516 JYU917516:JYV917516 KIQ917516:KIR917516 KSM917516:KSN917516 LCI917516:LCJ917516 LME917516:LMF917516 LWA917516:LWB917516 MFW917516:MFX917516 MPS917516:MPT917516 MZO917516:MZP917516 NJK917516:NJL917516 NTG917516:NTH917516 ODC917516:ODD917516 OMY917516:OMZ917516 OWU917516:OWV917516 PGQ917516:PGR917516 PQM917516:PQN917516 QAI917516:QAJ917516 QKE917516:QKF917516 QUA917516:QUB917516 RDW917516:RDX917516 RNS917516:RNT917516 RXO917516:RXP917516 SHK917516:SHL917516 SRG917516:SRH917516 TBC917516:TBD917516 TKY917516:TKZ917516 TUU917516:TUV917516 UEQ917516:UER917516 UOM917516:UON917516 UYI917516:UYJ917516 VIE917516:VIF917516 VSA917516:VSB917516 WBW917516:WBX917516 WLS917516:WLT917516 WVO917516:WVP917516 G983052:H983052 JC983052:JD983052 SY983052:SZ983052 ACU983052:ACV983052 AMQ983052:AMR983052 AWM983052:AWN983052 BGI983052:BGJ983052 BQE983052:BQF983052 CAA983052:CAB983052 CJW983052:CJX983052 CTS983052:CTT983052 DDO983052:DDP983052 DNK983052:DNL983052 DXG983052:DXH983052 EHC983052:EHD983052 EQY983052:EQZ983052 FAU983052:FAV983052 FKQ983052:FKR983052 FUM983052:FUN983052 GEI983052:GEJ983052 GOE983052:GOF983052 GYA983052:GYB983052 HHW983052:HHX983052 HRS983052:HRT983052 IBO983052:IBP983052 ILK983052:ILL983052 IVG983052:IVH983052 JFC983052:JFD983052 JOY983052:JOZ983052 JYU983052:JYV983052 KIQ983052:KIR983052 KSM983052:KSN983052 LCI983052:LCJ983052 LME983052:LMF983052 LWA983052:LWB983052 MFW983052:MFX983052 MPS983052:MPT983052 MZO983052:MZP983052 NJK983052:NJL983052 NTG983052:NTH983052 ODC983052:ODD983052 OMY983052:OMZ983052 OWU983052:OWV983052 PGQ983052:PGR983052 PQM983052:PQN983052 QAI983052:QAJ983052 QKE983052:QKF983052 QUA983052:QUB983052 RDW983052:RDX983052 RNS983052:RNT983052 RXO983052:RXP983052 SHK983052:SHL983052 SRG983052:SRH983052 TBC983052:TBD983052 TKY983052:TKZ983052 TUU983052:TUV983052 UEQ983052:UER983052 UOM983052:UON983052 UYI983052:UYJ983052 VIE983052:VIF983052 VSA983052:VSB983052 WBW983052:WBX983052 WLS983052:WLT983052 WVO983052:WVP983052">
      <formula1>0</formula1>
    </dataValidation>
    <dataValidation type="decimal" allowBlank="1" showInputMessage="1" showErrorMessage="1" errorTitle="Valor não permitido" error="Digite um percentual entre 0% e 100%." sqref="G11:H11 JC11:JD11 SY11:SZ11 ACU11:ACV11 AMQ11:AMR11 AWM11:AWN11 BGI11:BGJ11 BQE11:BQF11 CAA11:CAB11 CJW11:CJX11 CTS11:CTT11 DDO11:DDP11 DNK11:DNL11 DXG11:DXH11 EHC11:EHD11 EQY11:EQZ11 FAU11:FAV11 FKQ11:FKR11 FUM11:FUN11 GEI11:GEJ11 GOE11:GOF11 GYA11:GYB11 HHW11:HHX11 HRS11:HRT11 IBO11:IBP11 ILK11:ILL11 IVG11:IVH11 JFC11:JFD11 JOY11:JOZ11 JYU11:JYV11 KIQ11:KIR11 KSM11:KSN11 LCI11:LCJ11 LME11:LMF11 LWA11:LWB11 MFW11:MFX11 MPS11:MPT11 MZO11:MZP11 NJK11:NJL11 NTG11:NTH11 ODC11:ODD11 OMY11:OMZ11 OWU11:OWV11 PGQ11:PGR11 PQM11:PQN11 QAI11:QAJ11 QKE11:QKF11 QUA11:QUB11 RDW11:RDX11 RNS11:RNT11 RXO11:RXP11 SHK11:SHL11 SRG11:SRH11 TBC11:TBD11 TKY11:TKZ11 TUU11:TUV11 UEQ11:UER11 UOM11:UON11 UYI11:UYJ11 VIE11:VIF11 VSA11:VSB11 WBW11:WBX11 WLS11:WLT11 WVO11:WVP11 G65547:H65547 JC65547:JD65547 SY65547:SZ65547 ACU65547:ACV65547 AMQ65547:AMR65547 AWM65547:AWN65547 BGI65547:BGJ65547 BQE65547:BQF65547 CAA65547:CAB65547 CJW65547:CJX65547 CTS65547:CTT65547 DDO65547:DDP65547 DNK65547:DNL65547 DXG65547:DXH65547 EHC65547:EHD65547 EQY65547:EQZ65547 FAU65547:FAV65547 FKQ65547:FKR65547 FUM65547:FUN65547 GEI65547:GEJ65547 GOE65547:GOF65547 GYA65547:GYB65547 HHW65547:HHX65547 HRS65547:HRT65547 IBO65547:IBP65547 ILK65547:ILL65547 IVG65547:IVH65547 JFC65547:JFD65547 JOY65547:JOZ65547 JYU65547:JYV65547 KIQ65547:KIR65547 KSM65547:KSN65547 LCI65547:LCJ65547 LME65547:LMF65547 LWA65547:LWB65547 MFW65547:MFX65547 MPS65547:MPT65547 MZO65547:MZP65547 NJK65547:NJL65547 NTG65547:NTH65547 ODC65547:ODD65547 OMY65547:OMZ65547 OWU65547:OWV65547 PGQ65547:PGR65547 PQM65547:PQN65547 QAI65547:QAJ65547 QKE65547:QKF65547 QUA65547:QUB65547 RDW65547:RDX65547 RNS65547:RNT65547 RXO65547:RXP65547 SHK65547:SHL65547 SRG65547:SRH65547 TBC65547:TBD65547 TKY65547:TKZ65547 TUU65547:TUV65547 UEQ65547:UER65547 UOM65547:UON65547 UYI65547:UYJ65547 VIE65547:VIF65547 VSA65547:VSB65547 WBW65547:WBX65547 WLS65547:WLT65547 WVO65547:WVP65547 G131083:H131083 JC131083:JD131083 SY131083:SZ131083 ACU131083:ACV131083 AMQ131083:AMR131083 AWM131083:AWN131083 BGI131083:BGJ131083 BQE131083:BQF131083 CAA131083:CAB131083 CJW131083:CJX131083 CTS131083:CTT131083 DDO131083:DDP131083 DNK131083:DNL131083 DXG131083:DXH131083 EHC131083:EHD131083 EQY131083:EQZ131083 FAU131083:FAV131083 FKQ131083:FKR131083 FUM131083:FUN131083 GEI131083:GEJ131083 GOE131083:GOF131083 GYA131083:GYB131083 HHW131083:HHX131083 HRS131083:HRT131083 IBO131083:IBP131083 ILK131083:ILL131083 IVG131083:IVH131083 JFC131083:JFD131083 JOY131083:JOZ131083 JYU131083:JYV131083 KIQ131083:KIR131083 KSM131083:KSN131083 LCI131083:LCJ131083 LME131083:LMF131083 LWA131083:LWB131083 MFW131083:MFX131083 MPS131083:MPT131083 MZO131083:MZP131083 NJK131083:NJL131083 NTG131083:NTH131083 ODC131083:ODD131083 OMY131083:OMZ131083 OWU131083:OWV131083 PGQ131083:PGR131083 PQM131083:PQN131083 QAI131083:QAJ131083 QKE131083:QKF131083 QUA131083:QUB131083 RDW131083:RDX131083 RNS131083:RNT131083 RXO131083:RXP131083 SHK131083:SHL131083 SRG131083:SRH131083 TBC131083:TBD131083 TKY131083:TKZ131083 TUU131083:TUV131083 UEQ131083:UER131083 UOM131083:UON131083 UYI131083:UYJ131083 VIE131083:VIF131083 VSA131083:VSB131083 WBW131083:WBX131083 WLS131083:WLT131083 WVO131083:WVP131083 G196619:H196619 JC196619:JD196619 SY196619:SZ196619 ACU196619:ACV196619 AMQ196619:AMR196619 AWM196619:AWN196619 BGI196619:BGJ196619 BQE196619:BQF196619 CAA196619:CAB196619 CJW196619:CJX196619 CTS196619:CTT196619 DDO196619:DDP196619 DNK196619:DNL196619 DXG196619:DXH196619 EHC196619:EHD196619 EQY196619:EQZ196619 FAU196619:FAV196619 FKQ196619:FKR196619 FUM196619:FUN196619 GEI196619:GEJ196619 GOE196619:GOF196619 GYA196619:GYB196619 HHW196619:HHX196619 HRS196619:HRT196619 IBO196619:IBP196619 ILK196619:ILL196619 IVG196619:IVH196619 JFC196619:JFD196619 JOY196619:JOZ196619 JYU196619:JYV196619 KIQ196619:KIR196619 KSM196619:KSN196619 LCI196619:LCJ196619 LME196619:LMF196619 LWA196619:LWB196619 MFW196619:MFX196619 MPS196619:MPT196619 MZO196619:MZP196619 NJK196619:NJL196619 NTG196619:NTH196619 ODC196619:ODD196619 OMY196619:OMZ196619 OWU196619:OWV196619 PGQ196619:PGR196619 PQM196619:PQN196619 QAI196619:QAJ196619 QKE196619:QKF196619 QUA196619:QUB196619 RDW196619:RDX196619 RNS196619:RNT196619 RXO196619:RXP196619 SHK196619:SHL196619 SRG196619:SRH196619 TBC196619:TBD196619 TKY196619:TKZ196619 TUU196619:TUV196619 UEQ196619:UER196619 UOM196619:UON196619 UYI196619:UYJ196619 VIE196619:VIF196619 VSA196619:VSB196619 WBW196619:WBX196619 WLS196619:WLT196619 WVO196619:WVP196619 G262155:H262155 JC262155:JD262155 SY262155:SZ262155 ACU262155:ACV262155 AMQ262155:AMR262155 AWM262155:AWN262155 BGI262155:BGJ262155 BQE262155:BQF262155 CAA262155:CAB262155 CJW262155:CJX262155 CTS262155:CTT262155 DDO262155:DDP262155 DNK262155:DNL262155 DXG262155:DXH262155 EHC262155:EHD262155 EQY262155:EQZ262155 FAU262155:FAV262155 FKQ262155:FKR262155 FUM262155:FUN262155 GEI262155:GEJ262155 GOE262155:GOF262155 GYA262155:GYB262155 HHW262155:HHX262155 HRS262155:HRT262155 IBO262155:IBP262155 ILK262155:ILL262155 IVG262155:IVH262155 JFC262155:JFD262155 JOY262155:JOZ262155 JYU262155:JYV262155 KIQ262155:KIR262155 KSM262155:KSN262155 LCI262155:LCJ262155 LME262155:LMF262155 LWA262155:LWB262155 MFW262155:MFX262155 MPS262155:MPT262155 MZO262155:MZP262155 NJK262155:NJL262155 NTG262155:NTH262155 ODC262155:ODD262155 OMY262155:OMZ262155 OWU262155:OWV262155 PGQ262155:PGR262155 PQM262155:PQN262155 QAI262155:QAJ262155 QKE262155:QKF262155 QUA262155:QUB262155 RDW262155:RDX262155 RNS262155:RNT262155 RXO262155:RXP262155 SHK262155:SHL262155 SRG262155:SRH262155 TBC262155:TBD262155 TKY262155:TKZ262155 TUU262155:TUV262155 UEQ262155:UER262155 UOM262155:UON262155 UYI262155:UYJ262155 VIE262155:VIF262155 VSA262155:VSB262155 WBW262155:WBX262155 WLS262155:WLT262155 WVO262155:WVP262155 G327691:H327691 JC327691:JD327691 SY327691:SZ327691 ACU327691:ACV327691 AMQ327691:AMR327691 AWM327691:AWN327691 BGI327691:BGJ327691 BQE327691:BQF327691 CAA327691:CAB327691 CJW327691:CJX327691 CTS327691:CTT327691 DDO327691:DDP327691 DNK327691:DNL327691 DXG327691:DXH327691 EHC327691:EHD327691 EQY327691:EQZ327691 FAU327691:FAV327691 FKQ327691:FKR327691 FUM327691:FUN327691 GEI327691:GEJ327691 GOE327691:GOF327691 GYA327691:GYB327691 HHW327691:HHX327691 HRS327691:HRT327691 IBO327691:IBP327691 ILK327691:ILL327691 IVG327691:IVH327691 JFC327691:JFD327691 JOY327691:JOZ327691 JYU327691:JYV327691 KIQ327691:KIR327691 KSM327691:KSN327691 LCI327691:LCJ327691 LME327691:LMF327691 LWA327691:LWB327691 MFW327691:MFX327691 MPS327691:MPT327691 MZO327691:MZP327691 NJK327691:NJL327691 NTG327691:NTH327691 ODC327691:ODD327691 OMY327691:OMZ327691 OWU327691:OWV327691 PGQ327691:PGR327691 PQM327691:PQN327691 QAI327691:QAJ327691 QKE327691:QKF327691 QUA327691:QUB327691 RDW327691:RDX327691 RNS327691:RNT327691 RXO327691:RXP327691 SHK327691:SHL327691 SRG327691:SRH327691 TBC327691:TBD327691 TKY327691:TKZ327691 TUU327691:TUV327691 UEQ327691:UER327691 UOM327691:UON327691 UYI327691:UYJ327691 VIE327691:VIF327691 VSA327691:VSB327691 WBW327691:WBX327691 WLS327691:WLT327691 WVO327691:WVP327691 G393227:H393227 JC393227:JD393227 SY393227:SZ393227 ACU393227:ACV393227 AMQ393227:AMR393227 AWM393227:AWN393227 BGI393227:BGJ393227 BQE393227:BQF393227 CAA393227:CAB393227 CJW393227:CJX393227 CTS393227:CTT393227 DDO393227:DDP393227 DNK393227:DNL393227 DXG393227:DXH393227 EHC393227:EHD393227 EQY393227:EQZ393227 FAU393227:FAV393227 FKQ393227:FKR393227 FUM393227:FUN393227 GEI393227:GEJ393227 GOE393227:GOF393227 GYA393227:GYB393227 HHW393227:HHX393227 HRS393227:HRT393227 IBO393227:IBP393227 ILK393227:ILL393227 IVG393227:IVH393227 JFC393227:JFD393227 JOY393227:JOZ393227 JYU393227:JYV393227 KIQ393227:KIR393227 KSM393227:KSN393227 LCI393227:LCJ393227 LME393227:LMF393227 LWA393227:LWB393227 MFW393227:MFX393227 MPS393227:MPT393227 MZO393227:MZP393227 NJK393227:NJL393227 NTG393227:NTH393227 ODC393227:ODD393227 OMY393227:OMZ393227 OWU393227:OWV393227 PGQ393227:PGR393227 PQM393227:PQN393227 QAI393227:QAJ393227 QKE393227:QKF393227 QUA393227:QUB393227 RDW393227:RDX393227 RNS393227:RNT393227 RXO393227:RXP393227 SHK393227:SHL393227 SRG393227:SRH393227 TBC393227:TBD393227 TKY393227:TKZ393227 TUU393227:TUV393227 UEQ393227:UER393227 UOM393227:UON393227 UYI393227:UYJ393227 VIE393227:VIF393227 VSA393227:VSB393227 WBW393227:WBX393227 WLS393227:WLT393227 WVO393227:WVP393227 G458763:H458763 JC458763:JD458763 SY458763:SZ458763 ACU458763:ACV458763 AMQ458763:AMR458763 AWM458763:AWN458763 BGI458763:BGJ458763 BQE458763:BQF458763 CAA458763:CAB458763 CJW458763:CJX458763 CTS458763:CTT458763 DDO458763:DDP458763 DNK458763:DNL458763 DXG458763:DXH458763 EHC458763:EHD458763 EQY458763:EQZ458763 FAU458763:FAV458763 FKQ458763:FKR458763 FUM458763:FUN458763 GEI458763:GEJ458763 GOE458763:GOF458763 GYA458763:GYB458763 HHW458763:HHX458763 HRS458763:HRT458763 IBO458763:IBP458763 ILK458763:ILL458763 IVG458763:IVH458763 JFC458763:JFD458763 JOY458763:JOZ458763 JYU458763:JYV458763 KIQ458763:KIR458763 KSM458763:KSN458763 LCI458763:LCJ458763 LME458763:LMF458763 LWA458763:LWB458763 MFW458763:MFX458763 MPS458763:MPT458763 MZO458763:MZP458763 NJK458763:NJL458763 NTG458763:NTH458763 ODC458763:ODD458763 OMY458763:OMZ458763 OWU458763:OWV458763 PGQ458763:PGR458763 PQM458763:PQN458763 QAI458763:QAJ458763 QKE458763:QKF458763 QUA458763:QUB458763 RDW458763:RDX458763 RNS458763:RNT458763 RXO458763:RXP458763 SHK458763:SHL458763 SRG458763:SRH458763 TBC458763:TBD458763 TKY458763:TKZ458763 TUU458763:TUV458763 UEQ458763:UER458763 UOM458763:UON458763 UYI458763:UYJ458763 VIE458763:VIF458763 VSA458763:VSB458763 WBW458763:WBX458763 WLS458763:WLT458763 WVO458763:WVP458763 G524299:H524299 JC524299:JD524299 SY524299:SZ524299 ACU524299:ACV524299 AMQ524299:AMR524299 AWM524299:AWN524299 BGI524299:BGJ524299 BQE524299:BQF524299 CAA524299:CAB524299 CJW524299:CJX524299 CTS524299:CTT524299 DDO524299:DDP524299 DNK524299:DNL524299 DXG524299:DXH524299 EHC524299:EHD524299 EQY524299:EQZ524299 FAU524299:FAV524299 FKQ524299:FKR524299 FUM524299:FUN524299 GEI524299:GEJ524299 GOE524299:GOF524299 GYA524299:GYB524299 HHW524299:HHX524299 HRS524299:HRT524299 IBO524299:IBP524299 ILK524299:ILL524299 IVG524299:IVH524299 JFC524299:JFD524299 JOY524299:JOZ524299 JYU524299:JYV524299 KIQ524299:KIR524299 KSM524299:KSN524299 LCI524299:LCJ524299 LME524299:LMF524299 LWA524299:LWB524299 MFW524299:MFX524299 MPS524299:MPT524299 MZO524299:MZP524299 NJK524299:NJL524299 NTG524299:NTH524299 ODC524299:ODD524299 OMY524299:OMZ524299 OWU524299:OWV524299 PGQ524299:PGR524299 PQM524299:PQN524299 QAI524299:QAJ524299 QKE524299:QKF524299 QUA524299:QUB524299 RDW524299:RDX524299 RNS524299:RNT524299 RXO524299:RXP524299 SHK524299:SHL524299 SRG524299:SRH524299 TBC524299:TBD524299 TKY524299:TKZ524299 TUU524299:TUV524299 UEQ524299:UER524299 UOM524299:UON524299 UYI524299:UYJ524299 VIE524299:VIF524299 VSA524299:VSB524299 WBW524299:WBX524299 WLS524299:WLT524299 WVO524299:WVP524299 G589835:H589835 JC589835:JD589835 SY589835:SZ589835 ACU589835:ACV589835 AMQ589835:AMR589835 AWM589835:AWN589835 BGI589835:BGJ589835 BQE589835:BQF589835 CAA589835:CAB589835 CJW589835:CJX589835 CTS589835:CTT589835 DDO589835:DDP589835 DNK589835:DNL589835 DXG589835:DXH589835 EHC589835:EHD589835 EQY589835:EQZ589835 FAU589835:FAV589835 FKQ589835:FKR589835 FUM589835:FUN589835 GEI589835:GEJ589835 GOE589835:GOF589835 GYA589835:GYB589835 HHW589835:HHX589835 HRS589835:HRT589835 IBO589835:IBP589835 ILK589835:ILL589835 IVG589835:IVH589835 JFC589835:JFD589835 JOY589835:JOZ589835 JYU589835:JYV589835 KIQ589835:KIR589835 KSM589835:KSN589835 LCI589835:LCJ589835 LME589835:LMF589835 LWA589835:LWB589835 MFW589835:MFX589835 MPS589835:MPT589835 MZO589835:MZP589835 NJK589835:NJL589835 NTG589835:NTH589835 ODC589835:ODD589835 OMY589835:OMZ589835 OWU589835:OWV589835 PGQ589835:PGR589835 PQM589835:PQN589835 QAI589835:QAJ589835 QKE589835:QKF589835 QUA589835:QUB589835 RDW589835:RDX589835 RNS589835:RNT589835 RXO589835:RXP589835 SHK589835:SHL589835 SRG589835:SRH589835 TBC589835:TBD589835 TKY589835:TKZ589835 TUU589835:TUV589835 UEQ589835:UER589835 UOM589835:UON589835 UYI589835:UYJ589835 VIE589835:VIF589835 VSA589835:VSB589835 WBW589835:WBX589835 WLS589835:WLT589835 WVO589835:WVP589835 G655371:H655371 JC655371:JD655371 SY655371:SZ655371 ACU655371:ACV655371 AMQ655371:AMR655371 AWM655371:AWN655371 BGI655371:BGJ655371 BQE655371:BQF655371 CAA655371:CAB655371 CJW655371:CJX655371 CTS655371:CTT655371 DDO655371:DDP655371 DNK655371:DNL655371 DXG655371:DXH655371 EHC655371:EHD655371 EQY655371:EQZ655371 FAU655371:FAV655371 FKQ655371:FKR655371 FUM655371:FUN655371 GEI655371:GEJ655371 GOE655371:GOF655371 GYA655371:GYB655371 HHW655371:HHX655371 HRS655371:HRT655371 IBO655371:IBP655371 ILK655371:ILL655371 IVG655371:IVH655371 JFC655371:JFD655371 JOY655371:JOZ655371 JYU655371:JYV655371 KIQ655371:KIR655371 KSM655371:KSN655371 LCI655371:LCJ655371 LME655371:LMF655371 LWA655371:LWB655371 MFW655371:MFX655371 MPS655371:MPT655371 MZO655371:MZP655371 NJK655371:NJL655371 NTG655371:NTH655371 ODC655371:ODD655371 OMY655371:OMZ655371 OWU655371:OWV655371 PGQ655371:PGR655371 PQM655371:PQN655371 QAI655371:QAJ655371 QKE655371:QKF655371 QUA655371:QUB655371 RDW655371:RDX655371 RNS655371:RNT655371 RXO655371:RXP655371 SHK655371:SHL655371 SRG655371:SRH655371 TBC655371:TBD655371 TKY655371:TKZ655371 TUU655371:TUV655371 UEQ655371:UER655371 UOM655371:UON655371 UYI655371:UYJ655371 VIE655371:VIF655371 VSA655371:VSB655371 WBW655371:WBX655371 WLS655371:WLT655371 WVO655371:WVP655371 G720907:H720907 JC720907:JD720907 SY720907:SZ720907 ACU720907:ACV720907 AMQ720907:AMR720907 AWM720907:AWN720907 BGI720907:BGJ720907 BQE720907:BQF720907 CAA720907:CAB720907 CJW720907:CJX720907 CTS720907:CTT720907 DDO720907:DDP720907 DNK720907:DNL720907 DXG720907:DXH720907 EHC720907:EHD720907 EQY720907:EQZ720907 FAU720907:FAV720907 FKQ720907:FKR720907 FUM720907:FUN720907 GEI720907:GEJ720907 GOE720907:GOF720907 GYA720907:GYB720907 HHW720907:HHX720907 HRS720907:HRT720907 IBO720907:IBP720907 ILK720907:ILL720907 IVG720907:IVH720907 JFC720907:JFD720907 JOY720907:JOZ720907 JYU720907:JYV720907 KIQ720907:KIR720907 KSM720907:KSN720907 LCI720907:LCJ720907 LME720907:LMF720907 LWA720907:LWB720907 MFW720907:MFX720907 MPS720907:MPT720907 MZO720907:MZP720907 NJK720907:NJL720907 NTG720907:NTH720907 ODC720907:ODD720907 OMY720907:OMZ720907 OWU720907:OWV720907 PGQ720907:PGR720907 PQM720907:PQN720907 QAI720907:QAJ720907 QKE720907:QKF720907 QUA720907:QUB720907 RDW720907:RDX720907 RNS720907:RNT720907 RXO720907:RXP720907 SHK720907:SHL720907 SRG720907:SRH720907 TBC720907:TBD720907 TKY720907:TKZ720907 TUU720907:TUV720907 UEQ720907:UER720907 UOM720907:UON720907 UYI720907:UYJ720907 VIE720907:VIF720907 VSA720907:VSB720907 WBW720907:WBX720907 WLS720907:WLT720907 WVO720907:WVP720907 G786443:H786443 JC786443:JD786443 SY786443:SZ786443 ACU786443:ACV786443 AMQ786443:AMR786443 AWM786443:AWN786443 BGI786443:BGJ786443 BQE786443:BQF786443 CAA786443:CAB786443 CJW786443:CJX786443 CTS786443:CTT786443 DDO786443:DDP786443 DNK786443:DNL786443 DXG786443:DXH786443 EHC786443:EHD786443 EQY786443:EQZ786443 FAU786443:FAV786443 FKQ786443:FKR786443 FUM786443:FUN786443 GEI786443:GEJ786443 GOE786443:GOF786443 GYA786443:GYB786443 HHW786443:HHX786443 HRS786443:HRT786443 IBO786443:IBP786443 ILK786443:ILL786443 IVG786443:IVH786443 JFC786443:JFD786443 JOY786443:JOZ786443 JYU786443:JYV786443 KIQ786443:KIR786443 KSM786443:KSN786443 LCI786443:LCJ786443 LME786443:LMF786443 LWA786443:LWB786443 MFW786443:MFX786443 MPS786443:MPT786443 MZO786443:MZP786443 NJK786443:NJL786443 NTG786443:NTH786443 ODC786443:ODD786443 OMY786443:OMZ786443 OWU786443:OWV786443 PGQ786443:PGR786443 PQM786443:PQN786443 QAI786443:QAJ786443 QKE786443:QKF786443 QUA786443:QUB786443 RDW786443:RDX786443 RNS786443:RNT786443 RXO786443:RXP786443 SHK786443:SHL786443 SRG786443:SRH786443 TBC786443:TBD786443 TKY786443:TKZ786443 TUU786443:TUV786443 UEQ786443:UER786443 UOM786443:UON786443 UYI786443:UYJ786443 VIE786443:VIF786443 VSA786443:VSB786443 WBW786443:WBX786443 WLS786443:WLT786443 WVO786443:WVP786443 G851979:H851979 JC851979:JD851979 SY851979:SZ851979 ACU851979:ACV851979 AMQ851979:AMR851979 AWM851979:AWN851979 BGI851979:BGJ851979 BQE851979:BQF851979 CAA851979:CAB851979 CJW851979:CJX851979 CTS851979:CTT851979 DDO851979:DDP851979 DNK851979:DNL851979 DXG851979:DXH851979 EHC851979:EHD851979 EQY851979:EQZ851979 FAU851979:FAV851979 FKQ851979:FKR851979 FUM851979:FUN851979 GEI851979:GEJ851979 GOE851979:GOF851979 GYA851979:GYB851979 HHW851979:HHX851979 HRS851979:HRT851979 IBO851979:IBP851979 ILK851979:ILL851979 IVG851979:IVH851979 JFC851979:JFD851979 JOY851979:JOZ851979 JYU851979:JYV851979 KIQ851979:KIR851979 KSM851979:KSN851979 LCI851979:LCJ851979 LME851979:LMF851979 LWA851979:LWB851979 MFW851979:MFX851979 MPS851979:MPT851979 MZO851979:MZP851979 NJK851979:NJL851979 NTG851979:NTH851979 ODC851979:ODD851979 OMY851979:OMZ851979 OWU851979:OWV851979 PGQ851979:PGR851979 PQM851979:PQN851979 QAI851979:QAJ851979 QKE851979:QKF851979 QUA851979:QUB851979 RDW851979:RDX851979 RNS851979:RNT851979 RXO851979:RXP851979 SHK851979:SHL851979 SRG851979:SRH851979 TBC851979:TBD851979 TKY851979:TKZ851979 TUU851979:TUV851979 UEQ851979:UER851979 UOM851979:UON851979 UYI851979:UYJ851979 VIE851979:VIF851979 VSA851979:VSB851979 WBW851979:WBX851979 WLS851979:WLT851979 WVO851979:WVP851979 G917515:H917515 JC917515:JD917515 SY917515:SZ917515 ACU917515:ACV917515 AMQ917515:AMR917515 AWM917515:AWN917515 BGI917515:BGJ917515 BQE917515:BQF917515 CAA917515:CAB917515 CJW917515:CJX917515 CTS917515:CTT917515 DDO917515:DDP917515 DNK917515:DNL917515 DXG917515:DXH917515 EHC917515:EHD917515 EQY917515:EQZ917515 FAU917515:FAV917515 FKQ917515:FKR917515 FUM917515:FUN917515 GEI917515:GEJ917515 GOE917515:GOF917515 GYA917515:GYB917515 HHW917515:HHX917515 HRS917515:HRT917515 IBO917515:IBP917515 ILK917515:ILL917515 IVG917515:IVH917515 JFC917515:JFD917515 JOY917515:JOZ917515 JYU917515:JYV917515 KIQ917515:KIR917515 KSM917515:KSN917515 LCI917515:LCJ917515 LME917515:LMF917515 LWA917515:LWB917515 MFW917515:MFX917515 MPS917515:MPT917515 MZO917515:MZP917515 NJK917515:NJL917515 NTG917515:NTH917515 ODC917515:ODD917515 OMY917515:OMZ917515 OWU917515:OWV917515 PGQ917515:PGR917515 PQM917515:PQN917515 QAI917515:QAJ917515 QKE917515:QKF917515 QUA917515:QUB917515 RDW917515:RDX917515 RNS917515:RNT917515 RXO917515:RXP917515 SHK917515:SHL917515 SRG917515:SRH917515 TBC917515:TBD917515 TKY917515:TKZ917515 TUU917515:TUV917515 UEQ917515:UER917515 UOM917515:UON917515 UYI917515:UYJ917515 VIE917515:VIF917515 VSA917515:VSB917515 WBW917515:WBX917515 WLS917515:WLT917515 WVO917515:WVP917515 G983051:H983051 JC983051:JD983051 SY983051:SZ983051 ACU983051:ACV983051 AMQ983051:AMR983051 AWM983051:AWN983051 BGI983051:BGJ983051 BQE983051:BQF983051 CAA983051:CAB983051 CJW983051:CJX983051 CTS983051:CTT983051 DDO983051:DDP983051 DNK983051:DNL983051 DXG983051:DXH983051 EHC983051:EHD983051 EQY983051:EQZ983051 FAU983051:FAV983051 FKQ983051:FKR983051 FUM983051:FUN983051 GEI983051:GEJ983051 GOE983051:GOF983051 GYA983051:GYB983051 HHW983051:HHX983051 HRS983051:HRT983051 IBO983051:IBP983051 ILK983051:ILL983051 IVG983051:IVH983051 JFC983051:JFD983051 JOY983051:JOZ983051 JYU983051:JYV983051 KIQ983051:KIR983051 KSM983051:KSN983051 LCI983051:LCJ983051 LME983051:LMF983051 LWA983051:LWB983051 MFW983051:MFX983051 MPS983051:MPT983051 MZO983051:MZP983051 NJK983051:NJL983051 NTG983051:NTH983051 ODC983051:ODD983051 OMY983051:OMZ983051 OWU983051:OWV983051 PGQ983051:PGR983051 PQM983051:PQN983051 QAI983051:QAJ983051 QKE983051:QKF983051 QUA983051:QUB983051 RDW983051:RDX983051 RNS983051:RNT983051 RXO983051:RXP983051 SHK983051:SHL983051 SRG983051:SRH983051 TBC983051:TBD983051 TKY983051:TKZ983051 TUU983051:TUV983051 UEQ983051:UER983051 UOM983051:UON983051 UYI983051:UYJ983051 VIE983051:VIF983051 VSA983051:VSB983051 WBW983051:WBX983051 WLS983051:WLT983051 WVO983051:WVP983051">
      <formula1>0</formula1>
      <formula2>1</formula2>
    </dataValidation>
    <dataValidation type="list" allowBlank="1" showInputMessage="1" showErrorMessage="1" sqref="B9:H9 WVJ983049:WVP983049 WLN983049:WLT983049 WBR983049:WBX983049 VRV983049:VSB983049 VHZ983049:VIF983049 UYD983049:UYJ983049 UOH983049:UON983049 UEL983049:UER983049 TUP983049:TUV983049 TKT983049:TKZ983049 TAX983049:TBD983049 SRB983049:SRH983049 SHF983049:SHL983049 RXJ983049:RXP983049 RNN983049:RNT983049 RDR983049:RDX983049 QTV983049:QUB983049 QJZ983049:QKF983049 QAD983049:QAJ983049 PQH983049:PQN983049 PGL983049:PGR983049 OWP983049:OWV983049 OMT983049:OMZ983049 OCX983049:ODD983049 NTB983049:NTH983049 NJF983049:NJL983049 MZJ983049:MZP983049 MPN983049:MPT983049 MFR983049:MFX983049 LVV983049:LWB983049 LLZ983049:LMF983049 LCD983049:LCJ983049 KSH983049:KSN983049 KIL983049:KIR983049 JYP983049:JYV983049 JOT983049:JOZ983049 JEX983049:JFD983049 IVB983049:IVH983049 ILF983049:ILL983049 IBJ983049:IBP983049 HRN983049:HRT983049 HHR983049:HHX983049 GXV983049:GYB983049 GNZ983049:GOF983049 GED983049:GEJ983049 FUH983049:FUN983049 FKL983049:FKR983049 FAP983049:FAV983049 EQT983049:EQZ983049 EGX983049:EHD983049 DXB983049:DXH983049 DNF983049:DNL983049 DDJ983049:DDP983049 CTN983049:CTT983049 CJR983049:CJX983049 BZV983049:CAB983049 BPZ983049:BQF983049 BGD983049:BGJ983049 AWH983049:AWN983049 AML983049:AMR983049 ACP983049:ACV983049 ST983049:SZ983049 IX983049:JD983049 B983049:H983049 WVJ917513:WVP917513 WLN917513:WLT917513 WBR917513:WBX917513 VRV917513:VSB917513 VHZ917513:VIF917513 UYD917513:UYJ917513 UOH917513:UON917513 UEL917513:UER917513 TUP917513:TUV917513 TKT917513:TKZ917513 TAX917513:TBD917513 SRB917513:SRH917513 SHF917513:SHL917513 RXJ917513:RXP917513 RNN917513:RNT917513 RDR917513:RDX917513 QTV917513:QUB917513 QJZ917513:QKF917513 QAD917513:QAJ917513 PQH917513:PQN917513 PGL917513:PGR917513 OWP917513:OWV917513 OMT917513:OMZ917513 OCX917513:ODD917513 NTB917513:NTH917513 NJF917513:NJL917513 MZJ917513:MZP917513 MPN917513:MPT917513 MFR917513:MFX917513 LVV917513:LWB917513 LLZ917513:LMF917513 LCD917513:LCJ917513 KSH917513:KSN917513 KIL917513:KIR917513 JYP917513:JYV917513 JOT917513:JOZ917513 JEX917513:JFD917513 IVB917513:IVH917513 ILF917513:ILL917513 IBJ917513:IBP917513 HRN917513:HRT917513 HHR917513:HHX917513 GXV917513:GYB917513 GNZ917513:GOF917513 GED917513:GEJ917513 FUH917513:FUN917513 FKL917513:FKR917513 FAP917513:FAV917513 EQT917513:EQZ917513 EGX917513:EHD917513 DXB917513:DXH917513 DNF917513:DNL917513 DDJ917513:DDP917513 CTN917513:CTT917513 CJR917513:CJX917513 BZV917513:CAB917513 BPZ917513:BQF917513 BGD917513:BGJ917513 AWH917513:AWN917513 AML917513:AMR917513 ACP917513:ACV917513 ST917513:SZ917513 IX917513:JD917513 B917513:H917513 WVJ851977:WVP851977 WLN851977:WLT851977 WBR851977:WBX851977 VRV851977:VSB851977 VHZ851977:VIF851977 UYD851977:UYJ851977 UOH851977:UON851977 UEL851977:UER851977 TUP851977:TUV851977 TKT851977:TKZ851977 TAX851977:TBD851977 SRB851977:SRH851977 SHF851977:SHL851977 RXJ851977:RXP851977 RNN851977:RNT851977 RDR851977:RDX851977 QTV851977:QUB851977 QJZ851977:QKF851977 QAD851977:QAJ851977 PQH851977:PQN851977 PGL851977:PGR851977 OWP851977:OWV851977 OMT851977:OMZ851977 OCX851977:ODD851977 NTB851977:NTH851977 NJF851977:NJL851977 MZJ851977:MZP851977 MPN851977:MPT851977 MFR851977:MFX851977 LVV851977:LWB851977 LLZ851977:LMF851977 LCD851977:LCJ851977 KSH851977:KSN851977 KIL851977:KIR851977 JYP851977:JYV851977 JOT851977:JOZ851977 JEX851977:JFD851977 IVB851977:IVH851977 ILF851977:ILL851977 IBJ851977:IBP851977 HRN851977:HRT851977 HHR851977:HHX851977 GXV851977:GYB851977 GNZ851977:GOF851977 GED851977:GEJ851977 FUH851977:FUN851977 FKL851977:FKR851977 FAP851977:FAV851977 EQT851977:EQZ851977 EGX851977:EHD851977 DXB851977:DXH851977 DNF851977:DNL851977 DDJ851977:DDP851977 CTN851977:CTT851977 CJR851977:CJX851977 BZV851977:CAB851977 BPZ851977:BQF851977 BGD851977:BGJ851977 AWH851977:AWN851977 AML851977:AMR851977 ACP851977:ACV851977 ST851977:SZ851977 IX851977:JD851977 B851977:H851977 WVJ786441:WVP786441 WLN786441:WLT786441 WBR786441:WBX786441 VRV786441:VSB786441 VHZ786441:VIF786441 UYD786441:UYJ786441 UOH786441:UON786441 UEL786441:UER786441 TUP786441:TUV786441 TKT786441:TKZ786441 TAX786441:TBD786441 SRB786441:SRH786441 SHF786441:SHL786441 RXJ786441:RXP786441 RNN786441:RNT786441 RDR786441:RDX786441 QTV786441:QUB786441 QJZ786441:QKF786441 QAD786441:QAJ786441 PQH786441:PQN786441 PGL786441:PGR786441 OWP786441:OWV786441 OMT786441:OMZ786441 OCX786441:ODD786441 NTB786441:NTH786441 NJF786441:NJL786441 MZJ786441:MZP786441 MPN786441:MPT786441 MFR786441:MFX786441 LVV786441:LWB786441 LLZ786441:LMF786441 LCD786441:LCJ786441 KSH786441:KSN786441 KIL786441:KIR786441 JYP786441:JYV786441 JOT786441:JOZ786441 JEX786441:JFD786441 IVB786441:IVH786441 ILF786441:ILL786441 IBJ786441:IBP786441 HRN786441:HRT786441 HHR786441:HHX786441 GXV786441:GYB786441 GNZ786441:GOF786441 GED786441:GEJ786441 FUH786441:FUN786441 FKL786441:FKR786441 FAP786441:FAV786441 EQT786441:EQZ786441 EGX786441:EHD786441 DXB786441:DXH786441 DNF786441:DNL786441 DDJ786441:DDP786441 CTN786441:CTT786441 CJR786441:CJX786441 BZV786441:CAB786441 BPZ786441:BQF786441 BGD786441:BGJ786441 AWH786441:AWN786441 AML786441:AMR786441 ACP786441:ACV786441 ST786441:SZ786441 IX786441:JD786441 B786441:H786441 WVJ720905:WVP720905 WLN720905:WLT720905 WBR720905:WBX720905 VRV720905:VSB720905 VHZ720905:VIF720905 UYD720905:UYJ720905 UOH720905:UON720905 UEL720905:UER720905 TUP720905:TUV720905 TKT720905:TKZ720905 TAX720905:TBD720905 SRB720905:SRH720905 SHF720905:SHL720905 RXJ720905:RXP720905 RNN720905:RNT720905 RDR720905:RDX720905 QTV720905:QUB720905 QJZ720905:QKF720905 QAD720905:QAJ720905 PQH720905:PQN720905 PGL720905:PGR720905 OWP720905:OWV720905 OMT720905:OMZ720905 OCX720905:ODD720905 NTB720905:NTH720905 NJF720905:NJL720905 MZJ720905:MZP720905 MPN720905:MPT720905 MFR720905:MFX720905 LVV720905:LWB720905 LLZ720905:LMF720905 LCD720905:LCJ720905 KSH720905:KSN720905 KIL720905:KIR720905 JYP720905:JYV720905 JOT720905:JOZ720905 JEX720905:JFD720905 IVB720905:IVH720905 ILF720905:ILL720905 IBJ720905:IBP720905 HRN720905:HRT720905 HHR720905:HHX720905 GXV720905:GYB720905 GNZ720905:GOF720905 GED720905:GEJ720905 FUH720905:FUN720905 FKL720905:FKR720905 FAP720905:FAV720905 EQT720905:EQZ720905 EGX720905:EHD720905 DXB720905:DXH720905 DNF720905:DNL720905 DDJ720905:DDP720905 CTN720905:CTT720905 CJR720905:CJX720905 BZV720905:CAB720905 BPZ720905:BQF720905 BGD720905:BGJ720905 AWH720905:AWN720905 AML720905:AMR720905 ACP720905:ACV720905 ST720905:SZ720905 IX720905:JD720905 B720905:H720905 WVJ655369:WVP655369 WLN655369:WLT655369 WBR655369:WBX655369 VRV655369:VSB655369 VHZ655369:VIF655369 UYD655369:UYJ655369 UOH655369:UON655369 UEL655369:UER655369 TUP655369:TUV655369 TKT655369:TKZ655369 TAX655369:TBD655369 SRB655369:SRH655369 SHF655369:SHL655369 RXJ655369:RXP655369 RNN655369:RNT655369 RDR655369:RDX655369 QTV655369:QUB655369 QJZ655369:QKF655369 QAD655369:QAJ655369 PQH655369:PQN655369 PGL655369:PGR655369 OWP655369:OWV655369 OMT655369:OMZ655369 OCX655369:ODD655369 NTB655369:NTH655369 NJF655369:NJL655369 MZJ655369:MZP655369 MPN655369:MPT655369 MFR655369:MFX655369 LVV655369:LWB655369 LLZ655369:LMF655369 LCD655369:LCJ655369 KSH655369:KSN655369 KIL655369:KIR655369 JYP655369:JYV655369 JOT655369:JOZ655369 JEX655369:JFD655369 IVB655369:IVH655369 ILF655369:ILL655369 IBJ655369:IBP655369 HRN655369:HRT655369 HHR655369:HHX655369 GXV655369:GYB655369 GNZ655369:GOF655369 GED655369:GEJ655369 FUH655369:FUN655369 FKL655369:FKR655369 FAP655369:FAV655369 EQT655369:EQZ655369 EGX655369:EHD655369 DXB655369:DXH655369 DNF655369:DNL655369 DDJ655369:DDP655369 CTN655369:CTT655369 CJR655369:CJX655369 BZV655369:CAB655369 BPZ655369:BQF655369 BGD655369:BGJ655369 AWH655369:AWN655369 AML655369:AMR655369 ACP655369:ACV655369 ST655369:SZ655369 IX655369:JD655369 B655369:H655369 WVJ589833:WVP589833 WLN589833:WLT589833 WBR589833:WBX589833 VRV589833:VSB589833 VHZ589833:VIF589833 UYD589833:UYJ589833 UOH589833:UON589833 UEL589833:UER589833 TUP589833:TUV589833 TKT589833:TKZ589833 TAX589833:TBD589833 SRB589833:SRH589833 SHF589833:SHL589833 RXJ589833:RXP589833 RNN589833:RNT589833 RDR589833:RDX589833 QTV589833:QUB589833 QJZ589833:QKF589833 QAD589833:QAJ589833 PQH589833:PQN589833 PGL589833:PGR589833 OWP589833:OWV589833 OMT589833:OMZ589833 OCX589833:ODD589833 NTB589833:NTH589833 NJF589833:NJL589833 MZJ589833:MZP589833 MPN589833:MPT589833 MFR589833:MFX589833 LVV589833:LWB589833 LLZ589833:LMF589833 LCD589833:LCJ589833 KSH589833:KSN589833 KIL589833:KIR589833 JYP589833:JYV589833 JOT589833:JOZ589833 JEX589833:JFD589833 IVB589833:IVH589833 ILF589833:ILL589833 IBJ589833:IBP589833 HRN589833:HRT589833 HHR589833:HHX589833 GXV589833:GYB589833 GNZ589833:GOF589833 GED589833:GEJ589833 FUH589833:FUN589833 FKL589833:FKR589833 FAP589833:FAV589833 EQT589833:EQZ589833 EGX589833:EHD589833 DXB589833:DXH589833 DNF589833:DNL589833 DDJ589833:DDP589833 CTN589833:CTT589833 CJR589833:CJX589833 BZV589833:CAB589833 BPZ589833:BQF589833 BGD589833:BGJ589833 AWH589833:AWN589833 AML589833:AMR589833 ACP589833:ACV589833 ST589833:SZ589833 IX589833:JD589833 B589833:H589833 WVJ524297:WVP524297 WLN524297:WLT524297 WBR524297:WBX524297 VRV524297:VSB524297 VHZ524297:VIF524297 UYD524297:UYJ524297 UOH524297:UON524297 UEL524297:UER524297 TUP524297:TUV524297 TKT524297:TKZ524297 TAX524297:TBD524297 SRB524297:SRH524297 SHF524297:SHL524297 RXJ524297:RXP524297 RNN524297:RNT524297 RDR524297:RDX524297 QTV524297:QUB524297 QJZ524297:QKF524297 QAD524297:QAJ524297 PQH524297:PQN524297 PGL524297:PGR524297 OWP524297:OWV524297 OMT524297:OMZ524297 OCX524297:ODD524297 NTB524297:NTH524297 NJF524297:NJL524297 MZJ524297:MZP524297 MPN524297:MPT524297 MFR524297:MFX524297 LVV524297:LWB524297 LLZ524297:LMF524297 LCD524297:LCJ524297 KSH524297:KSN524297 KIL524297:KIR524297 JYP524297:JYV524297 JOT524297:JOZ524297 JEX524297:JFD524297 IVB524297:IVH524297 ILF524297:ILL524297 IBJ524297:IBP524297 HRN524297:HRT524297 HHR524297:HHX524297 GXV524297:GYB524297 GNZ524297:GOF524297 GED524297:GEJ524297 FUH524297:FUN524297 FKL524297:FKR524297 FAP524297:FAV524297 EQT524297:EQZ524297 EGX524297:EHD524297 DXB524297:DXH524297 DNF524297:DNL524297 DDJ524297:DDP524297 CTN524297:CTT524297 CJR524297:CJX524297 BZV524297:CAB524297 BPZ524297:BQF524297 BGD524297:BGJ524297 AWH524297:AWN524297 AML524297:AMR524297 ACP524297:ACV524297 ST524297:SZ524297 IX524297:JD524297 B524297:H524297 WVJ458761:WVP458761 WLN458761:WLT458761 WBR458761:WBX458761 VRV458761:VSB458761 VHZ458761:VIF458761 UYD458761:UYJ458761 UOH458761:UON458761 UEL458761:UER458761 TUP458761:TUV458761 TKT458761:TKZ458761 TAX458761:TBD458761 SRB458761:SRH458761 SHF458761:SHL458761 RXJ458761:RXP458761 RNN458761:RNT458761 RDR458761:RDX458761 QTV458761:QUB458761 QJZ458761:QKF458761 QAD458761:QAJ458761 PQH458761:PQN458761 PGL458761:PGR458761 OWP458761:OWV458761 OMT458761:OMZ458761 OCX458761:ODD458761 NTB458761:NTH458761 NJF458761:NJL458761 MZJ458761:MZP458761 MPN458761:MPT458761 MFR458761:MFX458761 LVV458761:LWB458761 LLZ458761:LMF458761 LCD458761:LCJ458761 KSH458761:KSN458761 KIL458761:KIR458761 JYP458761:JYV458761 JOT458761:JOZ458761 JEX458761:JFD458761 IVB458761:IVH458761 ILF458761:ILL458761 IBJ458761:IBP458761 HRN458761:HRT458761 HHR458761:HHX458761 GXV458761:GYB458761 GNZ458761:GOF458761 GED458761:GEJ458761 FUH458761:FUN458761 FKL458761:FKR458761 FAP458761:FAV458761 EQT458761:EQZ458761 EGX458761:EHD458761 DXB458761:DXH458761 DNF458761:DNL458761 DDJ458761:DDP458761 CTN458761:CTT458761 CJR458761:CJX458761 BZV458761:CAB458761 BPZ458761:BQF458761 BGD458761:BGJ458761 AWH458761:AWN458761 AML458761:AMR458761 ACP458761:ACV458761 ST458761:SZ458761 IX458761:JD458761 B458761:H458761 WVJ393225:WVP393225 WLN393225:WLT393225 WBR393225:WBX393225 VRV393225:VSB393225 VHZ393225:VIF393225 UYD393225:UYJ393225 UOH393225:UON393225 UEL393225:UER393225 TUP393225:TUV393225 TKT393225:TKZ393225 TAX393225:TBD393225 SRB393225:SRH393225 SHF393225:SHL393225 RXJ393225:RXP393225 RNN393225:RNT393225 RDR393225:RDX393225 QTV393225:QUB393225 QJZ393225:QKF393225 QAD393225:QAJ393225 PQH393225:PQN393225 PGL393225:PGR393225 OWP393225:OWV393225 OMT393225:OMZ393225 OCX393225:ODD393225 NTB393225:NTH393225 NJF393225:NJL393225 MZJ393225:MZP393225 MPN393225:MPT393225 MFR393225:MFX393225 LVV393225:LWB393225 LLZ393225:LMF393225 LCD393225:LCJ393225 KSH393225:KSN393225 KIL393225:KIR393225 JYP393225:JYV393225 JOT393225:JOZ393225 JEX393225:JFD393225 IVB393225:IVH393225 ILF393225:ILL393225 IBJ393225:IBP393225 HRN393225:HRT393225 HHR393225:HHX393225 GXV393225:GYB393225 GNZ393225:GOF393225 GED393225:GEJ393225 FUH393225:FUN393225 FKL393225:FKR393225 FAP393225:FAV393225 EQT393225:EQZ393225 EGX393225:EHD393225 DXB393225:DXH393225 DNF393225:DNL393225 DDJ393225:DDP393225 CTN393225:CTT393225 CJR393225:CJX393225 BZV393225:CAB393225 BPZ393225:BQF393225 BGD393225:BGJ393225 AWH393225:AWN393225 AML393225:AMR393225 ACP393225:ACV393225 ST393225:SZ393225 IX393225:JD393225 B393225:H393225 WVJ327689:WVP327689 WLN327689:WLT327689 WBR327689:WBX327689 VRV327689:VSB327689 VHZ327689:VIF327689 UYD327689:UYJ327689 UOH327689:UON327689 UEL327689:UER327689 TUP327689:TUV327689 TKT327689:TKZ327689 TAX327689:TBD327689 SRB327689:SRH327689 SHF327689:SHL327689 RXJ327689:RXP327689 RNN327689:RNT327689 RDR327689:RDX327689 QTV327689:QUB327689 QJZ327689:QKF327689 QAD327689:QAJ327689 PQH327689:PQN327689 PGL327689:PGR327689 OWP327689:OWV327689 OMT327689:OMZ327689 OCX327689:ODD327689 NTB327689:NTH327689 NJF327689:NJL327689 MZJ327689:MZP327689 MPN327689:MPT327689 MFR327689:MFX327689 LVV327689:LWB327689 LLZ327689:LMF327689 LCD327689:LCJ327689 KSH327689:KSN327689 KIL327689:KIR327689 JYP327689:JYV327689 JOT327689:JOZ327689 JEX327689:JFD327689 IVB327689:IVH327689 ILF327689:ILL327689 IBJ327689:IBP327689 HRN327689:HRT327689 HHR327689:HHX327689 GXV327689:GYB327689 GNZ327689:GOF327689 GED327689:GEJ327689 FUH327689:FUN327689 FKL327689:FKR327689 FAP327689:FAV327689 EQT327689:EQZ327689 EGX327689:EHD327689 DXB327689:DXH327689 DNF327689:DNL327689 DDJ327689:DDP327689 CTN327689:CTT327689 CJR327689:CJX327689 BZV327689:CAB327689 BPZ327689:BQF327689 BGD327689:BGJ327689 AWH327689:AWN327689 AML327689:AMR327689 ACP327689:ACV327689 ST327689:SZ327689 IX327689:JD327689 B327689:H327689 WVJ262153:WVP262153 WLN262153:WLT262153 WBR262153:WBX262153 VRV262153:VSB262153 VHZ262153:VIF262153 UYD262153:UYJ262153 UOH262153:UON262153 UEL262153:UER262153 TUP262153:TUV262153 TKT262153:TKZ262153 TAX262153:TBD262153 SRB262153:SRH262153 SHF262153:SHL262153 RXJ262153:RXP262153 RNN262153:RNT262153 RDR262153:RDX262153 QTV262153:QUB262153 QJZ262153:QKF262153 QAD262153:QAJ262153 PQH262153:PQN262153 PGL262153:PGR262153 OWP262153:OWV262153 OMT262153:OMZ262153 OCX262153:ODD262153 NTB262153:NTH262153 NJF262153:NJL262153 MZJ262153:MZP262153 MPN262153:MPT262153 MFR262153:MFX262153 LVV262153:LWB262153 LLZ262153:LMF262153 LCD262153:LCJ262153 KSH262153:KSN262153 KIL262153:KIR262153 JYP262153:JYV262153 JOT262153:JOZ262153 JEX262153:JFD262153 IVB262153:IVH262153 ILF262153:ILL262153 IBJ262153:IBP262153 HRN262153:HRT262153 HHR262153:HHX262153 GXV262153:GYB262153 GNZ262153:GOF262153 GED262153:GEJ262153 FUH262153:FUN262153 FKL262153:FKR262153 FAP262153:FAV262153 EQT262153:EQZ262153 EGX262153:EHD262153 DXB262153:DXH262153 DNF262153:DNL262153 DDJ262153:DDP262153 CTN262153:CTT262153 CJR262153:CJX262153 BZV262153:CAB262153 BPZ262153:BQF262153 BGD262153:BGJ262153 AWH262153:AWN262153 AML262153:AMR262153 ACP262153:ACV262153 ST262153:SZ262153 IX262153:JD262153 B262153:H262153 WVJ196617:WVP196617 WLN196617:WLT196617 WBR196617:WBX196617 VRV196617:VSB196617 VHZ196617:VIF196617 UYD196617:UYJ196617 UOH196617:UON196617 UEL196617:UER196617 TUP196617:TUV196617 TKT196617:TKZ196617 TAX196617:TBD196617 SRB196617:SRH196617 SHF196617:SHL196617 RXJ196617:RXP196617 RNN196617:RNT196617 RDR196617:RDX196617 QTV196617:QUB196617 QJZ196617:QKF196617 QAD196617:QAJ196617 PQH196617:PQN196617 PGL196617:PGR196617 OWP196617:OWV196617 OMT196617:OMZ196617 OCX196617:ODD196617 NTB196617:NTH196617 NJF196617:NJL196617 MZJ196617:MZP196617 MPN196617:MPT196617 MFR196617:MFX196617 LVV196617:LWB196617 LLZ196617:LMF196617 LCD196617:LCJ196617 KSH196617:KSN196617 KIL196617:KIR196617 JYP196617:JYV196617 JOT196617:JOZ196617 JEX196617:JFD196617 IVB196617:IVH196617 ILF196617:ILL196617 IBJ196617:IBP196617 HRN196617:HRT196617 HHR196617:HHX196617 GXV196617:GYB196617 GNZ196617:GOF196617 GED196617:GEJ196617 FUH196617:FUN196617 FKL196617:FKR196617 FAP196617:FAV196617 EQT196617:EQZ196617 EGX196617:EHD196617 DXB196617:DXH196617 DNF196617:DNL196617 DDJ196617:DDP196617 CTN196617:CTT196617 CJR196617:CJX196617 BZV196617:CAB196617 BPZ196617:BQF196617 BGD196617:BGJ196617 AWH196617:AWN196617 AML196617:AMR196617 ACP196617:ACV196617 ST196617:SZ196617 IX196617:JD196617 B196617:H196617 WVJ131081:WVP131081 WLN131081:WLT131081 WBR131081:WBX131081 VRV131081:VSB131081 VHZ131081:VIF131081 UYD131081:UYJ131081 UOH131081:UON131081 UEL131081:UER131081 TUP131081:TUV131081 TKT131081:TKZ131081 TAX131081:TBD131081 SRB131081:SRH131081 SHF131081:SHL131081 RXJ131081:RXP131081 RNN131081:RNT131081 RDR131081:RDX131081 QTV131081:QUB131081 QJZ131081:QKF131081 QAD131081:QAJ131081 PQH131081:PQN131081 PGL131081:PGR131081 OWP131081:OWV131081 OMT131081:OMZ131081 OCX131081:ODD131081 NTB131081:NTH131081 NJF131081:NJL131081 MZJ131081:MZP131081 MPN131081:MPT131081 MFR131081:MFX131081 LVV131081:LWB131081 LLZ131081:LMF131081 LCD131081:LCJ131081 KSH131081:KSN131081 KIL131081:KIR131081 JYP131081:JYV131081 JOT131081:JOZ131081 JEX131081:JFD131081 IVB131081:IVH131081 ILF131081:ILL131081 IBJ131081:IBP131081 HRN131081:HRT131081 HHR131081:HHX131081 GXV131081:GYB131081 GNZ131081:GOF131081 GED131081:GEJ131081 FUH131081:FUN131081 FKL131081:FKR131081 FAP131081:FAV131081 EQT131081:EQZ131081 EGX131081:EHD131081 DXB131081:DXH131081 DNF131081:DNL131081 DDJ131081:DDP131081 CTN131081:CTT131081 CJR131081:CJX131081 BZV131081:CAB131081 BPZ131081:BQF131081 BGD131081:BGJ131081 AWH131081:AWN131081 AML131081:AMR131081 ACP131081:ACV131081 ST131081:SZ131081 IX131081:JD131081 B131081:H131081 WVJ65545:WVP65545 WLN65545:WLT65545 WBR65545:WBX65545 VRV65545:VSB65545 VHZ65545:VIF65545 UYD65545:UYJ65545 UOH65545:UON65545 UEL65545:UER65545 TUP65545:TUV65545 TKT65545:TKZ65545 TAX65545:TBD65545 SRB65545:SRH65545 SHF65545:SHL65545 RXJ65545:RXP65545 RNN65545:RNT65545 RDR65545:RDX65545 QTV65545:QUB65545 QJZ65545:QKF65545 QAD65545:QAJ65545 PQH65545:PQN65545 PGL65545:PGR65545 OWP65545:OWV65545 OMT65545:OMZ65545 OCX65545:ODD65545 NTB65545:NTH65545 NJF65545:NJL65545 MZJ65545:MZP65545 MPN65545:MPT65545 MFR65545:MFX65545 LVV65545:LWB65545 LLZ65545:LMF65545 LCD65545:LCJ65545 KSH65545:KSN65545 KIL65545:KIR65545 JYP65545:JYV65545 JOT65545:JOZ65545 JEX65545:JFD65545 IVB65545:IVH65545 ILF65545:ILL65545 IBJ65545:IBP65545 HRN65545:HRT65545 HHR65545:HHX65545 GXV65545:GYB65545 GNZ65545:GOF65545 GED65545:GEJ65545 FUH65545:FUN65545 FKL65545:FKR65545 FAP65545:FAV65545 EQT65545:EQZ65545 EGX65545:EHD65545 DXB65545:DXH65545 DNF65545:DNL65545 DDJ65545:DDP65545 CTN65545:CTT65545 CJR65545:CJX65545 BZV65545:CAB65545 BPZ65545:BQF65545 BGD65545:BGJ65545 AWH65545:AWN65545 AML65545:AMR65545 ACP65545:ACV65545 ST65545:SZ65545 IX65545:JD65545 B65545:H65545 WVJ9:WVP9 WLN9:WLT9 WBR9:WBX9 VRV9:VSB9 VHZ9:VIF9 UYD9:UYJ9 UOH9:UON9 UEL9:UER9 TUP9:TUV9 TKT9:TKZ9 TAX9:TBD9 SRB9:SRH9 SHF9:SHL9 RXJ9:RXP9 RNN9:RNT9 RDR9:RDX9 QTV9:QUB9 QJZ9:QKF9 QAD9:QAJ9 PQH9:PQN9 PGL9:PGR9 OWP9:OWV9 OMT9:OMZ9 OCX9:ODD9 NTB9:NTH9 NJF9:NJL9 MZJ9:MZP9 MPN9:MPT9 MFR9:MFX9 LVV9:LWB9 LLZ9:LMF9 LCD9:LCJ9 KSH9:KSN9 KIL9:KIR9 JYP9:JYV9 JOT9:JOZ9 JEX9:JFD9 IVB9:IVH9 ILF9:ILL9 IBJ9:IBP9 HRN9:HRT9 HHR9:HHX9 GXV9:GYB9 GNZ9:GOF9 GED9:GEJ9 FUH9:FUN9 FKL9:FKR9 FAP9:FAV9 EQT9:EQZ9 EGX9:EHD9 DXB9:DXH9 DNF9:DNL9 DDJ9:DDP9 CTN9:CTT9 CJR9:CJX9 BZV9:CAB9 BPZ9:BQF9 BGD9:BGJ9 AWH9:AWN9 AML9:AMR9 ACP9:ACV9 ST9:SZ9 IX9:JD9">
      <formula1>$B$76:$B$82</formula1>
    </dataValidation>
    <dataValidation type="decimal" allowBlank="1" showInputMessage="1" showErrorMessage="1" errorTitle="Erro de valores" error="Digite um valor maior do que 0." sqref="D22 IZ22 SV22 ACR22 AMN22 AWJ22 BGF22 BQB22 BZX22 CJT22 CTP22 DDL22 DNH22 DXD22 EGZ22 EQV22 FAR22 FKN22 FUJ22 GEF22 GOB22 GXX22 HHT22 HRP22 IBL22 ILH22 IVD22 JEZ22 JOV22 JYR22 KIN22 KSJ22 LCF22 LMB22 LVX22 MFT22 MPP22 MZL22 NJH22 NTD22 OCZ22 OMV22 OWR22 PGN22 PQJ22 QAF22 QKB22 QTX22 RDT22 RNP22 RXL22 SHH22 SRD22 TAZ22 TKV22 TUR22 UEN22 UOJ22 UYF22 VIB22 VRX22 WBT22 WLP22 WVL22 D65558 IZ65558 SV65558 ACR65558 AMN65558 AWJ65558 BGF65558 BQB65558 BZX65558 CJT65558 CTP65558 DDL65558 DNH65558 DXD65558 EGZ65558 EQV65558 FAR65558 FKN65558 FUJ65558 GEF65558 GOB65558 GXX65558 HHT65558 HRP65558 IBL65558 ILH65558 IVD65558 JEZ65558 JOV65558 JYR65558 KIN65558 KSJ65558 LCF65558 LMB65558 LVX65558 MFT65558 MPP65558 MZL65558 NJH65558 NTD65558 OCZ65558 OMV65558 OWR65558 PGN65558 PQJ65558 QAF65558 QKB65558 QTX65558 RDT65558 RNP65558 RXL65558 SHH65558 SRD65558 TAZ65558 TKV65558 TUR65558 UEN65558 UOJ65558 UYF65558 VIB65558 VRX65558 WBT65558 WLP65558 WVL65558 D131094 IZ131094 SV131094 ACR131094 AMN131094 AWJ131094 BGF131094 BQB131094 BZX131094 CJT131094 CTP131094 DDL131094 DNH131094 DXD131094 EGZ131094 EQV131094 FAR131094 FKN131094 FUJ131094 GEF131094 GOB131094 GXX131094 HHT131094 HRP131094 IBL131094 ILH131094 IVD131094 JEZ131094 JOV131094 JYR131094 KIN131094 KSJ131094 LCF131094 LMB131094 LVX131094 MFT131094 MPP131094 MZL131094 NJH131094 NTD131094 OCZ131094 OMV131094 OWR131094 PGN131094 PQJ131094 QAF131094 QKB131094 QTX131094 RDT131094 RNP131094 RXL131094 SHH131094 SRD131094 TAZ131094 TKV131094 TUR131094 UEN131094 UOJ131094 UYF131094 VIB131094 VRX131094 WBT131094 WLP131094 WVL131094 D196630 IZ196630 SV196630 ACR196630 AMN196630 AWJ196630 BGF196630 BQB196630 BZX196630 CJT196630 CTP196630 DDL196630 DNH196630 DXD196630 EGZ196630 EQV196630 FAR196630 FKN196630 FUJ196630 GEF196630 GOB196630 GXX196630 HHT196630 HRP196630 IBL196630 ILH196630 IVD196630 JEZ196630 JOV196630 JYR196630 KIN196630 KSJ196630 LCF196630 LMB196630 LVX196630 MFT196630 MPP196630 MZL196630 NJH196630 NTD196630 OCZ196630 OMV196630 OWR196630 PGN196630 PQJ196630 QAF196630 QKB196630 QTX196630 RDT196630 RNP196630 RXL196630 SHH196630 SRD196630 TAZ196630 TKV196630 TUR196630 UEN196630 UOJ196630 UYF196630 VIB196630 VRX196630 WBT196630 WLP196630 WVL196630 D262166 IZ262166 SV262166 ACR262166 AMN262166 AWJ262166 BGF262166 BQB262166 BZX262166 CJT262166 CTP262166 DDL262166 DNH262166 DXD262166 EGZ262166 EQV262166 FAR262166 FKN262166 FUJ262166 GEF262166 GOB262166 GXX262166 HHT262166 HRP262166 IBL262166 ILH262166 IVD262166 JEZ262166 JOV262166 JYR262166 KIN262166 KSJ262166 LCF262166 LMB262166 LVX262166 MFT262166 MPP262166 MZL262166 NJH262166 NTD262166 OCZ262166 OMV262166 OWR262166 PGN262166 PQJ262166 QAF262166 QKB262166 QTX262166 RDT262166 RNP262166 RXL262166 SHH262166 SRD262166 TAZ262166 TKV262166 TUR262166 UEN262166 UOJ262166 UYF262166 VIB262166 VRX262166 WBT262166 WLP262166 WVL262166 D327702 IZ327702 SV327702 ACR327702 AMN327702 AWJ327702 BGF327702 BQB327702 BZX327702 CJT327702 CTP327702 DDL327702 DNH327702 DXD327702 EGZ327702 EQV327702 FAR327702 FKN327702 FUJ327702 GEF327702 GOB327702 GXX327702 HHT327702 HRP327702 IBL327702 ILH327702 IVD327702 JEZ327702 JOV327702 JYR327702 KIN327702 KSJ327702 LCF327702 LMB327702 LVX327702 MFT327702 MPP327702 MZL327702 NJH327702 NTD327702 OCZ327702 OMV327702 OWR327702 PGN327702 PQJ327702 QAF327702 QKB327702 QTX327702 RDT327702 RNP327702 RXL327702 SHH327702 SRD327702 TAZ327702 TKV327702 TUR327702 UEN327702 UOJ327702 UYF327702 VIB327702 VRX327702 WBT327702 WLP327702 WVL327702 D393238 IZ393238 SV393238 ACR393238 AMN393238 AWJ393238 BGF393238 BQB393238 BZX393238 CJT393238 CTP393238 DDL393238 DNH393238 DXD393238 EGZ393238 EQV393238 FAR393238 FKN393238 FUJ393238 GEF393238 GOB393238 GXX393238 HHT393238 HRP393238 IBL393238 ILH393238 IVD393238 JEZ393238 JOV393238 JYR393238 KIN393238 KSJ393238 LCF393238 LMB393238 LVX393238 MFT393238 MPP393238 MZL393238 NJH393238 NTD393238 OCZ393238 OMV393238 OWR393238 PGN393238 PQJ393238 QAF393238 QKB393238 QTX393238 RDT393238 RNP393238 RXL393238 SHH393238 SRD393238 TAZ393238 TKV393238 TUR393238 UEN393238 UOJ393238 UYF393238 VIB393238 VRX393238 WBT393238 WLP393238 WVL393238 D458774 IZ458774 SV458774 ACR458774 AMN458774 AWJ458774 BGF458774 BQB458774 BZX458774 CJT458774 CTP458774 DDL458774 DNH458774 DXD458774 EGZ458774 EQV458774 FAR458774 FKN458774 FUJ458774 GEF458774 GOB458774 GXX458774 HHT458774 HRP458774 IBL458774 ILH458774 IVD458774 JEZ458774 JOV458774 JYR458774 KIN458774 KSJ458774 LCF458774 LMB458774 LVX458774 MFT458774 MPP458774 MZL458774 NJH458774 NTD458774 OCZ458774 OMV458774 OWR458774 PGN458774 PQJ458774 QAF458774 QKB458774 QTX458774 RDT458774 RNP458774 RXL458774 SHH458774 SRD458774 TAZ458774 TKV458774 TUR458774 UEN458774 UOJ458774 UYF458774 VIB458774 VRX458774 WBT458774 WLP458774 WVL458774 D524310 IZ524310 SV524310 ACR524310 AMN524310 AWJ524310 BGF524310 BQB524310 BZX524310 CJT524310 CTP524310 DDL524310 DNH524310 DXD524310 EGZ524310 EQV524310 FAR524310 FKN524310 FUJ524310 GEF524310 GOB524310 GXX524310 HHT524310 HRP524310 IBL524310 ILH524310 IVD524310 JEZ524310 JOV524310 JYR524310 KIN524310 KSJ524310 LCF524310 LMB524310 LVX524310 MFT524310 MPP524310 MZL524310 NJH524310 NTD524310 OCZ524310 OMV524310 OWR524310 PGN524310 PQJ524310 QAF524310 QKB524310 QTX524310 RDT524310 RNP524310 RXL524310 SHH524310 SRD524310 TAZ524310 TKV524310 TUR524310 UEN524310 UOJ524310 UYF524310 VIB524310 VRX524310 WBT524310 WLP524310 WVL524310 D589846 IZ589846 SV589846 ACR589846 AMN589846 AWJ589846 BGF589846 BQB589846 BZX589846 CJT589846 CTP589846 DDL589846 DNH589846 DXD589846 EGZ589846 EQV589846 FAR589846 FKN589846 FUJ589846 GEF589846 GOB589846 GXX589846 HHT589846 HRP589846 IBL589846 ILH589846 IVD589846 JEZ589846 JOV589846 JYR589846 KIN589846 KSJ589846 LCF589846 LMB589846 LVX589846 MFT589846 MPP589846 MZL589846 NJH589846 NTD589846 OCZ589846 OMV589846 OWR589846 PGN589846 PQJ589846 QAF589846 QKB589846 QTX589846 RDT589846 RNP589846 RXL589846 SHH589846 SRD589846 TAZ589846 TKV589846 TUR589846 UEN589846 UOJ589846 UYF589846 VIB589846 VRX589846 WBT589846 WLP589846 WVL589846 D655382 IZ655382 SV655382 ACR655382 AMN655382 AWJ655382 BGF655382 BQB655382 BZX655382 CJT655382 CTP655382 DDL655382 DNH655382 DXD655382 EGZ655382 EQV655382 FAR655382 FKN655382 FUJ655382 GEF655382 GOB655382 GXX655382 HHT655382 HRP655382 IBL655382 ILH655382 IVD655382 JEZ655382 JOV655382 JYR655382 KIN655382 KSJ655382 LCF655382 LMB655382 LVX655382 MFT655382 MPP655382 MZL655382 NJH655382 NTD655382 OCZ655382 OMV655382 OWR655382 PGN655382 PQJ655382 QAF655382 QKB655382 QTX655382 RDT655382 RNP655382 RXL655382 SHH655382 SRD655382 TAZ655382 TKV655382 TUR655382 UEN655382 UOJ655382 UYF655382 VIB655382 VRX655382 WBT655382 WLP655382 WVL655382 D720918 IZ720918 SV720918 ACR720918 AMN720918 AWJ720918 BGF720918 BQB720918 BZX720918 CJT720918 CTP720918 DDL720918 DNH720918 DXD720918 EGZ720918 EQV720918 FAR720918 FKN720918 FUJ720918 GEF720918 GOB720918 GXX720918 HHT720918 HRP720918 IBL720918 ILH720918 IVD720918 JEZ720918 JOV720918 JYR720918 KIN720918 KSJ720918 LCF720918 LMB720918 LVX720918 MFT720918 MPP720918 MZL720918 NJH720918 NTD720918 OCZ720918 OMV720918 OWR720918 PGN720918 PQJ720918 QAF720918 QKB720918 QTX720918 RDT720918 RNP720918 RXL720918 SHH720918 SRD720918 TAZ720918 TKV720918 TUR720918 UEN720918 UOJ720918 UYF720918 VIB720918 VRX720918 WBT720918 WLP720918 WVL720918 D786454 IZ786454 SV786454 ACR786454 AMN786454 AWJ786454 BGF786454 BQB786454 BZX786454 CJT786454 CTP786454 DDL786454 DNH786454 DXD786454 EGZ786454 EQV786454 FAR786454 FKN786454 FUJ786454 GEF786454 GOB786454 GXX786454 HHT786454 HRP786454 IBL786454 ILH786454 IVD786454 JEZ786454 JOV786454 JYR786454 KIN786454 KSJ786454 LCF786454 LMB786454 LVX786454 MFT786454 MPP786454 MZL786454 NJH786454 NTD786454 OCZ786454 OMV786454 OWR786454 PGN786454 PQJ786454 QAF786454 QKB786454 QTX786454 RDT786454 RNP786454 RXL786454 SHH786454 SRD786454 TAZ786454 TKV786454 TUR786454 UEN786454 UOJ786454 UYF786454 VIB786454 VRX786454 WBT786454 WLP786454 WVL786454 D851990 IZ851990 SV851990 ACR851990 AMN851990 AWJ851990 BGF851990 BQB851990 BZX851990 CJT851990 CTP851990 DDL851990 DNH851990 DXD851990 EGZ851990 EQV851990 FAR851990 FKN851990 FUJ851990 GEF851990 GOB851990 GXX851990 HHT851990 HRP851990 IBL851990 ILH851990 IVD851990 JEZ851990 JOV851990 JYR851990 KIN851990 KSJ851990 LCF851990 LMB851990 LVX851990 MFT851990 MPP851990 MZL851990 NJH851990 NTD851990 OCZ851990 OMV851990 OWR851990 PGN851990 PQJ851990 QAF851990 QKB851990 QTX851990 RDT851990 RNP851990 RXL851990 SHH851990 SRD851990 TAZ851990 TKV851990 TUR851990 UEN851990 UOJ851990 UYF851990 VIB851990 VRX851990 WBT851990 WLP851990 WVL851990 D917526 IZ917526 SV917526 ACR917526 AMN917526 AWJ917526 BGF917526 BQB917526 BZX917526 CJT917526 CTP917526 DDL917526 DNH917526 DXD917526 EGZ917526 EQV917526 FAR917526 FKN917526 FUJ917526 GEF917526 GOB917526 GXX917526 HHT917526 HRP917526 IBL917526 ILH917526 IVD917526 JEZ917526 JOV917526 JYR917526 KIN917526 KSJ917526 LCF917526 LMB917526 LVX917526 MFT917526 MPP917526 MZL917526 NJH917526 NTD917526 OCZ917526 OMV917526 OWR917526 PGN917526 PQJ917526 QAF917526 QKB917526 QTX917526 RDT917526 RNP917526 RXL917526 SHH917526 SRD917526 TAZ917526 TKV917526 TUR917526 UEN917526 UOJ917526 UYF917526 VIB917526 VRX917526 WBT917526 WLP917526 WVL917526 D983062 IZ983062 SV983062 ACR983062 AMN983062 AWJ983062 BGF983062 BQB983062 BZX983062 CJT983062 CTP983062 DDL983062 DNH983062 DXD983062 EGZ983062 EQV983062 FAR983062 FKN983062 FUJ983062 GEF983062 GOB983062 GXX983062 HHT983062 HRP983062 IBL983062 ILH983062 IVD983062 JEZ983062 JOV983062 JYR983062 KIN983062 KSJ983062 LCF983062 LMB983062 LVX983062 MFT983062 MPP983062 MZL983062 NJH983062 NTD983062 OCZ983062 OMV983062 OWR983062 PGN983062 PQJ983062 QAF983062 QKB983062 QTX983062 RDT983062 RNP983062 RXL983062 SHH983062 SRD983062 TAZ983062 TKV983062 TUR983062 UEN983062 UOJ983062 UYF983062 VIB983062 VRX983062 WBT983062 WLP983062 WVL983062">
      <formula1>0</formula1>
      <formula2>1</formula2>
    </dataValidation>
    <dataValidation type="list" operator="greaterThanOrEqual" allowBlank="1" showInputMessage="1" showErrorMessage="1" errorTitle="Erro de valores" error="Digite um valor igual a 0% ou 2%." sqref="D23 IZ23 SV23 ACR23 AMN23 AWJ23 BGF23 BQB23 BZX23 CJT23 CTP23 DDL23 DNH23 DXD23 EGZ23 EQV23 FAR23 FKN23 FUJ23 GEF23 GOB23 GXX23 HHT23 HRP23 IBL23 ILH23 IVD23 JEZ23 JOV23 JYR23 KIN23 KSJ23 LCF23 LMB23 LVX23 MFT23 MPP23 MZL23 NJH23 NTD23 OCZ23 OMV23 OWR23 PGN23 PQJ23 QAF23 QKB23 QTX23 RDT23 RNP23 RXL23 SHH23 SRD23 TAZ23 TKV23 TUR23 UEN23 UOJ23 UYF23 VIB23 VRX23 WBT23 WLP23 WVL23 D65559 IZ65559 SV65559 ACR65559 AMN65559 AWJ65559 BGF65559 BQB65559 BZX65559 CJT65559 CTP65559 DDL65559 DNH65559 DXD65559 EGZ65559 EQV65559 FAR65559 FKN65559 FUJ65559 GEF65559 GOB65559 GXX65559 HHT65559 HRP65559 IBL65559 ILH65559 IVD65559 JEZ65559 JOV65559 JYR65559 KIN65559 KSJ65559 LCF65559 LMB65559 LVX65559 MFT65559 MPP65559 MZL65559 NJH65559 NTD65559 OCZ65559 OMV65559 OWR65559 PGN65559 PQJ65559 QAF65559 QKB65559 QTX65559 RDT65559 RNP65559 RXL65559 SHH65559 SRD65559 TAZ65559 TKV65559 TUR65559 UEN65559 UOJ65559 UYF65559 VIB65559 VRX65559 WBT65559 WLP65559 WVL65559 D131095 IZ131095 SV131095 ACR131095 AMN131095 AWJ131095 BGF131095 BQB131095 BZX131095 CJT131095 CTP131095 DDL131095 DNH131095 DXD131095 EGZ131095 EQV131095 FAR131095 FKN131095 FUJ131095 GEF131095 GOB131095 GXX131095 HHT131095 HRP131095 IBL131095 ILH131095 IVD131095 JEZ131095 JOV131095 JYR131095 KIN131095 KSJ131095 LCF131095 LMB131095 LVX131095 MFT131095 MPP131095 MZL131095 NJH131095 NTD131095 OCZ131095 OMV131095 OWR131095 PGN131095 PQJ131095 QAF131095 QKB131095 QTX131095 RDT131095 RNP131095 RXL131095 SHH131095 SRD131095 TAZ131095 TKV131095 TUR131095 UEN131095 UOJ131095 UYF131095 VIB131095 VRX131095 WBT131095 WLP131095 WVL131095 D196631 IZ196631 SV196631 ACR196631 AMN196631 AWJ196631 BGF196631 BQB196631 BZX196631 CJT196631 CTP196631 DDL196631 DNH196631 DXD196631 EGZ196631 EQV196631 FAR196631 FKN196631 FUJ196631 GEF196631 GOB196631 GXX196631 HHT196631 HRP196631 IBL196631 ILH196631 IVD196631 JEZ196631 JOV196631 JYR196631 KIN196631 KSJ196631 LCF196631 LMB196631 LVX196631 MFT196631 MPP196631 MZL196631 NJH196631 NTD196631 OCZ196631 OMV196631 OWR196631 PGN196631 PQJ196631 QAF196631 QKB196631 QTX196631 RDT196631 RNP196631 RXL196631 SHH196631 SRD196631 TAZ196631 TKV196631 TUR196631 UEN196631 UOJ196631 UYF196631 VIB196631 VRX196631 WBT196631 WLP196631 WVL196631 D262167 IZ262167 SV262167 ACR262167 AMN262167 AWJ262167 BGF262167 BQB262167 BZX262167 CJT262167 CTP262167 DDL262167 DNH262167 DXD262167 EGZ262167 EQV262167 FAR262167 FKN262167 FUJ262167 GEF262167 GOB262167 GXX262167 HHT262167 HRP262167 IBL262167 ILH262167 IVD262167 JEZ262167 JOV262167 JYR262167 KIN262167 KSJ262167 LCF262167 LMB262167 LVX262167 MFT262167 MPP262167 MZL262167 NJH262167 NTD262167 OCZ262167 OMV262167 OWR262167 PGN262167 PQJ262167 QAF262167 QKB262167 QTX262167 RDT262167 RNP262167 RXL262167 SHH262167 SRD262167 TAZ262167 TKV262167 TUR262167 UEN262167 UOJ262167 UYF262167 VIB262167 VRX262167 WBT262167 WLP262167 WVL262167 D327703 IZ327703 SV327703 ACR327703 AMN327703 AWJ327703 BGF327703 BQB327703 BZX327703 CJT327703 CTP327703 DDL327703 DNH327703 DXD327703 EGZ327703 EQV327703 FAR327703 FKN327703 FUJ327703 GEF327703 GOB327703 GXX327703 HHT327703 HRP327703 IBL327703 ILH327703 IVD327703 JEZ327703 JOV327703 JYR327703 KIN327703 KSJ327703 LCF327703 LMB327703 LVX327703 MFT327703 MPP327703 MZL327703 NJH327703 NTD327703 OCZ327703 OMV327703 OWR327703 PGN327703 PQJ327703 QAF327703 QKB327703 QTX327703 RDT327703 RNP327703 RXL327703 SHH327703 SRD327703 TAZ327703 TKV327703 TUR327703 UEN327703 UOJ327703 UYF327703 VIB327703 VRX327703 WBT327703 WLP327703 WVL327703 D393239 IZ393239 SV393239 ACR393239 AMN393239 AWJ393239 BGF393239 BQB393239 BZX393239 CJT393239 CTP393239 DDL393239 DNH393239 DXD393239 EGZ393239 EQV393239 FAR393239 FKN393239 FUJ393239 GEF393239 GOB393239 GXX393239 HHT393239 HRP393239 IBL393239 ILH393239 IVD393239 JEZ393239 JOV393239 JYR393239 KIN393239 KSJ393239 LCF393239 LMB393239 LVX393239 MFT393239 MPP393239 MZL393239 NJH393239 NTD393239 OCZ393239 OMV393239 OWR393239 PGN393239 PQJ393239 QAF393239 QKB393239 QTX393239 RDT393239 RNP393239 RXL393239 SHH393239 SRD393239 TAZ393239 TKV393239 TUR393239 UEN393239 UOJ393239 UYF393239 VIB393239 VRX393239 WBT393239 WLP393239 WVL393239 D458775 IZ458775 SV458775 ACR458775 AMN458775 AWJ458775 BGF458775 BQB458775 BZX458775 CJT458775 CTP458775 DDL458775 DNH458775 DXD458775 EGZ458775 EQV458775 FAR458775 FKN458775 FUJ458775 GEF458775 GOB458775 GXX458775 HHT458775 HRP458775 IBL458775 ILH458775 IVD458775 JEZ458775 JOV458775 JYR458775 KIN458775 KSJ458775 LCF458775 LMB458775 LVX458775 MFT458775 MPP458775 MZL458775 NJH458775 NTD458775 OCZ458775 OMV458775 OWR458775 PGN458775 PQJ458775 QAF458775 QKB458775 QTX458775 RDT458775 RNP458775 RXL458775 SHH458775 SRD458775 TAZ458775 TKV458775 TUR458775 UEN458775 UOJ458775 UYF458775 VIB458775 VRX458775 WBT458775 WLP458775 WVL458775 D524311 IZ524311 SV524311 ACR524311 AMN524311 AWJ524311 BGF524311 BQB524311 BZX524311 CJT524311 CTP524311 DDL524311 DNH524311 DXD524311 EGZ524311 EQV524311 FAR524311 FKN524311 FUJ524311 GEF524311 GOB524311 GXX524311 HHT524311 HRP524311 IBL524311 ILH524311 IVD524311 JEZ524311 JOV524311 JYR524311 KIN524311 KSJ524311 LCF524311 LMB524311 LVX524311 MFT524311 MPP524311 MZL524311 NJH524311 NTD524311 OCZ524311 OMV524311 OWR524311 PGN524311 PQJ524311 QAF524311 QKB524311 QTX524311 RDT524311 RNP524311 RXL524311 SHH524311 SRD524311 TAZ524311 TKV524311 TUR524311 UEN524311 UOJ524311 UYF524311 VIB524311 VRX524311 WBT524311 WLP524311 WVL524311 D589847 IZ589847 SV589847 ACR589847 AMN589847 AWJ589847 BGF589847 BQB589847 BZX589847 CJT589847 CTP589847 DDL589847 DNH589847 DXD589847 EGZ589847 EQV589847 FAR589847 FKN589847 FUJ589847 GEF589847 GOB589847 GXX589847 HHT589847 HRP589847 IBL589847 ILH589847 IVD589847 JEZ589847 JOV589847 JYR589847 KIN589847 KSJ589847 LCF589847 LMB589847 LVX589847 MFT589847 MPP589847 MZL589847 NJH589847 NTD589847 OCZ589847 OMV589847 OWR589847 PGN589847 PQJ589847 QAF589847 QKB589847 QTX589847 RDT589847 RNP589847 RXL589847 SHH589847 SRD589847 TAZ589847 TKV589847 TUR589847 UEN589847 UOJ589847 UYF589847 VIB589847 VRX589847 WBT589847 WLP589847 WVL589847 D655383 IZ655383 SV655383 ACR655383 AMN655383 AWJ655383 BGF655383 BQB655383 BZX655383 CJT655383 CTP655383 DDL655383 DNH655383 DXD655383 EGZ655383 EQV655383 FAR655383 FKN655383 FUJ655383 GEF655383 GOB655383 GXX655383 HHT655383 HRP655383 IBL655383 ILH655383 IVD655383 JEZ655383 JOV655383 JYR655383 KIN655383 KSJ655383 LCF655383 LMB655383 LVX655383 MFT655383 MPP655383 MZL655383 NJH655383 NTD655383 OCZ655383 OMV655383 OWR655383 PGN655383 PQJ655383 QAF655383 QKB655383 QTX655383 RDT655383 RNP655383 RXL655383 SHH655383 SRD655383 TAZ655383 TKV655383 TUR655383 UEN655383 UOJ655383 UYF655383 VIB655383 VRX655383 WBT655383 WLP655383 WVL655383 D720919 IZ720919 SV720919 ACR720919 AMN720919 AWJ720919 BGF720919 BQB720919 BZX720919 CJT720919 CTP720919 DDL720919 DNH720919 DXD720919 EGZ720919 EQV720919 FAR720919 FKN720919 FUJ720919 GEF720919 GOB720919 GXX720919 HHT720919 HRP720919 IBL720919 ILH720919 IVD720919 JEZ720919 JOV720919 JYR720919 KIN720919 KSJ720919 LCF720919 LMB720919 LVX720919 MFT720919 MPP720919 MZL720919 NJH720919 NTD720919 OCZ720919 OMV720919 OWR720919 PGN720919 PQJ720919 QAF720919 QKB720919 QTX720919 RDT720919 RNP720919 RXL720919 SHH720919 SRD720919 TAZ720919 TKV720919 TUR720919 UEN720919 UOJ720919 UYF720919 VIB720919 VRX720919 WBT720919 WLP720919 WVL720919 D786455 IZ786455 SV786455 ACR786455 AMN786455 AWJ786455 BGF786455 BQB786455 BZX786455 CJT786455 CTP786455 DDL786455 DNH786455 DXD786455 EGZ786455 EQV786455 FAR786455 FKN786455 FUJ786455 GEF786455 GOB786455 GXX786455 HHT786455 HRP786455 IBL786455 ILH786455 IVD786455 JEZ786455 JOV786455 JYR786455 KIN786455 KSJ786455 LCF786455 LMB786455 LVX786455 MFT786455 MPP786455 MZL786455 NJH786455 NTD786455 OCZ786455 OMV786455 OWR786455 PGN786455 PQJ786455 QAF786455 QKB786455 QTX786455 RDT786455 RNP786455 RXL786455 SHH786455 SRD786455 TAZ786455 TKV786455 TUR786455 UEN786455 UOJ786455 UYF786455 VIB786455 VRX786455 WBT786455 WLP786455 WVL786455 D851991 IZ851991 SV851991 ACR851991 AMN851991 AWJ851991 BGF851991 BQB851991 BZX851991 CJT851991 CTP851991 DDL851991 DNH851991 DXD851991 EGZ851991 EQV851991 FAR851991 FKN851991 FUJ851991 GEF851991 GOB851991 GXX851991 HHT851991 HRP851991 IBL851991 ILH851991 IVD851991 JEZ851991 JOV851991 JYR851991 KIN851991 KSJ851991 LCF851991 LMB851991 LVX851991 MFT851991 MPP851991 MZL851991 NJH851991 NTD851991 OCZ851991 OMV851991 OWR851991 PGN851991 PQJ851991 QAF851991 QKB851991 QTX851991 RDT851991 RNP851991 RXL851991 SHH851991 SRD851991 TAZ851991 TKV851991 TUR851991 UEN851991 UOJ851991 UYF851991 VIB851991 VRX851991 WBT851991 WLP851991 WVL851991 D917527 IZ917527 SV917527 ACR917527 AMN917527 AWJ917527 BGF917527 BQB917527 BZX917527 CJT917527 CTP917527 DDL917527 DNH917527 DXD917527 EGZ917527 EQV917527 FAR917527 FKN917527 FUJ917527 GEF917527 GOB917527 GXX917527 HHT917527 HRP917527 IBL917527 ILH917527 IVD917527 JEZ917527 JOV917527 JYR917527 KIN917527 KSJ917527 LCF917527 LMB917527 LVX917527 MFT917527 MPP917527 MZL917527 NJH917527 NTD917527 OCZ917527 OMV917527 OWR917527 PGN917527 PQJ917527 QAF917527 QKB917527 QTX917527 RDT917527 RNP917527 RXL917527 SHH917527 SRD917527 TAZ917527 TKV917527 TUR917527 UEN917527 UOJ917527 UYF917527 VIB917527 VRX917527 WBT917527 WLP917527 WVL917527 D983063 IZ983063 SV983063 ACR983063 AMN983063 AWJ983063 BGF983063 BQB983063 BZX983063 CJT983063 CTP983063 DDL983063 DNH983063 DXD983063 EGZ983063 EQV983063 FAR983063 FKN983063 FUJ983063 GEF983063 GOB983063 GXX983063 HHT983063 HRP983063 IBL983063 ILH983063 IVD983063 JEZ983063 JOV983063 JYR983063 KIN983063 KSJ983063 LCF983063 LMB983063 LVX983063 MFT983063 MPP983063 MZL983063 NJH983063 NTD983063 OCZ983063 OMV983063 OWR983063 PGN983063 PQJ983063 QAF983063 QKB983063 QTX983063 RDT983063 RNP983063 RXL983063 SHH983063 SRD983063 TAZ983063 TKV983063 TUR983063 UEN983063 UOJ983063 UYF983063 VIB983063 VRX983063 WBT983063 WLP983063 WVL983063">
      <formula1>"0%,4,5%"</formula1>
    </dataValidation>
  </dataValidations>
  <pageMargins left="0.78740157499999996" right="0.78740157499999996" top="0.984251969" bottom="0.984251969" header="0.49212598499999999" footer="0.49212598499999999"/>
  <pageSetup paperSize="9" scale="85" orientation="portrait" horizontalDpi="4294967295" verticalDpi="4294967295" r:id="rId1"/>
  <headerFooter alignWithMargins="0"/>
  <drawing r:id="rId2"/>
  <legacyDrawing r:id="rId3"/>
  <oleObjects>
    <oleObject progId="Equation.3" shapeId="9217" r:id="rId4"/>
  </oleObjects>
</worksheet>
</file>

<file path=xl/worksheets/sheet3.xml><?xml version="1.0" encoding="utf-8"?>
<worksheet xmlns="http://schemas.openxmlformats.org/spreadsheetml/2006/main" xmlns:r="http://schemas.openxmlformats.org/officeDocument/2006/relationships">
  <sheetPr>
    <tabColor rgb="FFC00000"/>
    <pageSetUpPr fitToPage="1"/>
  </sheetPr>
  <dimension ref="A1:N204"/>
  <sheetViews>
    <sheetView showGridLines="0" showZeros="0" tabSelected="1" view="pageBreakPreview" topLeftCell="A37" zoomScaleSheetLayoutView="100" zoomScalePageLayoutView="70" workbookViewId="0">
      <selection activeCell="D33" sqref="D33"/>
    </sheetView>
  </sheetViews>
  <sheetFormatPr defaultRowHeight="12.75"/>
  <cols>
    <col min="1" max="1" width="6.140625" customWidth="1"/>
    <col min="2" max="2" width="11" customWidth="1"/>
    <col min="3" max="3" width="9.5703125" customWidth="1"/>
    <col min="4" max="4" width="58.85546875" customWidth="1"/>
    <col min="5" max="5" width="9.140625" style="101" customWidth="1"/>
    <col min="6" max="6" width="14.85546875" style="94" customWidth="1"/>
    <col min="7" max="8" width="12.28515625" style="89" customWidth="1"/>
    <col min="9" max="9" width="18.5703125" style="103" customWidth="1"/>
    <col min="10" max="10" width="11.7109375" bestFit="1" customWidth="1"/>
    <col min="14" max="14" width="10.140625" bestFit="1" customWidth="1"/>
  </cols>
  <sheetData>
    <row r="1" spans="1:11" ht="96" customHeight="1" thickBot="1">
      <c r="A1" s="394"/>
      <c r="B1" s="394"/>
      <c r="C1" s="394"/>
      <c r="D1" s="394"/>
      <c r="E1" s="394"/>
      <c r="F1" s="394"/>
      <c r="G1" s="394"/>
      <c r="H1" s="394"/>
      <c r="I1" s="394"/>
    </row>
    <row r="2" spans="1:11" ht="15.75">
      <c r="A2" s="423" t="s">
        <v>57</v>
      </c>
      <c r="B2" s="424"/>
      <c r="C2" s="424"/>
      <c r="D2" s="424"/>
      <c r="E2" s="424"/>
      <c r="F2" s="424"/>
      <c r="G2" s="424"/>
      <c r="H2" s="424"/>
      <c r="I2" s="425"/>
    </row>
    <row r="3" spans="1:11" ht="20.100000000000001" customHeight="1">
      <c r="A3" s="395" t="s">
        <v>47</v>
      </c>
      <c r="B3" s="396"/>
      <c r="C3" s="396"/>
      <c r="D3" s="396"/>
      <c r="E3" s="396"/>
      <c r="F3" s="396"/>
      <c r="G3" s="396"/>
      <c r="H3" s="396"/>
      <c r="I3" s="397"/>
    </row>
    <row r="4" spans="1:11" ht="12" customHeight="1">
      <c r="A4" s="404"/>
      <c r="B4" s="405"/>
      <c r="C4" s="405"/>
      <c r="D4" s="405"/>
      <c r="E4" s="405"/>
      <c r="F4" s="405"/>
      <c r="G4" s="398"/>
      <c r="H4" s="398"/>
      <c r="I4" s="399"/>
    </row>
    <row r="5" spans="1:11" ht="27.75" customHeight="1">
      <c r="A5" s="406" t="s">
        <v>211</v>
      </c>
      <c r="B5" s="407"/>
      <c r="C5" s="408"/>
      <c r="D5" s="408"/>
      <c r="E5" s="408"/>
      <c r="F5" s="408"/>
      <c r="G5" s="398" t="s">
        <v>210</v>
      </c>
      <c r="H5" s="398"/>
      <c r="I5" s="399"/>
    </row>
    <row r="6" spans="1:11">
      <c r="A6" s="402" t="s">
        <v>193</v>
      </c>
      <c r="B6" s="403"/>
      <c r="C6" s="403"/>
      <c r="D6" s="403"/>
      <c r="E6" s="403"/>
      <c r="F6" s="400" t="s">
        <v>12</v>
      </c>
      <c r="G6" s="400"/>
      <c r="H6" s="400"/>
      <c r="I6" s="401"/>
    </row>
    <row r="7" spans="1:11" ht="20.100000000000001" customHeight="1">
      <c r="A7" s="427" t="s">
        <v>84</v>
      </c>
      <c r="B7" s="428"/>
      <c r="C7" s="429"/>
      <c r="D7" s="429"/>
      <c r="E7" s="429"/>
      <c r="F7" s="426" t="s">
        <v>8</v>
      </c>
      <c r="G7" s="398" t="s">
        <v>6</v>
      </c>
      <c r="H7" s="143" t="s">
        <v>25</v>
      </c>
      <c r="I7" s="179" t="s">
        <v>7</v>
      </c>
    </row>
    <row r="8" spans="1:11" ht="20.100000000000001" customHeight="1">
      <c r="A8" s="406" t="s">
        <v>217</v>
      </c>
      <c r="B8" s="407"/>
      <c r="C8" s="407"/>
      <c r="D8" s="407"/>
      <c r="E8" s="407"/>
      <c r="F8" s="426"/>
      <c r="G8" s="398"/>
      <c r="H8" s="143" t="s">
        <v>9</v>
      </c>
      <c r="I8" s="180">
        <v>0.23849999999999999</v>
      </c>
      <c r="J8" s="88"/>
    </row>
    <row r="9" spans="1:11" ht="3.75" customHeight="1">
      <c r="A9" s="430"/>
      <c r="B9" s="431"/>
      <c r="C9" s="431"/>
      <c r="D9" s="431"/>
      <c r="E9" s="431"/>
      <c r="F9" s="431"/>
      <c r="G9" s="431"/>
      <c r="H9" s="431"/>
      <c r="I9" s="432"/>
    </row>
    <row r="10" spans="1:11" ht="35.25" customHeight="1">
      <c r="A10" s="181" t="s">
        <v>0</v>
      </c>
      <c r="B10" s="144" t="s">
        <v>50</v>
      </c>
      <c r="C10" s="144" t="s">
        <v>5</v>
      </c>
      <c r="D10" s="144" t="s">
        <v>1</v>
      </c>
      <c r="E10" s="144" t="s">
        <v>3</v>
      </c>
      <c r="F10" s="145" t="s">
        <v>2</v>
      </c>
      <c r="G10" s="146" t="s">
        <v>15</v>
      </c>
      <c r="H10" s="146" t="s">
        <v>16</v>
      </c>
      <c r="I10" s="182" t="s">
        <v>10</v>
      </c>
    </row>
    <row r="11" spans="1:11" ht="18.75" customHeight="1">
      <c r="A11" s="183">
        <v>1</v>
      </c>
      <c r="B11" s="148"/>
      <c r="C11" s="148"/>
      <c r="D11" s="149" t="s">
        <v>62</v>
      </c>
      <c r="E11" s="148"/>
      <c r="F11" s="150"/>
      <c r="G11" s="151"/>
      <c r="H11" s="151"/>
      <c r="I11" s="184"/>
    </row>
    <row r="12" spans="1:11" ht="56.25">
      <c r="A12" s="185" t="s">
        <v>17</v>
      </c>
      <c r="B12" s="141" t="s">
        <v>48</v>
      </c>
      <c r="C12" s="121" t="s">
        <v>68</v>
      </c>
      <c r="D12" s="122" t="s">
        <v>225</v>
      </c>
      <c r="E12" s="152" t="s">
        <v>55</v>
      </c>
      <c r="F12" s="153">
        <v>3</v>
      </c>
      <c r="G12" s="154">
        <v>310.26</v>
      </c>
      <c r="H12" s="155">
        <f>G12+(G12*$I$8)</f>
        <v>384.26</v>
      </c>
      <c r="I12" s="186">
        <f>F12*H12</f>
        <v>1152.78</v>
      </c>
    </row>
    <row r="13" spans="1:11" ht="22.5">
      <c r="A13" s="185" t="s">
        <v>63</v>
      </c>
      <c r="B13" s="141" t="s">
        <v>48</v>
      </c>
      <c r="C13" s="292" t="s">
        <v>194</v>
      </c>
      <c r="D13" s="122" t="s">
        <v>195</v>
      </c>
      <c r="E13" s="152" t="s">
        <v>55</v>
      </c>
      <c r="F13" s="299">
        <v>853</v>
      </c>
      <c r="G13" s="154">
        <v>1.31</v>
      </c>
      <c r="H13" s="155">
        <f>G13+(G13*$I$8)</f>
        <v>1.62</v>
      </c>
      <c r="I13" s="186">
        <f>F13*H13</f>
        <v>1381.86</v>
      </c>
    </row>
    <row r="14" spans="1:11">
      <c r="A14" s="433" t="s">
        <v>79</v>
      </c>
      <c r="B14" s="434"/>
      <c r="C14" s="434"/>
      <c r="D14" s="434"/>
      <c r="E14" s="434"/>
      <c r="F14" s="434"/>
      <c r="G14" s="434"/>
      <c r="H14" s="434"/>
      <c r="I14" s="187">
        <f>SUM(I12:I13)</f>
        <v>2534.64</v>
      </c>
      <c r="J14" s="7"/>
      <c r="K14">
        <f>(4411-834)</f>
        <v>3577</v>
      </c>
    </row>
    <row r="15" spans="1:11" s="91" customFormat="1" ht="18.75" customHeight="1">
      <c r="A15" s="190">
        <v>2</v>
      </c>
      <c r="B15" s="171"/>
      <c r="C15" s="165"/>
      <c r="D15" s="172" t="s">
        <v>189</v>
      </c>
      <c r="E15" s="164"/>
      <c r="F15" s="166"/>
      <c r="G15" s="173"/>
      <c r="H15" s="167"/>
      <c r="I15" s="191"/>
    </row>
    <row r="16" spans="1:11" s="91" customFormat="1" ht="18" customHeight="1">
      <c r="A16" s="183" t="s">
        <v>61</v>
      </c>
      <c r="B16" s="169"/>
      <c r="C16" s="130"/>
      <c r="D16" s="170" t="s">
        <v>190</v>
      </c>
      <c r="E16" s="161"/>
      <c r="F16" s="159"/>
      <c r="G16" s="168"/>
      <c r="H16" s="160"/>
      <c r="I16" s="188"/>
    </row>
    <row r="17" spans="1:14" s="91" customFormat="1" ht="33.75">
      <c r="A17" s="185" t="s">
        <v>204</v>
      </c>
      <c r="B17" s="121" t="s">
        <v>86</v>
      </c>
      <c r="C17" s="121" t="s">
        <v>99</v>
      </c>
      <c r="D17" s="122" t="s">
        <v>98</v>
      </c>
      <c r="E17" s="141" t="s">
        <v>73</v>
      </c>
      <c r="F17" s="124">
        <f>(4411-853)*0.1</f>
        <v>355.8</v>
      </c>
      <c r="G17" s="125">
        <v>3.85</v>
      </c>
      <c r="H17" s="125">
        <f t="shared" ref="H17" si="0">1.2882*G17</f>
        <v>4.96</v>
      </c>
      <c r="I17" s="126">
        <f t="shared" ref="I17" si="1">H17*F17</f>
        <v>1764.77</v>
      </c>
    </row>
    <row r="18" spans="1:14" s="91" customFormat="1" ht="33.75">
      <c r="A18" s="185" t="s">
        <v>205</v>
      </c>
      <c r="B18" s="121" t="s">
        <v>86</v>
      </c>
      <c r="C18" s="121" t="s">
        <v>196</v>
      </c>
      <c r="D18" s="122" t="s">
        <v>197</v>
      </c>
      <c r="E18" s="123" t="s">
        <v>73</v>
      </c>
      <c r="F18" s="124">
        <f>577*0.06</f>
        <v>34.619999999999997</v>
      </c>
      <c r="G18" s="125">
        <v>664.71</v>
      </c>
      <c r="H18" s="125">
        <f t="shared" ref="H18:H19" si="2">1.2882*G18</f>
        <v>856.28</v>
      </c>
      <c r="I18" s="126">
        <f t="shared" ref="I18:I19" si="3">H18*F18</f>
        <v>29644.41</v>
      </c>
      <c r="K18" s="124">
        <f>1102*0.06</f>
        <v>66.12</v>
      </c>
      <c r="L18" s="125">
        <v>664.71</v>
      </c>
      <c r="M18" s="125">
        <f t="shared" ref="M18" si="4">1.2882*L18</f>
        <v>856.28</v>
      </c>
      <c r="N18" s="126">
        <f t="shared" ref="N18" si="5">M18*K18</f>
        <v>56617.23</v>
      </c>
    </row>
    <row r="19" spans="1:14" s="91" customFormat="1" ht="33.75" customHeight="1">
      <c r="A19" s="185" t="s">
        <v>206</v>
      </c>
      <c r="B19" s="127" t="s">
        <v>48</v>
      </c>
      <c r="C19" s="128" t="s">
        <v>87</v>
      </c>
      <c r="D19" s="122" t="s">
        <v>198</v>
      </c>
      <c r="E19" s="121" t="s">
        <v>45</v>
      </c>
      <c r="F19" s="124">
        <v>557</v>
      </c>
      <c r="G19" s="125">
        <v>13.19</v>
      </c>
      <c r="H19" s="125">
        <f t="shared" si="2"/>
        <v>16.989999999999998</v>
      </c>
      <c r="I19" s="126">
        <f t="shared" si="3"/>
        <v>9463.43</v>
      </c>
    </row>
    <row r="20" spans="1:14" s="91" customFormat="1" ht="45">
      <c r="A20" s="185" t="s">
        <v>207</v>
      </c>
      <c r="B20" s="127" t="s">
        <v>48</v>
      </c>
      <c r="C20" s="128" t="s">
        <v>199</v>
      </c>
      <c r="D20" s="122" t="s">
        <v>224</v>
      </c>
      <c r="E20" s="292" t="s">
        <v>45</v>
      </c>
      <c r="F20" s="124">
        <f>853-10</f>
        <v>843</v>
      </c>
      <c r="G20" s="125">
        <v>65.400000000000006</v>
      </c>
      <c r="H20" s="125">
        <f t="shared" ref="H20" si="6">1.2882*G20</f>
        <v>84.25</v>
      </c>
      <c r="I20" s="126">
        <f t="shared" ref="I20" si="7">H20*F20</f>
        <v>71022.75</v>
      </c>
    </row>
    <row r="21" spans="1:14" s="91" customFormat="1" ht="22.5">
      <c r="A21" s="185" t="s">
        <v>208</v>
      </c>
      <c r="B21" s="127" t="s">
        <v>48</v>
      </c>
      <c r="C21" s="128" t="s">
        <v>184</v>
      </c>
      <c r="D21" s="122" t="s">
        <v>223</v>
      </c>
      <c r="E21" s="229" t="s">
        <v>74</v>
      </c>
      <c r="F21" s="124">
        <v>8</v>
      </c>
      <c r="G21" s="125">
        <v>424.26</v>
      </c>
      <c r="H21" s="125">
        <f t="shared" ref="H21" si="8">1.2882*G21</f>
        <v>546.53</v>
      </c>
      <c r="I21" s="126">
        <f t="shared" ref="I21" si="9">H21*F21</f>
        <v>4372.24</v>
      </c>
    </row>
    <row r="22" spans="1:14" s="91" customFormat="1" ht="22.5">
      <c r="A22" s="185" t="s">
        <v>209</v>
      </c>
      <c r="B22" s="127" t="s">
        <v>49</v>
      </c>
      <c r="C22" s="128" t="s">
        <v>222</v>
      </c>
      <c r="D22" s="139" t="s">
        <v>221</v>
      </c>
      <c r="E22" s="307" t="s">
        <v>73</v>
      </c>
      <c r="F22" s="124">
        <f>1778*0.04</f>
        <v>71.12</v>
      </c>
      <c r="G22" s="125">
        <v>119.18</v>
      </c>
      <c r="H22" s="125">
        <f t="shared" ref="H22:H23" si="10">1.2882*G22</f>
        <v>153.53</v>
      </c>
      <c r="I22" s="126">
        <f t="shared" ref="I22:I23" si="11">H22*F22</f>
        <v>10919.05</v>
      </c>
    </row>
    <row r="23" spans="1:14" s="91" customFormat="1" ht="33.75">
      <c r="A23" s="185" t="s">
        <v>218</v>
      </c>
      <c r="B23" s="307" t="s">
        <v>48</v>
      </c>
      <c r="C23" s="128" t="s">
        <v>226</v>
      </c>
      <c r="D23" s="162" t="s">
        <v>229</v>
      </c>
      <c r="E23" s="152" t="s">
        <v>227</v>
      </c>
      <c r="F23" s="309">
        <f>F22*25</f>
        <v>1778</v>
      </c>
      <c r="G23" s="125">
        <v>1.96</v>
      </c>
      <c r="H23" s="125">
        <f t="shared" si="10"/>
        <v>2.52</v>
      </c>
      <c r="I23" s="126">
        <f t="shared" si="11"/>
        <v>4480.5600000000004</v>
      </c>
    </row>
    <row r="24" spans="1:14" s="91" customFormat="1" ht="15.75" customHeight="1">
      <c r="A24" s="417" t="s">
        <v>79</v>
      </c>
      <c r="B24" s="418"/>
      <c r="C24" s="418"/>
      <c r="D24" s="418"/>
      <c r="E24" s="418"/>
      <c r="F24" s="418"/>
      <c r="G24" s="418"/>
      <c r="H24" s="419"/>
      <c r="I24" s="228">
        <f>SUM(I17:I23)</f>
        <v>131667.21</v>
      </c>
    </row>
    <row r="25" spans="1:14" s="91" customFormat="1" ht="17.25" customHeight="1">
      <c r="A25" s="183">
        <v>3</v>
      </c>
      <c r="B25" s="169"/>
      <c r="C25" s="130"/>
      <c r="D25" s="170" t="s">
        <v>85</v>
      </c>
      <c r="E25" s="161"/>
      <c r="F25" s="159"/>
      <c r="G25" s="168"/>
      <c r="H25" s="160"/>
      <c r="I25" s="188"/>
    </row>
    <row r="26" spans="1:14" s="91" customFormat="1" ht="40.5" customHeight="1">
      <c r="A26" s="185" t="s">
        <v>29</v>
      </c>
      <c r="B26" s="127" t="s">
        <v>48</v>
      </c>
      <c r="C26" s="123" t="s">
        <v>93</v>
      </c>
      <c r="D26" s="129" t="s">
        <v>94</v>
      </c>
      <c r="E26" s="121" t="s">
        <v>56</v>
      </c>
      <c r="F26" s="124">
        <v>6</v>
      </c>
      <c r="G26" s="138">
        <v>323.55</v>
      </c>
      <c r="H26" s="125">
        <f t="shared" ref="H26" si="12">1.2882*G26</f>
        <v>416.8</v>
      </c>
      <c r="I26" s="126">
        <f t="shared" ref="I26" si="13">H26*F26</f>
        <v>2500.8000000000002</v>
      </c>
    </row>
    <row r="27" spans="1:14" s="91" customFormat="1" ht="40.5" customHeight="1">
      <c r="A27" s="185" t="s">
        <v>30</v>
      </c>
      <c r="B27" s="127" t="s">
        <v>48</v>
      </c>
      <c r="C27" s="123" t="s">
        <v>95</v>
      </c>
      <c r="D27" s="129" t="s">
        <v>96</v>
      </c>
      <c r="E27" s="121" t="s">
        <v>56</v>
      </c>
      <c r="F27" s="124">
        <v>5</v>
      </c>
      <c r="G27" s="138">
        <v>868.6</v>
      </c>
      <c r="H27" s="125">
        <f t="shared" ref="H27:H28" si="14">1.2882*G27</f>
        <v>1118.93</v>
      </c>
      <c r="I27" s="126">
        <f t="shared" ref="I27:I28" si="15">H27*F27</f>
        <v>5594.65</v>
      </c>
    </row>
    <row r="28" spans="1:14" s="91" customFormat="1" ht="45" customHeight="1">
      <c r="A28" s="185" t="s">
        <v>70</v>
      </c>
      <c r="B28" s="127" t="s">
        <v>49</v>
      </c>
      <c r="C28" s="123">
        <v>42440</v>
      </c>
      <c r="D28" s="129" t="s">
        <v>97</v>
      </c>
      <c r="E28" s="121" t="s">
        <v>56</v>
      </c>
      <c r="F28" s="124">
        <v>3</v>
      </c>
      <c r="G28" s="138">
        <v>868.6</v>
      </c>
      <c r="H28" s="125">
        <f t="shared" si="14"/>
        <v>1118.93</v>
      </c>
      <c r="I28" s="126">
        <f t="shared" si="15"/>
        <v>3356.79</v>
      </c>
    </row>
    <row r="29" spans="1:14" s="91" customFormat="1" ht="15.75" customHeight="1">
      <c r="A29" s="417" t="s">
        <v>79</v>
      </c>
      <c r="B29" s="418"/>
      <c r="C29" s="418"/>
      <c r="D29" s="418"/>
      <c r="E29" s="418"/>
      <c r="F29" s="418"/>
      <c r="G29" s="418"/>
      <c r="H29" s="419"/>
      <c r="I29" s="187">
        <f>SUM(I26:I28)</f>
        <v>11452.24</v>
      </c>
    </row>
    <row r="30" spans="1:14" s="91" customFormat="1" ht="18" customHeight="1">
      <c r="A30" s="183">
        <v>4</v>
      </c>
      <c r="B30" s="169"/>
      <c r="C30" s="130"/>
      <c r="D30" s="170" t="s">
        <v>92</v>
      </c>
      <c r="E30" s="161"/>
      <c r="F30" s="159"/>
      <c r="G30" s="168"/>
      <c r="H30" s="160"/>
      <c r="I30" s="192"/>
    </row>
    <row r="31" spans="1:14" s="91" customFormat="1" ht="56.25">
      <c r="A31" s="185" t="s">
        <v>52</v>
      </c>
      <c r="B31" s="127" t="s">
        <v>48</v>
      </c>
      <c r="C31" s="123" t="s">
        <v>201</v>
      </c>
      <c r="D31" s="129" t="s">
        <v>200</v>
      </c>
      <c r="E31" s="121" t="s">
        <v>56</v>
      </c>
      <c r="F31" s="300">
        <v>1</v>
      </c>
      <c r="G31" s="138">
        <v>1134.82</v>
      </c>
      <c r="H31" s="125">
        <f t="shared" ref="H31" si="16">1.2882*G31</f>
        <v>1461.88</v>
      </c>
      <c r="I31" s="126">
        <f t="shared" ref="I31" si="17">H31*F31</f>
        <v>1461.88</v>
      </c>
    </row>
    <row r="32" spans="1:14" s="91" customFormat="1" ht="56.25">
      <c r="A32" s="185" t="s">
        <v>72</v>
      </c>
      <c r="B32" s="127" t="s">
        <v>48</v>
      </c>
      <c r="C32" s="123" t="s">
        <v>88</v>
      </c>
      <c r="D32" s="129" t="s">
        <v>89</v>
      </c>
      <c r="E32" s="121" t="s">
        <v>56</v>
      </c>
      <c r="F32" s="300">
        <v>1</v>
      </c>
      <c r="G32" s="138">
        <v>1446.79</v>
      </c>
      <c r="H32" s="125">
        <f t="shared" ref="H32:H33" si="18">1.2882*G32</f>
        <v>1863.75</v>
      </c>
      <c r="I32" s="126">
        <f t="shared" ref="I32:I33" si="19">H32*F32</f>
        <v>1863.75</v>
      </c>
    </row>
    <row r="33" spans="1:9" s="91" customFormat="1" ht="56.25">
      <c r="A33" s="185" t="s">
        <v>80</v>
      </c>
      <c r="B33" s="127" t="s">
        <v>48</v>
      </c>
      <c r="C33" s="123" t="s">
        <v>90</v>
      </c>
      <c r="D33" s="129" t="s">
        <v>91</v>
      </c>
      <c r="E33" s="121" t="s">
        <v>56</v>
      </c>
      <c r="F33" s="300">
        <v>1</v>
      </c>
      <c r="G33" s="138">
        <v>1437.27</v>
      </c>
      <c r="H33" s="125">
        <f t="shared" si="18"/>
        <v>1851.49</v>
      </c>
      <c r="I33" s="126">
        <f t="shared" si="19"/>
        <v>1851.49</v>
      </c>
    </row>
    <row r="34" spans="1:9" s="91" customFormat="1">
      <c r="A34" s="417" t="s">
        <v>79</v>
      </c>
      <c r="B34" s="418"/>
      <c r="C34" s="418"/>
      <c r="D34" s="418"/>
      <c r="E34" s="418"/>
      <c r="F34" s="418"/>
      <c r="G34" s="418"/>
      <c r="H34" s="419"/>
      <c r="I34" s="187">
        <f>SUM(I31:I33)</f>
        <v>5177.12</v>
      </c>
    </row>
    <row r="35" spans="1:9" s="91" customFormat="1" ht="15.75" customHeight="1">
      <c r="A35" s="183">
        <v>5</v>
      </c>
      <c r="B35" s="130"/>
      <c r="C35" s="131"/>
      <c r="D35" s="170" t="s">
        <v>100</v>
      </c>
      <c r="E35" s="161"/>
      <c r="F35" s="159"/>
      <c r="G35" s="168"/>
      <c r="H35" s="160"/>
      <c r="I35" s="188"/>
    </row>
    <row r="36" spans="1:9" s="91" customFormat="1" ht="22.5">
      <c r="A36" s="185" t="s">
        <v>53</v>
      </c>
      <c r="B36" s="127" t="s">
        <v>49</v>
      </c>
      <c r="C36" s="123">
        <v>5052</v>
      </c>
      <c r="D36" s="129" t="s">
        <v>103</v>
      </c>
      <c r="E36" s="121" t="s">
        <v>56</v>
      </c>
      <c r="F36" s="124">
        <v>3</v>
      </c>
      <c r="G36" s="140">
        <v>1457.5</v>
      </c>
      <c r="H36" s="125">
        <f t="shared" ref="H36" si="20">1.2882*G36</f>
        <v>1877.55</v>
      </c>
      <c r="I36" s="126">
        <f t="shared" ref="I36" si="21">H36*F36</f>
        <v>5632.65</v>
      </c>
    </row>
    <row r="37" spans="1:9" s="91" customFormat="1" ht="22.5">
      <c r="A37" s="185" t="s">
        <v>60</v>
      </c>
      <c r="B37" s="127" t="s">
        <v>49</v>
      </c>
      <c r="C37" s="141">
        <v>101659</v>
      </c>
      <c r="D37" s="122" t="s">
        <v>127</v>
      </c>
      <c r="E37" s="152" t="s">
        <v>56</v>
      </c>
      <c r="F37" s="226">
        <v>7</v>
      </c>
      <c r="G37" s="227">
        <v>759.34</v>
      </c>
      <c r="H37" s="125">
        <f t="shared" ref="H37" si="22">1.2882*G37</f>
        <v>978.18</v>
      </c>
      <c r="I37" s="126">
        <f t="shared" ref="I37" si="23">H37*F37</f>
        <v>6847.26</v>
      </c>
    </row>
    <row r="38" spans="1:9" s="91" customFormat="1" ht="22.5">
      <c r="A38" s="185" t="s">
        <v>75</v>
      </c>
      <c r="B38" s="127" t="s">
        <v>49</v>
      </c>
      <c r="C38" s="123">
        <v>5050</v>
      </c>
      <c r="D38" s="129" t="s">
        <v>104</v>
      </c>
      <c r="E38" s="121" t="s">
        <v>56</v>
      </c>
      <c r="F38" s="142">
        <v>4</v>
      </c>
      <c r="G38" s="140">
        <v>503.27</v>
      </c>
      <c r="H38" s="125">
        <f t="shared" ref="H38:H40" si="24">1.2882*G38</f>
        <v>648.30999999999995</v>
      </c>
      <c r="I38" s="126">
        <f t="shared" ref="I38:I40" si="25">H38*F38</f>
        <v>2593.2399999999998</v>
      </c>
    </row>
    <row r="39" spans="1:9" s="91" customFormat="1" ht="22.5">
      <c r="A39" s="185" t="s">
        <v>76</v>
      </c>
      <c r="B39" s="127" t="s">
        <v>49</v>
      </c>
      <c r="C39" s="123">
        <v>2512</v>
      </c>
      <c r="D39" s="129" t="s">
        <v>105</v>
      </c>
      <c r="E39" s="121" t="s">
        <v>56</v>
      </c>
      <c r="F39" s="142">
        <v>7</v>
      </c>
      <c r="G39" s="140">
        <v>45.06</v>
      </c>
      <c r="H39" s="125">
        <f t="shared" si="24"/>
        <v>58.05</v>
      </c>
      <c r="I39" s="126">
        <f t="shared" si="25"/>
        <v>406.35</v>
      </c>
    </row>
    <row r="40" spans="1:9" s="91" customFormat="1" ht="45">
      <c r="A40" s="185" t="s">
        <v>77</v>
      </c>
      <c r="B40" s="127" t="s">
        <v>48</v>
      </c>
      <c r="C40" s="123" t="s">
        <v>102</v>
      </c>
      <c r="D40" s="129" t="s">
        <v>101</v>
      </c>
      <c r="E40" s="121" t="s">
        <v>56</v>
      </c>
      <c r="F40" s="124">
        <v>2</v>
      </c>
      <c r="G40" s="140">
        <v>42.59</v>
      </c>
      <c r="H40" s="125">
        <f t="shared" si="24"/>
        <v>54.86</v>
      </c>
      <c r="I40" s="126">
        <f t="shared" si="25"/>
        <v>109.72</v>
      </c>
    </row>
    <row r="41" spans="1:9" s="91" customFormat="1" ht="56.25">
      <c r="A41" s="185" t="s">
        <v>78</v>
      </c>
      <c r="B41" s="127" t="s">
        <v>48</v>
      </c>
      <c r="C41" s="132" t="s">
        <v>106</v>
      </c>
      <c r="D41" s="122" t="s">
        <v>107</v>
      </c>
      <c r="E41" s="121" t="s">
        <v>56</v>
      </c>
      <c r="F41" s="142">
        <v>7</v>
      </c>
      <c r="G41" s="140">
        <v>43.59</v>
      </c>
      <c r="H41" s="125">
        <f t="shared" ref="H41:H46" si="26">1.2882*G41</f>
        <v>56.15</v>
      </c>
      <c r="I41" s="126">
        <f t="shared" ref="I41:I46" si="27">H41*F41</f>
        <v>393.05</v>
      </c>
    </row>
    <row r="42" spans="1:9" s="91" customFormat="1" ht="22.5">
      <c r="A42" s="185" t="s">
        <v>212</v>
      </c>
      <c r="B42" s="127" t="s">
        <v>48</v>
      </c>
      <c r="C42" s="133" t="s">
        <v>108</v>
      </c>
      <c r="D42" s="122" t="s">
        <v>109</v>
      </c>
      <c r="E42" s="121" t="s">
        <v>31</v>
      </c>
      <c r="F42" s="142">
        <f>126+16</f>
        <v>142</v>
      </c>
      <c r="G42" s="125">
        <v>8.19</v>
      </c>
      <c r="H42" s="125">
        <f t="shared" si="26"/>
        <v>10.55</v>
      </c>
      <c r="I42" s="126">
        <f t="shared" si="27"/>
        <v>1498.1</v>
      </c>
    </row>
    <row r="43" spans="1:9" s="91" customFormat="1" ht="11.25">
      <c r="A43" s="185" t="s">
        <v>213</v>
      </c>
      <c r="B43" s="127" t="s">
        <v>48</v>
      </c>
      <c r="C43" s="121" t="s">
        <v>71</v>
      </c>
      <c r="D43" s="122" t="s">
        <v>110</v>
      </c>
      <c r="E43" s="121" t="s">
        <v>73</v>
      </c>
      <c r="F43" s="142">
        <f>F42*0.2*0.15</f>
        <v>4.26</v>
      </c>
      <c r="G43" s="125">
        <v>45.59</v>
      </c>
      <c r="H43" s="125">
        <f t="shared" si="26"/>
        <v>58.73</v>
      </c>
      <c r="I43" s="126">
        <f t="shared" si="27"/>
        <v>250.19</v>
      </c>
    </row>
    <row r="44" spans="1:9" s="91" customFormat="1" ht="33.75">
      <c r="A44" s="185" t="s">
        <v>214</v>
      </c>
      <c r="B44" s="127" t="s">
        <v>49</v>
      </c>
      <c r="C44" s="134" t="s">
        <v>111</v>
      </c>
      <c r="D44" s="135" t="s">
        <v>113</v>
      </c>
      <c r="E44" s="121" t="s">
        <v>31</v>
      </c>
      <c r="F44" s="142">
        <f>F42*3</f>
        <v>426</v>
      </c>
      <c r="G44" s="125">
        <v>5.05</v>
      </c>
      <c r="H44" s="125">
        <f t="shared" si="26"/>
        <v>6.51</v>
      </c>
      <c r="I44" s="126">
        <f t="shared" si="27"/>
        <v>2773.26</v>
      </c>
    </row>
    <row r="45" spans="1:9" s="91" customFormat="1" ht="33.75">
      <c r="A45" s="185" t="s">
        <v>215</v>
      </c>
      <c r="B45" s="127" t="s">
        <v>49</v>
      </c>
      <c r="C45" s="136">
        <v>1021</v>
      </c>
      <c r="D45" s="135" t="s">
        <v>202</v>
      </c>
      <c r="E45" s="121" t="s">
        <v>31</v>
      </c>
      <c r="F45" s="142">
        <f>((8.5*3)*3)</f>
        <v>76.5</v>
      </c>
      <c r="G45" s="125">
        <v>3.47</v>
      </c>
      <c r="H45" s="125">
        <f t="shared" si="26"/>
        <v>4.47</v>
      </c>
      <c r="I45" s="126">
        <f t="shared" si="27"/>
        <v>341.96</v>
      </c>
    </row>
    <row r="46" spans="1:9" s="91" customFormat="1" ht="45">
      <c r="A46" s="185" t="s">
        <v>216</v>
      </c>
      <c r="B46" s="127" t="s">
        <v>49</v>
      </c>
      <c r="C46" s="137" t="s">
        <v>112</v>
      </c>
      <c r="D46" s="129" t="s">
        <v>203</v>
      </c>
      <c r="E46" s="121" t="s">
        <v>31</v>
      </c>
      <c r="F46" s="142">
        <f>((4*4.5)*3)</f>
        <v>54</v>
      </c>
      <c r="G46" s="125">
        <v>2.2599999999999998</v>
      </c>
      <c r="H46" s="125">
        <f t="shared" si="26"/>
        <v>2.91</v>
      </c>
      <c r="I46" s="126">
        <f t="shared" si="27"/>
        <v>157.13999999999999</v>
      </c>
    </row>
    <row r="47" spans="1:9" s="91" customFormat="1">
      <c r="A47" s="417" t="s">
        <v>79</v>
      </c>
      <c r="B47" s="418"/>
      <c r="C47" s="418"/>
      <c r="D47" s="418"/>
      <c r="E47" s="418"/>
      <c r="F47" s="418"/>
      <c r="G47" s="418"/>
      <c r="H47" s="419"/>
      <c r="I47" s="193">
        <f>SUM(I36:I46)</f>
        <v>21002.92</v>
      </c>
    </row>
    <row r="48" spans="1:9" s="91" customFormat="1">
      <c r="A48" s="183">
        <v>6</v>
      </c>
      <c r="B48" s="130"/>
      <c r="C48" s="131"/>
      <c r="D48" s="170" t="s">
        <v>64</v>
      </c>
      <c r="E48" s="161"/>
      <c r="F48" s="159"/>
      <c r="G48" s="168"/>
      <c r="H48" s="160"/>
      <c r="I48" s="188"/>
    </row>
    <row r="49" spans="1:10" s="91" customFormat="1" ht="22.5">
      <c r="A49" s="141" t="s">
        <v>54</v>
      </c>
      <c r="B49" s="127" t="s">
        <v>48</v>
      </c>
      <c r="C49" s="311" t="s">
        <v>81</v>
      </c>
      <c r="D49" s="310" t="s">
        <v>228</v>
      </c>
      <c r="E49" s="307" t="s">
        <v>45</v>
      </c>
      <c r="F49" s="142">
        <f>((672*0.15)+(7.2)+(2.5))</f>
        <v>110.5</v>
      </c>
      <c r="G49" s="125">
        <v>15.14</v>
      </c>
      <c r="H49" s="125">
        <f t="shared" ref="H49" si="28">1.2882*G49</f>
        <v>19.5</v>
      </c>
      <c r="I49" s="126">
        <f t="shared" ref="I49" si="29">H49*F49</f>
        <v>2154.75</v>
      </c>
    </row>
    <row r="50" spans="1:10" ht="15" customHeight="1">
      <c r="A50" s="417" t="s">
        <v>79</v>
      </c>
      <c r="B50" s="418"/>
      <c r="C50" s="418"/>
      <c r="D50" s="418"/>
      <c r="E50" s="418"/>
      <c r="F50" s="418"/>
      <c r="G50" s="418"/>
      <c r="H50" s="419"/>
      <c r="I50" s="193">
        <f>SUM(I49)</f>
        <v>2154.75</v>
      </c>
      <c r="J50" s="7"/>
    </row>
    <row r="51" spans="1:10" ht="15" customHeight="1" thickBot="1">
      <c r="A51" s="312"/>
      <c r="B51" s="313"/>
      <c r="C51" s="313"/>
      <c r="D51" s="313"/>
      <c r="E51" s="313"/>
      <c r="F51" s="313"/>
      <c r="G51" s="313"/>
      <c r="H51" s="313"/>
      <c r="I51" s="314"/>
      <c r="J51" s="7"/>
    </row>
    <row r="52" spans="1:10" ht="18" customHeight="1" thickBot="1">
      <c r="A52" s="420" t="s">
        <v>18</v>
      </c>
      <c r="B52" s="421"/>
      <c r="C52" s="421"/>
      <c r="D52" s="421"/>
      <c r="E52" s="421"/>
      <c r="F52" s="421"/>
      <c r="G52" s="421"/>
      <c r="H52" s="422"/>
      <c r="I52" s="174">
        <f>SUM(I47,I34,I29,I24,I14,I50)</f>
        <v>173988.88</v>
      </c>
      <c r="J52" s="45"/>
    </row>
    <row r="53" spans="1:10" ht="33" customHeight="1">
      <c r="A53" s="409" t="s">
        <v>130</v>
      </c>
      <c r="B53" s="410"/>
      <c r="C53" s="410"/>
      <c r="D53" s="410"/>
      <c r="E53" s="410"/>
      <c r="F53" s="410"/>
      <c r="G53" s="410"/>
      <c r="H53" s="410"/>
      <c r="I53" s="411"/>
    </row>
    <row r="54" spans="1:10" ht="35.25" customHeight="1">
      <c r="A54" s="409" t="s">
        <v>131</v>
      </c>
      <c r="B54" s="410"/>
      <c r="C54" s="410"/>
      <c r="D54" s="410"/>
      <c r="E54" s="410"/>
      <c r="F54" s="410"/>
      <c r="G54" s="410"/>
      <c r="H54" s="410"/>
      <c r="I54" s="411"/>
    </row>
    <row r="55" spans="1:10" ht="82.5" customHeight="1">
      <c r="A55" s="196"/>
      <c r="B55" s="197"/>
      <c r="C55" s="415"/>
      <c r="D55" s="415"/>
      <c r="E55" s="189"/>
      <c r="F55" s="412"/>
      <c r="G55" s="412"/>
      <c r="H55" s="189"/>
      <c r="I55" s="198"/>
    </row>
    <row r="56" spans="1:10" ht="27.75" customHeight="1">
      <c r="A56" s="199"/>
      <c r="B56" s="200"/>
      <c r="C56" s="416" t="s">
        <v>82</v>
      </c>
      <c r="D56" s="416"/>
      <c r="E56" s="201"/>
      <c r="F56" s="414"/>
      <c r="G56" s="414"/>
      <c r="H56" s="189"/>
      <c r="I56" s="198"/>
    </row>
    <row r="57" spans="1:10">
      <c r="A57" s="202"/>
      <c r="B57" s="203"/>
      <c r="C57" s="203"/>
      <c r="D57" s="203"/>
      <c r="E57" s="204"/>
      <c r="F57" s="205"/>
      <c r="G57" s="203"/>
      <c r="H57" s="203"/>
      <c r="I57" s="206"/>
    </row>
    <row r="58" spans="1:10">
      <c r="A58" s="202"/>
      <c r="B58" s="203"/>
      <c r="C58" s="203"/>
      <c r="D58" s="203"/>
      <c r="E58" s="204"/>
      <c r="F58" s="205"/>
      <c r="G58" s="203"/>
      <c r="H58" s="203"/>
      <c r="I58" s="206"/>
    </row>
    <row r="59" spans="1:10" ht="92.25" customHeight="1">
      <c r="A59" s="196"/>
      <c r="B59" s="197"/>
      <c r="C59" s="415"/>
      <c r="D59" s="415"/>
      <c r="E59" s="189"/>
      <c r="F59" s="412"/>
      <c r="G59" s="412"/>
      <c r="H59" s="189"/>
      <c r="I59" s="198"/>
    </row>
    <row r="60" spans="1:10" ht="20.25" customHeight="1">
      <c r="A60" s="199"/>
      <c r="B60" s="200"/>
      <c r="C60" s="413" t="s">
        <v>51</v>
      </c>
      <c r="D60" s="413"/>
      <c r="E60" s="201"/>
      <c r="F60" s="414"/>
      <c r="G60" s="414"/>
      <c r="H60" s="189"/>
      <c r="I60" s="198"/>
    </row>
    <row r="61" spans="1:10" ht="21.75" customHeight="1">
      <c r="A61" s="202"/>
      <c r="B61" s="203"/>
      <c r="C61" s="203"/>
      <c r="D61" s="203"/>
      <c r="E61" s="204"/>
      <c r="F61" s="205"/>
      <c r="G61" s="203"/>
      <c r="H61" s="203"/>
      <c r="I61" s="206"/>
    </row>
    <row r="62" spans="1:10">
      <c r="A62" s="202"/>
      <c r="B62" s="203"/>
      <c r="C62" s="203"/>
      <c r="D62" s="203"/>
      <c r="E62" s="204"/>
      <c r="F62" s="205"/>
      <c r="G62" s="203"/>
      <c r="H62" s="203"/>
      <c r="I62" s="206"/>
    </row>
    <row r="63" spans="1:10" ht="108.75" customHeight="1" thickBot="1">
      <c r="A63" s="207"/>
      <c r="B63" s="208"/>
      <c r="C63" s="208"/>
      <c r="D63" s="208"/>
      <c r="E63" s="209"/>
      <c r="F63" s="210"/>
      <c r="G63" s="208"/>
      <c r="H63" s="208"/>
      <c r="I63" s="211"/>
    </row>
    <row r="64" spans="1:10" ht="15" customHeight="1">
      <c r="A64" s="175"/>
      <c r="B64" s="175"/>
      <c r="C64" s="175"/>
      <c r="D64" s="175"/>
      <c r="E64" s="176"/>
      <c r="F64" s="177"/>
      <c r="G64" s="175"/>
      <c r="H64" s="175"/>
      <c r="I64" s="178"/>
    </row>
    <row r="65" spans="9:9">
      <c r="I65" s="102"/>
    </row>
    <row r="66" spans="9:9">
      <c r="I66" s="102"/>
    </row>
    <row r="67" spans="9:9">
      <c r="I67" s="102"/>
    </row>
    <row r="68" spans="9:9">
      <c r="I68" s="102"/>
    </row>
    <row r="69" spans="9:9">
      <c r="I69" s="102"/>
    </row>
    <row r="70" spans="9:9">
      <c r="I70" s="102"/>
    </row>
    <row r="71" spans="9:9">
      <c r="I71" s="102"/>
    </row>
    <row r="72" spans="9:9">
      <c r="I72" s="102"/>
    </row>
    <row r="73" spans="9:9">
      <c r="I73" s="102"/>
    </row>
    <row r="74" spans="9:9">
      <c r="I74" s="102"/>
    </row>
    <row r="75" spans="9:9">
      <c r="I75" s="102"/>
    </row>
    <row r="76" spans="9:9">
      <c r="I76" s="102"/>
    </row>
    <row r="77" spans="9:9">
      <c r="I77" s="102"/>
    </row>
    <row r="78" spans="9:9">
      <c r="I78" s="102"/>
    </row>
    <row r="79" spans="9:9">
      <c r="I79" s="102"/>
    </row>
    <row r="80" spans="9:9">
      <c r="I80" s="102"/>
    </row>
    <row r="81" spans="9:9">
      <c r="I81" s="102"/>
    </row>
    <row r="82" spans="9:9">
      <c r="I82" s="102"/>
    </row>
    <row r="83" spans="9:9">
      <c r="I83" s="102"/>
    </row>
    <row r="84" spans="9:9">
      <c r="I84" s="102"/>
    </row>
    <row r="85" spans="9:9">
      <c r="I85" s="102"/>
    </row>
    <row r="86" spans="9:9">
      <c r="I86" s="102"/>
    </row>
    <row r="87" spans="9:9">
      <c r="I87" s="102"/>
    </row>
    <row r="88" spans="9:9">
      <c r="I88" s="102"/>
    </row>
    <row r="89" spans="9:9">
      <c r="I89" s="102"/>
    </row>
    <row r="90" spans="9:9">
      <c r="I90" s="102"/>
    </row>
    <row r="91" spans="9:9">
      <c r="I91" s="102"/>
    </row>
    <row r="92" spans="9:9">
      <c r="I92" s="102"/>
    </row>
    <row r="93" spans="9:9">
      <c r="I93" s="102"/>
    </row>
    <row r="94" spans="9:9">
      <c r="I94" s="102"/>
    </row>
    <row r="95" spans="9:9">
      <c r="I95" s="102"/>
    </row>
    <row r="96" spans="9:9">
      <c r="I96" s="102"/>
    </row>
    <row r="97" spans="9:9">
      <c r="I97" s="102"/>
    </row>
    <row r="98" spans="9:9">
      <c r="I98" s="102"/>
    </row>
    <row r="99" spans="9:9">
      <c r="I99" s="102"/>
    </row>
    <row r="100" spans="9:9">
      <c r="I100" s="102"/>
    </row>
    <row r="101" spans="9:9">
      <c r="I101" s="102"/>
    </row>
    <row r="102" spans="9:9">
      <c r="I102" s="102"/>
    </row>
    <row r="103" spans="9:9">
      <c r="I103" s="102"/>
    </row>
    <row r="104" spans="9:9">
      <c r="I104" s="102"/>
    </row>
    <row r="105" spans="9:9">
      <c r="I105" s="102"/>
    </row>
    <row r="106" spans="9:9">
      <c r="I106" s="102"/>
    </row>
    <row r="107" spans="9:9">
      <c r="I107" s="102"/>
    </row>
    <row r="108" spans="9:9">
      <c r="I108" s="102"/>
    </row>
    <row r="109" spans="9:9">
      <c r="I109" s="102"/>
    </row>
    <row r="110" spans="9:9">
      <c r="I110" s="102"/>
    </row>
    <row r="111" spans="9:9">
      <c r="I111" s="102"/>
    </row>
    <row r="112" spans="9:9">
      <c r="I112" s="102"/>
    </row>
    <row r="113" spans="9:9">
      <c r="I113" s="102"/>
    </row>
    <row r="114" spans="9:9">
      <c r="I114" s="102"/>
    </row>
    <row r="115" spans="9:9">
      <c r="I115" s="102"/>
    </row>
    <row r="116" spans="9:9">
      <c r="I116" s="102"/>
    </row>
    <row r="117" spans="9:9">
      <c r="I117" s="102"/>
    </row>
    <row r="118" spans="9:9">
      <c r="I118" s="102"/>
    </row>
    <row r="119" spans="9:9">
      <c r="I119" s="102"/>
    </row>
    <row r="120" spans="9:9">
      <c r="I120" s="102"/>
    </row>
    <row r="121" spans="9:9">
      <c r="I121" s="102"/>
    </row>
    <row r="122" spans="9:9">
      <c r="I122" s="102"/>
    </row>
    <row r="123" spans="9:9">
      <c r="I123" s="102"/>
    </row>
    <row r="124" spans="9:9">
      <c r="I124" s="102"/>
    </row>
    <row r="125" spans="9:9">
      <c r="I125" s="102"/>
    </row>
    <row r="126" spans="9:9">
      <c r="I126" s="102"/>
    </row>
    <row r="127" spans="9:9">
      <c r="I127" s="102"/>
    </row>
    <row r="128" spans="9:9">
      <c r="I128" s="102"/>
    </row>
    <row r="129" spans="9:9">
      <c r="I129" s="102"/>
    </row>
    <row r="130" spans="9:9">
      <c r="I130" s="102"/>
    </row>
    <row r="131" spans="9:9">
      <c r="I131" s="102"/>
    </row>
    <row r="132" spans="9:9">
      <c r="I132" s="102"/>
    </row>
    <row r="133" spans="9:9">
      <c r="I133" s="102"/>
    </row>
    <row r="134" spans="9:9">
      <c r="I134" s="102"/>
    </row>
    <row r="135" spans="9:9">
      <c r="I135" s="102"/>
    </row>
    <row r="136" spans="9:9">
      <c r="I136" s="102"/>
    </row>
    <row r="137" spans="9:9">
      <c r="I137" s="102"/>
    </row>
    <row r="138" spans="9:9">
      <c r="I138" s="102"/>
    </row>
    <row r="139" spans="9:9">
      <c r="I139" s="102"/>
    </row>
    <row r="140" spans="9:9">
      <c r="I140" s="102"/>
    </row>
    <row r="141" spans="9:9">
      <c r="I141" s="102"/>
    </row>
    <row r="142" spans="9:9">
      <c r="I142" s="102"/>
    </row>
    <row r="143" spans="9:9">
      <c r="I143" s="102"/>
    </row>
    <row r="144" spans="9:9">
      <c r="I144" s="102"/>
    </row>
    <row r="145" spans="9:9">
      <c r="I145" s="102"/>
    </row>
    <row r="146" spans="9:9">
      <c r="I146" s="102"/>
    </row>
    <row r="147" spans="9:9">
      <c r="I147" s="102"/>
    </row>
    <row r="148" spans="9:9">
      <c r="I148" s="102"/>
    </row>
    <row r="149" spans="9:9">
      <c r="I149" s="102"/>
    </row>
    <row r="150" spans="9:9">
      <c r="I150" s="102"/>
    </row>
    <row r="151" spans="9:9">
      <c r="I151" s="102"/>
    </row>
    <row r="152" spans="9:9">
      <c r="I152" s="102"/>
    </row>
    <row r="153" spans="9:9">
      <c r="I153" s="102"/>
    </row>
    <row r="154" spans="9:9">
      <c r="I154" s="102"/>
    </row>
    <row r="155" spans="9:9">
      <c r="I155" s="102"/>
    </row>
    <row r="156" spans="9:9">
      <c r="I156" s="102"/>
    </row>
    <row r="157" spans="9:9">
      <c r="I157" s="102"/>
    </row>
    <row r="158" spans="9:9">
      <c r="I158" s="102"/>
    </row>
    <row r="159" spans="9:9">
      <c r="I159" s="102"/>
    </row>
    <row r="160" spans="9:9">
      <c r="I160" s="102"/>
    </row>
    <row r="161" spans="9:9">
      <c r="I161" s="102"/>
    </row>
    <row r="162" spans="9:9">
      <c r="I162" s="102"/>
    </row>
    <row r="163" spans="9:9">
      <c r="I163" s="102"/>
    </row>
    <row r="164" spans="9:9">
      <c r="I164" s="102"/>
    </row>
    <row r="165" spans="9:9">
      <c r="I165" s="102"/>
    </row>
    <row r="166" spans="9:9">
      <c r="I166" s="102"/>
    </row>
    <row r="167" spans="9:9">
      <c r="I167" s="102"/>
    </row>
    <row r="168" spans="9:9">
      <c r="I168" s="102"/>
    </row>
    <row r="169" spans="9:9">
      <c r="I169" s="102"/>
    </row>
    <row r="170" spans="9:9">
      <c r="I170" s="102"/>
    </row>
    <row r="171" spans="9:9">
      <c r="I171" s="102"/>
    </row>
    <row r="172" spans="9:9">
      <c r="I172" s="102"/>
    </row>
    <row r="173" spans="9:9">
      <c r="I173" s="102"/>
    </row>
    <row r="174" spans="9:9">
      <c r="I174" s="102"/>
    </row>
    <row r="175" spans="9:9">
      <c r="I175" s="102"/>
    </row>
    <row r="176" spans="9:9">
      <c r="I176" s="102"/>
    </row>
    <row r="177" spans="9:9">
      <c r="I177" s="102"/>
    </row>
    <row r="178" spans="9:9">
      <c r="I178" s="102"/>
    </row>
    <row r="179" spans="9:9">
      <c r="I179" s="102"/>
    </row>
    <row r="180" spans="9:9">
      <c r="I180" s="102"/>
    </row>
    <row r="181" spans="9:9">
      <c r="I181" s="102"/>
    </row>
    <row r="182" spans="9:9">
      <c r="I182" s="102"/>
    </row>
    <row r="183" spans="9:9">
      <c r="I183" s="102"/>
    </row>
    <row r="184" spans="9:9">
      <c r="I184" s="102"/>
    </row>
    <row r="185" spans="9:9">
      <c r="I185" s="102"/>
    </row>
    <row r="186" spans="9:9">
      <c r="I186" s="102"/>
    </row>
    <row r="187" spans="9:9">
      <c r="I187" s="102"/>
    </row>
    <row r="188" spans="9:9">
      <c r="I188" s="102"/>
    </row>
    <row r="189" spans="9:9">
      <c r="I189" s="102"/>
    </row>
    <row r="190" spans="9:9">
      <c r="I190" s="102"/>
    </row>
    <row r="191" spans="9:9">
      <c r="I191" s="102"/>
    </row>
    <row r="192" spans="9:9">
      <c r="I192" s="102"/>
    </row>
    <row r="193" spans="9:9">
      <c r="I193" s="102"/>
    </row>
    <row r="194" spans="9:9">
      <c r="I194" s="102"/>
    </row>
    <row r="195" spans="9:9">
      <c r="I195" s="102"/>
    </row>
    <row r="196" spans="9:9">
      <c r="I196" s="102"/>
    </row>
    <row r="197" spans="9:9">
      <c r="I197" s="102"/>
    </row>
    <row r="198" spans="9:9">
      <c r="I198" s="102"/>
    </row>
    <row r="199" spans="9:9">
      <c r="I199" s="102"/>
    </row>
    <row r="200" spans="9:9">
      <c r="I200" s="102"/>
    </row>
    <row r="201" spans="9:9">
      <c r="I201" s="102"/>
    </row>
    <row r="202" spans="9:9">
      <c r="I202" s="102"/>
    </row>
    <row r="203" spans="9:9">
      <c r="I203" s="102"/>
    </row>
    <row r="204" spans="9:9">
      <c r="I204" s="102"/>
    </row>
  </sheetData>
  <mergeCells count="31">
    <mergeCell ref="A50:H50"/>
    <mergeCell ref="A52:H52"/>
    <mergeCell ref="C55:D55"/>
    <mergeCell ref="A2:I2"/>
    <mergeCell ref="G7:G8"/>
    <mergeCell ref="F7:F8"/>
    <mergeCell ref="A8:E8"/>
    <mergeCell ref="A7:E7"/>
    <mergeCell ref="A9:I9"/>
    <mergeCell ref="A14:H14"/>
    <mergeCell ref="F55:G55"/>
    <mergeCell ref="A24:H24"/>
    <mergeCell ref="A29:H29"/>
    <mergeCell ref="A34:H34"/>
    <mergeCell ref="A47:H47"/>
    <mergeCell ref="A53:I53"/>
    <mergeCell ref="A54:I54"/>
    <mergeCell ref="F59:G59"/>
    <mergeCell ref="C60:D60"/>
    <mergeCell ref="F60:G60"/>
    <mergeCell ref="C59:D59"/>
    <mergeCell ref="C56:D56"/>
    <mergeCell ref="F56:G56"/>
    <mergeCell ref="A1:I1"/>
    <mergeCell ref="A3:I3"/>
    <mergeCell ref="G4:I4"/>
    <mergeCell ref="F6:I6"/>
    <mergeCell ref="A6:E6"/>
    <mergeCell ref="A4:F4"/>
    <mergeCell ref="A5:F5"/>
    <mergeCell ref="G5:I5"/>
  </mergeCells>
  <phoneticPr fontId="2" type="noConversion"/>
  <pageMargins left="0.23622047244094488" right="0.23622047244094488" top="0.74803149606299213" bottom="0.74803149606299213" header="0.31496062992125984" footer="0.31496062992125984"/>
  <pageSetup paperSize="9" scale="66" fitToHeight="0" orientation="portrait" horizontalDpi="4294967295" verticalDpi="4294967295" r:id="rId1"/>
  <headerFooter alignWithMargins="0"/>
  <rowBreaks count="1" manualBreakCount="1">
    <brk id="39" max="8" man="1"/>
  </rowBreaks>
  <drawing r:id="rId2"/>
</worksheet>
</file>

<file path=xl/worksheets/sheet4.xml><?xml version="1.0" encoding="utf-8"?>
<worksheet xmlns="http://schemas.openxmlformats.org/spreadsheetml/2006/main" xmlns:r="http://schemas.openxmlformats.org/officeDocument/2006/relationships">
  <sheetPr>
    <tabColor rgb="FFC00000"/>
    <pageSetUpPr fitToPage="1"/>
  </sheetPr>
  <dimension ref="A1:I54"/>
  <sheetViews>
    <sheetView showGridLines="0" showZeros="0" view="pageBreakPreview" topLeftCell="D13" zoomScaleSheetLayoutView="100" workbookViewId="0">
      <selection activeCell="F10" sqref="F10"/>
    </sheetView>
  </sheetViews>
  <sheetFormatPr defaultRowHeight="12.75"/>
  <cols>
    <col min="1" max="1" width="6.7109375" customWidth="1"/>
    <col min="2" max="2" width="14.5703125" customWidth="1"/>
    <col min="3" max="3" width="11.42578125" customWidth="1"/>
    <col min="4" max="4" width="57.7109375" customWidth="1"/>
    <col min="5" max="5" width="55.5703125" style="101" customWidth="1"/>
    <col min="6" max="6" width="11.5703125" customWidth="1"/>
    <col min="7" max="7" width="12.85546875" style="45" customWidth="1"/>
    <col min="8" max="8" width="7.5703125" style="45" customWidth="1"/>
    <col min="9" max="9" width="11.7109375" bestFit="1" customWidth="1"/>
  </cols>
  <sheetData>
    <row r="1" spans="1:9" ht="75.75" customHeight="1" thickBot="1">
      <c r="A1" s="435"/>
      <c r="B1" s="436"/>
      <c r="C1" s="436"/>
      <c r="D1" s="437"/>
      <c r="E1" s="437"/>
      <c r="F1" s="438"/>
      <c r="G1" s="439"/>
      <c r="H1" s="293"/>
    </row>
    <row r="2" spans="1:9" ht="16.5" customHeight="1" thickBot="1">
      <c r="A2" s="440" t="s">
        <v>28</v>
      </c>
      <c r="B2" s="441"/>
      <c r="C2" s="441"/>
      <c r="D2" s="441"/>
      <c r="E2" s="441"/>
      <c r="F2" s="441"/>
      <c r="G2" s="442"/>
      <c r="H2" s="96"/>
    </row>
    <row r="3" spans="1:9" ht="15.75" customHeight="1" thickBot="1">
      <c r="A3" s="443" t="s">
        <v>58</v>
      </c>
      <c r="B3" s="444"/>
      <c r="C3" s="444"/>
      <c r="D3" s="444"/>
      <c r="E3" s="444"/>
      <c r="F3" s="444"/>
      <c r="G3" s="445"/>
      <c r="H3" s="97"/>
    </row>
    <row r="4" spans="1:9" ht="18.75" customHeight="1">
      <c r="A4" s="406" t="str">
        <f>' Planilha Orcamentaria Praça'!A5</f>
        <v xml:space="preserve"> OBRA: CONSTRUÇÃO DE PRAÇA, MOBILIDADE E ACESSIBILIDADE E MOBILIARIO URBANO DA COLONIZAÇÃO III.</v>
      </c>
      <c r="B4" s="407"/>
      <c r="C4" s="408"/>
      <c r="D4" s="408"/>
      <c r="E4" s="408"/>
      <c r="F4" s="408"/>
      <c r="G4" s="455"/>
      <c r="H4" s="99"/>
    </row>
    <row r="5" spans="1:9" ht="18.75" customHeight="1">
      <c r="A5" s="446" t="str">
        <f>' Planilha Orcamentaria Praça'!A6</f>
        <v xml:space="preserve">LOCAL: AVENIDA CARAIBAS  S/N -  (VILLA CALUMBI) - NOVA PORTEIRINHA - MG  </v>
      </c>
      <c r="B5" s="429"/>
      <c r="C5" s="429"/>
      <c r="D5" s="429"/>
      <c r="E5" s="429"/>
      <c r="F5" s="447" t="s">
        <v>210</v>
      </c>
      <c r="G5" s="448"/>
      <c r="H5" s="224"/>
    </row>
    <row r="6" spans="1:9" ht="20.100000000000001" customHeight="1">
      <c r="A6" s="449" t="s">
        <v>84</v>
      </c>
      <c r="B6" s="450"/>
      <c r="C6" s="450"/>
      <c r="D6" s="450"/>
      <c r="E6" s="450"/>
      <c r="F6" s="450"/>
      <c r="G6" s="451"/>
      <c r="H6" s="98"/>
    </row>
    <row r="7" spans="1:9" ht="20.100000000000001" customHeight="1" thickBot="1">
      <c r="A7" s="452" t="s">
        <v>65</v>
      </c>
      <c r="B7" s="453"/>
      <c r="C7" s="453"/>
      <c r="D7" s="453"/>
      <c r="E7" s="453"/>
      <c r="F7" s="453"/>
      <c r="G7" s="454"/>
      <c r="H7" s="98"/>
      <c r="I7" s="88"/>
    </row>
    <row r="8" spans="1:9" ht="16.5" customHeight="1">
      <c r="A8" s="181" t="s">
        <v>0</v>
      </c>
      <c r="B8" s="144" t="s">
        <v>50</v>
      </c>
      <c r="C8" s="144" t="s">
        <v>5</v>
      </c>
      <c r="D8" s="144" t="s">
        <v>1</v>
      </c>
      <c r="E8" s="144" t="s">
        <v>59</v>
      </c>
      <c r="F8" s="144" t="s">
        <v>3</v>
      </c>
      <c r="G8" s="212" t="s">
        <v>2</v>
      </c>
      <c r="H8" s="98"/>
    </row>
    <row r="9" spans="1:9" s="43" customFormat="1" ht="18" customHeight="1">
      <c r="A9" s="183">
        <v>1</v>
      </c>
      <c r="B9" s="147"/>
      <c r="C9" s="156"/>
      <c r="D9" s="149" t="s">
        <v>62</v>
      </c>
      <c r="E9" s="157"/>
      <c r="F9" s="158"/>
      <c r="G9" s="213"/>
      <c r="H9" s="100"/>
      <c r="I9" s="46"/>
    </row>
    <row r="10" spans="1:9" ht="67.5">
      <c r="A10" s="185" t="s">
        <v>17</v>
      </c>
      <c r="B10" s="141" t="s">
        <v>48</v>
      </c>
      <c r="C10" s="295" t="s">
        <v>68</v>
      </c>
      <c r="D10" s="122" t="s">
        <v>69</v>
      </c>
      <c r="E10" s="122" t="s">
        <v>67</v>
      </c>
      <c r="F10" s="152" t="s">
        <v>55</v>
      </c>
      <c r="G10" s="108">
        <v>3</v>
      </c>
      <c r="H10" s="92"/>
      <c r="I10" s="7"/>
    </row>
    <row r="11" spans="1:9" ht="22.5">
      <c r="A11" s="185" t="s">
        <v>63</v>
      </c>
      <c r="B11" s="141" t="s">
        <v>48</v>
      </c>
      <c r="C11" s="301" t="s">
        <v>194</v>
      </c>
      <c r="D11" s="122" t="s">
        <v>195</v>
      </c>
      <c r="E11" s="306" t="s">
        <v>220</v>
      </c>
      <c r="F11" s="152" t="s">
        <v>55</v>
      </c>
      <c r="G11" s="299">
        <v>853</v>
      </c>
      <c r="H11" s="92"/>
      <c r="I11" s="7"/>
    </row>
    <row r="12" spans="1:9" ht="18" hidden="1" customHeight="1" thickBot="1">
      <c r="A12" s="456" t="s">
        <v>18</v>
      </c>
      <c r="B12" s="457"/>
      <c r="C12" s="457"/>
      <c r="D12" s="457"/>
      <c r="E12" s="457"/>
      <c r="F12" s="457"/>
      <c r="G12" s="458"/>
      <c r="H12" s="95"/>
      <c r="I12" s="45"/>
    </row>
    <row r="13" spans="1:9" ht="18" customHeight="1">
      <c r="A13" s="190">
        <v>2</v>
      </c>
      <c r="B13" s="171"/>
      <c r="C13" s="165"/>
      <c r="D13" s="172" t="s">
        <v>189</v>
      </c>
      <c r="E13" s="163"/>
      <c r="F13" s="163"/>
      <c r="G13" s="214"/>
      <c r="H13" s="95"/>
      <c r="I13" s="45"/>
    </row>
    <row r="14" spans="1:9" ht="18" customHeight="1">
      <c r="A14" s="183" t="s">
        <v>61</v>
      </c>
      <c r="B14" s="169"/>
      <c r="C14" s="130"/>
      <c r="D14" s="170" t="s">
        <v>190</v>
      </c>
      <c r="E14" s="147"/>
      <c r="F14" s="147"/>
      <c r="G14" s="215"/>
      <c r="H14" s="95"/>
      <c r="I14" s="45"/>
    </row>
    <row r="15" spans="1:9" ht="38.25" customHeight="1">
      <c r="A15" s="185" t="s">
        <v>205</v>
      </c>
      <c r="B15" s="295" t="s">
        <v>86</v>
      </c>
      <c r="C15" s="295" t="s">
        <v>99</v>
      </c>
      <c r="D15" s="122" t="s">
        <v>98</v>
      </c>
      <c r="E15" s="122" t="s">
        <v>230</v>
      </c>
      <c r="F15" s="141" t="s">
        <v>73</v>
      </c>
      <c r="G15" s="124">
        <v>355.8</v>
      </c>
      <c r="H15" s="95"/>
      <c r="I15" s="45"/>
    </row>
    <row r="16" spans="1:9" ht="33.75">
      <c r="A16" s="185" t="s">
        <v>206</v>
      </c>
      <c r="B16" s="307" t="s">
        <v>86</v>
      </c>
      <c r="C16" s="307" t="s">
        <v>196</v>
      </c>
      <c r="D16" s="122" t="s">
        <v>197</v>
      </c>
      <c r="E16" s="122" t="s">
        <v>231</v>
      </c>
      <c r="F16" s="123" t="s">
        <v>73</v>
      </c>
      <c r="G16" s="124">
        <v>34.619999999999997</v>
      </c>
      <c r="H16" s="95"/>
      <c r="I16" s="45"/>
    </row>
    <row r="17" spans="1:9" ht="33.75">
      <c r="A17" s="185" t="s">
        <v>207</v>
      </c>
      <c r="B17" s="127" t="s">
        <v>48</v>
      </c>
      <c r="C17" s="128" t="s">
        <v>87</v>
      </c>
      <c r="D17" s="122" t="s">
        <v>114</v>
      </c>
      <c r="E17" s="122" t="s">
        <v>232</v>
      </c>
      <c r="F17" s="295" t="s">
        <v>45</v>
      </c>
      <c r="G17" s="124">
        <v>577</v>
      </c>
      <c r="H17" s="95"/>
      <c r="I17" s="45"/>
    </row>
    <row r="18" spans="1:9" ht="33.75">
      <c r="A18" s="185" t="s">
        <v>208</v>
      </c>
      <c r="B18" s="127" t="s">
        <v>48</v>
      </c>
      <c r="C18" s="128" t="s">
        <v>184</v>
      </c>
      <c r="D18" s="122" t="s">
        <v>183</v>
      </c>
      <c r="E18" s="231" t="s">
        <v>185</v>
      </c>
      <c r="F18" s="295" t="s">
        <v>74</v>
      </c>
      <c r="G18" s="124">
        <v>8</v>
      </c>
      <c r="H18" s="95"/>
      <c r="I18" s="45"/>
    </row>
    <row r="19" spans="1:9" ht="22.5">
      <c r="A19" s="185" t="s">
        <v>209</v>
      </c>
      <c r="B19" s="127" t="s">
        <v>49</v>
      </c>
      <c r="C19" s="128" t="s">
        <v>222</v>
      </c>
      <c r="D19" s="139" t="s">
        <v>221</v>
      </c>
      <c r="E19" s="316" t="s">
        <v>234</v>
      </c>
      <c r="F19" s="307" t="s">
        <v>73</v>
      </c>
      <c r="G19" s="124">
        <v>71.12</v>
      </c>
      <c r="H19" s="95"/>
      <c r="I19" s="45"/>
    </row>
    <row r="20" spans="1:9" ht="33.75">
      <c r="A20" s="185" t="s">
        <v>218</v>
      </c>
      <c r="B20" s="307" t="s">
        <v>48</v>
      </c>
      <c r="C20" s="128" t="s">
        <v>226</v>
      </c>
      <c r="D20" s="315" t="s">
        <v>229</v>
      </c>
      <c r="E20" s="316" t="s">
        <v>235</v>
      </c>
      <c r="F20" s="152" t="s">
        <v>227</v>
      </c>
      <c r="G20" s="124">
        <v>1778</v>
      </c>
      <c r="H20" s="95"/>
      <c r="I20" s="45"/>
    </row>
    <row r="21" spans="1:9" ht="18" customHeight="1">
      <c r="A21" s="183">
        <v>3</v>
      </c>
      <c r="B21" s="169"/>
      <c r="C21" s="130"/>
      <c r="D21" s="170" t="s">
        <v>85</v>
      </c>
      <c r="E21" s="147"/>
      <c r="F21" s="147"/>
      <c r="G21" s="215"/>
      <c r="H21" s="95"/>
      <c r="I21" s="45"/>
    </row>
    <row r="22" spans="1:9" ht="33.75">
      <c r="A22" s="185" t="s">
        <v>29</v>
      </c>
      <c r="B22" s="127" t="s">
        <v>48</v>
      </c>
      <c r="C22" s="123" t="s">
        <v>93</v>
      </c>
      <c r="D22" s="129" t="s">
        <v>94</v>
      </c>
      <c r="E22" s="122" t="s">
        <v>118</v>
      </c>
      <c r="F22" s="295" t="s">
        <v>56</v>
      </c>
      <c r="G22" s="124">
        <v>6</v>
      </c>
      <c r="H22" s="95"/>
      <c r="I22" s="45"/>
    </row>
    <row r="23" spans="1:9" ht="33.75">
      <c r="A23" s="185" t="s">
        <v>30</v>
      </c>
      <c r="B23" s="127" t="s">
        <v>48</v>
      </c>
      <c r="C23" s="123" t="s">
        <v>95</v>
      </c>
      <c r="D23" s="129" t="s">
        <v>96</v>
      </c>
      <c r="E23" s="122" t="s">
        <v>119</v>
      </c>
      <c r="F23" s="295" t="s">
        <v>56</v>
      </c>
      <c r="G23" s="124">
        <v>5</v>
      </c>
      <c r="H23" s="95"/>
      <c r="I23" s="45"/>
    </row>
    <row r="24" spans="1:9" ht="45">
      <c r="A24" s="185" t="s">
        <v>70</v>
      </c>
      <c r="B24" s="127" t="s">
        <v>49</v>
      </c>
      <c r="C24" s="123">
        <v>42440</v>
      </c>
      <c r="D24" s="129" t="s">
        <v>97</v>
      </c>
      <c r="E24" s="122" t="s">
        <v>120</v>
      </c>
      <c r="F24" s="295" t="s">
        <v>56</v>
      </c>
      <c r="G24" s="124">
        <v>3</v>
      </c>
      <c r="H24" s="95"/>
      <c r="I24" s="45"/>
    </row>
    <row r="25" spans="1:9" ht="18" customHeight="1">
      <c r="A25" s="183">
        <v>4</v>
      </c>
      <c r="B25" s="169"/>
      <c r="C25" s="130"/>
      <c r="D25" s="170" t="s">
        <v>92</v>
      </c>
      <c r="E25" s="147"/>
      <c r="F25" s="147"/>
      <c r="G25" s="215"/>
      <c r="H25" s="95"/>
      <c r="I25" s="45"/>
    </row>
    <row r="26" spans="1:9" ht="62.25" customHeight="1">
      <c r="A26" s="185" t="s">
        <v>52</v>
      </c>
      <c r="B26" s="127" t="s">
        <v>48</v>
      </c>
      <c r="C26" s="123" t="s">
        <v>201</v>
      </c>
      <c r="D26" s="129" t="s">
        <v>200</v>
      </c>
      <c r="E26" s="122" t="s">
        <v>233</v>
      </c>
      <c r="F26" s="295" t="s">
        <v>56</v>
      </c>
      <c r="G26" s="225">
        <v>1</v>
      </c>
      <c r="H26" s="95"/>
      <c r="I26" s="45"/>
    </row>
    <row r="27" spans="1:9" ht="56.25">
      <c r="A27" s="185" t="s">
        <v>72</v>
      </c>
      <c r="B27" s="127" t="s">
        <v>48</v>
      </c>
      <c r="C27" s="123" t="s">
        <v>88</v>
      </c>
      <c r="D27" s="129" t="s">
        <v>89</v>
      </c>
      <c r="E27" s="122" t="s">
        <v>121</v>
      </c>
      <c r="F27" s="295" t="s">
        <v>56</v>
      </c>
      <c r="G27" s="225">
        <v>1</v>
      </c>
      <c r="H27" s="95"/>
      <c r="I27" s="45"/>
    </row>
    <row r="28" spans="1:9" ht="56.25">
      <c r="A28" s="185" t="s">
        <v>80</v>
      </c>
      <c r="B28" s="127" t="s">
        <v>48</v>
      </c>
      <c r="C28" s="123" t="s">
        <v>90</v>
      </c>
      <c r="D28" s="129" t="s">
        <v>91</v>
      </c>
      <c r="E28" s="122" t="s">
        <v>122</v>
      </c>
      <c r="F28" s="295" t="s">
        <v>56</v>
      </c>
      <c r="G28" s="225">
        <v>1</v>
      </c>
      <c r="H28" s="95"/>
      <c r="I28" s="45"/>
    </row>
    <row r="29" spans="1:9" ht="18" customHeight="1">
      <c r="A29" s="183">
        <v>5</v>
      </c>
      <c r="B29" s="130"/>
      <c r="C29" s="131"/>
      <c r="D29" s="170" t="s">
        <v>100</v>
      </c>
      <c r="E29" s="147"/>
      <c r="F29" s="147"/>
      <c r="G29" s="215"/>
      <c r="H29" s="95"/>
      <c r="I29" s="45"/>
    </row>
    <row r="30" spans="1:9" ht="22.5">
      <c r="A30" s="185" t="s">
        <v>53</v>
      </c>
      <c r="B30" s="127" t="s">
        <v>49</v>
      </c>
      <c r="C30" s="123">
        <v>5052</v>
      </c>
      <c r="D30" s="129" t="s">
        <v>103</v>
      </c>
      <c r="E30" s="122" t="s">
        <v>123</v>
      </c>
      <c r="F30" s="295" t="s">
        <v>56</v>
      </c>
      <c r="G30" s="124">
        <v>3</v>
      </c>
      <c r="H30" s="95"/>
      <c r="I30" s="45"/>
    </row>
    <row r="31" spans="1:9" ht="22.5">
      <c r="A31" s="185" t="s">
        <v>60</v>
      </c>
      <c r="B31" s="127" t="s">
        <v>49</v>
      </c>
      <c r="C31" s="141">
        <v>101659</v>
      </c>
      <c r="D31" s="122" t="s">
        <v>127</v>
      </c>
      <c r="E31" s="231" t="s">
        <v>192</v>
      </c>
      <c r="F31" s="152" t="s">
        <v>56</v>
      </c>
      <c r="G31" s="226">
        <v>7</v>
      </c>
      <c r="H31" s="95"/>
      <c r="I31" s="45"/>
    </row>
    <row r="32" spans="1:9" ht="22.5">
      <c r="A32" s="185" t="s">
        <v>75</v>
      </c>
      <c r="B32" s="127" t="s">
        <v>49</v>
      </c>
      <c r="C32" s="123">
        <v>5050</v>
      </c>
      <c r="D32" s="129" t="s">
        <v>104</v>
      </c>
      <c r="E32" s="122" t="s">
        <v>126</v>
      </c>
      <c r="F32" s="295" t="s">
        <v>56</v>
      </c>
      <c r="G32" s="142">
        <v>4</v>
      </c>
      <c r="H32" s="95"/>
      <c r="I32" s="45"/>
    </row>
    <row r="33" spans="1:9" ht="22.5">
      <c r="A33" s="185" t="s">
        <v>76</v>
      </c>
      <c r="B33" s="127" t="s">
        <v>49</v>
      </c>
      <c r="C33" s="123">
        <v>2512</v>
      </c>
      <c r="D33" s="129" t="s">
        <v>105</v>
      </c>
      <c r="E33" s="122" t="s">
        <v>191</v>
      </c>
      <c r="F33" s="295" t="s">
        <v>56</v>
      </c>
      <c r="G33" s="142">
        <v>7</v>
      </c>
      <c r="H33" s="95"/>
      <c r="I33" s="45"/>
    </row>
    <row r="34" spans="1:9" ht="45">
      <c r="A34" s="185" t="s">
        <v>77</v>
      </c>
      <c r="B34" s="127" t="s">
        <v>48</v>
      </c>
      <c r="C34" s="123" t="s">
        <v>102</v>
      </c>
      <c r="D34" s="129" t="s">
        <v>101</v>
      </c>
      <c r="E34" s="122" t="s">
        <v>124</v>
      </c>
      <c r="F34" s="295" t="s">
        <v>56</v>
      </c>
      <c r="G34" s="124">
        <v>2</v>
      </c>
      <c r="H34" s="95"/>
      <c r="I34" s="45"/>
    </row>
    <row r="35" spans="1:9" ht="56.25">
      <c r="A35" s="185" t="s">
        <v>78</v>
      </c>
      <c r="B35" s="127" t="s">
        <v>48</v>
      </c>
      <c r="C35" s="132" t="s">
        <v>106</v>
      </c>
      <c r="D35" s="122" t="s">
        <v>107</v>
      </c>
      <c r="E35" s="122" t="s">
        <v>125</v>
      </c>
      <c r="F35" s="295" t="s">
        <v>56</v>
      </c>
      <c r="G35" s="142">
        <v>7</v>
      </c>
      <c r="H35" s="95"/>
      <c r="I35" s="45"/>
    </row>
    <row r="36" spans="1:9" ht="22.5">
      <c r="A36" s="185" t="s">
        <v>212</v>
      </c>
      <c r="B36" s="127" t="s">
        <v>48</v>
      </c>
      <c r="C36" s="296" t="s">
        <v>108</v>
      </c>
      <c r="D36" s="122" t="s">
        <v>109</v>
      </c>
      <c r="E36" s="122" t="s">
        <v>186</v>
      </c>
      <c r="F36" s="295" t="s">
        <v>31</v>
      </c>
      <c r="G36" s="142">
        <f>126+16</f>
        <v>142</v>
      </c>
      <c r="H36" s="95"/>
      <c r="I36" s="45"/>
    </row>
    <row r="37" spans="1:9" ht="18" customHeight="1">
      <c r="A37" s="185" t="s">
        <v>213</v>
      </c>
      <c r="B37" s="127" t="s">
        <v>48</v>
      </c>
      <c r="C37" s="295" t="s">
        <v>71</v>
      </c>
      <c r="D37" s="122" t="s">
        <v>110</v>
      </c>
      <c r="E37" s="122" t="s">
        <v>187</v>
      </c>
      <c r="F37" s="295" t="s">
        <v>73</v>
      </c>
      <c r="G37" s="142">
        <f>G36*0.2*0.15</f>
        <v>4.26</v>
      </c>
      <c r="H37" s="95"/>
      <c r="I37" s="45"/>
    </row>
    <row r="38" spans="1:9" ht="33.75">
      <c r="A38" s="185" t="s">
        <v>214</v>
      </c>
      <c r="B38" s="127" t="s">
        <v>49</v>
      </c>
      <c r="C38" s="134" t="s">
        <v>111</v>
      </c>
      <c r="D38" s="135" t="s">
        <v>113</v>
      </c>
      <c r="E38" s="122" t="s">
        <v>188</v>
      </c>
      <c r="F38" s="295" t="s">
        <v>31</v>
      </c>
      <c r="G38" s="142">
        <f>G36*3</f>
        <v>426</v>
      </c>
      <c r="H38" s="95"/>
      <c r="I38" s="45"/>
    </row>
    <row r="39" spans="1:9" ht="45">
      <c r="A39" s="185" t="s">
        <v>215</v>
      </c>
      <c r="B39" s="127" t="s">
        <v>49</v>
      </c>
      <c r="C39" s="136">
        <v>1021</v>
      </c>
      <c r="D39" s="135" t="s">
        <v>116</v>
      </c>
      <c r="E39" s="122" t="s">
        <v>128</v>
      </c>
      <c r="F39" s="295" t="s">
        <v>31</v>
      </c>
      <c r="G39" s="142">
        <f>((8.5*3)*3)</f>
        <v>76.5</v>
      </c>
      <c r="H39" s="95"/>
      <c r="I39" s="45"/>
    </row>
    <row r="40" spans="1:9" ht="33.75">
      <c r="A40" s="185" t="s">
        <v>216</v>
      </c>
      <c r="B40" s="127" t="s">
        <v>49</v>
      </c>
      <c r="C40" s="137" t="s">
        <v>112</v>
      </c>
      <c r="D40" s="129" t="s">
        <v>115</v>
      </c>
      <c r="E40" s="122" t="s">
        <v>129</v>
      </c>
      <c r="F40" s="295" t="s">
        <v>31</v>
      </c>
      <c r="G40" s="142">
        <f>((4*4.5)*3)</f>
        <v>54</v>
      </c>
      <c r="H40" s="95"/>
      <c r="I40" s="45"/>
    </row>
    <row r="41" spans="1:9">
      <c r="A41" s="183">
        <v>6</v>
      </c>
      <c r="B41" s="130"/>
      <c r="C41" s="131"/>
      <c r="D41" s="170" t="s">
        <v>64</v>
      </c>
      <c r="E41" s="147"/>
      <c r="F41" s="147"/>
      <c r="G41" s="215"/>
      <c r="H41" s="95"/>
      <c r="I41" s="45"/>
    </row>
    <row r="42" spans="1:9" ht="33.75">
      <c r="A42" s="308" t="s">
        <v>54</v>
      </c>
      <c r="B42" s="127" t="s">
        <v>48</v>
      </c>
      <c r="C42" s="311" t="s">
        <v>81</v>
      </c>
      <c r="D42" s="310" t="s">
        <v>228</v>
      </c>
      <c r="E42" s="122" t="s">
        <v>236</v>
      </c>
      <c r="F42" s="307" t="s">
        <v>45</v>
      </c>
      <c r="G42" s="142">
        <v>110.5</v>
      </c>
      <c r="H42" s="95"/>
      <c r="I42" s="45"/>
    </row>
    <row r="43" spans="1:9" ht="18" customHeight="1">
      <c r="A43" s="459"/>
      <c r="B43" s="460"/>
      <c r="C43" s="460"/>
      <c r="D43" s="460"/>
      <c r="E43" s="460"/>
      <c r="F43" s="460"/>
      <c r="G43" s="461"/>
      <c r="H43" s="95"/>
      <c r="I43" s="45"/>
    </row>
    <row r="44" spans="1:9" ht="14.25" customHeight="1">
      <c r="A44" s="194"/>
      <c r="B44" s="195"/>
      <c r="C44" s="195"/>
      <c r="D44" s="195"/>
      <c r="E44" s="195"/>
      <c r="F44" s="195"/>
      <c r="G44" s="216"/>
      <c r="H44" s="93"/>
    </row>
    <row r="45" spans="1:9" ht="24" customHeight="1">
      <c r="A45" s="196"/>
      <c r="B45" s="197"/>
      <c r="C45" s="415"/>
      <c r="D45" s="415"/>
      <c r="E45" s="415"/>
      <c r="F45" s="415"/>
      <c r="G45" s="217"/>
      <c r="H45" s="298"/>
    </row>
    <row r="46" spans="1:9" ht="14.25" customHeight="1">
      <c r="A46" s="218"/>
      <c r="B46" s="219"/>
      <c r="C46" s="462" t="s">
        <v>117</v>
      </c>
      <c r="D46" s="462"/>
      <c r="E46" s="412" t="s">
        <v>51</v>
      </c>
      <c r="F46" s="412"/>
      <c r="G46" s="305"/>
      <c r="H46" s="109"/>
    </row>
    <row r="47" spans="1:9">
      <c r="A47" s="202"/>
      <c r="B47" s="203"/>
      <c r="C47" s="203"/>
      <c r="D47" s="220" t="s">
        <v>237</v>
      </c>
      <c r="E47" s="412"/>
      <c r="F47" s="412"/>
      <c r="G47" s="221"/>
    </row>
    <row r="48" spans="1:9">
      <c r="A48" s="202"/>
      <c r="B48" s="203"/>
      <c r="C48" s="203"/>
      <c r="D48" s="203"/>
      <c r="E48" s="204"/>
      <c r="F48" s="203"/>
      <c r="G48" s="221"/>
    </row>
    <row r="49" spans="1:8" ht="37.5" customHeight="1">
      <c r="A49" s="196"/>
      <c r="B49" s="197"/>
      <c r="C49" s="412"/>
      <c r="D49" s="412"/>
      <c r="E49" s="294"/>
      <c r="F49" s="197"/>
      <c r="G49" s="217"/>
      <c r="H49" s="298"/>
    </row>
    <row r="50" spans="1:8" ht="42.75" customHeight="1">
      <c r="A50" s="199"/>
      <c r="B50" s="200"/>
      <c r="C50" s="412"/>
      <c r="D50" s="412"/>
      <c r="E50" s="294"/>
      <c r="F50" s="200"/>
      <c r="G50" s="222"/>
      <c r="H50" s="297"/>
    </row>
    <row r="51" spans="1:8" ht="4.5" customHeight="1">
      <c r="A51" s="202"/>
      <c r="B51" s="203"/>
      <c r="C51" s="203"/>
      <c r="D51" s="203"/>
      <c r="E51" s="204"/>
      <c r="F51" s="203"/>
      <c r="G51" s="221"/>
    </row>
    <row r="52" spans="1:8">
      <c r="A52" s="202"/>
      <c r="B52" s="203"/>
      <c r="C52" s="203"/>
      <c r="D52" s="203"/>
      <c r="E52" s="204"/>
      <c r="F52" s="203"/>
      <c r="G52" s="221"/>
    </row>
    <row r="53" spans="1:8">
      <c r="A53" s="202"/>
      <c r="B53" s="203"/>
      <c r="C53" s="203"/>
      <c r="D53" s="203"/>
      <c r="E53" s="204"/>
      <c r="F53" s="203"/>
      <c r="G53" s="221"/>
    </row>
    <row r="54" spans="1:8" ht="13.5" thickBot="1">
      <c r="A54" s="207"/>
      <c r="B54" s="208"/>
      <c r="C54" s="208"/>
      <c r="D54" s="208"/>
      <c r="E54" s="209"/>
      <c r="F54" s="208"/>
      <c r="G54" s="223"/>
    </row>
  </sheetData>
  <mergeCells count="17">
    <mergeCell ref="A6:G6"/>
    <mergeCell ref="A7:G7"/>
    <mergeCell ref="A4:G4"/>
    <mergeCell ref="C49:D49"/>
    <mergeCell ref="C50:D50"/>
    <mergeCell ref="A12:G12"/>
    <mergeCell ref="A43:G43"/>
    <mergeCell ref="C45:D45"/>
    <mergeCell ref="C46:D46"/>
    <mergeCell ref="E45:F45"/>
    <mergeCell ref="E46:F47"/>
    <mergeCell ref="A1:C1"/>
    <mergeCell ref="D1:G1"/>
    <mergeCell ref="A2:G2"/>
    <mergeCell ref="A3:G3"/>
    <mergeCell ref="A5:E5"/>
    <mergeCell ref="F5:G5"/>
  </mergeCells>
  <phoneticPr fontId="2" type="noConversion"/>
  <pageMargins left="0.46" right="0.19685039370078741" top="0.62992125984251968" bottom="0.39370078740157483" header="0.17" footer="0"/>
  <pageSetup paperSize="9" scale="58" fitToHeight="0" orientation="portrait" horizontalDpi="4294967295" verticalDpi="4294967295" r:id="rId1"/>
  <headerFooter alignWithMargins="0"/>
  <rowBreaks count="1" manualBreakCount="1">
    <brk id="48" max="6" man="1"/>
  </rowBreaks>
  <drawing r:id="rId2"/>
</worksheet>
</file>

<file path=xl/worksheets/sheet5.xml><?xml version="1.0" encoding="utf-8"?>
<worksheet xmlns="http://schemas.openxmlformats.org/spreadsheetml/2006/main" xmlns:r="http://schemas.openxmlformats.org/officeDocument/2006/relationships">
  <sheetPr>
    <tabColor rgb="FFFFC000"/>
    <pageSetUpPr fitToPage="1"/>
  </sheetPr>
  <dimension ref="A1:N33"/>
  <sheetViews>
    <sheetView showGridLines="0" showZeros="0" zoomScale="75" zoomScaleNormal="75" zoomScaleSheetLayoutView="83" workbookViewId="0">
      <selection activeCell="A5" sqref="A5:B5"/>
    </sheetView>
  </sheetViews>
  <sheetFormatPr defaultColWidth="9.140625" defaultRowHeight="12.75"/>
  <cols>
    <col min="1" max="1" width="10.5703125" style="47" customWidth="1"/>
    <col min="2" max="2" width="58" style="47" customWidth="1"/>
    <col min="3" max="3" width="14.42578125" style="84" customWidth="1"/>
    <col min="4" max="4" width="15.5703125" style="84" customWidth="1"/>
    <col min="5" max="5" width="17.5703125" style="47" customWidth="1"/>
    <col min="6" max="6" width="22" style="47" customWidth="1"/>
    <col min="7" max="7" width="16.7109375" style="47" customWidth="1"/>
    <col min="8" max="8" width="17.7109375" style="47" customWidth="1"/>
    <col min="9" max="9" width="14.28515625" style="47" customWidth="1"/>
    <col min="10" max="10" width="14.140625" style="47" customWidth="1"/>
    <col min="11" max="11" width="15.140625" style="47" customWidth="1"/>
    <col min="12" max="12" width="12.5703125" style="47" customWidth="1"/>
    <col min="13" max="13" width="14" style="47" customWidth="1"/>
    <col min="14" max="16384" width="9.140625" style="47"/>
  </cols>
  <sheetData>
    <row r="1" spans="1:13" ht="96.75" customHeight="1" thickBot="1">
      <c r="A1" s="477"/>
      <c r="B1" s="478"/>
      <c r="C1" s="478"/>
      <c r="D1" s="478"/>
      <c r="E1" s="478"/>
      <c r="F1" s="478"/>
      <c r="G1" s="478"/>
      <c r="H1" s="478"/>
      <c r="I1" s="478"/>
      <c r="J1" s="478"/>
      <c r="K1" s="478"/>
      <c r="L1" s="479"/>
    </row>
    <row r="2" spans="1:13" ht="18" customHeight="1" thickBot="1">
      <c r="A2" s="110"/>
      <c r="B2" s="111"/>
      <c r="C2" s="111"/>
      <c r="D2" s="111"/>
      <c r="E2" s="111" t="s">
        <v>66</v>
      </c>
      <c r="F2" s="111"/>
      <c r="G2" s="111"/>
      <c r="H2" s="111"/>
      <c r="I2" s="111"/>
      <c r="J2" s="111"/>
      <c r="K2" s="111"/>
      <c r="L2" s="112"/>
    </row>
    <row r="3" spans="1:13" ht="18" customHeight="1" thickBot="1">
      <c r="A3" s="483" t="s">
        <v>32</v>
      </c>
      <c r="B3" s="484"/>
      <c r="C3" s="484"/>
      <c r="D3" s="484"/>
      <c r="E3" s="484"/>
      <c r="F3" s="484"/>
      <c r="G3" s="484"/>
      <c r="H3" s="484"/>
      <c r="I3" s="484"/>
      <c r="J3" s="484"/>
      <c r="K3" s="484"/>
      <c r="L3" s="485"/>
    </row>
    <row r="4" spans="1:13" s="48" customFormat="1" ht="18" customHeight="1">
      <c r="A4" s="497">
        <f>' Planilha Orcamentaria Praça'!A4</f>
        <v>0</v>
      </c>
      <c r="B4" s="498"/>
      <c r="C4" s="498"/>
      <c r="D4" s="498"/>
      <c r="E4" s="498"/>
      <c r="F4" s="498"/>
      <c r="G4" s="499"/>
      <c r="H4" s="480" t="str">
        <f>' Planilha Orcamentaria Praça'!G5</f>
        <v>DATA: 22/03/2024</v>
      </c>
      <c r="I4" s="481"/>
      <c r="J4" s="481"/>
      <c r="K4" s="481"/>
      <c r="L4" s="482"/>
    </row>
    <row r="5" spans="1:13" s="48" customFormat="1" ht="56.25" customHeight="1" thickBot="1">
      <c r="A5" s="486" t="str">
        <f>' Planilha Orcamentaria Praça'!A5</f>
        <v xml:space="preserve"> OBRA: CONSTRUÇÃO DE PRAÇA, MOBILIDADE E ACESSIBILIDADE E MOBILIARIO URBANO DA COLONIZAÇÃO III.</v>
      </c>
      <c r="B5" s="487"/>
      <c r="C5" s="488" t="str">
        <f>' Planilha Orcamentaria Praça'!A6</f>
        <v xml:space="preserve">LOCAL: AVENIDA CARAIBAS  S/N -  (VILLA CALUMBI) - NOVA PORTEIRINHA - MG  </v>
      </c>
      <c r="D5" s="489"/>
      <c r="E5" s="489"/>
      <c r="F5" s="489"/>
      <c r="G5" s="487"/>
      <c r="H5" s="488" t="str">
        <f>' Planilha Orcamentaria Praça'!A8</f>
        <v>PRAZO DE EXECUÇÃO: 02 Meses</v>
      </c>
      <c r="I5" s="489"/>
      <c r="J5" s="489"/>
      <c r="K5" s="489"/>
      <c r="L5" s="490"/>
      <c r="M5" s="58"/>
    </row>
    <row r="6" spans="1:13" s="48" customFormat="1" ht="31.5" customHeight="1" thickBot="1">
      <c r="A6" s="113" t="s">
        <v>0</v>
      </c>
      <c r="B6" s="230" t="s">
        <v>33</v>
      </c>
      <c r="C6" s="114" t="s">
        <v>34</v>
      </c>
      <c r="D6" s="119" t="s">
        <v>35</v>
      </c>
      <c r="E6" s="116" t="s">
        <v>36</v>
      </c>
      <c r="F6" s="115" t="s">
        <v>37</v>
      </c>
      <c r="G6" s="115"/>
      <c r="H6" s="115"/>
      <c r="I6" s="494"/>
      <c r="J6" s="495"/>
      <c r="K6" s="495"/>
      <c r="L6" s="496"/>
    </row>
    <row r="7" spans="1:13" s="48" customFormat="1" ht="14.25" hidden="1" customHeight="1">
      <c r="A7" s="492">
        <v>1</v>
      </c>
      <c r="B7" s="500" t="str">
        <f>'[1]Planilha Orcamentaria'!D10</f>
        <v>SERVIÇOS PRELIMINARES</v>
      </c>
      <c r="C7" s="49" t="s">
        <v>38</v>
      </c>
      <c r="D7" s="55">
        <f>D8/$D$24</f>
        <v>0</v>
      </c>
      <c r="E7" s="117"/>
      <c r="F7" s="50"/>
      <c r="G7" s="51"/>
      <c r="H7" s="52"/>
      <c r="I7" s="85"/>
      <c r="J7" s="85"/>
      <c r="K7" s="85"/>
      <c r="L7" s="53"/>
    </row>
    <row r="8" spans="1:13" s="48" customFormat="1" ht="14.25" hidden="1" customHeight="1">
      <c r="A8" s="493"/>
      <c r="B8" s="501"/>
      <c r="C8" s="57" t="s">
        <v>39</v>
      </c>
      <c r="D8" s="120">
        <f>SUM('[1]Planilha Orcamentaria'!J11:J17)</f>
        <v>0</v>
      </c>
      <c r="E8" s="118">
        <f>E7*$D$8</f>
        <v>0</v>
      </c>
      <c r="F8" s="104">
        <f>F7*$D$8</f>
        <v>0</v>
      </c>
      <c r="G8" s="104">
        <f>G7*$D$8</f>
        <v>0</v>
      </c>
      <c r="H8" s="104">
        <f>H7*$D$8</f>
        <v>0</v>
      </c>
      <c r="I8" s="104"/>
      <c r="J8" s="104"/>
      <c r="K8" s="104"/>
      <c r="L8" s="120">
        <f>L7*$D$8</f>
        <v>0</v>
      </c>
    </row>
    <row r="9" spans="1:13" s="48" customFormat="1" ht="14.25" customHeight="1">
      <c r="A9" s="464">
        <v>1</v>
      </c>
      <c r="B9" s="465" t="str">
        <f>' Planilha Orcamentaria Praça'!D11</f>
        <v>SERVIÇOS PRELIMINARES</v>
      </c>
      <c r="C9" s="232" t="s">
        <v>38</v>
      </c>
      <c r="D9" s="242">
        <f>D10/$D$24</f>
        <v>1.46E-2</v>
      </c>
      <c r="E9" s="288">
        <v>1</v>
      </c>
      <c r="F9" s="236"/>
      <c r="G9" s="236"/>
      <c r="H9" s="237"/>
      <c r="I9" s="236"/>
      <c r="J9" s="236"/>
      <c r="K9" s="236"/>
      <c r="L9" s="242"/>
      <c r="M9" s="56">
        <f>E9</f>
        <v>1</v>
      </c>
    </row>
    <row r="10" spans="1:13" s="48" customFormat="1" ht="14.25" customHeight="1">
      <c r="A10" s="464"/>
      <c r="B10" s="465"/>
      <c r="C10" s="54" t="s">
        <v>39</v>
      </c>
      <c r="D10" s="105">
        <f>' Planilha Orcamentaria Praça'!I14</f>
        <v>2534.64</v>
      </c>
      <c r="E10" s="289">
        <f>E9*$D$10</f>
        <v>2534.64</v>
      </c>
      <c r="F10" s="238">
        <f t="shared" ref="F10:L10" si="0">F9*$D$10</f>
        <v>0</v>
      </c>
      <c r="G10" s="238">
        <f t="shared" si="0"/>
        <v>0</v>
      </c>
      <c r="H10" s="238">
        <f t="shared" si="0"/>
        <v>0</v>
      </c>
      <c r="I10" s="238"/>
      <c r="J10" s="238"/>
      <c r="K10" s="238"/>
      <c r="L10" s="105">
        <f t="shared" si="0"/>
        <v>0</v>
      </c>
      <c r="M10" s="58">
        <f t="shared" ref="M10:M12" si="1">E10+F10+G10+H10+I10+J10+K10+L10</f>
        <v>2534.64</v>
      </c>
    </row>
    <row r="11" spans="1:13" s="48" customFormat="1" ht="14.25" customHeight="1">
      <c r="A11" s="464">
        <v>2</v>
      </c>
      <c r="B11" s="491" t="str">
        <f>' Planilha Orcamentaria Praça'!D15</f>
        <v>MOBILIDADE E ACESSIBILIDADE URBANA DA PRAÇA</v>
      </c>
      <c r="C11" s="233" t="s">
        <v>38</v>
      </c>
      <c r="D11" s="242">
        <f>D12/$D$24</f>
        <v>0.75680000000000003</v>
      </c>
      <c r="E11" s="302">
        <v>0.5</v>
      </c>
      <c r="F11" s="302">
        <v>0.5</v>
      </c>
      <c r="G11" s="236"/>
      <c r="H11" s="237"/>
      <c r="I11" s="237"/>
      <c r="J11" s="237"/>
      <c r="K11" s="237"/>
      <c r="L11" s="243"/>
      <c r="M11" s="56">
        <f t="shared" si="1"/>
        <v>1</v>
      </c>
    </row>
    <row r="12" spans="1:13" s="48" customFormat="1" ht="14.25" customHeight="1">
      <c r="A12" s="464"/>
      <c r="B12" s="465"/>
      <c r="C12" s="54" t="s">
        <v>39</v>
      </c>
      <c r="D12" s="105">
        <f>' Planilha Orcamentaria Praça'!I24</f>
        <v>131667.21</v>
      </c>
      <c r="E12" s="289">
        <f>E11*$D$12</f>
        <v>65833.604999999996</v>
      </c>
      <c r="F12" s="289">
        <f>F11*$D$12</f>
        <v>65833.604999999996</v>
      </c>
      <c r="G12" s="238"/>
      <c r="H12" s="238"/>
      <c r="I12" s="238"/>
      <c r="J12" s="238"/>
      <c r="K12" s="238"/>
      <c r="L12" s="105">
        <f>L11*$D$12</f>
        <v>0</v>
      </c>
      <c r="M12" s="58">
        <f t="shared" si="1"/>
        <v>131667.21</v>
      </c>
    </row>
    <row r="13" spans="1:13" s="48" customFormat="1" ht="14.25" customHeight="1">
      <c r="A13" s="464">
        <v>3</v>
      </c>
      <c r="B13" s="465" t="str">
        <f>' Planilha Orcamentaria Praça'!D25</f>
        <v>MOBILIÁRIO URBANO</v>
      </c>
      <c r="C13" s="233" t="s">
        <v>38</v>
      </c>
      <c r="D13" s="242">
        <f>D14/$D$24</f>
        <v>6.5799999999999997E-2</v>
      </c>
      <c r="E13" s="236"/>
      <c r="F13" s="288">
        <v>1</v>
      </c>
      <c r="G13" s="236"/>
      <c r="H13" s="237"/>
      <c r="I13" s="237"/>
      <c r="J13" s="237"/>
      <c r="K13" s="237"/>
      <c r="L13" s="243"/>
      <c r="M13" s="56">
        <f>F13+G13+H13+I13+J13+K13+L13</f>
        <v>1</v>
      </c>
    </row>
    <row r="14" spans="1:13" s="48" customFormat="1" ht="14.25" customHeight="1">
      <c r="A14" s="464"/>
      <c r="B14" s="465"/>
      <c r="C14" s="54" t="s">
        <v>39</v>
      </c>
      <c r="D14" s="303">
        <f>' Planilha Orcamentaria Praça'!I29</f>
        <v>11452.24</v>
      </c>
      <c r="E14" s="304"/>
      <c r="F14" s="289">
        <f>F13*$D$14</f>
        <v>11452.24</v>
      </c>
      <c r="G14" s="238"/>
      <c r="H14" s="238"/>
      <c r="I14" s="238"/>
      <c r="J14" s="238"/>
      <c r="K14" s="238"/>
      <c r="L14" s="105">
        <f>L13*$D$14</f>
        <v>0</v>
      </c>
      <c r="M14" s="58">
        <f>F14+G14+H14+I14+J14+K14+L14</f>
        <v>11452.24</v>
      </c>
    </row>
    <row r="15" spans="1:13" s="48" customFormat="1" ht="14.25" customHeight="1">
      <c r="A15" s="464">
        <v>4</v>
      </c>
      <c r="B15" s="465" t="str">
        <f>' Planilha Orcamentaria Praça'!D30</f>
        <v>PLAYGRAUND</v>
      </c>
      <c r="C15" s="233" t="s">
        <v>38</v>
      </c>
      <c r="D15" s="242">
        <f>D16/$D$24</f>
        <v>2.98E-2</v>
      </c>
      <c r="E15" s="236"/>
      <c r="F15" s="288">
        <v>1</v>
      </c>
      <c r="G15" s="236"/>
      <c r="H15" s="237"/>
      <c r="I15" s="236"/>
      <c r="J15" s="236"/>
      <c r="K15" s="236"/>
      <c r="L15" s="242"/>
      <c r="M15" s="56">
        <f>F15+G15+H15+I15+J15+K15+L15</f>
        <v>1</v>
      </c>
    </row>
    <row r="16" spans="1:13" s="48" customFormat="1" ht="14.25" customHeight="1">
      <c r="A16" s="464"/>
      <c r="B16" s="465"/>
      <c r="C16" s="54" t="s">
        <v>39</v>
      </c>
      <c r="D16" s="303">
        <f>' Planilha Orcamentaria Praça'!I34</f>
        <v>5177.12</v>
      </c>
      <c r="E16" s="304"/>
      <c r="F16" s="289">
        <f>F15*$D$16</f>
        <v>5177.12</v>
      </c>
      <c r="G16" s="238"/>
      <c r="H16" s="238"/>
      <c r="I16" s="238"/>
      <c r="J16" s="238"/>
      <c r="K16" s="238"/>
      <c r="L16" s="105">
        <f>L15*$D$16</f>
        <v>0</v>
      </c>
      <c r="M16" s="58">
        <f>F16+G16+H16+I16+J16+K16+L16</f>
        <v>5177.12</v>
      </c>
    </row>
    <row r="17" spans="1:14" s="48" customFormat="1" ht="14.25" customHeight="1">
      <c r="A17" s="464">
        <v>5</v>
      </c>
      <c r="B17" s="465" t="str">
        <f>' Planilha Orcamentaria Praça'!D35</f>
        <v>ELÉTRICA</v>
      </c>
      <c r="C17" s="233" t="s">
        <v>38</v>
      </c>
      <c r="D17" s="242">
        <f>D18/$D$24</f>
        <v>0.1207</v>
      </c>
      <c r="E17" s="288">
        <v>0.4</v>
      </c>
      <c r="F17" s="236">
        <v>0.6</v>
      </c>
      <c r="G17" s="236"/>
      <c r="H17" s="237">
        <v>0</v>
      </c>
      <c r="I17" s="236"/>
      <c r="J17" s="236"/>
      <c r="K17" s="236"/>
      <c r="L17" s="242"/>
      <c r="M17" s="90">
        <f t="shared" ref="M17:M18" si="2">E17+F17+G17+H17+I17+J17+K17+L17</f>
        <v>1</v>
      </c>
    </row>
    <row r="18" spans="1:14" s="48" customFormat="1" ht="14.25" customHeight="1">
      <c r="A18" s="464"/>
      <c r="B18" s="465"/>
      <c r="C18" s="54" t="s">
        <v>39</v>
      </c>
      <c r="D18" s="105">
        <f>' Planilha Orcamentaria Praça'!I47</f>
        <v>21002.92</v>
      </c>
      <c r="E18" s="289">
        <f>E17*$D$18</f>
        <v>8401.1679999999997</v>
      </c>
      <c r="F18" s="239">
        <f>F17*$D$18</f>
        <v>12601.752</v>
      </c>
      <c r="G18" s="239"/>
      <c r="H18" s="238">
        <f>H17*$D$18</f>
        <v>0</v>
      </c>
      <c r="I18" s="238"/>
      <c r="J18" s="238"/>
      <c r="K18" s="238"/>
      <c r="L18" s="105">
        <f>L17*$D$18</f>
        <v>0</v>
      </c>
      <c r="M18" s="58">
        <f t="shared" si="2"/>
        <v>21002.92</v>
      </c>
    </row>
    <row r="19" spans="1:14" s="48" customFormat="1" ht="14.25" customHeight="1">
      <c r="A19" s="464">
        <v>6</v>
      </c>
      <c r="B19" s="465" t="s">
        <v>64</v>
      </c>
      <c r="C19" s="233" t="s">
        <v>38</v>
      </c>
      <c r="D19" s="242">
        <f>D20/$D$24</f>
        <v>1.24E-2</v>
      </c>
      <c r="E19" s="288"/>
      <c r="F19" s="236">
        <v>1</v>
      </c>
      <c r="G19" s="240"/>
      <c r="H19" s="241"/>
      <c r="I19" s="240"/>
      <c r="J19" s="240"/>
      <c r="K19" s="240"/>
      <c r="L19" s="106"/>
    </row>
    <row r="20" spans="1:14" s="48" customFormat="1" ht="14.25" customHeight="1">
      <c r="A20" s="464"/>
      <c r="B20" s="465"/>
      <c r="C20" s="54" t="s">
        <v>39</v>
      </c>
      <c r="D20" s="105">
        <f>' Planilha Orcamentaria Praça'!I50</f>
        <v>2154.75</v>
      </c>
      <c r="E20" s="289"/>
      <c r="F20" s="239">
        <f>F19*$D$20</f>
        <v>2154.75</v>
      </c>
      <c r="G20" s="238"/>
      <c r="H20" s="238"/>
      <c r="I20" s="238"/>
      <c r="J20" s="238"/>
      <c r="K20" s="238"/>
      <c r="L20" s="105"/>
    </row>
    <row r="21" spans="1:14" s="48" customFormat="1" ht="9.75" customHeight="1">
      <c r="A21" s="464"/>
      <c r="B21" s="465"/>
      <c r="C21" s="54"/>
      <c r="D21" s="106"/>
      <c r="E21" s="284"/>
      <c r="F21" s="240"/>
      <c r="G21" s="240"/>
      <c r="H21" s="241"/>
      <c r="I21" s="240"/>
      <c r="J21" s="240"/>
      <c r="K21" s="240"/>
      <c r="L21" s="106"/>
    </row>
    <row r="22" spans="1:14" s="48" customFormat="1" ht="14.25" customHeight="1" thickBot="1">
      <c r="A22" s="467"/>
      <c r="B22" s="468"/>
      <c r="C22" s="57"/>
      <c r="D22" s="244">
        <f>SUM('[1]Planilha Orcamentaria'!J183)</f>
        <v>0</v>
      </c>
      <c r="E22" s="290"/>
      <c r="F22" s="238"/>
      <c r="G22" s="238"/>
      <c r="H22" s="238"/>
      <c r="I22" s="238"/>
      <c r="J22" s="238"/>
      <c r="K22" s="238"/>
      <c r="L22" s="105"/>
    </row>
    <row r="23" spans="1:14" s="48" customFormat="1" ht="14.25" customHeight="1">
      <c r="A23" s="469" t="s">
        <v>40</v>
      </c>
      <c r="B23" s="470"/>
      <c r="C23" s="234" t="s">
        <v>38</v>
      </c>
      <c r="D23" s="286">
        <f>ROUND((D7+D9+D11+D13+D17+D15),0)</f>
        <v>1</v>
      </c>
      <c r="E23" s="284">
        <f t="shared" ref="E23:F23" si="3">E24/$D$24</f>
        <v>0.44119999999999998</v>
      </c>
      <c r="F23" s="240">
        <f t="shared" si="3"/>
        <v>0.55879999999999996</v>
      </c>
      <c r="G23" s="240"/>
      <c r="H23" s="240"/>
      <c r="I23" s="240"/>
      <c r="J23" s="240"/>
      <c r="K23" s="240"/>
      <c r="L23" s="235"/>
      <c r="M23" s="86">
        <f>E23+F23+G23+H23+I23+J23+K23+L23</f>
        <v>1</v>
      </c>
    </row>
    <row r="24" spans="1:14" s="48" customFormat="1" ht="13.5" customHeight="1" thickBot="1">
      <c r="A24" s="471"/>
      <c r="B24" s="472"/>
      <c r="C24" s="291" t="s">
        <v>39</v>
      </c>
      <c r="D24" s="287">
        <f>D10+D12+D14+D16+D18+D20</f>
        <v>173988.88</v>
      </c>
      <c r="E24" s="285">
        <f>E8+E10+E12+E18</f>
        <v>76769.413</v>
      </c>
      <c r="F24" s="245">
        <f>F14+F16+F12+F18+F20</f>
        <v>97219.467000000004</v>
      </c>
      <c r="G24" s="245"/>
      <c r="H24" s="245"/>
      <c r="I24" s="246"/>
      <c r="J24" s="246"/>
      <c r="K24" s="246"/>
      <c r="L24" s="107"/>
      <c r="M24" s="58">
        <f>SUM(E24+F24+G24+H24+I24+J24+K24+L24)</f>
        <v>173988.88</v>
      </c>
    </row>
    <row r="25" spans="1:14" s="48" customFormat="1" ht="3.75" customHeight="1" thickBot="1">
      <c r="A25" s="59"/>
      <c r="B25" s="59"/>
      <c r="C25" s="60"/>
      <c r="D25" s="60"/>
      <c r="E25" s="59"/>
      <c r="F25" s="59"/>
      <c r="G25" s="59"/>
      <c r="H25" s="59"/>
      <c r="I25" s="59"/>
      <c r="J25" s="59"/>
      <c r="K25" s="59"/>
      <c r="L25" s="247"/>
    </row>
    <row r="26" spans="1:14" ht="41.25" customHeight="1">
      <c r="A26" s="61" t="s">
        <v>41</v>
      </c>
      <c r="B26" s="62"/>
      <c r="C26" s="62"/>
      <c r="D26" s="62"/>
      <c r="E26" s="62"/>
      <c r="F26" s="63"/>
      <c r="G26" s="64"/>
      <c r="H26" s="65"/>
      <c r="I26" s="65"/>
      <c r="J26" s="65"/>
      <c r="K26" s="65"/>
      <c r="L26" s="74"/>
      <c r="N26" s="48" t="s">
        <v>42</v>
      </c>
    </row>
    <row r="27" spans="1:14" ht="48.75" customHeight="1">
      <c r="A27" s="66"/>
      <c r="B27" s="473" t="s">
        <v>43</v>
      </c>
      <c r="C27" s="474"/>
      <c r="D27" s="474"/>
      <c r="E27" s="67"/>
      <c r="F27" s="68"/>
      <c r="G27" s="69" t="s">
        <v>44</v>
      </c>
      <c r="L27" s="70"/>
      <c r="M27" s="87" t="e">
        <f>M10+M12+M14+M16+M18+#REF!+#REF!+#REF!+#REF!+#REF!</f>
        <v>#REF!</v>
      </c>
    </row>
    <row r="28" spans="1:14" ht="36" customHeight="1">
      <c r="A28" s="71"/>
      <c r="B28" s="475" t="s">
        <v>83</v>
      </c>
      <c r="C28" s="475"/>
      <c r="D28" s="475"/>
      <c r="E28" s="1"/>
      <c r="F28" s="72"/>
      <c r="G28" s="73"/>
      <c r="L28" s="74"/>
    </row>
    <row r="29" spans="1:14" ht="14.25" customHeight="1">
      <c r="A29" s="71"/>
      <c r="B29" s="476"/>
      <c r="C29" s="476"/>
      <c r="D29" s="476"/>
      <c r="E29" s="1"/>
      <c r="F29" s="72"/>
      <c r="G29" s="73"/>
      <c r="L29" s="74"/>
    </row>
    <row r="30" spans="1:14" ht="15" customHeight="1">
      <c r="A30" s="75"/>
      <c r="B30" s="466"/>
      <c r="C30" s="466"/>
      <c r="D30" s="466"/>
      <c r="F30" s="76"/>
      <c r="G30" s="73"/>
      <c r="L30" s="74"/>
    </row>
    <row r="31" spans="1:14" ht="15" customHeight="1">
      <c r="A31" s="75"/>
      <c r="B31" s="466"/>
      <c r="C31" s="466"/>
      <c r="D31" s="466"/>
      <c r="F31" s="76"/>
      <c r="G31" s="73"/>
      <c r="L31" s="74"/>
    </row>
    <row r="32" spans="1:14" ht="13.5" customHeight="1">
      <c r="A32" s="77"/>
      <c r="B32" s="473" t="s">
        <v>43</v>
      </c>
      <c r="C32" s="474"/>
      <c r="D32" s="474"/>
      <c r="E32" s="78"/>
      <c r="F32" s="76"/>
      <c r="G32" s="73"/>
      <c r="L32" s="74"/>
    </row>
    <row r="33" spans="1:12" ht="35.25" customHeight="1" thickBot="1">
      <c r="A33" s="79"/>
      <c r="B33" s="463" t="s">
        <v>46</v>
      </c>
      <c r="C33" s="463"/>
      <c r="D33" s="463"/>
      <c r="E33" s="80"/>
      <c r="F33" s="81"/>
      <c r="G33" s="82"/>
      <c r="H33" s="80"/>
      <c r="I33" s="80"/>
      <c r="J33" s="80"/>
      <c r="K33" s="80"/>
      <c r="L33" s="83"/>
    </row>
  </sheetData>
  <mergeCells count="32">
    <mergeCell ref="A1:L1"/>
    <mergeCell ref="H4:L4"/>
    <mergeCell ref="A3:L3"/>
    <mergeCell ref="A15:A16"/>
    <mergeCell ref="B15:B16"/>
    <mergeCell ref="A5:B5"/>
    <mergeCell ref="C5:G5"/>
    <mergeCell ref="H5:L5"/>
    <mergeCell ref="A9:A10"/>
    <mergeCell ref="B9:B10"/>
    <mergeCell ref="A11:A12"/>
    <mergeCell ref="B11:B12"/>
    <mergeCell ref="A7:A8"/>
    <mergeCell ref="I6:L6"/>
    <mergeCell ref="A4:G4"/>
    <mergeCell ref="B7:B8"/>
    <mergeCell ref="A13:A14"/>
    <mergeCell ref="B13:B14"/>
    <mergeCell ref="A17:A18"/>
    <mergeCell ref="B17:B18"/>
    <mergeCell ref="B32:D32"/>
    <mergeCell ref="B33:D33"/>
    <mergeCell ref="A19:A20"/>
    <mergeCell ref="B19:B20"/>
    <mergeCell ref="B30:D30"/>
    <mergeCell ref="B31:D31"/>
    <mergeCell ref="A21:A22"/>
    <mergeCell ref="B21:B22"/>
    <mergeCell ref="A23:B24"/>
    <mergeCell ref="B27:D27"/>
    <mergeCell ref="B28:D28"/>
    <mergeCell ref="B29:D29"/>
  </mergeCells>
  <phoneticPr fontId="15" type="noConversion"/>
  <printOptions horizontalCentered="1" verticalCentered="1"/>
  <pageMargins left="0.39370078740157483" right="0.19685039370078741" top="0.19685039370078741" bottom="0.19685039370078741" header="0.19685039370078741" footer="0"/>
  <pageSetup paperSize="9" scale="63" orientation="landscape" horizontalDpi="4294967295" verticalDpi="4294967295"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5</vt:i4>
      </vt:variant>
    </vt:vector>
  </HeadingPairs>
  <TitlesOfParts>
    <vt:vector size="10" baseType="lpstr">
      <vt:lpstr>Planilha Orcamentaria</vt:lpstr>
      <vt:lpstr>Composição BDI (2)</vt:lpstr>
      <vt:lpstr> Planilha Orcamentaria Praça</vt:lpstr>
      <vt:lpstr> Planilha Memorial calc praça</vt:lpstr>
      <vt:lpstr>CRONOGRAMA FIS FINANC PRAÇA</vt:lpstr>
      <vt:lpstr>' Planilha Memorial calc praça'!Area_de_impressao</vt:lpstr>
      <vt:lpstr>' Planilha Orcamentaria Praça'!Area_de_impressao</vt:lpstr>
      <vt:lpstr>'Composição BDI (2)'!Area_de_impressao</vt:lpstr>
      <vt:lpstr>'CRONOGRAMA FIS FINANC PRAÇA'!Area_de_impressao</vt:lpstr>
      <vt:lpstr>'Planilha Orcamentaria'!Area_de_impressao</vt:lpstr>
    </vt:vector>
  </TitlesOfParts>
  <Company>Setop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RODRIGO  MORETTI</dc:creator>
  <cp:lastModifiedBy>User</cp:lastModifiedBy>
  <cp:lastPrinted>2024-04-11T21:00:32Z</cp:lastPrinted>
  <dcterms:created xsi:type="dcterms:W3CDTF">2006-09-22T13:55:22Z</dcterms:created>
  <dcterms:modified xsi:type="dcterms:W3CDTF">2024-04-11T21:10:58Z</dcterms:modified>
</cp:coreProperties>
</file>