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EstaPasta_de_trabalho" defaultThemeVersion="124226"/>
  <mc:AlternateContent xmlns:mc="http://schemas.openxmlformats.org/markup-compatibility/2006">
    <mc:Choice Requires="x15">
      <x15ac:absPath xmlns:x15ac="http://schemas.microsoft.com/office/spreadsheetml/2010/11/ac" url="Z:\Curralinhos\Pt-2025\MTUR CV 983736   056430 2025 - CONSTRUÇÃO DE PRAÇA\3- PROJETO\PDF\"/>
    </mc:Choice>
  </mc:AlternateContent>
  <xr:revisionPtr revIDLastSave="0" documentId="13_ncr:1_{36186EF5-297D-45BD-9D5F-84DBE1F9ED9F}" xr6:coauthVersionLast="47" xr6:coauthVersionMax="47" xr10:uidLastSave="{00000000-0000-0000-0000-000000000000}"/>
  <bookViews>
    <workbookView xWindow="-120" yWindow="-120" windowWidth="29040" windowHeight="15720" tabRatio="947" firstSheet="1" activeTab="1" xr2:uid="{00000000-000D-0000-FFFF-FFFF00000000}"/>
  </bookViews>
  <sheets>
    <sheet name="Adm_Placa_Mob" sheetId="74" r:id="rId1"/>
    <sheet name="ORÇAMENTO" sheetId="52" r:id="rId2"/>
    <sheet name="COMPOSIÇÕES REDE" sheetId="51" r:id="rId3"/>
    <sheet name="Cotação aparelhos" sheetId="84" r:id="rId4"/>
    <sheet name="Cotação 1" sheetId="90" r:id="rId5"/>
  </sheets>
  <externalReferences>
    <externalReference r:id="rId6"/>
  </externalReferences>
  <definedNames>
    <definedName name="___xlfn_COUNTIFS">NA()</definedName>
    <definedName name="___xlfn_CUBESETCOUNT">NA()</definedName>
    <definedName name="__xlfn_COUNTIFS">NA()</definedName>
    <definedName name="__xlfn_CUBESETCOUNT">NA()</definedName>
    <definedName name="_tap100">"!"</definedName>
    <definedName name="AccessDatabase" hidden="1">"D:\Arquivos do excel\Planilha modelo1.mdb"</definedName>
    <definedName name="ALPHA">#REF!</definedName>
    <definedName name="_xlnm.Print_Area" localSheetId="0">Adm_Placa_Mob!$A$3:$G$62</definedName>
    <definedName name="_xlnm.Print_Area" localSheetId="2">'COMPOSIÇÕES REDE'!$A$4:$H$50</definedName>
    <definedName name="_xlnm.Print_Area" localSheetId="4">'Cotação 1'!$A$3:$K$15</definedName>
    <definedName name="_xlnm.Print_Area" localSheetId="3">'Cotação aparelhos'!$A$3:$J$40</definedName>
    <definedName name="_xlnm.Print_Area" localSheetId="1">ORÇAMENTO!$A$3:$H$33</definedName>
    <definedName name="BDI">ORÇAMENTO!$M$9</definedName>
    <definedName name="BETA">#REF!</definedName>
    <definedName name="DELTA">"A Mobilização e Desmobilização deverá ser discriminada na planilha de custo direto de acordo com a necessidade do projeto, observados os limites estabelecidos pelos órgãos, quando for o caso, de acordo com a INSTRUÇÃO DE SERVIÇOS n º 15/2006 do DNIT."</definedName>
    <definedName name="DESON">#REF!</definedName>
    <definedName name="GAMA">#REF!</definedName>
    <definedName name="GUI">'COMPOSIÇÕES REDE'!$L$6</definedName>
    <definedName name="HFGTS">#REF!</definedName>
    <definedName name="HINCRA">#REF!</definedName>
    <definedName name="HINSS">#REF!</definedName>
    <definedName name="HSALEDU">#REF!</definedName>
    <definedName name="HSEBRAE">#REF!</definedName>
    <definedName name="HSECONCI">#REF!</definedName>
    <definedName name="HSEGCO">#REF!</definedName>
    <definedName name="HSENAI">#REF!</definedName>
    <definedName name="HSESI">#REF!</definedName>
    <definedName name="JKO" localSheetId="4">IF([1]BDI!XFD1048554="","2)","3)")&amp;" Os tributos IRPJ e CSLL não devem integrar o cálculo do BDI, nem tampouco a planilha de custo direto, por se constituírem em tributos de natureza direta e personalística, que oneram pessoalmente o contratado, não devendo o ônus tributário ser repassado"</definedName>
    <definedName name="JKO">IF(#REF!="","2)","3)")&amp;" Os tributos IRPJ e CSLL não devem integrar o cálculo do BDI, nem tampouco a planilha de custo direto, por se constituírem em tributos de natureza direta e personalística, que oneram pessoalmente o contratado, não devendo o ônus tributário ser repassado"</definedName>
    <definedName name="LAMBDA">"A Administração Local deverá ser discriminada na planilha de custos diretos com os percentuais regido pelo ACÓRDÃO nº 2622/2013 do TCU - Plenário conforme a tabela abaixo para "&amp;#REF!&amp;":"</definedName>
    <definedName name="LSO">ORÇAMENTO!$M$8</definedName>
    <definedName name="numEventos">COUNT(OFFSET(Eventos,0,0,,1))</definedName>
    <definedName name="PREF">ORÇAMENTO!$M$2</definedName>
    <definedName name="THETA" localSheetId="4">"Foi inserido nos tributos a Contribuição Previdênciária sobre a Receita Bruta - CPRB de "&amp;FIXED([1]BDI!$H$47)&amp;"% de acordo com a Lei nº 12.844/13, alterada pela Lei nº 13.161/15 e Acórdão 2293-TCU-Plenário."</definedName>
    <definedName name="THETA">"Foi inserido nos tributos a Contribuição Previdênciária sobre a Receita Bruta - CPRB de "&amp;FIXED(#REF!)&amp;"% de acordo com a Lei nº 12.844/13, alterada pela Lei nº 13.161/15 e Acórdão 2293-TCU-Plenário."</definedName>
    <definedName name="_xlnm.Print_Titles" localSheetId="0">Adm_Placa_Mob!$3:$11</definedName>
    <definedName name="_xlnm.Print_Titles" localSheetId="2">'COMPOSIÇÕES REDE'!$4:$12</definedName>
    <definedName name="_xlnm.Print_Titles" localSheetId="4">'Cotação 1'!$3:$11</definedName>
    <definedName name="_xlnm.Print_Titles" localSheetId="1">ORÇAMENTO!$3:$13</definedName>
    <definedName name="TotalEventos">SUM(TotalPorEvento)</definedName>
  </definedNames>
  <calcPr calcId="191029"/>
</workbook>
</file>

<file path=xl/calcChain.xml><?xml version="1.0" encoding="utf-8"?>
<calcChain xmlns="http://schemas.openxmlformats.org/spreadsheetml/2006/main">
  <c r="F19" i="74" l="1"/>
  <c r="G19" i="74" s="1"/>
  <c r="C19" i="74"/>
  <c r="A19" i="74"/>
  <c r="J15" i="74"/>
  <c r="F15" i="74"/>
  <c r="G15" i="74" s="1"/>
  <c r="G16" i="74" s="1"/>
  <c r="C15" i="74"/>
  <c r="A15" i="74"/>
  <c r="E7" i="74"/>
  <c r="G20" i="74" l="1"/>
  <c r="G22" i="74" s="1"/>
  <c r="F56" i="74" l="1"/>
  <c r="F55" i="74"/>
  <c r="F54" i="74"/>
  <c r="F53" i="74"/>
  <c r="F52" i="74"/>
  <c r="F48" i="74"/>
  <c r="G48" i="74" s="1"/>
  <c r="F47" i="74"/>
  <c r="G47" i="74" s="1"/>
  <c r="C56" i="74"/>
  <c r="C55" i="74"/>
  <c r="C54" i="74"/>
  <c r="C53" i="74"/>
  <c r="C52" i="74"/>
  <c r="C48" i="74"/>
  <c r="C47" i="74"/>
  <c r="A56" i="74"/>
  <c r="A55" i="74"/>
  <c r="A54" i="74"/>
  <c r="A53" i="74"/>
  <c r="A52" i="74"/>
  <c r="A48" i="74"/>
  <c r="A47" i="74"/>
  <c r="C37" i="74"/>
  <c r="F37" i="74"/>
  <c r="F33" i="74"/>
  <c r="F32" i="74"/>
  <c r="F31" i="74"/>
  <c r="F30" i="74"/>
  <c r="A33" i="74"/>
  <c r="A32" i="74"/>
  <c r="A31" i="74"/>
  <c r="A30" i="74"/>
  <c r="C30" i="74"/>
  <c r="F29" i="74"/>
  <c r="A37" i="74"/>
  <c r="C33" i="74"/>
  <c r="C32" i="74"/>
  <c r="C31" i="74"/>
  <c r="C29" i="74"/>
  <c r="A29" i="74"/>
  <c r="B56" i="74"/>
  <c r="B55" i="74"/>
  <c r="B54" i="74"/>
  <c r="B53" i="74"/>
  <c r="B52" i="74"/>
  <c r="J48" i="74"/>
  <c r="J47" i="74"/>
  <c r="H176" i="74"/>
  <c r="B173" i="74"/>
  <c r="B172" i="74"/>
  <c r="B171" i="74"/>
  <c r="B170" i="74"/>
  <c r="B169" i="74"/>
  <c r="F172" i="74"/>
  <c r="F171" i="74"/>
  <c r="F170" i="74"/>
  <c r="F169" i="74"/>
  <c r="F165" i="74"/>
  <c r="F164" i="74"/>
  <c r="C172" i="74"/>
  <c r="C171" i="74"/>
  <c r="C170" i="74"/>
  <c r="C169" i="74"/>
  <c r="C165" i="74"/>
  <c r="C164" i="74"/>
  <c r="G52" i="74" l="1"/>
  <c r="G53" i="74"/>
  <c r="G56" i="74"/>
  <c r="G54" i="74"/>
  <c r="G49" i="74"/>
  <c r="G55" i="74"/>
  <c r="G57" i="74" l="1"/>
  <c r="G59" i="74" s="1"/>
  <c r="M11" i="74" l="1"/>
  <c r="K8" i="74"/>
  <c r="K9" i="74" s="1"/>
  <c r="K10" i="74" s="1"/>
  <c r="C70" i="74" l="1"/>
  <c r="C66" i="74"/>
  <c r="F70" i="74"/>
  <c r="F66" i="74"/>
  <c r="J70" i="74"/>
  <c r="J66" i="74"/>
  <c r="A66" i="74" s="1"/>
  <c r="J173" i="74"/>
  <c r="J172" i="74"/>
  <c r="J171" i="74"/>
  <c r="J170" i="74"/>
  <c r="J169" i="74"/>
  <c r="J165" i="74"/>
  <c r="J164" i="74"/>
  <c r="F173" i="74"/>
  <c r="B37" i="74" l="1"/>
  <c r="I41" i="74" l="1"/>
  <c r="I42" i="74"/>
  <c r="A6" i="74" l="1"/>
  <c r="A23" i="74" l="1"/>
  <c r="G23" i="74"/>
  <c r="G24" i="74" s="1"/>
  <c r="A60" i="74" l="1"/>
  <c r="G60" i="74"/>
  <c r="G61" i="74" s="1"/>
  <c r="A177" i="74"/>
  <c r="H59" i="74" l="1"/>
  <c r="H60" i="74" s="1"/>
  <c r="H61" i="74" l="1"/>
  <c r="A2" i="74" l="1"/>
  <c r="A1" i="74"/>
  <c r="G173" i="74" l="1"/>
  <c r="G172" i="74"/>
  <c r="G171" i="74"/>
  <c r="G170" i="74"/>
  <c r="G169" i="74"/>
  <c r="G165" i="74"/>
  <c r="G164" i="74"/>
  <c r="J156" i="74"/>
  <c r="I156" i="74"/>
  <c r="G153" i="74"/>
  <c r="G152" i="74"/>
  <c r="G154" i="74" s="1"/>
  <c r="G148" i="74"/>
  <c r="G149" i="74" s="1"/>
  <c r="H143" i="74"/>
  <c r="J141" i="74"/>
  <c r="I141" i="74"/>
  <c r="G138" i="74"/>
  <c r="G137" i="74"/>
  <c r="G136" i="74"/>
  <c r="G135" i="74"/>
  <c r="G134" i="74"/>
  <c r="G133" i="74"/>
  <c r="G132" i="74"/>
  <c r="G131" i="74"/>
  <c r="G130" i="74"/>
  <c r="G129" i="74"/>
  <c r="G128" i="74"/>
  <c r="G127" i="74"/>
  <c r="G126" i="74"/>
  <c r="G125" i="74"/>
  <c r="G124" i="74"/>
  <c r="G123" i="74"/>
  <c r="G122" i="74"/>
  <c r="G121" i="74"/>
  <c r="G120" i="74"/>
  <c r="G119" i="74"/>
  <c r="G118" i="74"/>
  <c r="G117" i="74"/>
  <c r="G116" i="74"/>
  <c r="G115" i="74"/>
  <c r="G114" i="74"/>
  <c r="G113" i="74"/>
  <c r="G112" i="74"/>
  <c r="G111" i="74"/>
  <c r="G110" i="74"/>
  <c r="G109" i="74"/>
  <c r="G108" i="74"/>
  <c r="G107" i="74"/>
  <c r="G106" i="74"/>
  <c r="G105" i="74"/>
  <c r="G104" i="74"/>
  <c r="G103" i="74"/>
  <c r="G102" i="74"/>
  <c r="G101" i="74"/>
  <c r="G100" i="74"/>
  <c r="G99" i="74"/>
  <c r="G98" i="74"/>
  <c r="G97" i="74"/>
  <c r="G96" i="74"/>
  <c r="G95" i="74"/>
  <c r="G94" i="74"/>
  <c r="G92" i="74"/>
  <c r="G88" i="74"/>
  <c r="G87" i="74"/>
  <c r="G86" i="74"/>
  <c r="G85" i="74"/>
  <c r="G84" i="74"/>
  <c r="G83" i="74"/>
  <c r="G82" i="74"/>
  <c r="J73" i="74"/>
  <c r="I73" i="74"/>
  <c r="G70" i="74"/>
  <c r="G71" i="74" s="1"/>
  <c r="G66" i="74"/>
  <c r="G67" i="74" s="1"/>
  <c r="J38" i="74"/>
  <c r="I38" i="74"/>
  <c r="G33" i="74"/>
  <c r="G32" i="74"/>
  <c r="G31" i="74"/>
  <c r="G30" i="74"/>
  <c r="G29" i="74"/>
  <c r="G174" i="74" l="1"/>
  <c r="G166" i="74"/>
  <c r="G156" i="74"/>
  <c r="F93" i="74" s="1"/>
  <c r="G93" i="74" s="1"/>
  <c r="G139" i="74" s="1"/>
  <c r="G37" i="74"/>
  <c r="G38" i="74" s="1"/>
  <c r="G89" i="74"/>
  <c r="G34" i="74"/>
  <c r="G73" i="74"/>
  <c r="G74" i="74" s="1"/>
  <c r="G176" i="74" l="1"/>
  <c r="G177" i="74" s="1"/>
  <c r="G141" i="74"/>
  <c r="G40" i="74"/>
  <c r="H177" i="74" l="1"/>
  <c r="E8" i="74" l="1"/>
  <c r="A5" i="74"/>
  <c r="E4" i="74" l="1"/>
  <c r="E6" i="74" l="1"/>
  <c r="E5" i="74"/>
  <c r="A41" i="74" l="1"/>
  <c r="A74" i="74"/>
  <c r="G75" i="74"/>
  <c r="G41" i="74"/>
  <c r="G42" i="74" s="1"/>
  <c r="A157" i="74"/>
  <c r="G178" i="74"/>
  <c r="H178" i="74" s="1"/>
  <c r="A142" i="74"/>
  <c r="G157" i="74"/>
  <c r="G158" i="74" s="1"/>
  <c r="G142" i="74"/>
  <c r="G143" i="74" s="1"/>
  <c r="E9" i="74" l="1"/>
  <c r="H74" i="74" l="1"/>
  <c r="H75" i="74" s="1"/>
  <c r="H22" i="74"/>
  <c r="H24" i="74" s="1"/>
  <c r="H181" i="74"/>
  <c r="H40" i="74"/>
  <c r="H42" i="74" s="1"/>
</calcChain>
</file>

<file path=xl/sharedStrings.xml><?xml version="1.0" encoding="utf-8"?>
<sst xmlns="http://schemas.openxmlformats.org/spreadsheetml/2006/main" count="780" uniqueCount="259">
  <si>
    <t>PEDREIRO COM ENCARGOS COMPLEMENTARES</t>
  </si>
  <si>
    <t>Fonte</t>
  </si>
  <si>
    <t>Código</t>
  </si>
  <si>
    <t>SERRALHEIRO COM ENCARGOS COMPLEMENTARES</t>
  </si>
  <si>
    <t>SERVENTE COM ENCARGOS COMPLEMENTARES</t>
  </si>
  <si>
    <t>Quant.</t>
  </si>
  <si>
    <t>Unid.</t>
  </si>
  <si>
    <t>UNID.</t>
  </si>
  <si>
    <t>1.0</t>
  </si>
  <si>
    <t>ITEM</t>
  </si>
  <si>
    <t>UN</t>
  </si>
  <si>
    <t>CARPINTEIRO DE FORMAS COM ENCARGOS COMPLEMENTARES</t>
  </si>
  <si>
    <t>AUXILIAR DE SERRALHEIRO COM ENCARGOS COMPLEMENTARES</t>
  </si>
  <si>
    <t>ELETRICISTA COM ENCARGOS COMPLEMENTARES</t>
  </si>
  <si>
    <t>ENCANADOR OU BOMBEIRO HIDRÁULICO COM ENCARGOS COMPLEMENTARES</t>
  </si>
  <si>
    <t>CONCRETO CICLOPICO FCK=10MPA 30% PEDRA DE MAO INCLUSIVE LANCAMENTO</t>
  </si>
  <si>
    <t>P. UNIT.</t>
  </si>
  <si>
    <t>H</t>
  </si>
  <si>
    <t>M2</t>
  </si>
  <si>
    <t>M</t>
  </si>
  <si>
    <t>M3</t>
  </si>
  <si>
    <t>74198/001</t>
  </si>
  <si>
    <t>74209/001</t>
  </si>
  <si>
    <t>Item</t>
  </si>
  <si>
    <t>Materiais</t>
  </si>
  <si>
    <t>CONSUMO</t>
  </si>
  <si>
    <t>CUSTOS</t>
  </si>
  <si>
    <t>PREÇO TOTAL S/ BDI</t>
  </si>
  <si>
    <t>PREÇO TOTAL C/ BDI</t>
  </si>
  <si>
    <t>LANÇAMENTO COM USO DE BALDES, ADENSAMENTO E ACABAMENTO DE CONCRETO EM ESTRUTURAS. AF_12/2015</t>
  </si>
  <si>
    <t>Valor (R$)</t>
  </si>
  <si>
    <t>COD</t>
  </si>
  <si>
    <t>TIPO</t>
  </si>
  <si>
    <t>INS</t>
  </si>
  <si>
    <t>SINAPI</t>
  </si>
  <si>
    <t>COMP</t>
  </si>
  <si>
    <t>MÃO DE OBRA</t>
  </si>
  <si>
    <t>I</t>
  </si>
  <si>
    <t>C</t>
  </si>
  <si>
    <t>CONVERSÕES:</t>
  </si>
  <si>
    <t>ORSE</t>
  </si>
  <si>
    <t>CA = COMPOSIÇÃO ADAPTADA</t>
  </si>
  <si>
    <t>SEINFRA-CE</t>
  </si>
  <si>
    <t>m</t>
  </si>
  <si>
    <t>UNIDADE:</t>
  </si>
  <si>
    <t>REFERÊNCIA</t>
  </si>
  <si>
    <t>m³</t>
  </si>
  <si>
    <t>un</t>
  </si>
  <si>
    <t>CM = COMPOSIÇÃO MONTADA</t>
  </si>
  <si>
    <t>mês</t>
  </si>
  <si>
    <t>km</t>
  </si>
  <si>
    <t>cj</t>
  </si>
  <si>
    <t>m²</t>
  </si>
  <si>
    <t>CÓDIGO</t>
  </si>
  <si>
    <t>INS = INSUMO</t>
  </si>
  <si>
    <t>COMP = COMPOSIÇÃO</t>
  </si>
  <si>
    <t>74209/1</t>
  </si>
  <si>
    <t>UNIDADE</t>
  </si>
  <si>
    <t xml:space="preserve">un </t>
  </si>
  <si>
    <t>ADMINISTRAÇÃO LOCAL DA OBRA</t>
  </si>
  <si>
    <t>COMPOSIÇÃO</t>
  </si>
  <si>
    <t>DNIT-SICRO 2</t>
  </si>
  <si>
    <t>TCPO</t>
  </si>
  <si>
    <t>JCA</t>
  </si>
  <si>
    <t>S/ REF.</t>
  </si>
  <si>
    <t>COMPOSIÇÕES DE CUSTO UNITÁRIO</t>
  </si>
  <si>
    <t>t x km</t>
  </si>
  <si>
    <t>S/C</t>
  </si>
  <si>
    <t>Mão-de-obra</t>
  </si>
  <si>
    <t>Referência</t>
  </si>
  <si>
    <t>Salário hora</t>
  </si>
  <si>
    <t>Custo horário</t>
  </si>
  <si>
    <t>Custo horário total da mão-de-obra c/ls [1]</t>
  </si>
  <si>
    <t>Materiais e/ou serviços</t>
  </si>
  <si>
    <t xml:space="preserve">Valor R$        </t>
  </si>
  <si>
    <t>Custo unitário</t>
  </si>
  <si>
    <t>Custo unitário total dos materiais e/ou serviços s/bdi [2]</t>
  </si>
  <si>
    <t>VALOR</t>
  </si>
  <si>
    <t>FONTE</t>
  </si>
  <si>
    <t>CUSTO UNITÁRIO TOTAL [1+2] = [3]</t>
  </si>
  <si>
    <t>PREÇO UNITÁRIO TOTAL [3+4] = [5]</t>
  </si>
  <si>
    <t>&lt;===== VERIFICAÇÃO - MÁXIMO 2,66%</t>
  </si>
  <si>
    <t>Barracão de obra p/ alojamento/escritório, piso cimentado, paredes em compensado 10 mm, cobertura em telha fibrocimento 6 mm, incluso instalações hidráulicas/sanitárias e instalações elétricas e esquadrias reaproveitamento 5 vezeshidráulicas/sanitárias e instalações elétricas e esquadrias reaproveitamento 5 vezes</t>
  </si>
  <si>
    <t>Auxiliar de serralheiro c/ encargos complementares</t>
  </si>
  <si>
    <t>Carpinteiro de formas c/ encargos complementares</t>
  </si>
  <si>
    <t>Eletricista c/ encargos complementares</t>
  </si>
  <si>
    <t>Serralheiro c/ encargos complementares</t>
  </si>
  <si>
    <t>Servente c/ encargos complementares</t>
  </si>
  <si>
    <t>Pedreiro c/ encargos complementares</t>
  </si>
  <si>
    <t>Encanador c/ encargos complementares</t>
  </si>
  <si>
    <t>Concreto fck=15 MPa, traço 1:3,4:3,5 (cimento/areia média/brita 1) - preparo mecânico c/ betoneira 600 L. AF_07/2016</t>
  </si>
  <si>
    <t>Pinho de terceira 1" x 12" e 1" x 9"</t>
  </si>
  <si>
    <t>Piso cimentado e=1,5cm c/ argamassa 1:3 cimento areia alisado colher sobre base existente</t>
  </si>
  <si>
    <t>Lançamento/aplicação manual de concreto em estruturas</t>
  </si>
  <si>
    <t>Chapa de madeira compensada plastificada para forma de concreto, de 2,44 x 1,22m, e=10mm</t>
  </si>
  <si>
    <t>Conjunto arruelas de vedação 5/16" para telha fibrocimento (uma arruela metalica e uma arruela pvc - conicas)</t>
  </si>
  <si>
    <t>Disjuntor tipo nema, monopolar 10 até 30A</t>
  </si>
  <si>
    <t>Peça de madeira nativa/regional 7,5 x 12,50cm (3 x 5") não aparelhada (p/forma)</t>
  </si>
  <si>
    <t>Peça de madeira nativa/regional 7,5 x 7,5cm (3 x 3") não aparelhada (p/forma)</t>
  </si>
  <si>
    <t>Prego polido com cabeça 18 x 30cm</t>
  </si>
  <si>
    <t>Cadeado latão cromado H=35mm / 5 pino/ haste cromada H=30mm</t>
  </si>
  <si>
    <t>Porta cadeado zincado oxidado preto</t>
  </si>
  <si>
    <t>Telha de fibrocimento ondulada E=6mm, de 2,44 x 1,10m (sem amianto)</t>
  </si>
  <si>
    <t>Vidro liso incolor 3mm - sem colocação</t>
  </si>
  <si>
    <t>Porta de madeira semi-oca, folha lisa para pintura 80 x 210 x 3,5cm</t>
  </si>
  <si>
    <t>Tabua madeira 3A qualidade 2,5 x 23,0cm (1 x 9") não aparelhada</t>
  </si>
  <si>
    <t>Cantoneira aço abas iguais (qualquer bitola) E=1/8"</t>
  </si>
  <si>
    <t>Parafuso rosca soberba zincado cabeça chata fenda simples 3,8 x 30mm (1. 1/4")</t>
  </si>
  <si>
    <t>Dobradiça em aço/ferro, 3 1/2"x3", E= 1,9  a 2 mm, com anel, cromado ou zincado, tampa bola, com parafusos</t>
  </si>
  <si>
    <t>Fechadura sobrepor ferro pintado chave grande</t>
  </si>
  <si>
    <t>Fio/cordão cobre isolado paralelo ou torcido 2 x 2, 5mm², tipo plastiflex pirelli ou equivalente</t>
  </si>
  <si>
    <t>Interruptor sobrepor 1 tecla simples, tipo silentoque pial ou equivalente</t>
  </si>
  <si>
    <t>Tomada sobrepor 2P universal 10A/250V, tipo silentoue pial ou equivalente</t>
  </si>
  <si>
    <t>Soquete de porcelana base E27, fixo de teto para lâmpadas</t>
  </si>
  <si>
    <t>Luminária plafonier sobrepor aro/base metálica c/ globo esférico vidro leitoso boca 10 cm D=20 cm p/ 1 lâmpada incandecente, incl soquete porcelana</t>
  </si>
  <si>
    <t>Lâmpada fluorescente espiral branca 65 W, BASE E27 (127/220 V)</t>
  </si>
  <si>
    <t>Fita isolante adesiva anti-chama em rolos 19mm x 5m</t>
  </si>
  <si>
    <t>Caixa d'água de fibra de vidro 500 litros c/ tampa</t>
  </si>
  <si>
    <t>Lavatório louça branca suspenso 29,5x39,0 cm ou equiv- padrão popular</t>
  </si>
  <si>
    <t>Tubo PVC soldável EB-892 p/ água fria predial DN 25 mm</t>
  </si>
  <si>
    <t>Tubo de descida (descarga) externo PVC p/ caixa descarga externa - 40 mm x 1,60 m</t>
  </si>
  <si>
    <t>Caixa de descarga plástica, externa, completa com tubo de descarga, engate flexível, bóia e suporte para fixação - capacidade 9 l</t>
  </si>
  <si>
    <t>Torneira cromada 1/2" ou 3/4" ref 1193 p/ lavatório - padrão popular</t>
  </si>
  <si>
    <t>Tubo PVC p/ esgoto predial DN 100 mm</t>
  </si>
  <si>
    <t>Bolsa de ligação em PVC flexível p/ vaso sanitário 1.1/2" (40 mm)</t>
  </si>
  <si>
    <t>Engate ou rabicho flexível plástico (PVC ou ABS) branco 1/2"x30 cm</t>
  </si>
  <si>
    <t>Sifão plástico p/ lavatório p/ pia tipo copo 1.1/4"</t>
  </si>
  <si>
    <t>Válvula em plástico branco 1" sem unho c/ ladrão p/ lavatório</t>
  </si>
  <si>
    <t>Chuveiro plástico branco simples</t>
  </si>
  <si>
    <t>Vaso sanitário sifonado louça branca - padrão popular</t>
  </si>
  <si>
    <t>Registro pressão 3/4" bruto ref 1400</t>
  </si>
  <si>
    <t>Curva PVC 90º curta PVC p/ esgoto predial DN 100 mm</t>
  </si>
  <si>
    <t>Peça de madeira Lei aparelhada 3x3" (7,5x7,5 cm)</t>
  </si>
  <si>
    <t>Peça de madeira Lei aparelhada 3x6" (7,5x15 cm)</t>
  </si>
  <si>
    <t>Concreto ciclópico fck=10 MPa 30% pedra de mão inclusive lançamento</t>
  </si>
  <si>
    <t>Fossa séptica em alvenaria de tijolo cerâmico maciço, dimensões externas de 1,90x1,10x1,40 m, volume de 1.500 litros, revestido internamente com massa única e impermeabilizante e com tampa de concreto armado com espessura de 8,0 cm</t>
  </si>
  <si>
    <t>Sumidouro em alvenaria de tijolo cerâmico maciço diâmetro 1,20 m e altura de 5,00 m, com tampa em concreto armado diâmetro 1,40 m e espessura 10 cm</t>
  </si>
  <si>
    <t>&lt;===== VERIFICAÇÃO - MÁXIMO 2,00%</t>
  </si>
  <si>
    <t>Pinho de terceira 1"x12" e 1"x9"</t>
  </si>
  <si>
    <t>Tabua madeira 2A qualidade 2,50 x 30,0 cm (1 X 12") não aparelhada</t>
  </si>
  <si>
    <t>Tabua madeira 3A qualidade 2,50 x 23,0 cm (1 X 9") não aparelhada</t>
  </si>
  <si>
    <t>Aquisição e assentamento de Placa da Obra em chapa de aço galvanizado 3,20x2,00 m</t>
  </si>
  <si>
    <t>&lt;===NÃO IMPRIMIR COMPOSIÇÃO NÃO UTILIZADA</t>
  </si>
  <si>
    <t>Carpinteiro de forma c/ encargos complementares</t>
  </si>
  <si>
    <t>Placa de obra em chapa de aço nº 22</t>
  </si>
  <si>
    <t>Peça de madeira de lei 1ª qualidade 2,5x7,5 cm</t>
  </si>
  <si>
    <t>Peça de madeira 3ª qualidade 7,5x7,5 cm</t>
  </si>
  <si>
    <t>Prego 18x30</t>
  </si>
  <si>
    <t>Concreto não estrutural consumo 150 kg/m³</t>
  </si>
  <si>
    <t>&lt;=====VERIFICAÇÃO</t>
  </si>
  <si>
    <t>FONTES DE CUSTO:</t>
  </si>
  <si>
    <t>1.1</t>
  </si>
  <si>
    <t>1.2</t>
  </si>
  <si>
    <t>1.3</t>
  </si>
  <si>
    <t>1.5</t>
  </si>
  <si>
    <t>1.4</t>
  </si>
  <si>
    <t>MOBILIZAÇÃO E DESMOBILIZAÇÃO</t>
  </si>
  <si>
    <t>MÃO-DE-OBRA</t>
  </si>
  <si>
    <t xml:space="preserve"> NOTA TÉCNICA</t>
  </si>
  <si>
    <t>CAMINHÃO CAVALO MECANICO C/CARRETA PRANCHA, CAPACIDADE DE 20 T (INCLUINDO MANUTENÇÃO/OPERAÇÃO</t>
  </si>
  <si>
    <t>M²</t>
  </si>
  <si>
    <t>M³</t>
  </si>
  <si>
    <t>tipo</t>
  </si>
  <si>
    <t>CONCRETO FCK = 15MPA, TRAÇO 1:3,4:3,5 (CIMENTO/ AREIA MÉDIA/ BRITA 1) - PREPARO MECÂNICO COM BETONEIRA 600 L. AF_07/2016</t>
  </si>
  <si>
    <t>PISO CIMENTADO E=1,5CM C/ARGAMASSA 1:3 CIMENTO AREIA ALISADO COLHER SOBRE BASE EXISTENTE E ARGAMASSA EM PREPARO MECANIZADO</t>
  </si>
  <si>
    <t>FOSSA SÉPTICA EM ALVENARIA DE TIJOLO CERÂMICO MACIÇO, DIMENSÕES EXTERN AS DE 1,90X1,10X1,40 M, VOLUME DE 1.500 LITROS, REVESTIDO INTERNAMENTE COM MASSA ÚNICA E IMPERMEABILIZANTE E COM TAMPA DE CONCRETO ARMADO CO M ESPESSURA DE 8 CM</t>
  </si>
  <si>
    <t>SUMIDOURO EM ALVENARIA DE TIJOLO CERAMICO MACICO DIAMETRO 1,20M E ALTU RA 5,00M, COM TAMPA EM CONCRETO ARMADO DIAMETRO 1,40M E ESPESSURA 10CM</t>
  </si>
  <si>
    <t>COT. 1</t>
  </si>
  <si>
    <t>PREÇO</t>
  </si>
  <si>
    <t>ACESSO</t>
  </si>
  <si>
    <t>PREÇO UNITÁRIO</t>
  </si>
  <si>
    <t>PRODUTO</t>
  </si>
  <si>
    <t>LOJA</t>
  </si>
  <si>
    <t>CA-1</t>
  </si>
  <si>
    <t>Custo unitário c/ BDI (R$)</t>
  </si>
  <si>
    <t>CUSTO HORÁRIO TOTAL DA MÃO-DE-OBRA C/LS [1]</t>
  </si>
  <si>
    <t>CUSTO UNITÁRIO TOTAL DOS MATERIAIS E/OU SERVIÇOS S/BDI [2]</t>
  </si>
  <si>
    <t>AQUISIÇÃO E ASSENTAMENTO DE PLACA DA OBRA EM CHAPA DE AÇO GALVANIZADO 3,20X2,00 M</t>
  </si>
  <si>
    <t>COMPOSIÇÕES DE CUSTO UNITÁRIO DA INSTALAÇÃO ELÉTRICA</t>
  </si>
  <si>
    <t>MATERIAIS</t>
  </si>
  <si>
    <t>ORSE = ORÇAMENTO DE OBRAS DE SERGIPE</t>
  </si>
  <si>
    <t>CAIXA ENTERRADA ELÉTRICA RETANGULAR, EM CONCRETO PRÉ-MOLDADO, FUNDO COM BRITA, DIMENSÕES INTERNAS: 0,4X0,4X0,4 M. AF_12/2020</t>
  </si>
  <si>
    <t>CONCRETO MAGRO PARA LASTRO, TRAÇO 1:4,5:4,5 (EM MASSA SECA DE CIMENTO/ AREIA MÉDIA/ BRITA 1) - PREPARO MECÂNICO COM BETONEIRA 400 L. AF_05/2021</t>
  </si>
  <si>
    <t>ALVENARIA DE VEDAÇÃO DE BLOCOS VAZADOS DE CONCRETO DE 14X19X39 CM (ESPESSURA 14 CM) E ARGAMASSA DE ASSENTAMENTO COM PREPARO MANUAL. AF_12/2021</t>
  </si>
  <si>
    <t>ALVENARIA DE VEDAÇÃO DE BLOCOS CERÂMICOS FURADOS NA VERTICAL DE 9X19X39 CM (ESPESSURA 9 CM) E ARGAMASSA DE ASSENTAMENTO COM PREPARO MANUAL. AF_12/2021</t>
  </si>
  <si>
    <t>SUSTENTALED</t>
  </si>
  <si>
    <t>INSTALAÇÃO ELÉTRICA - PRAÇA</t>
  </si>
  <si>
    <t>ELETRODUTO FLEXÍVEL LISO, PEAD, DN 32 MM (1"), PARA CIRCUITOS TERMINAIS, INSTALADO EM LAJE - FORNECIMENTO E INSTALAÇÃO. AF_03/2023</t>
  </si>
  <si>
    <t>CABO DE COBRE FLEXÍVEL ISOLADO, 6 MM², ANTI-CHAMA 0,6/1,0 KV, PARA CIRCUITOS TERMINAIS - FORNECIMENTO E INSTALAÇÃO. AF_03/2023</t>
  </si>
  <si>
    <t>REATERRO MANUAL DE VALAS, COM PLACA VIBRATÓRIA. AF_08/2023</t>
  </si>
  <si>
    <t>RELE FOTOELETRICO INTERNO E EXTERNO BIVOLT 1000 W, DE CONECTOR, SEM BASE</t>
  </si>
  <si>
    <t>1.6</t>
  </si>
  <si>
    <t>1.7</t>
  </si>
  <si>
    <t>1.8</t>
  </si>
  <si>
    <t>1.9</t>
  </si>
  <si>
    <t>1.10</t>
  </si>
  <si>
    <t>1.11</t>
  </si>
  <si>
    <t>MASSA ÚNICA, EM ARGAMASSA TRAÇO 1:2:8, PREPARO MANUAL, APLICADA MANUALMENTE EM PAREDES INTERNAS DE AMBIENTES COM ÁREA ENTRE 5M² E 10M², E = 17,5MM, COM TALISCAS. AF_03/2024</t>
  </si>
  <si>
    <t>CHAPISCO APLICADO EM ALVENARIAS E ESTRUTURAS DE CONCRETO INTERNAS, COM COLHER DE PEDREIRO. ARGAMASSA TRAÇO 1:3 COM PREPARO MANUAL. AF_10/2022</t>
  </si>
  <si>
    <t>ESCAVAÇÃO MANUAL DE VALA. AF_09/2024</t>
  </si>
  <si>
    <t>APLICAÇÃO MANUAL DE TINTA LÁTEX ACRÍLICA EM PAREDE EXTERNAS DE CASAS, DUAS DEMÃOS. AF_03/2024</t>
  </si>
  <si>
    <t>POSTE DE AÇO CÔNICO CONTÍNUO RETO, ENGASTAMENTO SIMPLES COM 1 M DE SOLO, H=7M - FORNECIMENTO E INSTALAÇÃO. AF_04/2025</t>
  </si>
  <si>
    <t>DISJUNTOR MONOPOLAR TIPO DIN, CORRENTE NOMINAL DE 25A - FORNECIMENTO E INSTALAÇÃO. AF_07/2025</t>
  </si>
  <si>
    <t>DISJUNTOR MONOPOLAR TIPO DIN, CORRENTE NOMINAL DE 50A - FORNECIMENTO E INSTALAÇÃO. AF_07/2025</t>
  </si>
  <si>
    <t>QUADRO DE DISTRIBUIÇÃO DE ENERGIA EM PVC, DE EMBUTIR, SEM BARRAMENTO, PARA 6 DISJUNTORES - FORNECIMENTO E INSTALAÇÃO. AF_07/2025</t>
  </si>
  <si>
    <t>CAIXA DE PROTEÇÃO PARA MEDIDOR MONOFÁSICO DE EMBUTIR - FORNECIMENTO E INSTALAÇÃO. AF_07/2025</t>
  </si>
  <si>
    <t>DISPOSITIVO DPS 20KA-175V OU 275V - FORNECIMENTO E INSTALAÇÃO. AF_07/2025</t>
  </si>
  <si>
    <t>LUMINÁRIA FECHADA, EM ALUMÍNIO, C/ 3 PÉTALA DE LED 150W, P/ ILUMINAÇÃO DE AVENIDAS E PRAÇAS C/ DIFUSOR DE ACRÍLICO COM RELÉ FOTOELÉTRICO INDIVIDUAL SUPORTE FIXAÇÃO Ø60,3mm</t>
  </si>
  <si>
    <t>CM-1</t>
  </si>
  <si>
    <t>ABRIGO PARA QUADRO ELETRICO EM ALVENARIA COBERTURA DE LAJE, PORTA TIPO GRADE</t>
  </si>
  <si>
    <t>1.12</t>
  </si>
  <si>
    <t>1.13</t>
  </si>
  <si>
    <t>Luminária Publica LED 150W Para Poste SMD Slim</t>
  </si>
  <si>
    <t>https://www.sustentaled.com.br/luminaria-publica-led-150w-para-poste-smd-slim-com-rele-fotocelula-embutido-ip67-branco-frio-6000k?utm_source=Site&amp;utm_medium=GoogleMerchant&amp;utm_campaign=GoogleMerchant&amp;srsltid=AfmBOooKs9kZSFeQJFfOVbVKh6Pf2Ueivya2pr7NITbvMhLEIZvFcWBX2o0</t>
  </si>
  <si>
    <t>COMBINADO</t>
  </si>
  <si>
    <t>https://www.combinado.com.br/luminaria-publica-led/luminaria-publica-led-150w-ip67-zy-com-fotocelula</t>
  </si>
  <si>
    <t>Luminaria Publica LED 150w SMD IP67</t>
  </si>
  <si>
    <t>https://www.isitron.com.br/luminaria-led-150w-smd-base-fixa-uso-geral</t>
  </si>
  <si>
    <t>ISITRON</t>
  </si>
  <si>
    <t>Luminária Led 150W Smd Base fixa uso geral</t>
  </si>
  <si>
    <t>COTAÇÃO DE PREÇOS REALIZA FEVEREIRO/2026</t>
  </si>
  <si>
    <t>LUMINÁRIA DE LED PÚBLICA IP65 150W 220V</t>
  </si>
  <si>
    <t>M. LOCAL</t>
  </si>
  <si>
    <t>ESTADO DO PIAUÍ</t>
  </si>
  <si>
    <t>PREFEITURA MUNICIPAL DE CURRALINHOS</t>
  </si>
  <si>
    <t>OBRA: CONSTRUÇÃO DE PRAÇA DE EVENTOS NO MUNICÍPIO DE CURRALINHOS - PI</t>
  </si>
  <si>
    <t>SINAPI : DEZEMBRO/2025</t>
  </si>
  <si>
    <t>LOCAL: SEDE DO MUNICÍPIO</t>
  </si>
  <si>
    <t>ORSE : NOVEMBRO/2025</t>
  </si>
  <si>
    <t xml:space="preserve"> </t>
  </si>
  <si>
    <t>SEINFRA-CE : 0.28/2022</t>
  </si>
  <si>
    <t>PROPOSTA: 056430/2025</t>
  </si>
  <si>
    <t>LSO : 113,33% -S/ DESON</t>
  </si>
  <si>
    <t>CONVÊNIO: 983736/2025</t>
  </si>
  <si>
    <t>BDI : 21,4%</t>
  </si>
  <si>
    <t>PLANILHA RESUMO DAS INSTALAÇÕES ELÉTRICAS - OBRA: CONSTRUÇÃO DE PRAÇA DE EVENTOS NO MUNICÍPIO DE CURRALINHOS - PI</t>
  </si>
  <si>
    <t>CA-1(577-ORSE)</t>
  </si>
  <si>
    <t>(577-ORSE)</t>
  </si>
  <si>
    <t>SINAPI-dez/2025</t>
  </si>
  <si>
    <t>SUB-TOTAL DO ORÇAMENTO - INSTALAÇÃO ELÉTRICA - PRAÇA COM BDI 21,4%</t>
  </si>
  <si>
    <t>SUB-TOTAL DO ORÇAMENTO - PLANILHA RESUMO DAS INSTALAÇÕES ELÉTRICAS - OBRA: CONSTRUÇÃO DE PRAÇA DE EVENTOS NO MUNICÍPIO DE CURRALINHOS - PI COM BDI 21,4%</t>
  </si>
  <si>
    <t>COTAÇÃO DE PREÇOS - OBRA: CONSTRUÇÃO DE PRAÇA DE EVENTOS NO MUNICÍPIO DE CURRALINHOS - PI</t>
  </si>
  <si>
    <t>ATRAVÉS DA PRESENTE NOTA TÉCNICA INFORMAMOS QUE OS PREÇOS RELATIVOS A LUMINÁRIA DE LED PÚBLICA IP65 150W 220V FORAM OBTIDOS ATRAVÉS DE COTAÇÃO. O PREÇO PARA A PLANILHA ORÇAMENTÁRIA, FOI ADQUIRIDO PELA  MEDIANA DOS VALORES DA PESQUISA. CONFORME COTAÇÕES EM ANEXO.</t>
  </si>
  <si>
    <t>SUPORTE DE FIXAÇÃO EM CHAPA DE AÇO GALVANIZADO, PARA 03 LUMINÁRIA, ENCAIXE EM POSTE COM TOPO DE Ø DE 48MM/60,3MM EXTERNO, CODIGO SUP03, DA AMES ILUMINAÇÃO  OU SIMILAR</t>
  </si>
  <si>
    <t>125,02</t>
  </si>
  <si>
    <t>35,27</t>
  </si>
  <si>
    <t>CABO DE COBRE PP CORDPLAST 2 X 2,5 MM², 450/750V</t>
  </si>
  <si>
    <t>5,8</t>
  </si>
  <si>
    <t>SUB-TOTAL (MATERIAIS)</t>
  </si>
  <si>
    <t>21,71</t>
  </si>
  <si>
    <t>27,74</t>
  </si>
  <si>
    <t>SUB-TOTAL (MÃO DE OBRA)</t>
  </si>
  <si>
    <t>542,91</t>
  </si>
  <si>
    <t>91,19</t>
  </si>
  <si>
    <t>65,62</t>
  </si>
  <si>
    <t>5,25</t>
  </si>
  <si>
    <t>41,51</t>
  </si>
  <si>
    <t>15,28</t>
  </si>
  <si>
    <t>27,39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</si>
</sst>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2" formatCode="_-&quot;R$&quot;\ * #,##0_-;\-&quot;R$&quot;\ * #,##0_-;_-&quot;R$&quot;\ * &quot;-&quot;_-;_-@_-"/>
    <numFmt numFmtId="44" formatCode="_-&quot;R$&quot;\ * #,##0.00_-;\-&quot;R$&quot;\ * #,##0.00_-;_-&quot;R$&quot;\ * &quot;-&quot;??_-;_-@_-"/>
    <numFmt numFmtId="43" formatCode="_-* #,##0.00_-;\-* #,##0.00_-;_-* &quot;-&quot;??_-;_-@_-"/>
    <numFmt numFmtId="164" formatCode="&quot;R$ &quot;#,##0_);\(&quot;R$ &quot;#,##0\)"/>
    <numFmt numFmtId="165" formatCode="_(&quot;R$ &quot;* #,##0.00_);_(&quot;R$ &quot;* \(#,##0.00\);_(&quot;R$ &quot;* &quot;-&quot;??_);_(@_)"/>
    <numFmt numFmtId="166" formatCode="_(* #,##0.00_);_(* \(#,##0.00\);_(* &quot;-&quot;??_);_(@_)"/>
    <numFmt numFmtId="167" formatCode="0.000"/>
    <numFmt numFmtId="168" formatCode="_(* #,##0.00000_);_(* \(#,##0.00000\);_(* &quot;-&quot;??_);_(@_)"/>
    <numFmt numFmtId="169" formatCode="_(* #,##0.00_);_(* \(#,##0.00\);_(* \-??_);_(@_)"/>
    <numFmt numFmtId="170" formatCode="#,##0.00\ ;&quot; (&quot;#,##0.00\);&quot; -&quot;#\ ;@\ "/>
    <numFmt numFmtId="171" formatCode="&quot;BDI=&quot;#.##&quot;%&quot;"/>
    <numFmt numFmtId="172" formatCode="&quot;BDI (&quot;#0.00##&quot;%)&quot;"/>
    <numFmt numFmtId="173" formatCode="_(&quot;R$&quot;* #,##0.00_);_(&quot;R$&quot;* \(#,##0.00\);_(&quot;R$&quot;* &quot;-&quot;??_);_(@_)"/>
    <numFmt numFmtId="174" formatCode="#,##0.00000"/>
    <numFmt numFmtId="175" formatCode="#,##0.000000"/>
    <numFmt numFmtId="176" formatCode="_(&quot;R$&quot;* #,##0_);_(&quot;R$&quot;* \(#,##0\);_(&quot;R$&quot;* &quot;-&quot;_);_(@_)"/>
    <numFmt numFmtId="177" formatCode="0.0%"/>
    <numFmt numFmtId="179" formatCode="0.0000"/>
    <numFmt numFmtId="180" formatCode="_(* #,##0.000_);_(* \(#,##0.000\);_(* &quot;-&quot;??_);_(@_)"/>
    <numFmt numFmtId="181" formatCode="#,##0.0000"/>
    <numFmt numFmtId="182" formatCode="_(* #,##0.0000_);_(* \(#,##0.0000\);_(* &quot;-&quot;??_);_(@_)"/>
    <numFmt numFmtId="185" formatCode="&quot;1.1.&quot;#"/>
    <numFmt numFmtId="186" formatCode="&quot;R$&quot;\ #,##0.00"/>
    <numFmt numFmtId="188" formatCode="#,##0.000"/>
  </numFmts>
  <fonts count="6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0"/>
      <name val="Arial"/>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2"/>
      <name val="Arial"/>
      <family val="2"/>
    </font>
    <font>
      <sz val="9"/>
      <name val="Arial"/>
      <family val="2"/>
    </font>
    <font>
      <b/>
      <sz val="10"/>
      <name val="Arial"/>
      <family val="2"/>
    </font>
    <font>
      <sz val="8"/>
      <name val="Arial"/>
      <family val="2"/>
    </font>
    <font>
      <b/>
      <sz val="9"/>
      <name val="Arial"/>
      <family val="2"/>
    </font>
    <font>
      <b/>
      <sz val="18"/>
      <color indexed="62"/>
      <name val="Cambria"/>
      <family val="2"/>
    </font>
    <font>
      <sz val="9"/>
      <color rgb="FFFFC000"/>
      <name val="Arial"/>
      <family val="2"/>
      <charset val="1"/>
    </font>
    <font>
      <b/>
      <sz val="9"/>
      <color theme="1"/>
      <name val="Arial"/>
      <family val="2"/>
    </font>
    <font>
      <sz val="9"/>
      <color theme="1"/>
      <name val="Arial"/>
      <family val="2"/>
    </font>
    <font>
      <sz val="9"/>
      <color rgb="FFFF0000"/>
      <name val="Arial"/>
      <family val="2"/>
      <charset val="1"/>
    </font>
    <font>
      <sz val="10"/>
      <color rgb="FFFF0000"/>
      <name val="Arial"/>
      <family val="2"/>
    </font>
    <font>
      <b/>
      <sz val="16"/>
      <name val="Arial"/>
      <family val="2"/>
    </font>
    <font>
      <b/>
      <sz val="14"/>
      <name val="Arial"/>
      <family val="2"/>
    </font>
    <font>
      <sz val="10"/>
      <color rgb="FFFFFF00"/>
      <name val="Arial"/>
      <family val="2"/>
    </font>
    <font>
      <sz val="9"/>
      <color rgb="FFFFFF00"/>
      <name val="Arial"/>
      <family val="2"/>
    </font>
    <font>
      <b/>
      <sz val="9"/>
      <color rgb="FFFF0000"/>
      <name val="Arial"/>
      <family val="2"/>
    </font>
    <font>
      <b/>
      <sz val="10"/>
      <color theme="1"/>
      <name val="Arial"/>
      <family val="2"/>
    </font>
    <font>
      <sz val="12"/>
      <name val="Arial"/>
      <family val="2"/>
    </font>
    <font>
      <sz val="9"/>
      <color rgb="FFFF0000"/>
      <name val="Arial"/>
      <family val="2"/>
    </font>
    <font>
      <sz val="9"/>
      <color rgb="FF002060"/>
      <name val="Arial"/>
      <family val="2"/>
    </font>
    <font>
      <sz val="10"/>
      <color theme="1"/>
      <name val="Arial"/>
      <family val="2"/>
    </font>
    <font>
      <sz val="9"/>
      <color theme="3" tint="0.79998168889431442"/>
      <name val="Arial"/>
      <family val="2"/>
    </font>
    <font>
      <sz val="10"/>
      <color theme="3" tint="0.79998168889431442"/>
      <name val="Arial"/>
      <family val="2"/>
    </font>
    <font>
      <b/>
      <sz val="10"/>
      <color rgb="FF0000CC"/>
      <name val="Arial"/>
      <family val="2"/>
    </font>
    <font>
      <sz val="10"/>
      <color rgb="FF0000CC"/>
      <name val="Arial"/>
      <family val="2"/>
    </font>
    <font>
      <b/>
      <sz val="14"/>
      <color rgb="FF7030A0"/>
      <name val="Arial"/>
      <family val="2"/>
    </font>
    <font>
      <sz val="10"/>
      <color rgb="FF0000FF"/>
      <name val="Arial"/>
      <family val="2"/>
    </font>
    <font>
      <u/>
      <sz val="10"/>
      <color theme="10"/>
      <name val="Arial"/>
      <family val="2"/>
    </font>
    <font>
      <sz val="16"/>
      <name val="Arial"/>
      <family val="2"/>
    </font>
    <font>
      <sz val="12"/>
      <name val="Times New Roman"/>
      <family val="1"/>
    </font>
    <font>
      <b/>
      <sz val="18"/>
      <name val="Arial"/>
      <family val="2"/>
    </font>
    <font>
      <sz val="11"/>
      <color indexed="8"/>
      <name val="Calibri"/>
      <family val="2"/>
    </font>
    <font>
      <sz val="8"/>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0.14999847407452621"/>
        <bgColor indexed="64"/>
      </patternFill>
    </fill>
    <fill>
      <patternFill patternType="solid">
        <fgColor rgb="FFCCFFFF"/>
        <bgColor indexed="64"/>
      </patternFill>
    </fill>
    <fill>
      <patternFill patternType="solid">
        <fgColor rgb="FFD9D9D9"/>
        <bgColor indexed="64"/>
      </patternFill>
    </fill>
  </fills>
  <borders count="3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n">
        <color auto="1"/>
      </left>
      <right style="thin">
        <color auto="1"/>
      </right>
      <top style="thin">
        <color auto="1"/>
      </top>
      <bottom style="thin">
        <color auto="1"/>
      </bottom>
      <diagonal/>
    </border>
  </borders>
  <cellStyleXfs count="1717">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5" fillId="7" borderId="1" applyNumberFormat="0" applyAlignment="0" applyProtection="0"/>
    <xf numFmtId="0" fontId="17" fillId="0" borderId="0"/>
    <xf numFmtId="0" fontId="16" fillId="3" borderId="0" applyNumberFormat="0" applyBorder="0" applyAlignment="0" applyProtection="0"/>
    <xf numFmtId="165" fontId="17" fillId="0" borderId="0" applyFont="0" applyFill="0" applyBorder="0" applyAlignment="0" applyProtection="0"/>
    <xf numFmtId="0" fontId="18" fillId="22" borderId="0" applyNumberFormat="0" applyBorder="0" applyAlignment="0" applyProtection="0"/>
    <xf numFmtId="0" fontId="17" fillId="0" borderId="0"/>
    <xf numFmtId="0" fontId="17" fillId="0" borderId="0"/>
    <xf numFmtId="0" fontId="17" fillId="0" borderId="0"/>
    <xf numFmtId="0" fontId="17" fillId="0" borderId="0"/>
    <xf numFmtId="0" fontId="8" fillId="0" borderId="0"/>
    <xf numFmtId="0" fontId="17" fillId="0" borderId="0"/>
    <xf numFmtId="0" fontId="17" fillId="0" borderId="0"/>
    <xf numFmtId="0" fontId="17" fillId="0" borderId="0"/>
    <xf numFmtId="0" fontId="8" fillId="0" borderId="0"/>
    <xf numFmtId="0" fontId="8" fillId="0" borderId="0"/>
    <xf numFmtId="0" fontId="8" fillId="23" borderId="4" applyNumberFormat="0" applyFont="0" applyAlignment="0" applyProtection="0"/>
    <xf numFmtId="0" fontId="17" fillId="23" borderId="4" applyNumberFormat="0" applyFont="0" applyAlignment="0" applyProtection="0"/>
    <xf numFmtId="0" fontId="17" fillId="23" borderId="4" applyNumberFormat="0" applyFont="0" applyAlignment="0" applyProtection="0"/>
    <xf numFmtId="0" fontId="17" fillId="23" borderId="4" applyNumberFormat="0" applyFont="0" applyAlignment="0" applyProtection="0"/>
    <xf numFmtId="9" fontId="8"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8"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9" fillId="16" borderId="5" applyNumberFormat="0" applyAlignment="0" applyProtection="0"/>
    <xf numFmtId="166" fontId="8"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ill="0" applyBorder="0" applyAlignment="0" applyProtection="0"/>
    <xf numFmtId="166" fontId="17" fillId="0" borderId="0" applyFont="0" applyFill="0" applyBorder="0" applyAlignment="0" applyProtection="0"/>
    <xf numFmtId="168" fontId="17" fillId="0" borderId="0" applyFont="0" applyFill="0" applyBorder="0" applyAlignment="0" applyProtection="0"/>
    <xf numFmtId="164" fontId="17" fillId="0" borderId="0" applyFont="0" applyFill="0" applyBorder="0" applyAlignment="0" applyProtection="0"/>
    <xf numFmtId="166"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6" fontId="8" fillId="0" borderId="0" applyFont="0" applyFill="0" applyBorder="0" applyAlignment="0" applyProtection="0"/>
    <xf numFmtId="166" fontId="17" fillId="0" borderId="0" applyFont="0" applyFill="0" applyBorder="0" applyAlignment="0" applyProtection="0"/>
    <xf numFmtId="168"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8"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8"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8"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6"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166" fontId="8" fillId="0" borderId="0" applyFon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3" fillId="0" borderId="6" applyNumberFormat="0" applyFill="0" applyAlignment="0" applyProtection="0"/>
    <xf numFmtId="0" fontId="23" fillId="0" borderId="6"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3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3" fillId="0" borderId="6"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3" fillId="0" borderId="6" applyNumberFormat="0" applyFill="0" applyAlignment="0" applyProtection="0"/>
    <xf numFmtId="0" fontId="24" fillId="0" borderId="7" applyNumberFormat="0" applyFill="0" applyAlignment="0" applyProtection="0"/>
    <xf numFmtId="0" fontId="25" fillId="0" borderId="8" applyNumberFormat="0" applyFill="0" applyAlignment="0" applyProtection="0"/>
    <xf numFmtId="0" fontId="25" fillId="0" borderId="0" applyNumberFormat="0" applyFill="0" applyBorder="0" applyAlignment="0" applyProtection="0"/>
    <xf numFmtId="0" fontId="26" fillId="0" borderId="9" applyNumberFormat="0" applyFill="0" applyAlignment="0" applyProtection="0"/>
    <xf numFmtId="169" fontId="8" fillId="0" borderId="0" applyFont="0" applyFill="0" applyBorder="0" applyAlignment="0" applyProtection="0"/>
    <xf numFmtId="0" fontId="8" fillId="0" borderId="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73"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166" fontId="8" fillId="0" borderId="0" applyFont="0" applyFill="0" applyBorder="0" applyAlignment="0" applyProtection="0"/>
    <xf numFmtId="167" fontId="8" fillId="0" borderId="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73" fontId="8" fillId="0" borderId="0" applyFill="0" applyBorder="0" applyAlignment="0" applyProtection="0"/>
    <xf numFmtId="167" fontId="8" fillId="0" borderId="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73" fontId="8" fillId="0" borderId="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7" fontId="8" fillId="0" borderId="0" applyFill="0" applyBorder="0" applyAlignment="0" applyProtection="0"/>
    <xf numFmtId="167" fontId="8" fillId="0" borderId="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73" fontId="8" fillId="0" borderId="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8"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75"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9"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73" fontId="8" fillId="0" borderId="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76" fontId="8" fillId="0" borderId="0" applyFill="0" applyBorder="0" applyAlignment="0" applyProtection="0"/>
    <xf numFmtId="177" fontId="8" fillId="0" borderId="0" applyFill="0" applyBorder="0" applyAlignment="0" applyProtection="0"/>
    <xf numFmtId="176" fontId="8" fillId="0" borderId="0" applyFill="0" applyBorder="0" applyAlignment="0" applyProtection="0"/>
    <xf numFmtId="168" fontId="8" fillId="0" borderId="0" applyFont="0" applyFill="0" applyBorder="0" applyAlignment="0" applyProtection="0"/>
    <xf numFmtId="166" fontId="8" fillId="0" borderId="0" applyFont="0" applyFill="0" applyBorder="0" applyAlignment="0" applyProtection="0"/>
    <xf numFmtId="0" fontId="23" fillId="0" borderId="6" applyNumberFormat="0" applyFill="0" applyAlignment="0" applyProtection="0"/>
    <xf numFmtId="166" fontId="8" fillId="0" borderId="0" applyFont="0" applyFill="0" applyBorder="0" applyAlignment="0" applyProtection="0"/>
    <xf numFmtId="166" fontId="8" fillId="0" borderId="0" applyFont="0" applyFill="0" applyBorder="0" applyAlignment="0" applyProtection="0"/>
    <xf numFmtId="164" fontId="8" fillId="0" borderId="0" applyFont="0" applyFill="0" applyBorder="0" applyAlignment="0" applyProtection="0"/>
    <xf numFmtId="0" fontId="8" fillId="0" borderId="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3"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21" fillId="0" borderId="0" applyNumberFormat="0" applyFill="0" applyBorder="0" applyAlignment="0" applyProtection="0"/>
    <xf numFmtId="0" fontId="11" fillId="4" borderId="0" applyNumberFormat="0" applyBorder="0" applyAlignment="0" applyProtection="0"/>
    <xf numFmtId="0" fontId="23" fillId="0" borderId="6" applyNumberFormat="0" applyFill="0" applyAlignment="0" applyProtection="0"/>
    <xf numFmtId="0" fontId="24" fillId="0" borderId="7" applyNumberFormat="0" applyFill="0" applyAlignment="0" applyProtection="0"/>
    <xf numFmtId="0" fontId="25" fillId="0" borderId="8" applyNumberFormat="0" applyFill="0" applyAlignment="0" applyProtection="0"/>
    <xf numFmtId="0" fontId="25" fillId="0" borderId="0" applyNumberFormat="0" applyFill="0" applyBorder="0" applyAlignment="0" applyProtection="0"/>
    <xf numFmtId="0" fontId="15" fillId="7" borderId="1" applyNumberFormat="0" applyAlignment="0" applyProtection="0"/>
    <xf numFmtId="0" fontId="14" fillId="0" borderId="3" applyNumberFormat="0" applyFill="0" applyAlignment="0" applyProtection="0"/>
    <xf numFmtId="0" fontId="18" fillId="22" borderId="0" applyNumberFormat="0" applyBorder="0" applyAlignment="0" applyProtection="0"/>
    <xf numFmtId="0" fontId="9" fillId="23" borderId="4" applyNumberFormat="0" applyFont="0" applyAlignment="0" applyProtection="0"/>
    <xf numFmtId="0" fontId="19" fillId="16" borderId="5" applyNumberFormat="0" applyAlignment="0" applyProtection="0"/>
    <xf numFmtId="0" fontId="22" fillId="0" borderId="0" applyNumberFormat="0" applyFill="0" applyBorder="0" applyAlignment="0" applyProtection="0"/>
    <xf numFmtId="0" fontId="20" fillId="0" borderId="0" applyNumberFormat="0" applyFill="0" applyBorder="0" applyAlignment="0" applyProtection="0"/>
    <xf numFmtId="0" fontId="6" fillId="0" borderId="0"/>
    <xf numFmtId="0" fontId="8" fillId="0" borderId="0"/>
    <xf numFmtId="0" fontId="8" fillId="0" borderId="0"/>
    <xf numFmtId="0" fontId="6" fillId="0" borderId="0"/>
    <xf numFmtId="0" fontId="5" fillId="0" borderId="0"/>
    <xf numFmtId="44" fontId="9" fillId="0" borderId="0" applyFont="0" applyFill="0" applyBorder="0" applyAlignment="0" applyProtection="0"/>
    <xf numFmtId="171" fontId="8" fillId="0" borderId="0" applyFont="0" applyFill="0" applyBorder="0" applyAlignment="0" applyProtection="0"/>
    <xf numFmtId="0" fontId="8" fillId="0" borderId="0"/>
    <xf numFmtId="171" fontId="8" fillId="0" borderId="0" applyFont="0" applyFill="0" applyBorder="0" applyAlignment="0" applyProtection="0"/>
    <xf numFmtId="180" fontId="8" fillId="0" borderId="0" applyFill="0" applyBorder="0" applyAlignment="0" applyProtection="0"/>
    <xf numFmtId="166" fontId="4"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0" fontId="9" fillId="0" borderId="0"/>
    <xf numFmtId="0" fontId="30" fillId="0" borderId="0"/>
    <xf numFmtId="166" fontId="8" fillId="0" borderId="0" applyFont="0" applyFill="0" applyBorder="0" applyAlignment="0" applyProtection="0"/>
    <xf numFmtId="166" fontId="9" fillId="0" borderId="0" applyFont="0" applyFill="0" applyBorder="0" applyAlignment="0" applyProtection="0"/>
    <xf numFmtId="0" fontId="8" fillId="0" borderId="0" applyFont="0" applyFill="0" applyBorder="0" applyAlignment="0" applyProtection="0"/>
    <xf numFmtId="166" fontId="9" fillId="0" borderId="0" applyFont="0" applyFill="0" applyBorder="0" applyAlignment="0" applyProtection="0"/>
    <xf numFmtId="0" fontId="8" fillId="0" borderId="0"/>
    <xf numFmtId="0" fontId="54" fillId="0" borderId="0" applyNumberFormat="0" applyFill="0" applyBorder="0" applyAlignment="0" applyProtection="0">
      <alignment vertical="top"/>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0" fontId="8" fillId="23" borderId="4"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ill="0" applyBorder="0" applyAlignment="0" applyProtection="0"/>
    <xf numFmtId="168" fontId="8" fillId="0" borderId="0" applyFill="0" applyBorder="0" applyAlignment="0" applyProtection="0"/>
    <xf numFmtId="168" fontId="8" fillId="0" borderId="0" applyFill="0" applyBorder="0" applyAlignment="0" applyProtection="0"/>
    <xf numFmtId="168" fontId="8" fillId="0" borderId="0" applyFill="0" applyBorder="0" applyAlignment="0" applyProtection="0"/>
    <xf numFmtId="168" fontId="8" fillId="0" borderId="0" applyFill="0" applyBorder="0" applyAlignment="0" applyProtection="0"/>
    <xf numFmtId="168" fontId="8" fillId="0" borderId="0" applyFill="0" applyBorder="0" applyAlignment="0" applyProtection="0"/>
    <xf numFmtId="168" fontId="8" fillId="0" borderId="0" applyFill="0" applyBorder="0" applyAlignment="0" applyProtection="0"/>
    <xf numFmtId="168" fontId="8" fillId="0" borderId="0" applyFill="0" applyBorder="0" applyAlignment="0" applyProtection="0"/>
    <xf numFmtId="168" fontId="8" fillId="0" borderId="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0" fontId="23" fillId="0" borderId="6" applyNumberFormat="0" applyFill="0" applyAlignment="0" applyProtection="0"/>
    <xf numFmtId="166" fontId="8" fillId="0" borderId="0" applyFont="0" applyFill="0" applyBorder="0" applyAlignment="0" applyProtection="0"/>
    <xf numFmtId="0" fontId="8"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166" fontId="8" fillId="0" borderId="0" applyFont="0" applyFill="0" applyBorder="0" applyAlignment="0" applyProtection="0"/>
    <xf numFmtId="0" fontId="58" fillId="0" borderId="0">
      <alignment vertical="top"/>
    </xf>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0" fontId="2"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2" fontId="8" fillId="0" borderId="0" applyFill="0" applyBorder="0" applyAlignment="0" applyProtection="0"/>
    <xf numFmtId="42" fontId="8" fillId="0" borderId="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2" fillId="0" borderId="0"/>
    <xf numFmtId="0" fontId="2" fillId="0" borderId="0"/>
    <xf numFmtId="0" fontId="2" fillId="0" borderId="0"/>
    <xf numFmtId="44" fontId="9"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 fillId="0" borderId="0"/>
  </cellStyleXfs>
  <cellXfs count="409">
    <xf numFmtId="0" fontId="0" fillId="0" borderId="0" xfId="0"/>
    <xf numFmtId="0" fontId="28" fillId="0" borderId="10" xfId="0" applyFont="1" applyBorder="1" applyAlignment="1">
      <alignment horizontal="center"/>
    </xf>
    <xf numFmtId="0" fontId="28" fillId="0" borderId="0" xfId="0" applyFont="1"/>
    <xf numFmtId="0" fontId="31" fillId="0" borderId="10" xfId="0" applyFont="1" applyBorder="1" applyAlignment="1">
      <alignment horizontal="center"/>
    </xf>
    <xf numFmtId="166" fontId="28" fillId="0" borderId="0" xfId="66" applyFont="1" applyFill="1"/>
    <xf numFmtId="0" fontId="31" fillId="0" borderId="0" xfId="0" applyFont="1"/>
    <xf numFmtId="0" fontId="8" fillId="0" borderId="0" xfId="0" applyFont="1"/>
    <xf numFmtId="166" fontId="28" fillId="0" borderId="0" xfId="0" applyNumberFormat="1" applyFont="1"/>
    <xf numFmtId="0" fontId="28" fillId="0" borderId="0" xfId="66" applyNumberFormat="1" applyFont="1" applyFill="1"/>
    <xf numFmtId="0" fontId="28" fillId="0" borderId="13" xfId="0" applyFont="1" applyBorder="1"/>
    <xf numFmtId="0" fontId="28" fillId="0" borderId="15" xfId="0" applyFont="1" applyBorder="1"/>
    <xf numFmtId="0" fontId="28" fillId="0" borderId="11" xfId="0" applyFont="1" applyBorder="1"/>
    <xf numFmtId="0" fontId="37" fillId="0" borderId="0" xfId="0" applyFont="1"/>
    <xf numFmtId="0" fontId="8" fillId="0" borderId="0" xfId="361"/>
    <xf numFmtId="0" fontId="28" fillId="0" borderId="18" xfId="0" applyFont="1" applyBorder="1"/>
    <xf numFmtId="166" fontId="41" fillId="0" borderId="0" xfId="66" applyFont="1" applyFill="1" applyBorder="1"/>
    <xf numFmtId="166" fontId="45" fillId="0" borderId="0" xfId="66" applyFont="1" applyFill="1" applyBorder="1"/>
    <xf numFmtId="2" fontId="28" fillId="0" borderId="0" xfId="34" applyNumberFormat="1" applyFont="1"/>
    <xf numFmtId="2" fontId="31" fillId="0" borderId="0" xfId="34" applyNumberFormat="1" applyFont="1"/>
    <xf numFmtId="166" fontId="8" fillId="0" borderId="0" xfId="66" applyFont="1" applyAlignment="1">
      <alignment vertical="center"/>
    </xf>
    <xf numFmtId="0" fontId="8" fillId="0" borderId="0" xfId="361" applyAlignment="1">
      <alignment vertical="center"/>
    </xf>
    <xf numFmtId="166" fontId="8" fillId="0" borderId="0" xfId="361" applyNumberFormat="1" applyAlignment="1">
      <alignment vertical="center"/>
    </xf>
    <xf numFmtId="166" fontId="50" fillId="0" borderId="0" xfId="361" applyNumberFormat="1" applyFont="1" applyAlignment="1">
      <alignment vertical="center"/>
    </xf>
    <xf numFmtId="0" fontId="47" fillId="0" borderId="0" xfId="361" applyFont="1" applyAlignment="1">
      <alignment vertical="center"/>
    </xf>
    <xf numFmtId="0" fontId="47" fillId="0" borderId="0" xfId="361" applyFont="1"/>
    <xf numFmtId="166" fontId="8" fillId="0" borderId="10" xfId="66" applyFont="1" applyBorder="1" applyAlignment="1">
      <alignment horizontal="center" vertical="center"/>
    </xf>
    <xf numFmtId="166" fontId="8" fillId="0" borderId="10" xfId="361" applyNumberFormat="1" applyBorder="1" applyAlignment="1">
      <alignment vertical="center"/>
    </xf>
    <xf numFmtId="166" fontId="0" fillId="0" borderId="0" xfId="66" applyFont="1"/>
    <xf numFmtId="166" fontId="29" fillId="26" borderId="10" xfId="361" applyNumberFormat="1" applyFont="1" applyFill="1" applyBorder="1" applyAlignment="1">
      <alignment vertical="center"/>
    </xf>
    <xf numFmtId="166" fontId="29" fillId="0" borderId="0" xfId="66" applyFont="1"/>
    <xf numFmtId="166" fontId="27" fillId="0" borderId="0" xfId="518" applyNumberFormat="1" applyFont="1" applyAlignment="1">
      <alignment vertical="center"/>
    </xf>
    <xf numFmtId="166" fontId="29" fillId="0" borderId="0" xfId="361" applyNumberFormat="1" applyFont="1" applyAlignment="1">
      <alignment horizontal="center"/>
    </xf>
    <xf numFmtId="0" fontId="29" fillId="0" borderId="0" xfId="361" applyFont="1" applyAlignment="1">
      <alignment horizontal="center"/>
    </xf>
    <xf numFmtId="166" fontId="50" fillId="0" borderId="0" xfId="361" applyNumberFormat="1" applyFont="1" applyAlignment="1">
      <alignment horizontal="center"/>
    </xf>
    <xf numFmtId="0" fontId="50" fillId="0" borderId="0" xfId="361" applyFont="1" applyAlignment="1">
      <alignment horizontal="center"/>
    </xf>
    <xf numFmtId="166" fontId="8" fillId="0" borderId="0" xfId="48" applyNumberFormat="1" applyFont="1" applyFill="1" applyAlignment="1"/>
    <xf numFmtId="13" fontId="50" fillId="0" borderId="0" xfId="361" applyNumberFormat="1" applyFont="1" applyAlignment="1">
      <alignment horizontal="center"/>
    </xf>
    <xf numFmtId="0" fontId="51" fillId="0" borderId="0" xfId="361" applyFont="1"/>
    <xf numFmtId="0" fontId="29" fillId="27" borderId="10" xfId="361" applyFont="1" applyFill="1" applyBorder="1" applyAlignment="1">
      <alignment horizontal="center" vertical="center" wrapText="1"/>
    </xf>
    <xf numFmtId="166" fontId="29" fillId="0" borderId="0" xfId="361" applyNumberFormat="1" applyFont="1" applyAlignment="1">
      <alignment horizontal="center" vertical="center"/>
    </xf>
    <xf numFmtId="4" fontId="29" fillId="27" borderId="10" xfId="361" applyNumberFormat="1" applyFont="1" applyFill="1" applyBorder="1" applyAlignment="1">
      <alignment horizontal="center" vertical="center" wrapText="1"/>
    </xf>
    <xf numFmtId="166" fontId="29" fillId="0" borderId="0" xfId="361" applyNumberFormat="1" applyFont="1" applyAlignment="1">
      <alignment vertical="center"/>
    </xf>
    <xf numFmtId="0" fontId="30" fillId="0" borderId="13" xfId="361" applyFont="1" applyBorder="1" applyAlignment="1">
      <alignment horizontal="center" vertical="center"/>
    </xf>
    <xf numFmtId="4" fontId="30" fillId="0" borderId="10" xfId="361" applyNumberFormat="1" applyFont="1" applyBorder="1" applyAlignment="1">
      <alignment horizontal="center" vertical="center" wrapText="1"/>
    </xf>
    <xf numFmtId="166" fontId="30" fillId="0" borderId="15" xfId="66" applyFont="1" applyBorder="1" applyAlignment="1">
      <alignment horizontal="center" vertical="center"/>
    </xf>
    <xf numFmtId="166" fontId="30" fillId="0" borderId="13" xfId="66" applyFont="1" applyBorder="1" applyAlignment="1">
      <alignment horizontal="left" vertical="center"/>
    </xf>
    <xf numFmtId="0" fontId="30" fillId="0" borderId="10" xfId="361" applyFont="1" applyBorder="1" applyAlignment="1">
      <alignment horizontal="center" vertical="center"/>
    </xf>
    <xf numFmtId="0" fontId="47" fillId="0" borderId="10" xfId="361" applyFont="1" applyBorder="1" applyAlignment="1">
      <alignment vertical="center"/>
    </xf>
    <xf numFmtId="181" fontId="8" fillId="0" borderId="10" xfId="66" applyNumberFormat="1" applyBorder="1" applyAlignment="1">
      <alignment vertical="center"/>
    </xf>
    <xf numFmtId="166" fontId="8" fillId="0" borderId="13" xfId="66" applyBorder="1" applyAlignment="1">
      <alignment horizontal="right" vertical="center"/>
    </xf>
    <xf numFmtId="0" fontId="8" fillId="0" borderId="11" xfId="66" applyNumberFormat="1" applyFont="1" applyBorder="1" applyAlignment="1">
      <alignment horizontal="left" vertical="center"/>
    </xf>
    <xf numFmtId="166" fontId="8" fillId="0" borderId="11" xfId="66" applyBorder="1" applyAlignment="1">
      <alignment vertical="center"/>
    </xf>
    <xf numFmtId="166" fontId="8" fillId="0" borderId="10" xfId="66" applyBorder="1" applyAlignment="1">
      <alignment vertical="center"/>
    </xf>
    <xf numFmtId="0" fontId="8" fillId="0" borderId="0" xfId="66" applyNumberFormat="1" applyFont="1" applyAlignment="1">
      <alignment vertical="center"/>
    </xf>
    <xf numFmtId="0" fontId="47" fillId="0" borderId="10" xfId="846" applyFont="1" applyBorder="1" applyAlignment="1">
      <alignment vertical="center"/>
    </xf>
    <xf numFmtId="181" fontId="8" fillId="0" borderId="10" xfId="851" applyNumberFormat="1" applyFont="1" applyBorder="1" applyAlignment="1">
      <alignment vertical="center"/>
    </xf>
    <xf numFmtId="0" fontId="8" fillId="0" borderId="11" xfId="851" applyNumberFormat="1" applyFont="1" applyBorder="1" applyAlignment="1">
      <alignment horizontal="left" vertical="center"/>
    </xf>
    <xf numFmtId="166" fontId="8" fillId="0" borderId="15" xfId="66" applyBorder="1" applyAlignment="1">
      <alignment vertical="center"/>
    </xf>
    <xf numFmtId="0" fontId="8" fillId="0" borderId="13" xfId="361" applyBorder="1" applyAlignment="1">
      <alignment vertical="center"/>
    </xf>
    <xf numFmtId="4" fontId="8" fillId="0" borderId="15" xfId="66" applyNumberFormat="1" applyBorder="1" applyAlignment="1">
      <alignment vertical="center"/>
    </xf>
    <xf numFmtId="166" fontId="8" fillId="0" borderId="15" xfId="66" applyFont="1" applyBorder="1" applyAlignment="1">
      <alignment horizontal="left" vertical="center"/>
    </xf>
    <xf numFmtId="166" fontId="8" fillId="0" borderId="15" xfId="66" applyFont="1" applyBorder="1" applyAlignment="1">
      <alignment vertical="center"/>
    </xf>
    <xf numFmtId="2" fontId="8" fillId="0" borderId="0" xfId="361" applyNumberFormat="1" applyAlignment="1">
      <alignment vertical="center"/>
    </xf>
    <xf numFmtId="0" fontId="30" fillId="0" borderId="13" xfId="361" applyFont="1" applyBorder="1" applyAlignment="1">
      <alignment horizontal="center" vertical="center" wrapText="1"/>
    </xf>
    <xf numFmtId="0" fontId="30" fillId="0" borderId="11" xfId="361" applyFont="1" applyBorder="1" applyAlignment="1">
      <alignment horizontal="center" vertical="center" wrapText="1"/>
    </xf>
    <xf numFmtId="166" fontId="8" fillId="0" borderId="13" xfId="66" applyBorder="1" applyAlignment="1">
      <alignment vertical="center"/>
    </xf>
    <xf numFmtId="0" fontId="30" fillId="0" borderId="15" xfId="361" applyFont="1" applyBorder="1" applyAlignment="1">
      <alignment horizontal="center" vertical="center" wrapText="1"/>
    </xf>
    <xf numFmtId="166" fontId="30" fillId="0" borderId="10" xfId="66" applyFont="1" applyBorder="1" applyAlignment="1">
      <alignment horizontal="center" vertical="center"/>
    </xf>
    <xf numFmtId="0" fontId="47" fillId="0" borderId="10" xfId="38" applyFont="1" applyBorder="1" applyAlignment="1">
      <alignment vertical="center"/>
    </xf>
    <xf numFmtId="49" fontId="8" fillId="0" borderId="0" xfId="66" applyNumberFormat="1" applyFont="1" applyAlignment="1">
      <alignment vertical="center"/>
    </xf>
    <xf numFmtId="4" fontId="8" fillId="0" borderId="13" xfId="361" applyNumberFormat="1" applyBorder="1" applyAlignment="1">
      <alignment horizontal="left" vertical="center"/>
    </xf>
    <xf numFmtId="4" fontId="8" fillId="0" borderId="15" xfId="361" applyNumberFormat="1" applyBorder="1" applyAlignment="1">
      <alignment horizontal="left" vertical="center"/>
    </xf>
    <xf numFmtId="4" fontId="8" fillId="0" borderId="15" xfId="361" applyNumberFormat="1" applyBorder="1" applyAlignment="1">
      <alignment vertical="center"/>
    </xf>
    <xf numFmtId="4" fontId="8" fillId="0" borderId="11" xfId="361" applyNumberFormat="1" applyBorder="1" applyAlignment="1">
      <alignment horizontal="left" vertical="center"/>
    </xf>
    <xf numFmtId="166" fontId="8" fillId="0" borderId="15" xfId="66" applyFont="1" applyBorder="1" applyAlignment="1">
      <alignment horizontal="center" vertical="center"/>
    </xf>
    <xf numFmtId="166" fontId="8" fillId="0" borderId="11" xfId="361" applyNumberFormat="1" applyBorder="1" applyAlignment="1">
      <alignment vertical="center"/>
    </xf>
    <xf numFmtId="0" fontId="29" fillId="0" borderId="0" xfId="66" applyNumberFormat="1" applyFont="1" applyAlignment="1">
      <alignment horizontal="center" vertical="center"/>
    </xf>
    <xf numFmtId="0" fontId="29" fillId="0" borderId="0" xfId="361" applyFont="1" applyAlignment="1">
      <alignment horizontal="center" vertical="center"/>
    </xf>
    <xf numFmtId="4" fontId="29" fillId="0" borderId="13" xfId="66" applyNumberFormat="1" applyFont="1" applyBorder="1" applyAlignment="1">
      <alignment horizontal="left" vertical="center"/>
    </xf>
    <xf numFmtId="4" fontId="29" fillId="0" borderId="15" xfId="66" applyNumberFormat="1" applyFont="1" applyBorder="1" applyAlignment="1">
      <alignment horizontal="left" vertical="center"/>
    </xf>
    <xf numFmtId="166" fontId="8" fillId="0" borderId="11" xfId="66" applyBorder="1" applyAlignment="1">
      <alignment horizontal="center" vertical="center"/>
    </xf>
    <xf numFmtId="166" fontId="29" fillId="0" borderId="10" xfId="66" applyFont="1" applyBorder="1" applyAlignment="1">
      <alignment vertical="center"/>
    </xf>
    <xf numFmtId="0" fontId="29" fillId="0" borderId="23" xfId="66" applyNumberFormat="1" applyFont="1" applyBorder="1" applyAlignment="1">
      <alignment horizontal="left" vertical="center"/>
    </xf>
    <xf numFmtId="0" fontId="29" fillId="0" borderId="26" xfId="66" applyNumberFormat="1" applyFont="1" applyBorder="1" applyAlignment="1">
      <alignment horizontal="left" vertical="center"/>
    </xf>
    <xf numFmtId="166" fontId="8" fillId="0" borderId="26" xfId="66" applyBorder="1" applyAlignment="1">
      <alignment vertical="center"/>
    </xf>
    <xf numFmtId="166" fontId="8" fillId="0" borderId="27" xfId="66" applyBorder="1" applyAlignment="1">
      <alignment vertical="center"/>
    </xf>
    <xf numFmtId="166" fontId="29" fillId="0" borderId="14" xfId="361" applyNumberFormat="1" applyFont="1" applyBorder="1" applyAlignment="1">
      <alignment vertical="center"/>
    </xf>
    <xf numFmtId="10" fontId="50" fillId="0" borderId="0" xfId="66" applyNumberFormat="1" applyFont="1" applyAlignment="1">
      <alignment horizontal="center" vertical="center"/>
    </xf>
    <xf numFmtId="0" fontId="29" fillId="26" borderId="13" xfId="66" applyNumberFormat="1" applyFont="1" applyFill="1" applyBorder="1" applyAlignment="1">
      <alignment horizontal="left" vertical="center"/>
    </xf>
    <xf numFmtId="0" fontId="29" fillId="26" borderId="15" xfId="66" applyNumberFormat="1" applyFont="1" applyFill="1" applyBorder="1" applyAlignment="1">
      <alignment horizontal="left" vertical="center"/>
    </xf>
    <xf numFmtId="166" fontId="8" fillId="26" borderId="15" xfId="66" applyFill="1" applyBorder="1" applyAlignment="1">
      <alignment vertical="center"/>
    </xf>
    <xf numFmtId="166" fontId="8" fillId="26" borderId="11" xfId="66" applyFill="1" applyBorder="1" applyAlignment="1">
      <alignment vertical="center"/>
    </xf>
    <xf numFmtId="10" fontId="50" fillId="0" borderId="0" xfId="48" applyNumberFormat="1" applyFont="1" applyAlignment="1">
      <alignment horizontal="center" vertical="center"/>
    </xf>
    <xf numFmtId="0" fontId="29" fillId="0" borderId="0" xfId="66" applyNumberFormat="1" applyFont="1" applyAlignment="1">
      <alignment vertical="center"/>
    </xf>
    <xf numFmtId="0" fontId="30" fillId="0" borderId="0" xfId="361" applyFont="1" applyAlignment="1">
      <alignment horizontal="center" vertical="center"/>
    </xf>
    <xf numFmtId="182" fontId="47" fillId="0" borderId="10" xfId="66" applyNumberFormat="1" applyFont="1" applyBorder="1" applyAlignment="1">
      <alignment vertical="center"/>
    </xf>
    <xf numFmtId="166" fontId="47" fillId="0" borderId="10" xfId="66" applyFont="1" applyBorder="1" applyAlignment="1">
      <alignment horizontal="center" vertical="center"/>
    </xf>
    <xf numFmtId="166" fontId="47" fillId="0" borderId="11" xfId="66" applyFont="1" applyBorder="1" applyAlignment="1">
      <alignment vertical="center"/>
    </xf>
    <xf numFmtId="182" fontId="8" fillId="0" borderId="15" xfId="361" applyNumberFormat="1" applyBorder="1" applyAlignment="1">
      <alignment vertical="center"/>
    </xf>
    <xf numFmtId="4" fontId="8" fillId="0" borderId="11" xfId="361" applyNumberFormat="1" applyBorder="1" applyAlignment="1">
      <alignment vertical="center"/>
    </xf>
    <xf numFmtId="166" fontId="50" fillId="0" borderId="0" xfId="66" applyFont="1" applyAlignment="1">
      <alignment vertical="center"/>
    </xf>
    <xf numFmtId="4" fontId="50" fillId="0" borderId="0" xfId="361" applyNumberFormat="1" applyFont="1" applyAlignment="1">
      <alignment horizontal="center" vertical="center"/>
    </xf>
    <xf numFmtId="0" fontId="51" fillId="0" borderId="0" xfId="361" applyFont="1" applyAlignment="1">
      <alignment vertical="center"/>
    </xf>
    <xf numFmtId="166" fontId="50" fillId="0" borderId="0" xfId="66" applyFont="1" applyAlignment="1">
      <alignment vertical="center" wrapText="1"/>
    </xf>
    <xf numFmtId="166" fontId="8" fillId="0" borderId="13" xfId="851" applyNumberFormat="1" applyFont="1" applyBorder="1" applyAlignment="1">
      <alignment horizontal="right" vertical="center"/>
    </xf>
    <xf numFmtId="43" fontId="8" fillId="0" borderId="0" xfId="361" applyNumberFormat="1" applyAlignment="1">
      <alignment vertical="center"/>
    </xf>
    <xf numFmtId="0" fontId="47" fillId="0" borderId="10" xfId="38" applyFont="1" applyBorder="1" applyAlignment="1">
      <alignment vertical="center" wrapText="1"/>
    </xf>
    <xf numFmtId="181" fontId="8" fillId="0" borderId="13" xfId="850" applyNumberFormat="1" applyFont="1" applyBorder="1" applyAlignment="1">
      <alignment vertical="center"/>
    </xf>
    <xf numFmtId="166" fontId="47" fillId="0" borderId="11" xfId="851" applyNumberFormat="1" applyFont="1" applyBorder="1" applyAlignment="1">
      <alignment vertical="center"/>
    </xf>
    <xf numFmtId="0" fontId="8" fillId="0" borderId="0" xfId="66" applyNumberFormat="1" applyFont="1" applyAlignment="1">
      <alignment horizontal="left" vertical="center"/>
    </xf>
    <xf numFmtId="0" fontId="47" fillId="24" borderId="10" xfId="38" applyFont="1" applyFill="1" applyBorder="1" applyAlignment="1">
      <alignment vertical="center"/>
    </xf>
    <xf numFmtId="181" fontId="8" fillId="24" borderId="13" xfId="850" applyNumberFormat="1" applyFont="1" applyFill="1" applyBorder="1" applyAlignment="1">
      <alignment vertical="center"/>
    </xf>
    <xf numFmtId="166" fontId="8" fillId="24" borderId="10" xfId="66" applyFont="1" applyFill="1" applyBorder="1" applyAlignment="1">
      <alignment horizontal="center" vertical="center"/>
    </xf>
    <xf numFmtId="166" fontId="8" fillId="24" borderId="11" xfId="66" applyFill="1" applyBorder="1" applyAlignment="1">
      <alignment vertical="center"/>
    </xf>
    <xf numFmtId="0" fontId="8" fillId="0" borderId="11" xfId="850" applyNumberFormat="1" applyFont="1" applyBorder="1" applyAlignment="1">
      <alignment horizontal="left" vertical="center"/>
    </xf>
    <xf numFmtId="181" fontId="47" fillId="0" borderId="13" xfId="850" applyNumberFormat="1" applyFont="1" applyBorder="1" applyAlignment="1">
      <alignment vertical="center"/>
    </xf>
    <xf numFmtId="166" fontId="47" fillId="0" borderId="13" xfId="851" applyNumberFormat="1" applyFont="1" applyBorder="1" applyAlignment="1">
      <alignment horizontal="right" vertical="center"/>
    </xf>
    <xf numFmtId="0" fontId="47" fillId="0" borderId="11" xfId="850" applyNumberFormat="1" applyFont="1" applyBorder="1" applyAlignment="1">
      <alignment horizontal="left" vertical="center"/>
    </xf>
    <xf numFmtId="0" fontId="47" fillId="0" borderId="0" xfId="66" quotePrefix="1" applyNumberFormat="1" applyFont="1" applyAlignment="1">
      <alignment horizontal="left" vertical="center"/>
    </xf>
    <xf numFmtId="2" fontId="47" fillId="0" borderId="0" xfId="361" applyNumberFormat="1" applyFont="1" applyAlignment="1">
      <alignment vertical="center"/>
    </xf>
    <xf numFmtId="0" fontId="8" fillId="0" borderId="0" xfId="66" quotePrefix="1" applyNumberFormat="1" applyFont="1" applyAlignment="1">
      <alignment horizontal="left" vertical="center"/>
    </xf>
    <xf numFmtId="0" fontId="47" fillId="0" borderId="10" xfId="38" applyFont="1" applyBorder="1" applyAlignment="1">
      <alignment horizontal="left" vertical="center" wrapText="1"/>
    </xf>
    <xf numFmtId="166" fontId="50" fillId="0" borderId="0" xfId="66" applyFont="1" applyAlignment="1">
      <alignment horizontal="center" vertical="center"/>
    </xf>
    <xf numFmtId="0" fontId="50" fillId="0" borderId="0" xfId="361" applyFont="1" applyAlignment="1">
      <alignment vertical="center"/>
    </xf>
    <xf numFmtId="0" fontId="29" fillId="0" borderId="0" xfId="66" applyNumberFormat="1" applyFont="1" applyBorder="1" applyAlignment="1">
      <alignment horizontal="left" vertical="center"/>
    </xf>
    <xf numFmtId="166" fontId="8" fillId="0" borderId="0" xfId="66" applyBorder="1" applyAlignment="1">
      <alignment vertical="center"/>
    </xf>
    <xf numFmtId="0" fontId="29" fillId="25" borderId="10" xfId="361" applyFont="1" applyFill="1" applyBorder="1" applyAlignment="1">
      <alignment horizontal="center" vertical="center" wrapText="1"/>
    </xf>
    <xf numFmtId="182" fontId="8" fillId="0" borderId="10" xfId="66" applyNumberFormat="1" applyFont="1" applyBorder="1" applyAlignment="1">
      <alignment vertical="center"/>
    </xf>
    <xf numFmtId="0" fontId="50" fillId="0" borderId="0" xfId="361" applyFont="1" applyAlignment="1">
      <alignment horizontal="center" vertical="center"/>
    </xf>
    <xf numFmtId="0" fontId="50" fillId="0" borderId="0" xfId="66" applyNumberFormat="1" applyFont="1" applyAlignment="1">
      <alignment horizontal="center" vertical="center"/>
    </xf>
    <xf numFmtId="10" fontId="8" fillId="0" borderId="0" xfId="361" applyNumberFormat="1" applyAlignment="1">
      <alignment vertical="center"/>
    </xf>
    <xf numFmtId="0" fontId="52" fillId="0" borderId="0" xfId="66" applyNumberFormat="1" applyFont="1"/>
    <xf numFmtId="0" fontId="29" fillId="0" borderId="0" xfId="66" applyNumberFormat="1" applyFont="1" applyFill="1" applyBorder="1" applyAlignment="1">
      <alignment horizontal="left" vertical="center"/>
    </xf>
    <xf numFmtId="0" fontId="53" fillId="0" borderId="0" xfId="361" applyFont="1" applyAlignment="1">
      <alignment vertical="center"/>
    </xf>
    <xf numFmtId="0" fontId="29" fillId="0" borderId="0" xfId="361" applyFont="1"/>
    <xf numFmtId="0" fontId="31" fillId="0" borderId="10" xfId="42" applyFont="1" applyBorder="1" applyAlignment="1">
      <alignment horizontal="center" vertical="center" wrapText="1"/>
    </xf>
    <xf numFmtId="166" fontId="31" fillId="0" borderId="10" xfId="103" applyFont="1" applyFill="1" applyBorder="1" applyAlignment="1">
      <alignment horizontal="center" vertical="center" wrapText="1"/>
    </xf>
    <xf numFmtId="0" fontId="31" fillId="0" borderId="10" xfId="0" applyFont="1" applyBorder="1" applyAlignment="1">
      <alignment horizontal="center" vertical="center" wrapText="1"/>
    </xf>
    <xf numFmtId="0" fontId="31" fillId="0" borderId="10" xfId="852" applyFont="1" applyBorder="1" applyAlignment="1">
      <alignment horizontal="center" vertical="center" wrapText="1"/>
    </xf>
    <xf numFmtId="0" fontId="31" fillId="0" borderId="12" xfId="0" applyFont="1" applyBorder="1" applyAlignment="1">
      <alignment horizontal="center"/>
    </xf>
    <xf numFmtId="0" fontId="31" fillId="0" borderId="17" xfId="0" applyFont="1" applyBorder="1" applyAlignment="1">
      <alignment horizontal="center"/>
    </xf>
    <xf numFmtId="170" fontId="31" fillId="0" borderId="0" xfId="70" applyNumberFormat="1" applyFont="1" applyFill="1" applyBorder="1" applyAlignment="1" applyProtection="1">
      <alignment vertical="center" wrapText="1"/>
    </xf>
    <xf numFmtId="0" fontId="31" fillId="0" borderId="0" xfId="0" applyFont="1" applyAlignment="1">
      <alignment horizontal="left" vertical="center" wrapText="1"/>
    </xf>
    <xf numFmtId="166" fontId="28" fillId="0" borderId="0" xfId="43" applyNumberFormat="1" applyFont="1"/>
    <xf numFmtId="43" fontId="28" fillId="0" borderId="0" xfId="0" applyNumberFormat="1" applyFont="1"/>
    <xf numFmtId="0" fontId="34" fillId="0" borderId="0" xfId="0" applyFont="1"/>
    <xf numFmtId="10" fontId="33" fillId="0" borderId="0" xfId="0" applyNumberFormat="1" applyFont="1"/>
    <xf numFmtId="0" fontId="38" fillId="0" borderId="0" xfId="0" applyFont="1"/>
    <xf numFmtId="0" fontId="49" fillId="0" borderId="0" xfId="0" applyFont="1"/>
    <xf numFmtId="166" fontId="36" fillId="0" borderId="0" xfId="71" applyFont="1" applyFill="1" applyBorder="1"/>
    <xf numFmtId="49" fontId="28" fillId="0" borderId="0" xfId="66" applyNumberFormat="1" applyFont="1" applyFill="1" applyAlignment="1">
      <alignment horizontal="left"/>
    </xf>
    <xf numFmtId="2" fontId="36" fillId="0" borderId="0" xfId="0" applyNumberFormat="1" applyFont="1" applyAlignment="1">
      <alignment horizontal="center"/>
    </xf>
    <xf numFmtId="0" fontId="31" fillId="0" borderId="0" xfId="66" applyNumberFormat="1" applyFont="1" applyFill="1" applyBorder="1" applyAlignment="1"/>
    <xf numFmtId="0" fontId="33" fillId="0" borderId="0" xfId="0" applyFont="1"/>
    <xf numFmtId="0" fontId="31" fillId="0" borderId="13" xfId="852" applyFont="1" applyBorder="1" applyAlignment="1">
      <alignment horizontal="center" wrapText="1"/>
    </xf>
    <xf numFmtId="0" fontId="31" fillId="0" borderId="13" xfId="852" applyFont="1" applyBorder="1" applyAlignment="1">
      <alignment horizontal="right" wrapText="1"/>
    </xf>
    <xf numFmtId="0" fontId="31" fillId="0" borderId="11" xfId="852" applyFont="1" applyBorder="1" applyAlignment="1">
      <alignment horizontal="left" wrapText="1"/>
    </xf>
    <xf numFmtId="0" fontId="31" fillId="0" borderId="15" xfId="852" applyFont="1" applyBorder="1" applyAlignment="1">
      <alignment horizontal="right" wrapText="1"/>
    </xf>
    <xf numFmtId="0" fontId="31" fillId="0" borderId="11" xfId="852" applyFont="1" applyBorder="1" applyAlignment="1">
      <alignment horizontal="center" wrapText="1"/>
    </xf>
    <xf numFmtId="166" fontId="46" fillId="0" borderId="0" xfId="43" applyNumberFormat="1" applyFont="1"/>
    <xf numFmtId="0" fontId="28" fillId="0" borderId="11" xfId="0" applyFont="1" applyBorder="1" applyAlignment="1">
      <alignment horizontal="left" wrapText="1"/>
    </xf>
    <xf numFmtId="2" fontId="28" fillId="0" borderId="10" xfId="0" applyNumberFormat="1" applyFont="1" applyBorder="1" applyAlignment="1">
      <alignment horizontal="center" wrapText="1"/>
    </xf>
    <xf numFmtId="166" fontId="28" fillId="0" borderId="10" xfId="66" applyFont="1" applyFill="1" applyBorder="1"/>
    <xf numFmtId="0" fontId="28" fillId="0" borderId="17" xfId="0" applyFont="1" applyBorder="1"/>
    <xf numFmtId="2" fontId="28" fillId="0" borderId="10" xfId="0" applyNumberFormat="1" applyFont="1" applyBorder="1" applyAlignment="1">
      <alignment horizontal="center"/>
    </xf>
    <xf numFmtId="2" fontId="28" fillId="0" borderId="10" xfId="66" applyNumberFormat="1" applyFont="1" applyFill="1" applyBorder="1" applyAlignment="1">
      <alignment horizontal="center"/>
    </xf>
    <xf numFmtId="166" fontId="31" fillId="0" borderId="10" xfId="66" applyFont="1" applyFill="1" applyBorder="1"/>
    <xf numFmtId="166" fontId="31" fillId="0" borderId="10" xfId="0" applyNumberFormat="1" applyFont="1" applyBorder="1"/>
    <xf numFmtId="0" fontId="40" fillId="0" borderId="0" xfId="0" applyFont="1" applyAlignment="1">
      <alignment horizontal="center" vertical="center"/>
    </xf>
    <xf numFmtId="171" fontId="42" fillId="0" borderId="0" xfId="66" applyNumberFormat="1" applyFont="1" applyFill="1" applyBorder="1" applyAlignment="1"/>
    <xf numFmtId="0" fontId="37" fillId="0" borderId="13" xfId="0" applyFont="1" applyBorder="1"/>
    <xf numFmtId="0" fontId="0" fillId="0" borderId="15" xfId="0" applyBorder="1"/>
    <xf numFmtId="0" fontId="0" fillId="0" borderId="11" xfId="0" applyBorder="1"/>
    <xf numFmtId="0" fontId="37" fillId="0" borderId="12" xfId="0" applyFont="1" applyBorder="1"/>
    <xf numFmtId="17" fontId="37" fillId="0" borderId="12" xfId="0" applyNumberFormat="1" applyFont="1" applyBorder="1"/>
    <xf numFmtId="0" fontId="37" fillId="0" borderId="10" xfId="0" applyFont="1" applyBorder="1"/>
    <xf numFmtId="166" fontId="28" fillId="0" borderId="0" xfId="66" applyFont="1" applyFill="1" applyBorder="1" applyAlignment="1">
      <alignment horizontal="center"/>
    </xf>
    <xf numFmtId="166" fontId="28" fillId="0" borderId="0" xfId="48" applyNumberFormat="1" applyFont="1" applyFill="1" applyBorder="1" applyAlignment="1">
      <alignment horizontal="right"/>
    </xf>
    <xf numFmtId="0" fontId="42" fillId="0" borderId="10" xfId="66" applyNumberFormat="1" applyFont="1" applyFill="1" applyBorder="1" applyAlignment="1"/>
    <xf numFmtId="185" fontId="35" fillId="0" borderId="10" xfId="0" applyNumberFormat="1" applyFont="1" applyBorder="1" applyAlignment="1">
      <alignment horizontal="center" vertical="center"/>
    </xf>
    <xf numFmtId="166" fontId="35" fillId="0" borderId="10" xfId="42" applyNumberFormat="1" applyFont="1" applyBorder="1" applyAlignment="1">
      <alignment horizontal="left" vertical="center" wrapText="1"/>
    </xf>
    <xf numFmtId="166" fontId="35" fillId="0" borderId="10" xfId="42" applyNumberFormat="1" applyFont="1" applyBorder="1" applyAlignment="1">
      <alignment horizontal="center"/>
    </xf>
    <xf numFmtId="166" fontId="35" fillId="0" borderId="10" xfId="103" applyFont="1" applyFill="1" applyBorder="1" applyAlignment="1">
      <alignment horizontal="center"/>
    </xf>
    <xf numFmtId="166" fontId="35" fillId="0" borderId="10" xfId="42" applyNumberFormat="1" applyFont="1" applyBorder="1"/>
    <xf numFmtId="170" fontId="35" fillId="0" borderId="10" xfId="70" applyNumberFormat="1" applyFont="1" applyFill="1" applyBorder="1" applyAlignment="1" applyProtection="1">
      <alignment horizontal="center"/>
    </xf>
    <xf numFmtId="0" fontId="45" fillId="0" borderId="0" xfId="0" applyFont="1" applyAlignment="1">
      <alignment horizontal="center"/>
    </xf>
    <xf numFmtId="170" fontId="45" fillId="0" borderId="0" xfId="0" applyNumberFormat="1" applyFont="1" applyAlignment="1">
      <alignment horizontal="center"/>
    </xf>
    <xf numFmtId="166" fontId="31" fillId="0" borderId="10" xfId="42" quotePrefix="1" applyNumberFormat="1" applyFont="1" applyBorder="1" applyAlignment="1">
      <alignment vertical="center"/>
    </xf>
    <xf numFmtId="170" fontId="31" fillId="0" borderId="16" xfId="70" applyNumberFormat="1" applyFont="1" applyFill="1" applyBorder="1" applyAlignment="1" applyProtection="1">
      <alignment vertical="center" wrapText="1"/>
    </xf>
    <xf numFmtId="0" fontId="31" fillId="0" borderId="0" xfId="42" applyFont="1"/>
    <xf numFmtId="166" fontId="28" fillId="0" borderId="0" xfId="43" applyNumberFormat="1" applyFont="1" applyAlignment="1">
      <alignment horizontal="left"/>
    </xf>
    <xf numFmtId="169" fontId="28" fillId="0" borderId="0" xfId="34" applyNumberFormat="1" applyFont="1" applyAlignment="1">
      <alignment vertical="top" wrapText="1"/>
    </xf>
    <xf numFmtId="169" fontId="28" fillId="0" borderId="0" xfId="34" applyNumberFormat="1" applyFont="1" applyAlignment="1">
      <alignment vertical="top"/>
    </xf>
    <xf numFmtId="166" fontId="45" fillId="0" borderId="0" xfId="0" applyNumberFormat="1" applyFont="1" applyAlignment="1">
      <alignment horizontal="center"/>
    </xf>
    <xf numFmtId="169" fontId="0" fillId="0" borderId="0" xfId="0" applyNumberFormat="1"/>
    <xf numFmtId="43" fontId="0" fillId="0" borderId="0" xfId="0" applyNumberFormat="1"/>
    <xf numFmtId="166" fontId="0" fillId="0" borderId="0" xfId="0" applyNumberFormat="1"/>
    <xf numFmtId="166" fontId="8" fillId="0" borderId="0" xfId="66" applyFont="1" applyFill="1" applyAlignment="1"/>
    <xf numFmtId="0" fontId="0" fillId="0" borderId="0" xfId="0" applyAlignment="1">
      <alignment vertical="center"/>
    </xf>
    <xf numFmtId="43" fontId="31" fillId="0" borderId="0" xfId="42" applyNumberFormat="1" applyFont="1"/>
    <xf numFmtId="0" fontId="43" fillId="0" borderId="0" xfId="0" applyFont="1" applyAlignment="1">
      <alignment vertical="center"/>
    </xf>
    <xf numFmtId="0" fontId="39" fillId="0" borderId="0" xfId="0" applyFont="1" applyAlignment="1">
      <alignment horizontal="center" vertical="center"/>
    </xf>
    <xf numFmtId="0" fontId="31" fillId="0" borderId="0" xfId="852" applyFont="1" applyAlignment="1">
      <alignment horizontal="center" vertical="center" wrapText="1"/>
    </xf>
    <xf numFmtId="0" fontId="31" fillId="0" borderId="0" xfId="852" applyFont="1" applyAlignment="1">
      <alignment horizontal="left" vertical="center" wrapText="1"/>
    </xf>
    <xf numFmtId="0" fontId="31" fillId="0" borderId="0" xfId="852" applyFont="1" applyAlignment="1">
      <alignment vertical="center" wrapText="1"/>
    </xf>
    <xf numFmtId="0" fontId="45" fillId="0" borderId="0" xfId="0" applyFont="1"/>
    <xf numFmtId="166" fontId="45" fillId="0" borderId="0" xfId="0" quotePrefix="1" applyNumberFormat="1" applyFont="1"/>
    <xf numFmtId="0" fontId="42" fillId="0" borderId="14" xfId="66" applyNumberFormat="1" applyFont="1" applyFill="1" applyBorder="1" applyAlignment="1"/>
    <xf numFmtId="0" fontId="37" fillId="0" borderId="14" xfId="0" applyFont="1" applyBorder="1"/>
    <xf numFmtId="0" fontId="29" fillId="0" borderId="10" xfId="361" applyFont="1" applyBorder="1" applyAlignment="1">
      <alignment horizontal="center" vertical="center"/>
    </xf>
    <xf numFmtId="0" fontId="8" fillId="0" borderId="10" xfId="361" applyBorder="1" applyAlignment="1">
      <alignment horizontal="center" vertical="center"/>
    </xf>
    <xf numFmtId="0" fontId="8" fillId="0" borderId="29" xfId="361" applyBorder="1" applyAlignment="1">
      <alignment vertical="center"/>
    </xf>
    <xf numFmtId="0" fontId="8" fillId="0" borderId="33" xfId="361" applyBorder="1"/>
    <xf numFmtId="166" fontId="8" fillId="0" borderId="0" xfId="66" applyFont="1" applyFill="1" applyAlignment="1">
      <alignment vertical="center"/>
    </xf>
    <xf numFmtId="166" fontId="29" fillId="0" borderId="10" xfId="361" applyNumberFormat="1" applyFont="1" applyBorder="1" applyAlignment="1">
      <alignment vertical="center"/>
    </xf>
    <xf numFmtId="0" fontId="29" fillId="0" borderId="10" xfId="361" applyFont="1" applyBorder="1" applyAlignment="1">
      <alignment horizontal="center" vertical="center" wrapText="1"/>
    </xf>
    <xf numFmtId="4" fontId="29" fillId="0" borderId="10" xfId="361" applyNumberFormat="1" applyFont="1" applyBorder="1" applyAlignment="1">
      <alignment horizontal="center" vertical="center" wrapText="1"/>
    </xf>
    <xf numFmtId="166" fontId="30" fillId="0" borderId="15" xfId="66" applyFont="1" applyFill="1" applyBorder="1" applyAlignment="1">
      <alignment horizontal="center" vertical="center"/>
    </xf>
    <xf numFmtId="166" fontId="30" fillId="0" borderId="13" xfId="66" applyFont="1" applyFill="1" applyBorder="1" applyAlignment="1">
      <alignment horizontal="left" vertical="center"/>
    </xf>
    <xf numFmtId="0" fontId="47" fillId="0" borderId="10" xfId="361" applyFont="1" applyBorder="1" applyAlignment="1">
      <alignment vertical="center" wrapText="1"/>
    </xf>
    <xf numFmtId="181" fontId="8" fillId="0" borderId="10" xfId="66" applyNumberFormat="1" applyFill="1" applyBorder="1" applyAlignment="1">
      <alignment vertical="center"/>
    </xf>
    <xf numFmtId="166" fontId="8" fillId="0" borderId="13" xfId="66" applyFill="1" applyBorder="1" applyAlignment="1">
      <alignment horizontal="right" vertical="center"/>
    </xf>
    <xf numFmtId="0" fontId="8" fillId="0" borderId="11" xfId="66" applyNumberFormat="1" applyFont="1" applyFill="1" applyBorder="1" applyAlignment="1">
      <alignment horizontal="left" vertical="center"/>
    </xf>
    <xf numFmtId="166" fontId="8" fillId="0" borderId="11" xfId="66" applyFill="1" applyBorder="1" applyAlignment="1">
      <alignment vertical="center"/>
    </xf>
    <xf numFmtId="166" fontId="8" fillId="0" borderId="10" xfId="66" applyFill="1" applyBorder="1" applyAlignment="1">
      <alignment vertical="center"/>
    </xf>
    <xf numFmtId="0" fontId="8" fillId="0" borderId="0" xfId="66" applyNumberFormat="1" applyFont="1" applyFill="1" applyAlignment="1">
      <alignment vertical="center"/>
    </xf>
    <xf numFmtId="0" fontId="8" fillId="0" borderId="11" xfId="851" applyNumberFormat="1" applyFont="1" applyFill="1" applyBorder="1" applyAlignment="1">
      <alignment horizontal="left" vertical="center"/>
    </xf>
    <xf numFmtId="166" fontId="8" fillId="0" borderId="15" xfId="66" applyFill="1" applyBorder="1" applyAlignment="1">
      <alignment vertical="center"/>
    </xf>
    <xf numFmtId="4" fontId="8" fillId="0" borderId="15" xfId="66" applyNumberFormat="1" applyFill="1" applyBorder="1" applyAlignment="1">
      <alignment vertical="center"/>
    </xf>
    <xf numFmtId="166" fontId="8" fillId="0" borderId="15" xfId="66" applyFont="1" applyFill="1" applyBorder="1" applyAlignment="1">
      <alignment horizontal="left" vertical="center"/>
    </xf>
    <xf numFmtId="166" fontId="8" fillId="0" borderId="15" xfId="66" applyFont="1" applyFill="1" applyBorder="1" applyAlignment="1">
      <alignment vertical="center"/>
    </xf>
    <xf numFmtId="166" fontId="8" fillId="0" borderId="13" xfId="66" applyFill="1" applyBorder="1" applyAlignment="1">
      <alignment vertical="center"/>
    </xf>
    <xf numFmtId="166" fontId="30" fillId="0" borderId="10" xfId="66" applyFont="1" applyFill="1" applyBorder="1" applyAlignment="1">
      <alignment horizontal="center" vertical="center"/>
    </xf>
    <xf numFmtId="0" fontId="8" fillId="0" borderId="11" xfId="850" applyNumberFormat="1" applyFont="1" applyFill="1" applyBorder="1" applyAlignment="1">
      <alignment horizontal="left" vertical="center"/>
    </xf>
    <xf numFmtId="166" fontId="8" fillId="0" borderId="15" xfId="66" applyFont="1" applyFill="1" applyBorder="1" applyAlignment="1">
      <alignment horizontal="center" vertical="center"/>
    </xf>
    <xf numFmtId="0" fontId="29" fillId="0" borderId="0" xfId="66" applyNumberFormat="1" applyFont="1" applyFill="1" applyAlignment="1">
      <alignment horizontal="center" vertical="center"/>
    </xf>
    <xf numFmtId="4" fontId="29" fillId="0" borderId="13" xfId="66" applyNumberFormat="1" applyFont="1" applyFill="1" applyBorder="1" applyAlignment="1">
      <alignment horizontal="left" vertical="center"/>
    </xf>
    <xf numFmtId="4" fontId="29" fillId="0" borderId="15" xfId="66" applyNumberFormat="1" applyFont="1" applyFill="1" applyBorder="1" applyAlignment="1">
      <alignment horizontal="left" vertical="center"/>
    </xf>
    <xf numFmtId="166" fontId="8" fillId="0" borderId="11" xfId="66" applyFill="1" applyBorder="1" applyAlignment="1">
      <alignment horizontal="center" vertical="center"/>
    </xf>
    <xf numFmtId="166" fontId="29" fillId="0" borderId="10" xfId="66" applyFont="1" applyFill="1" applyBorder="1" applyAlignment="1">
      <alignment vertical="center"/>
    </xf>
    <xf numFmtId="4" fontId="29" fillId="0" borderId="0" xfId="361" applyNumberFormat="1" applyFont="1" applyAlignment="1">
      <alignment horizontal="center" vertical="center"/>
    </xf>
    <xf numFmtId="0" fontId="29" fillId="0" borderId="23" xfId="66" applyNumberFormat="1" applyFont="1" applyFill="1" applyBorder="1" applyAlignment="1">
      <alignment horizontal="left" vertical="center"/>
    </xf>
    <xf numFmtId="0" fontId="29" fillId="0" borderId="26" xfId="66" applyNumberFormat="1" applyFont="1" applyFill="1" applyBorder="1" applyAlignment="1">
      <alignment horizontal="left" vertical="center"/>
    </xf>
    <xf numFmtId="166" fontId="8" fillId="0" borderId="26" xfId="66" applyFill="1" applyBorder="1" applyAlignment="1">
      <alignment vertical="center"/>
    </xf>
    <xf numFmtId="166" fontId="8" fillId="0" borderId="27" xfId="66" applyFill="1" applyBorder="1" applyAlignment="1">
      <alignment vertical="center"/>
    </xf>
    <xf numFmtId="10" fontId="50" fillId="0" borderId="0" xfId="66" applyNumberFormat="1" applyFont="1" applyFill="1" applyAlignment="1">
      <alignment horizontal="center" vertical="center"/>
    </xf>
    <xf numFmtId="0" fontId="50" fillId="0" borderId="28" xfId="361" applyFont="1" applyBorder="1" applyAlignment="1">
      <alignment vertical="center"/>
    </xf>
    <xf numFmtId="0" fontId="8" fillId="0" borderId="30" xfId="361" applyBorder="1" applyAlignment="1">
      <alignment vertical="center"/>
    </xf>
    <xf numFmtId="0" fontId="29" fillId="0" borderId="13" xfId="66" applyNumberFormat="1" applyFont="1" applyFill="1" applyBorder="1" applyAlignment="1">
      <alignment horizontal="left" vertical="center"/>
    </xf>
    <xf numFmtId="0" fontId="29" fillId="0" borderId="15" xfId="66" applyNumberFormat="1" applyFont="1" applyFill="1" applyBorder="1" applyAlignment="1">
      <alignment horizontal="left" vertical="center"/>
    </xf>
    <xf numFmtId="10" fontId="50" fillId="0" borderId="0" xfId="48" applyNumberFormat="1" applyFont="1" applyFill="1" applyAlignment="1">
      <alignment horizontal="center" vertical="center"/>
    </xf>
    <xf numFmtId="0" fontId="50" fillId="0" borderId="34" xfId="361" applyFont="1" applyBorder="1" applyAlignment="1">
      <alignment vertical="center"/>
    </xf>
    <xf numFmtId="0" fontId="8" fillId="0" borderId="35" xfId="361" applyBorder="1" applyAlignment="1">
      <alignment vertical="center"/>
    </xf>
    <xf numFmtId="166" fontId="29" fillId="0" borderId="0" xfId="66" applyFont="1" applyFill="1"/>
    <xf numFmtId="166" fontId="50" fillId="0" borderId="31" xfId="361" applyNumberFormat="1" applyFont="1" applyBorder="1" applyAlignment="1">
      <alignment horizontal="center"/>
    </xf>
    <xf numFmtId="0" fontId="51" fillId="0" borderId="32" xfId="361" applyFont="1" applyBorder="1"/>
    <xf numFmtId="0" fontId="29" fillId="0" borderId="0" xfId="66" applyNumberFormat="1" applyFont="1" applyFill="1" applyAlignment="1">
      <alignment vertical="center"/>
    </xf>
    <xf numFmtId="182" fontId="47" fillId="0" borderId="10" xfId="66" applyNumberFormat="1" applyFont="1" applyFill="1" applyBorder="1" applyAlignment="1">
      <alignment vertical="center"/>
    </xf>
    <xf numFmtId="166" fontId="47" fillId="0" borderId="11" xfId="66" applyFont="1" applyFill="1" applyBorder="1" applyAlignment="1">
      <alignment vertical="center"/>
    </xf>
    <xf numFmtId="166" fontId="50" fillId="0" borderId="0" xfId="66" applyFont="1" applyFill="1" applyAlignment="1">
      <alignment vertical="center"/>
    </xf>
    <xf numFmtId="2" fontId="8" fillId="0" borderId="11" xfId="66" applyNumberFormat="1" applyFill="1" applyBorder="1" applyAlignment="1">
      <alignment horizontal="right" vertical="center"/>
    </xf>
    <xf numFmtId="0" fontId="8" fillId="0" borderId="10" xfId="361" applyBorder="1" applyAlignment="1">
      <alignment horizontal="right" vertical="center"/>
    </xf>
    <xf numFmtId="10" fontId="37" fillId="0" borderId="10" xfId="0" applyNumberFormat="1" applyFont="1" applyBorder="1"/>
    <xf numFmtId="0" fontId="31" fillId="0" borderId="0" xfId="66" applyNumberFormat="1" applyFont="1" applyFill="1" applyAlignment="1">
      <alignment wrapText="1"/>
    </xf>
    <xf numFmtId="0" fontId="31" fillId="0" borderId="0" xfId="66" applyNumberFormat="1" applyFont="1" applyFill="1" applyAlignment="1"/>
    <xf numFmtId="0" fontId="0" fillId="0" borderId="0" xfId="0" applyAlignment="1">
      <alignment wrapText="1"/>
    </xf>
    <xf numFmtId="0" fontId="31" fillId="0" borderId="0" xfId="66" applyNumberFormat="1" applyFont="1" applyAlignment="1"/>
    <xf numFmtId="166" fontId="27" fillId="0" borderId="0" xfId="66" applyFont="1" applyAlignment="1"/>
    <xf numFmtId="166" fontId="8" fillId="0" borderId="0" xfId="66" applyFont="1" applyAlignment="1"/>
    <xf numFmtId="0" fontId="31" fillId="0" borderId="0" xfId="66" applyNumberFormat="1" applyFont="1" applyFill="1" applyBorder="1" applyAlignment="1">
      <alignment horizontal="left"/>
    </xf>
    <xf numFmtId="0" fontId="31" fillId="0" borderId="0" xfId="66" applyNumberFormat="1" applyFont="1" applyFill="1" applyBorder="1" applyAlignment="1">
      <alignment wrapText="1"/>
    </xf>
    <xf numFmtId="10" fontId="31" fillId="0" borderId="0" xfId="66" applyNumberFormat="1" applyFont="1" applyFill="1" applyBorder="1" applyAlignment="1"/>
    <xf numFmtId="166" fontId="28" fillId="0" borderId="0" xfId="66" applyFont="1" applyFill="1" applyBorder="1" applyAlignment="1"/>
    <xf numFmtId="166" fontId="28" fillId="0" borderId="0" xfId="66" applyFont="1" applyFill="1" applyAlignment="1"/>
    <xf numFmtId="0" fontId="31" fillId="0" borderId="0" xfId="0" applyFont="1" applyAlignment="1">
      <alignment horizontal="center" vertical="center" wrapText="1"/>
    </xf>
    <xf numFmtId="0" fontId="8" fillId="0" borderId="10" xfId="361" applyBorder="1" applyAlignment="1">
      <alignment horizontal="center" vertical="center" wrapText="1"/>
    </xf>
    <xf numFmtId="0" fontId="8" fillId="0" borderId="16" xfId="0" applyFont="1" applyBorder="1" applyAlignment="1">
      <alignment vertical="center"/>
    </xf>
    <xf numFmtId="0" fontId="8" fillId="0" borderId="0" xfId="0" applyFont="1" applyAlignment="1">
      <alignment vertical="center"/>
    </xf>
    <xf numFmtId="186" fontId="47" fillId="0" borderId="24" xfId="0" applyNumberFormat="1" applyFont="1" applyBorder="1" applyAlignment="1">
      <alignment vertical="center"/>
    </xf>
    <xf numFmtId="186" fontId="43" fillId="0" borderId="11" xfId="0" applyNumberFormat="1" applyFont="1" applyBorder="1" applyAlignment="1">
      <alignment vertical="center"/>
    </xf>
    <xf numFmtId="0" fontId="0" fillId="0" borderId="13" xfId="0" applyBorder="1" applyAlignment="1">
      <alignment vertical="center"/>
    </xf>
    <xf numFmtId="0" fontId="0" fillId="0" borderId="15" xfId="0" applyBorder="1" applyAlignment="1">
      <alignment vertical="center"/>
    </xf>
    <xf numFmtId="0" fontId="31" fillId="0" borderId="0" xfId="0" applyFont="1" applyAlignment="1">
      <alignment wrapText="1"/>
    </xf>
    <xf numFmtId="22" fontId="8" fillId="0" borderId="0" xfId="361" applyNumberFormat="1" applyAlignment="1">
      <alignment vertical="center"/>
    </xf>
    <xf numFmtId="0" fontId="54" fillId="0" borderId="10" xfId="859" applyBorder="1" applyAlignment="1" applyProtection="1">
      <alignment horizontal="center" vertical="center" wrapText="1"/>
    </xf>
    <xf numFmtId="186" fontId="8" fillId="0" borderId="10" xfId="361" applyNumberFormat="1" applyBorder="1" applyAlignment="1">
      <alignment horizontal="center" vertical="center"/>
    </xf>
    <xf numFmtId="4" fontId="8" fillId="0" borderId="10" xfId="361" applyNumberFormat="1" applyBorder="1" applyAlignment="1">
      <alignment horizontal="center" vertical="center"/>
    </xf>
    <xf numFmtId="0" fontId="31" fillId="0" borderId="0" xfId="361" applyFont="1" applyAlignment="1">
      <alignment horizontal="left" vertical="center"/>
    </xf>
    <xf numFmtId="0" fontId="31" fillId="0" borderId="0" xfId="860" applyFont="1" applyAlignment="1">
      <alignment vertical="center"/>
    </xf>
    <xf numFmtId="0" fontId="31" fillId="0" borderId="0" xfId="860" applyFont="1" applyAlignment="1">
      <alignment horizontal="left" vertical="center"/>
    </xf>
    <xf numFmtId="166" fontId="31" fillId="0" borderId="0" xfId="42" quotePrefix="1" applyNumberFormat="1" applyFont="1" applyAlignment="1">
      <alignment vertical="center"/>
    </xf>
    <xf numFmtId="179" fontId="47" fillId="0" borderId="10" xfId="0" applyNumberFormat="1" applyFont="1" applyBorder="1" applyAlignment="1">
      <alignment horizontal="center"/>
    </xf>
    <xf numFmtId="10" fontId="31" fillId="0" borderId="0" xfId="66" applyNumberFormat="1" applyFont="1" applyAlignment="1"/>
    <xf numFmtId="10" fontId="31" fillId="0" borderId="0" xfId="66" applyNumberFormat="1" applyFont="1" applyFill="1" applyAlignment="1"/>
    <xf numFmtId="4" fontId="47" fillId="0" borderId="10" xfId="42" applyNumberFormat="1" applyFont="1" applyBorder="1"/>
    <xf numFmtId="0" fontId="29" fillId="0" borderId="28" xfId="361" applyFont="1" applyBorder="1" applyAlignment="1">
      <alignment horizontal="center" vertical="center"/>
    </xf>
    <xf numFmtId="186" fontId="0" fillId="0" borderId="0" xfId="0" applyNumberFormat="1" applyAlignment="1">
      <alignment vertical="center"/>
    </xf>
    <xf numFmtId="188" fontId="8" fillId="0" borderId="10" xfId="66" applyNumberFormat="1" applyFill="1" applyBorder="1" applyAlignment="1">
      <alignment vertical="center"/>
    </xf>
    <xf numFmtId="188" fontId="8" fillId="0" borderId="10" xfId="851" applyNumberFormat="1" applyFont="1" applyFill="1" applyBorder="1" applyAlignment="1">
      <alignment vertical="center"/>
    </xf>
    <xf numFmtId="188" fontId="8" fillId="0" borderId="13" xfId="850" applyNumberFormat="1" applyFill="1" applyBorder="1" applyAlignment="1">
      <alignment vertical="center"/>
    </xf>
    <xf numFmtId="188" fontId="8" fillId="0" borderId="10" xfId="66" applyNumberFormat="1" applyBorder="1" applyAlignment="1">
      <alignment vertical="center"/>
    </xf>
    <xf numFmtId="188" fontId="47" fillId="0" borderId="10" xfId="66" applyNumberFormat="1" applyFont="1" applyBorder="1" applyAlignment="1">
      <alignment vertical="center"/>
    </xf>
    <xf numFmtId="0" fontId="28" fillId="0" borderId="13" xfId="361" applyFont="1" applyBorder="1" applyAlignment="1">
      <alignment horizontal="center" vertical="center"/>
    </xf>
    <xf numFmtId="4" fontId="28" fillId="0" borderId="10" xfId="361" applyNumberFormat="1" applyFont="1" applyBorder="1" applyAlignment="1">
      <alignment horizontal="center" vertical="center" wrapText="1"/>
    </xf>
    <xf numFmtId="166" fontId="28" fillId="0" borderId="15" xfId="66" applyFont="1" applyBorder="1" applyAlignment="1">
      <alignment horizontal="center" vertical="center"/>
    </xf>
    <xf numFmtId="166" fontId="28" fillId="0" borderId="13" xfId="66" applyFont="1" applyBorder="1" applyAlignment="1">
      <alignment horizontal="left" vertical="center"/>
    </xf>
    <xf numFmtId="0" fontId="28" fillId="0" borderId="0" xfId="361" applyFont="1" applyAlignment="1">
      <alignment horizontal="center" vertical="center"/>
    </xf>
    <xf numFmtId="0" fontId="28" fillId="0" borderId="10" xfId="361" applyFont="1" applyBorder="1" applyAlignment="1">
      <alignment horizontal="center" vertical="center"/>
    </xf>
    <xf numFmtId="0" fontId="28" fillId="0" borderId="13" xfId="361" applyFont="1" applyBorder="1" applyAlignment="1">
      <alignment horizontal="center" vertical="center" wrapText="1"/>
    </xf>
    <xf numFmtId="0" fontId="28" fillId="0" borderId="11" xfId="361" applyFont="1" applyBorder="1" applyAlignment="1">
      <alignment horizontal="center" vertical="center" wrapText="1"/>
    </xf>
    <xf numFmtId="166" fontId="28" fillId="0" borderId="13" xfId="66" applyFont="1" applyBorder="1" applyAlignment="1">
      <alignment vertical="center"/>
    </xf>
    <xf numFmtId="0" fontId="28" fillId="0" borderId="15" xfId="361" applyFont="1" applyBorder="1" applyAlignment="1">
      <alignment horizontal="center" vertical="center" wrapText="1"/>
    </xf>
    <xf numFmtId="166" fontId="28" fillId="0" borderId="10" xfId="66" applyFont="1" applyBorder="1" applyAlignment="1">
      <alignment horizontal="center" vertical="center"/>
    </xf>
    <xf numFmtId="166" fontId="28" fillId="0" borderId="13" xfId="66" applyFont="1" applyFill="1" applyBorder="1" applyAlignment="1">
      <alignment vertical="center"/>
    </xf>
    <xf numFmtId="166" fontId="28" fillId="0" borderId="10" xfId="66" applyFont="1" applyFill="1" applyBorder="1" applyAlignment="1">
      <alignment horizontal="center" vertical="center"/>
    </xf>
    <xf numFmtId="166" fontId="28" fillId="0" borderId="15" xfId="66" applyFont="1" applyFill="1" applyBorder="1" applyAlignment="1">
      <alignment horizontal="center" vertical="center"/>
    </xf>
    <xf numFmtId="166" fontId="28" fillId="0" borderId="13" xfId="66" applyFont="1" applyFill="1" applyBorder="1" applyAlignment="1">
      <alignment horizontal="left" vertical="center"/>
    </xf>
    <xf numFmtId="166" fontId="48" fillId="0" borderId="0" xfId="66" applyFont="1" applyFill="1" applyBorder="1"/>
    <xf numFmtId="0" fontId="48" fillId="0" borderId="0" xfId="66" applyNumberFormat="1" applyFont="1" applyFill="1" applyBorder="1"/>
    <xf numFmtId="0" fontId="39" fillId="0" borderId="0" xfId="0" applyFont="1"/>
    <xf numFmtId="0" fontId="39" fillId="0" borderId="0" xfId="66" applyNumberFormat="1" applyFont="1" applyFill="1" applyBorder="1" applyAlignment="1"/>
    <xf numFmtId="0" fontId="38" fillId="0" borderId="0" xfId="66" applyNumberFormat="1" applyFont="1" applyFill="1" applyBorder="1" applyAlignment="1"/>
    <xf numFmtId="0" fontId="35" fillId="0" borderId="10" xfId="70" applyNumberFormat="1" applyFont="1" applyFill="1" applyBorder="1" applyAlignment="1" applyProtection="1">
      <alignment horizontal="center"/>
    </xf>
    <xf numFmtId="4" fontId="28" fillId="0" borderId="0" xfId="0" applyNumberFormat="1" applyFont="1"/>
    <xf numFmtId="166" fontId="45" fillId="0" borderId="0" xfId="0" applyNumberFormat="1" applyFont="1"/>
    <xf numFmtId="0" fontId="8" fillId="0" borderId="10" xfId="361" applyBorder="1" applyAlignment="1">
      <alignment horizontal="left" vertical="center" wrapText="1"/>
    </xf>
    <xf numFmtId="0" fontId="8" fillId="0" borderId="10" xfId="361" applyBorder="1" applyAlignment="1">
      <alignment horizontal="right" vertical="center" wrapText="1"/>
    </xf>
    <xf numFmtId="0" fontId="39" fillId="0" borderId="0" xfId="361" applyFont="1"/>
    <xf numFmtId="10" fontId="8" fillId="0" borderId="11" xfId="48" applyNumberFormat="1" applyFill="1" applyBorder="1" applyAlignment="1">
      <alignment horizontal="right" vertical="center"/>
    </xf>
    <xf numFmtId="0" fontId="31" fillId="0" borderId="0" xfId="361" applyFont="1"/>
    <xf numFmtId="181" fontId="28" fillId="0" borderId="0" xfId="0" applyNumberFormat="1" applyFont="1"/>
    <xf numFmtId="10" fontId="45" fillId="0" borderId="0" xfId="48" applyNumberFormat="1" applyFont="1" applyFill="1" applyBorder="1"/>
    <xf numFmtId="0" fontId="57" fillId="0" borderId="0" xfId="66" applyNumberFormat="1" applyFont="1" applyFill="1" applyBorder="1" applyAlignment="1"/>
    <xf numFmtId="0" fontId="38" fillId="0" borderId="0" xfId="361" applyFont="1"/>
    <xf numFmtId="0" fontId="35" fillId="0" borderId="10" xfId="42" applyFont="1" applyBorder="1" applyAlignment="1">
      <alignment horizontal="left" vertical="center" wrapText="1"/>
    </xf>
    <xf numFmtId="167" fontId="47" fillId="0" borderId="10" xfId="0" applyNumberFormat="1" applyFont="1" applyBorder="1" applyAlignment="1">
      <alignment horizontal="center"/>
    </xf>
    <xf numFmtId="0" fontId="28" fillId="0" borderId="36" xfId="0" applyFont="1" applyBorder="1" applyAlignment="1">
      <alignment horizontal="center"/>
    </xf>
    <xf numFmtId="4" fontId="8" fillId="0" borderId="13" xfId="66" applyNumberFormat="1" applyFont="1" applyBorder="1" applyAlignment="1">
      <alignment horizontal="left" vertical="center"/>
    </xf>
    <xf numFmtId="4" fontId="8" fillId="0" borderId="15" xfId="66" applyNumberFormat="1" applyFont="1" applyBorder="1" applyAlignment="1">
      <alignment horizontal="left" vertical="center"/>
    </xf>
    <xf numFmtId="0" fontId="29" fillId="0" borderId="0" xfId="361" applyFont="1" applyAlignment="1">
      <alignment horizontal="left" wrapText="1"/>
    </xf>
    <xf numFmtId="4" fontId="29" fillId="0" borderId="23" xfId="361" applyNumberFormat="1" applyFont="1" applyBorder="1" applyAlignment="1">
      <alignment vertical="center" wrapText="1"/>
    </xf>
    <xf numFmtId="4" fontId="29" fillId="0" borderId="26" xfId="361" applyNumberFormat="1" applyFont="1" applyBorder="1" applyAlignment="1">
      <alignment vertical="center" wrapText="1"/>
    </xf>
    <xf numFmtId="4" fontId="29" fillId="0" borderId="27" xfId="361" applyNumberFormat="1" applyFont="1" applyBorder="1" applyAlignment="1">
      <alignment vertical="center" wrapText="1"/>
    </xf>
    <xf numFmtId="4" fontId="29" fillId="0" borderId="25" xfId="361" applyNumberFormat="1" applyFont="1" applyBorder="1" applyAlignment="1">
      <alignment vertical="center" wrapText="1"/>
    </xf>
    <xf numFmtId="4" fontId="29" fillId="0" borderId="18" xfId="361" applyNumberFormat="1" applyFont="1" applyBorder="1" applyAlignment="1">
      <alignment vertical="center" wrapText="1"/>
    </xf>
    <xf numFmtId="4" fontId="29" fillId="0" borderId="17" xfId="361" applyNumberFormat="1" applyFont="1" applyBorder="1" applyAlignment="1">
      <alignment vertical="center" wrapText="1"/>
    </xf>
    <xf numFmtId="0" fontId="29" fillId="0" borderId="0" xfId="361" applyFont="1" applyAlignment="1">
      <alignment horizontal="center" vertical="center"/>
    </xf>
    <xf numFmtId="4" fontId="8" fillId="0" borderId="13" xfId="66" applyNumberFormat="1" applyFont="1" applyFill="1" applyBorder="1" applyAlignment="1">
      <alignment horizontal="left" vertical="center"/>
    </xf>
    <xf numFmtId="4" fontId="8" fillId="0" borderId="15" xfId="66" applyNumberFormat="1" applyFont="1" applyFill="1" applyBorder="1" applyAlignment="1">
      <alignment horizontal="left" vertical="center"/>
    </xf>
    <xf numFmtId="0" fontId="29" fillId="27" borderId="14" xfId="361" applyFont="1" applyFill="1" applyBorder="1" applyAlignment="1">
      <alignment horizontal="center" vertical="center" wrapText="1"/>
    </xf>
    <xf numFmtId="0" fontId="29" fillId="27" borderId="22" xfId="361" applyFont="1" applyFill="1" applyBorder="1" applyAlignment="1">
      <alignment horizontal="center" vertical="center" wrapText="1"/>
    </xf>
    <xf numFmtId="0" fontId="29" fillId="27" borderId="12" xfId="361" applyFont="1" applyFill="1" applyBorder="1" applyAlignment="1">
      <alignment horizontal="center" vertical="center" wrapText="1"/>
    </xf>
    <xf numFmtId="4" fontId="43" fillId="27" borderId="23" xfId="361" applyNumberFormat="1" applyFont="1" applyFill="1" applyBorder="1" applyAlignment="1">
      <alignment vertical="center" wrapText="1"/>
    </xf>
    <xf numFmtId="4" fontId="43" fillId="27" borderId="26" xfId="361" applyNumberFormat="1" applyFont="1" applyFill="1" applyBorder="1" applyAlignment="1">
      <alignment vertical="center" wrapText="1"/>
    </xf>
    <xf numFmtId="4" fontId="43" fillId="27" borderId="27" xfId="361" applyNumberFormat="1" applyFont="1" applyFill="1" applyBorder="1" applyAlignment="1">
      <alignment vertical="center" wrapText="1"/>
    </xf>
    <xf numFmtId="4" fontId="43" fillId="27" borderId="16" xfId="361" applyNumberFormat="1" applyFont="1" applyFill="1" applyBorder="1" applyAlignment="1">
      <alignment vertical="center" wrapText="1"/>
    </xf>
    <xf numFmtId="4" fontId="43" fillId="27" borderId="0" xfId="361" applyNumberFormat="1" applyFont="1" applyFill="1" applyAlignment="1">
      <alignment vertical="center" wrapText="1"/>
    </xf>
    <xf numFmtId="4" fontId="43" fillId="27" borderId="24" xfId="361" applyNumberFormat="1" applyFont="1" applyFill="1" applyBorder="1" applyAlignment="1">
      <alignment vertical="center" wrapText="1"/>
    </xf>
    <xf numFmtId="4" fontId="43" fillId="27" borderId="25" xfId="361" applyNumberFormat="1" applyFont="1" applyFill="1" applyBorder="1" applyAlignment="1">
      <alignment vertical="center" wrapText="1"/>
    </xf>
    <xf numFmtId="4" fontId="43" fillId="27" borderId="18" xfId="361" applyNumberFormat="1" applyFont="1" applyFill="1" applyBorder="1" applyAlignment="1">
      <alignment vertical="center" wrapText="1"/>
    </xf>
    <xf numFmtId="4" fontId="43" fillId="27" borderId="17" xfId="361" applyNumberFormat="1" applyFont="1" applyFill="1" applyBorder="1" applyAlignment="1">
      <alignment vertical="center" wrapText="1"/>
    </xf>
    <xf numFmtId="166" fontId="55" fillId="0" borderId="0" xfId="518" applyNumberFormat="1" applyFont="1" applyAlignment="1">
      <alignment horizontal="center" vertical="center"/>
    </xf>
    <xf numFmtId="166" fontId="39" fillId="0" borderId="0" xfId="845" applyNumberFormat="1" applyFont="1" applyAlignment="1">
      <alignment horizontal="center"/>
    </xf>
    <xf numFmtId="166" fontId="47" fillId="24" borderId="13" xfId="851" applyNumberFormat="1" applyFont="1" applyFill="1" applyBorder="1" applyAlignment="1">
      <alignment horizontal="center" vertical="center"/>
    </xf>
    <xf numFmtId="166" fontId="47" fillId="24" borderId="11" xfId="851" applyNumberFormat="1" applyFont="1" applyFill="1" applyBorder="1" applyAlignment="1">
      <alignment horizontal="center" vertical="center"/>
    </xf>
    <xf numFmtId="4" fontId="29" fillId="27" borderId="23" xfId="361" applyNumberFormat="1" applyFont="1" applyFill="1" applyBorder="1" applyAlignment="1">
      <alignment vertical="center" wrapText="1"/>
    </xf>
    <xf numFmtId="4" fontId="29" fillId="27" borderId="26" xfId="361" applyNumberFormat="1" applyFont="1" applyFill="1" applyBorder="1" applyAlignment="1">
      <alignment vertical="center" wrapText="1"/>
    </xf>
    <xf numFmtId="4" fontId="29" fillId="27" borderId="27" xfId="361" applyNumberFormat="1" applyFont="1" applyFill="1" applyBorder="1" applyAlignment="1">
      <alignment vertical="center" wrapText="1"/>
    </xf>
    <xf numFmtId="4" fontId="29" fillId="27" borderId="25" xfId="361" applyNumberFormat="1" applyFont="1" applyFill="1" applyBorder="1" applyAlignment="1">
      <alignment vertical="center" wrapText="1"/>
    </xf>
    <xf numFmtId="4" fontId="29" fillId="27" borderId="18" xfId="361" applyNumberFormat="1" applyFont="1" applyFill="1" applyBorder="1" applyAlignment="1">
      <alignment vertical="center" wrapText="1"/>
    </xf>
    <xf numFmtId="4" fontId="29" fillId="27" borderId="17" xfId="361" applyNumberFormat="1" applyFont="1" applyFill="1" applyBorder="1" applyAlignment="1">
      <alignment vertical="center" wrapText="1"/>
    </xf>
    <xf numFmtId="0" fontId="31" fillId="0" borderId="13" xfId="0" applyFont="1" applyBorder="1" applyAlignment="1">
      <alignment horizontal="left" vertical="center" wrapText="1"/>
    </xf>
    <xf numFmtId="0" fontId="31" fillId="0" borderId="15" xfId="0" applyFont="1" applyBorder="1" applyAlignment="1">
      <alignment horizontal="left" vertical="center" wrapText="1"/>
    </xf>
    <xf numFmtId="0" fontId="31" fillId="0" borderId="11" xfId="0" applyFont="1" applyBorder="1" applyAlignment="1">
      <alignment horizontal="left" vertical="center" wrapText="1"/>
    </xf>
    <xf numFmtId="0" fontId="31" fillId="0" borderId="21" xfId="852" applyFont="1" applyBorder="1" applyAlignment="1">
      <alignment horizontal="center" vertical="center" wrapText="1"/>
    </xf>
    <xf numFmtId="0" fontId="31" fillId="0" borderId="20" xfId="852" applyFont="1" applyBorder="1" applyAlignment="1">
      <alignment horizontal="center" vertical="center" wrapText="1"/>
    </xf>
    <xf numFmtId="166" fontId="31" fillId="0" borderId="10" xfId="852" applyNumberFormat="1" applyFont="1" applyBorder="1" applyAlignment="1">
      <alignment horizontal="left" vertical="center" wrapText="1"/>
    </xf>
    <xf numFmtId="0" fontId="31" fillId="0" borderId="10" xfId="852" applyFont="1" applyBorder="1" applyAlignment="1">
      <alignment horizontal="left" vertical="center" wrapText="1"/>
    </xf>
    <xf numFmtId="0" fontId="31" fillId="0" borderId="13" xfId="0" applyFont="1" applyBorder="1" applyAlignment="1">
      <alignment horizontal="left"/>
    </xf>
    <xf numFmtId="0" fontId="31" fillId="0" borderId="15" xfId="0" applyFont="1" applyBorder="1" applyAlignment="1">
      <alignment horizontal="left"/>
    </xf>
    <xf numFmtId="0" fontId="31" fillId="0" borderId="11" xfId="0" applyFont="1" applyBorder="1" applyAlignment="1">
      <alignment horizontal="left"/>
    </xf>
    <xf numFmtId="172" fontId="31" fillId="0" borderId="13" xfId="0" applyNumberFormat="1" applyFont="1" applyBorder="1" applyAlignment="1">
      <alignment horizontal="left"/>
    </xf>
    <xf numFmtId="172" fontId="31" fillId="0" borderId="15" xfId="0" applyNumberFormat="1" applyFont="1" applyBorder="1" applyAlignment="1">
      <alignment horizontal="left"/>
    </xf>
    <xf numFmtId="172" fontId="31" fillId="0" borderId="11" xfId="0" applyNumberFormat="1" applyFont="1" applyBorder="1" applyAlignment="1">
      <alignment horizontal="left"/>
    </xf>
    <xf numFmtId="0" fontId="29" fillId="0" borderId="13" xfId="852" applyFont="1" applyBorder="1" applyAlignment="1">
      <alignment horizontal="center" vertical="center" wrapText="1"/>
    </xf>
    <xf numFmtId="0" fontId="29" fillId="0" borderId="15" xfId="852" applyFont="1" applyBorder="1" applyAlignment="1">
      <alignment horizontal="center" vertical="center" wrapText="1"/>
    </xf>
    <xf numFmtId="0" fontId="29" fillId="0" borderId="11" xfId="852" applyFont="1" applyBorder="1" applyAlignment="1">
      <alignment horizontal="center" vertical="center" wrapText="1"/>
    </xf>
    <xf numFmtId="0" fontId="31" fillId="0" borderId="13" xfId="852" applyFont="1" applyBorder="1" applyAlignment="1">
      <alignment horizontal="left" wrapText="1"/>
    </xf>
    <xf numFmtId="0" fontId="31" fillId="0" borderId="15" xfId="852" applyFont="1" applyBorder="1" applyAlignment="1">
      <alignment horizontal="left" wrapText="1"/>
    </xf>
    <xf numFmtId="0" fontId="56" fillId="0" borderId="0" xfId="0" applyFont="1" applyAlignment="1">
      <alignment horizontal="center" vertical="center"/>
    </xf>
    <xf numFmtId="0" fontId="39" fillId="0" borderId="0" xfId="0" applyFont="1" applyAlignment="1">
      <alignment horizontal="center"/>
    </xf>
    <xf numFmtId="0" fontId="38" fillId="0" borderId="0" xfId="0" applyFont="1" applyAlignment="1">
      <alignment horizontal="center"/>
    </xf>
    <xf numFmtId="0" fontId="39" fillId="0" borderId="21" xfId="0" applyFont="1" applyBorder="1" applyAlignment="1">
      <alignment horizontal="center" vertical="center"/>
    </xf>
    <xf numFmtId="0" fontId="39" fillId="0" borderId="20" xfId="0" applyFont="1" applyBorder="1" applyAlignment="1">
      <alignment horizontal="center" vertical="center"/>
    </xf>
    <xf numFmtId="0" fontId="39" fillId="0" borderId="19" xfId="0" applyFont="1" applyBorder="1" applyAlignment="1">
      <alignment horizontal="center" vertical="center"/>
    </xf>
    <xf numFmtId="0" fontId="44" fillId="0" borderId="0" xfId="0" applyFont="1" applyAlignment="1">
      <alignment horizontal="left" vertical="center" wrapText="1"/>
    </xf>
    <xf numFmtId="0" fontId="0" fillId="0" borderId="15" xfId="0" applyBorder="1" applyAlignment="1">
      <alignment horizontal="right"/>
    </xf>
    <xf numFmtId="0" fontId="29" fillId="0" borderId="23" xfId="0" applyFont="1" applyBorder="1" applyAlignment="1">
      <alignment horizontal="left" vertical="center" wrapText="1"/>
    </xf>
    <xf numFmtId="0" fontId="29" fillId="0" borderId="26" xfId="0" applyFont="1" applyBorder="1" applyAlignment="1">
      <alignment horizontal="left" vertical="center" wrapText="1"/>
    </xf>
    <xf numFmtId="0" fontId="29" fillId="0" borderId="27" xfId="0" applyFont="1" applyBorder="1" applyAlignment="1">
      <alignment horizontal="left" vertical="center" wrapText="1"/>
    </xf>
    <xf numFmtId="0" fontId="29" fillId="0" borderId="21" xfId="361" applyFont="1" applyBorder="1" applyAlignment="1">
      <alignment horizontal="center" vertical="center"/>
    </xf>
    <xf numFmtId="0" fontId="29" fillId="0" borderId="20" xfId="361" applyFont="1" applyBorder="1" applyAlignment="1">
      <alignment horizontal="center" vertical="center"/>
    </xf>
    <xf numFmtId="0" fontId="29" fillId="0" borderId="19" xfId="361" applyFont="1" applyBorder="1" applyAlignment="1">
      <alignment horizontal="center" vertical="center"/>
    </xf>
    <xf numFmtId="0" fontId="29" fillId="0" borderId="13" xfId="361" applyFont="1" applyBorder="1" applyAlignment="1">
      <alignment horizontal="center" vertical="center"/>
    </xf>
    <xf numFmtId="0" fontId="29" fillId="0" borderId="15" xfId="361" applyFont="1" applyBorder="1" applyAlignment="1">
      <alignment horizontal="center" vertical="center"/>
    </xf>
    <xf numFmtId="0" fontId="29" fillId="0" borderId="11" xfId="361" applyFont="1" applyBorder="1" applyAlignment="1">
      <alignment horizontal="center" vertical="center"/>
    </xf>
    <xf numFmtId="0" fontId="8" fillId="0" borderId="13" xfId="361" applyBorder="1" applyAlignment="1">
      <alignment horizontal="center" vertical="center"/>
    </xf>
    <xf numFmtId="0" fontId="8" fillId="0" borderId="15" xfId="361" applyBorder="1" applyAlignment="1">
      <alignment horizontal="center" vertical="center"/>
    </xf>
    <xf numFmtId="0" fontId="8" fillId="0" borderId="11" xfId="361" applyBorder="1" applyAlignment="1">
      <alignment horizontal="center" vertical="center"/>
    </xf>
  </cellXfs>
  <cellStyles count="1717">
    <cellStyle name="20% - Accent1" xfId="799" xr:uid="{00000000-0005-0000-0000-000000000000}"/>
    <cellStyle name="20% - Accent2" xfId="800" xr:uid="{00000000-0005-0000-0000-000001000000}"/>
    <cellStyle name="20% - Accent3" xfId="801" xr:uid="{00000000-0005-0000-0000-000002000000}"/>
    <cellStyle name="20% - Accent4" xfId="802" xr:uid="{00000000-0005-0000-0000-000003000000}"/>
    <cellStyle name="20% - Accent5" xfId="803" xr:uid="{00000000-0005-0000-0000-000004000000}"/>
    <cellStyle name="20% - Accent6" xfId="804" xr:uid="{00000000-0005-0000-0000-000005000000}"/>
    <cellStyle name="20% - Ênfase1" xfId="1" builtinId="30" customBuiltin="1"/>
    <cellStyle name="20% - Ênfase1 2" xfId="133" xr:uid="{00000000-0005-0000-0000-000007000000}"/>
    <cellStyle name="20% - Ênfase1 2 2" xfId="134" xr:uid="{00000000-0005-0000-0000-000008000000}"/>
    <cellStyle name="20% - Ênfase1 2 3" xfId="135" xr:uid="{00000000-0005-0000-0000-000009000000}"/>
    <cellStyle name="20% - Ênfase1 2 4" xfId="136" xr:uid="{00000000-0005-0000-0000-00000A000000}"/>
    <cellStyle name="20% - Ênfase1 2 5" xfId="137" xr:uid="{00000000-0005-0000-0000-00000B000000}"/>
    <cellStyle name="20% - Ênfase1 2 6" xfId="138" xr:uid="{00000000-0005-0000-0000-00000C000000}"/>
    <cellStyle name="20% - Ênfase1 3" xfId="139" xr:uid="{00000000-0005-0000-0000-00000D000000}"/>
    <cellStyle name="20% - Ênfase1 3 2" xfId="140" xr:uid="{00000000-0005-0000-0000-00000E000000}"/>
    <cellStyle name="20% - Ênfase1 3 3" xfId="141" xr:uid="{00000000-0005-0000-0000-00000F000000}"/>
    <cellStyle name="20% - Ênfase1 3 4" xfId="142" xr:uid="{00000000-0005-0000-0000-000010000000}"/>
    <cellStyle name="20% - Ênfase1 3 5" xfId="143" xr:uid="{00000000-0005-0000-0000-000011000000}"/>
    <cellStyle name="20% - Ênfase1 3 6" xfId="144" xr:uid="{00000000-0005-0000-0000-000012000000}"/>
    <cellStyle name="20% - Ênfase1 4" xfId="145" xr:uid="{00000000-0005-0000-0000-000013000000}"/>
    <cellStyle name="20% - Ênfase1 5" xfId="146" xr:uid="{00000000-0005-0000-0000-000014000000}"/>
    <cellStyle name="20% - Ênfase1 6" xfId="147" xr:uid="{00000000-0005-0000-0000-000015000000}"/>
    <cellStyle name="20% - Ênfase1 7" xfId="148" xr:uid="{00000000-0005-0000-0000-000016000000}"/>
    <cellStyle name="20% - Ênfase1 8" xfId="149" xr:uid="{00000000-0005-0000-0000-000017000000}"/>
    <cellStyle name="20% - Ênfase2" xfId="2" builtinId="34" customBuiltin="1"/>
    <cellStyle name="20% - Ênfase2 2" xfId="150" xr:uid="{00000000-0005-0000-0000-000019000000}"/>
    <cellStyle name="20% - Ênfase2 2 2" xfId="151" xr:uid="{00000000-0005-0000-0000-00001A000000}"/>
    <cellStyle name="20% - Ênfase2 2 3" xfId="152" xr:uid="{00000000-0005-0000-0000-00001B000000}"/>
    <cellStyle name="20% - Ênfase2 2 4" xfId="153" xr:uid="{00000000-0005-0000-0000-00001C000000}"/>
    <cellStyle name="20% - Ênfase2 2 5" xfId="154" xr:uid="{00000000-0005-0000-0000-00001D000000}"/>
    <cellStyle name="20% - Ênfase2 2 6" xfId="155" xr:uid="{00000000-0005-0000-0000-00001E000000}"/>
    <cellStyle name="20% - Ênfase2 3" xfId="156" xr:uid="{00000000-0005-0000-0000-00001F000000}"/>
    <cellStyle name="20% - Ênfase2 3 2" xfId="157" xr:uid="{00000000-0005-0000-0000-000020000000}"/>
    <cellStyle name="20% - Ênfase2 3 3" xfId="158" xr:uid="{00000000-0005-0000-0000-000021000000}"/>
    <cellStyle name="20% - Ênfase2 3 4" xfId="159" xr:uid="{00000000-0005-0000-0000-000022000000}"/>
    <cellStyle name="20% - Ênfase2 3 5" xfId="160" xr:uid="{00000000-0005-0000-0000-000023000000}"/>
    <cellStyle name="20% - Ênfase2 3 6" xfId="161" xr:uid="{00000000-0005-0000-0000-000024000000}"/>
    <cellStyle name="20% - Ênfase2 4" xfId="162" xr:uid="{00000000-0005-0000-0000-000025000000}"/>
    <cellStyle name="20% - Ênfase2 5" xfId="163" xr:uid="{00000000-0005-0000-0000-000026000000}"/>
    <cellStyle name="20% - Ênfase2 6" xfId="164" xr:uid="{00000000-0005-0000-0000-000027000000}"/>
    <cellStyle name="20% - Ênfase2 7" xfId="165" xr:uid="{00000000-0005-0000-0000-000028000000}"/>
    <cellStyle name="20% - Ênfase2 8" xfId="166" xr:uid="{00000000-0005-0000-0000-000029000000}"/>
    <cellStyle name="20% - Ênfase3" xfId="3" builtinId="38" customBuiltin="1"/>
    <cellStyle name="20% - Ênfase3 2" xfId="167" xr:uid="{00000000-0005-0000-0000-00002B000000}"/>
    <cellStyle name="20% - Ênfase3 2 2" xfId="168" xr:uid="{00000000-0005-0000-0000-00002C000000}"/>
    <cellStyle name="20% - Ênfase3 2 3" xfId="169" xr:uid="{00000000-0005-0000-0000-00002D000000}"/>
    <cellStyle name="20% - Ênfase3 2 4" xfId="170" xr:uid="{00000000-0005-0000-0000-00002E000000}"/>
    <cellStyle name="20% - Ênfase3 2 5" xfId="171" xr:uid="{00000000-0005-0000-0000-00002F000000}"/>
    <cellStyle name="20% - Ênfase3 2 6" xfId="172" xr:uid="{00000000-0005-0000-0000-000030000000}"/>
    <cellStyle name="20% - Ênfase3 3" xfId="173" xr:uid="{00000000-0005-0000-0000-000031000000}"/>
    <cellStyle name="20% - Ênfase3 3 2" xfId="174" xr:uid="{00000000-0005-0000-0000-000032000000}"/>
    <cellStyle name="20% - Ênfase3 3 3" xfId="175" xr:uid="{00000000-0005-0000-0000-000033000000}"/>
    <cellStyle name="20% - Ênfase3 3 4" xfId="176" xr:uid="{00000000-0005-0000-0000-000034000000}"/>
    <cellStyle name="20% - Ênfase3 3 5" xfId="177" xr:uid="{00000000-0005-0000-0000-000035000000}"/>
    <cellStyle name="20% - Ênfase3 3 6" xfId="178" xr:uid="{00000000-0005-0000-0000-000036000000}"/>
    <cellStyle name="20% - Ênfase3 4" xfId="179" xr:uid="{00000000-0005-0000-0000-000037000000}"/>
    <cellStyle name="20% - Ênfase3 5" xfId="180" xr:uid="{00000000-0005-0000-0000-000038000000}"/>
    <cellStyle name="20% - Ênfase3 6" xfId="181" xr:uid="{00000000-0005-0000-0000-000039000000}"/>
    <cellStyle name="20% - Ênfase3 7" xfId="182" xr:uid="{00000000-0005-0000-0000-00003A000000}"/>
    <cellStyle name="20% - Ênfase3 8" xfId="183" xr:uid="{00000000-0005-0000-0000-00003B000000}"/>
    <cellStyle name="20% - Ênfase4" xfId="4" builtinId="42" customBuiltin="1"/>
    <cellStyle name="20% - Ênfase4 2" xfId="184" xr:uid="{00000000-0005-0000-0000-00003D000000}"/>
    <cellStyle name="20% - Ênfase4 2 2" xfId="185" xr:uid="{00000000-0005-0000-0000-00003E000000}"/>
    <cellStyle name="20% - Ênfase4 2 3" xfId="186" xr:uid="{00000000-0005-0000-0000-00003F000000}"/>
    <cellStyle name="20% - Ênfase4 2 4" xfId="187" xr:uid="{00000000-0005-0000-0000-000040000000}"/>
    <cellStyle name="20% - Ênfase4 2 5" xfId="188" xr:uid="{00000000-0005-0000-0000-000041000000}"/>
    <cellStyle name="20% - Ênfase4 2 6" xfId="189" xr:uid="{00000000-0005-0000-0000-000042000000}"/>
    <cellStyle name="20% - Ênfase4 3" xfId="190" xr:uid="{00000000-0005-0000-0000-000043000000}"/>
    <cellStyle name="20% - Ênfase4 3 2" xfId="191" xr:uid="{00000000-0005-0000-0000-000044000000}"/>
    <cellStyle name="20% - Ênfase4 3 3" xfId="192" xr:uid="{00000000-0005-0000-0000-000045000000}"/>
    <cellStyle name="20% - Ênfase4 3 4" xfId="193" xr:uid="{00000000-0005-0000-0000-000046000000}"/>
    <cellStyle name="20% - Ênfase4 3 5" xfId="194" xr:uid="{00000000-0005-0000-0000-000047000000}"/>
    <cellStyle name="20% - Ênfase4 3 6" xfId="195" xr:uid="{00000000-0005-0000-0000-000048000000}"/>
    <cellStyle name="20% - Ênfase4 4" xfId="196" xr:uid="{00000000-0005-0000-0000-000049000000}"/>
    <cellStyle name="20% - Ênfase4 5" xfId="197" xr:uid="{00000000-0005-0000-0000-00004A000000}"/>
    <cellStyle name="20% - Ênfase4 6" xfId="198" xr:uid="{00000000-0005-0000-0000-00004B000000}"/>
    <cellStyle name="20% - Ênfase4 7" xfId="199" xr:uid="{00000000-0005-0000-0000-00004C000000}"/>
    <cellStyle name="20% - Ênfase4 8" xfId="200" xr:uid="{00000000-0005-0000-0000-00004D000000}"/>
    <cellStyle name="20% - Ênfase5" xfId="5" builtinId="46" customBuiltin="1"/>
    <cellStyle name="20% - Ênfase5 2" xfId="201" xr:uid="{00000000-0005-0000-0000-00004F000000}"/>
    <cellStyle name="20% - Ênfase5 2 2" xfId="202" xr:uid="{00000000-0005-0000-0000-000050000000}"/>
    <cellStyle name="20% - Ênfase5 2 3" xfId="203" xr:uid="{00000000-0005-0000-0000-000051000000}"/>
    <cellStyle name="20% - Ênfase5 2 4" xfId="204" xr:uid="{00000000-0005-0000-0000-000052000000}"/>
    <cellStyle name="20% - Ênfase5 2 5" xfId="205" xr:uid="{00000000-0005-0000-0000-000053000000}"/>
    <cellStyle name="20% - Ênfase5 2 6" xfId="206" xr:uid="{00000000-0005-0000-0000-000054000000}"/>
    <cellStyle name="20% - Ênfase5 3" xfId="207" xr:uid="{00000000-0005-0000-0000-000055000000}"/>
    <cellStyle name="20% - Ênfase5 3 2" xfId="208" xr:uid="{00000000-0005-0000-0000-000056000000}"/>
    <cellStyle name="20% - Ênfase5 3 3" xfId="209" xr:uid="{00000000-0005-0000-0000-000057000000}"/>
    <cellStyle name="20% - Ênfase5 3 4" xfId="210" xr:uid="{00000000-0005-0000-0000-000058000000}"/>
    <cellStyle name="20% - Ênfase5 3 5" xfId="211" xr:uid="{00000000-0005-0000-0000-000059000000}"/>
    <cellStyle name="20% - Ênfase5 3 6" xfId="212" xr:uid="{00000000-0005-0000-0000-00005A000000}"/>
    <cellStyle name="20% - Ênfase5 4" xfId="213" xr:uid="{00000000-0005-0000-0000-00005B000000}"/>
    <cellStyle name="20% - Ênfase5 5" xfId="214" xr:uid="{00000000-0005-0000-0000-00005C000000}"/>
    <cellStyle name="20% - Ênfase5 6" xfId="215" xr:uid="{00000000-0005-0000-0000-00005D000000}"/>
    <cellStyle name="20% - Ênfase5 7" xfId="216" xr:uid="{00000000-0005-0000-0000-00005E000000}"/>
    <cellStyle name="20% - Ênfase5 8" xfId="217" xr:uid="{00000000-0005-0000-0000-00005F000000}"/>
    <cellStyle name="20% - Ênfase6" xfId="6" builtinId="50" customBuiltin="1"/>
    <cellStyle name="20% - Ênfase6 2" xfId="218" xr:uid="{00000000-0005-0000-0000-000061000000}"/>
    <cellStyle name="20% - Ênfase6 2 2" xfId="219" xr:uid="{00000000-0005-0000-0000-000062000000}"/>
    <cellStyle name="20% - Ênfase6 2 3" xfId="220" xr:uid="{00000000-0005-0000-0000-000063000000}"/>
    <cellStyle name="20% - Ênfase6 2 4" xfId="221" xr:uid="{00000000-0005-0000-0000-000064000000}"/>
    <cellStyle name="20% - Ênfase6 2 5" xfId="222" xr:uid="{00000000-0005-0000-0000-000065000000}"/>
    <cellStyle name="20% - Ênfase6 2 6" xfId="223" xr:uid="{00000000-0005-0000-0000-000066000000}"/>
    <cellStyle name="20% - Ênfase6 3" xfId="224" xr:uid="{00000000-0005-0000-0000-000067000000}"/>
    <cellStyle name="20% - Ênfase6 3 2" xfId="225" xr:uid="{00000000-0005-0000-0000-000068000000}"/>
    <cellStyle name="20% - Ênfase6 3 3" xfId="226" xr:uid="{00000000-0005-0000-0000-000069000000}"/>
    <cellStyle name="20% - Ênfase6 3 4" xfId="227" xr:uid="{00000000-0005-0000-0000-00006A000000}"/>
    <cellStyle name="20% - Ênfase6 3 5" xfId="228" xr:uid="{00000000-0005-0000-0000-00006B000000}"/>
    <cellStyle name="20% - Ênfase6 3 6" xfId="229" xr:uid="{00000000-0005-0000-0000-00006C000000}"/>
    <cellStyle name="20% - Ênfase6 4" xfId="230" xr:uid="{00000000-0005-0000-0000-00006D000000}"/>
    <cellStyle name="20% - Ênfase6 5" xfId="231" xr:uid="{00000000-0005-0000-0000-00006E000000}"/>
    <cellStyle name="20% - Ênfase6 6" xfId="232" xr:uid="{00000000-0005-0000-0000-00006F000000}"/>
    <cellStyle name="20% - Ênfase6 7" xfId="233" xr:uid="{00000000-0005-0000-0000-000070000000}"/>
    <cellStyle name="20% - Ênfase6 8" xfId="234" xr:uid="{00000000-0005-0000-0000-000071000000}"/>
    <cellStyle name="40% - Accent1" xfId="805" xr:uid="{00000000-0005-0000-0000-000072000000}"/>
    <cellStyle name="40% - Accent2" xfId="806" xr:uid="{00000000-0005-0000-0000-000073000000}"/>
    <cellStyle name="40% - Accent3" xfId="807" xr:uid="{00000000-0005-0000-0000-000074000000}"/>
    <cellStyle name="40% - Accent4" xfId="808" xr:uid="{00000000-0005-0000-0000-000075000000}"/>
    <cellStyle name="40% - Accent5" xfId="809" xr:uid="{00000000-0005-0000-0000-000076000000}"/>
    <cellStyle name="40% - Accent6" xfId="810" xr:uid="{00000000-0005-0000-0000-000077000000}"/>
    <cellStyle name="40% - Ênfase1" xfId="7" builtinId="31" customBuiltin="1"/>
    <cellStyle name="40% - Ênfase1 2" xfId="235" xr:uid="{00000000-0005-0000-0000-000079000000}"/>
    <cellStyle name="40% - Ênfase1 2 2" xfId="236" xr:uid="{00000000-0005-0000-0000-00007A000000}"/>
    <cellStyle name="40% - Ênfase1 2 3" xfId="237" xr:uid="{00000000-0005-0000-0000-00007B000000}"/>
    <cellStyle name="40% - Ênfase1 2 4" xfId="238" xr:uid="{00000000-0005-0000-0000-00007C000000}"/>
    <cellStyle name="40% - Ênfase1 2 5" xfId="239" xr:uid="{00000000-0005-0000-0000-00007D000000}"/>
    <cellStyle name="40% - Ênfase1 2 6" xfId="240" xr:uid="{00000000-0005-0000-0000-00007E000000}"/>
    <cellStyle name="40% - Ênfase1 3" xfId="241" xr:uid="{00000000-0005-0000-0000-00007F000000}"/>
    <cellStyle name="40% - Ênfase1 3 2" xfId="242" xr:uid="{00000000-0005-0000-0000-000080000000}"/>
    <cellStyle name="40% - Ênfase1 3 3" xfId="243" xr:uid="{00000000-0005-0000-0000-000081000000}"/>
    <cellStyle name="40% - Ênfase1 3 4" xfId="244" xr:uid="{00000000-0005-0000-0000-000082000000}"/>
    <cellStyle name="40% - Ênfase1 3 5" xfId="245" xr:uid="{00000000-0005-0000-0000-000083000000}"/>
    <cellStyle name="40% - Ênfase1 3 6" xfId="246" xr:uid="{00000000-0005-0000-0000-000084000000}"/>
    <cellStyle name="40% - Ênfase1 4" xfId="247" xr:uid="{00000000-0005-0000-0000-000085000000}"/>
    <cellStyle name="40% - Ênfase1 5" xfId="248" xr:uid="{00000000-0005-0000-0000-000086000000}"/>
    <cellStyle name="40% - Ênfase1 6" xfId="249" xr:uid="{00000000-0005-0000-0000-000087000000}"/>
    <cellStyle name="40% - Ênfase1 7" xfId="250" xr:uid="{00000000-0005-0000-0000-000088000000}"/>
    <cellStyle name="40% - Ênfase1 8" xfId="251" xr:uid="{00000000-0005-0000-0000-000089000000}"/>
    <cellStyle name="40% - Ênfase2" xfId="8" builtinId="35" customBuiltin="1"/>
    <cellStyle name="40% - Ênfase2 2" xfId="252" xr:uid="{00000000-0005-0000-0000-00008B000000}"/>
    <cellStyle name="40% - Ênfase2 2 2" xfId="253" xr:uid="{00000000-0005-0000-0000-00008C000000}"/>
    <cellStyle name="40% - Ênfase2 2 3" xfId="254" xr:uid="{00000000-0005-0000-0000-00008D000000}"/>
    <cellStyle name="40% - Ênfase2 2 4" xfId="255" xr:uid="{00000000-0005-0000-0000-00008E000000}"/>
    <cellStyle name="40% - Ênfase2 2 5" xfId="256" xr:uid="{00000000-0005-0000-0000-00008F000000}"/>
    <cellStyle name="40% - Ênfase2 2 6" xfId="257" xr:uid="{00000000-0005-0000-0000-000090000000}"/>
    <cellStyle name="40% - Ênfase2 3" xfId="258" xr:uid="{00000000-0005-0000-0000-000091000000}"/>
    <cellStyle name="40% - Ênfase2 3 2" xfId="259" xr:uid="{00000000-0005-0000-0000-000092000000}"/>
    <cellStyle name="40% - Ênfase2 3 3" xfId="260" xr:uid="{00000000-0005-0000-0000-000093000000}"/>
    <cellStyle name="40% - Ênfase2 3 4" xfId="261" xr:uid="{00000000-0005-0000-0000-000094000000}"/>
    <cellStyle name="40% - Ênfase2 3 5" xfId="262" xr:uid="{00000000-0005-0000-0000-000095000000}"/>
    <cellStyle name="40% - Ênfase2 3 6" xfId="263" xr:uid="{00000000-0005-0000-0000-000096000000}"/>
    <cellStyle name="40% - Ênfase2 4" xfId="264" xr:uid="{00000000-0005-0000-0000-000097000000}"/>
    <cellStyle name="40% - Ênfase2 5" xfId="265" xr:uid="{00000000-0005-0000-0000-000098000000}"/>
    <cellStyle name="40% - Ênfase2 6" xfId="266" xr:uid="{00000000-0005-0000-0000-000099000000}"/>
    <cellStyle name="40% - Ênfase2 7" xfId="267" xr:uid="{00000000-0005-0000-0000-00009A000000}"/>
    <cellStyle name="40% - Ênfase2 8" xfId="268" xr:uid="{00000000-0005-0000-0000-00009B000000}"/>
    <cellStyle name="40% - Ênfase3" xfId="9" builtinId="39" customBuiltin="1"/>
    <cellStyle name="40% - Ênfase3 2" xfId="269" xr:uid="{00000000-0005-0000-0000-00009D000000}"/>
    <cellStyle name="40% - Ênfase3 2 2" xfId="270" xr:uid="{00000000-0005-0000-0000-00009E000000}"/>
    <cellStyle name="40% - Ênfase3 2 3" xfId="271" xr:uid="{00000000-0005-0000-0000-00009F000000}"/>
    <cellStyle name="40% - Ênfase3 2 4" xfId="272" xr:uid="{00000000-0005-0000-0000-0000A0000000}"/>
    <cellStyle name="40% - Ênfase3 2 5" xfId="273" xr:uid="{00000000-0005-0000-0000-0000A1000000}"/>
    <cellStyle name="40% - Ênfase3 2 6" xfId="274" xr:uid="{00000000-0005-0000-0000-0000A2000000}"/>
    <cellStyle name="40% - Ênfase3 3" xfId="275" xr:uid="{00000000-0005-0000-0000-0000A3000000}"/>
    <cellStyle name="40% - Ênfase3 3 2" xfId="276" xr:uid="{00000000-0005-0000-0000-0000A4000000}"/>
    <cellStyle name="40% - Ênfase3 3 3" xfId="277" xr:uid="{00000000-0005-0000-0000-0000A5000000}"/>
    <cellStyle name="40% - Ênfase3 3 4" xfId="278" xr:uid="{00000000-0005-0000-0000-0000A6000000}"/>
    <cellStyle name="40% - Ênfase3 3 5" xfId="279" xr:uid="{00000000-0005-0000-0000-0000A7000000}"/>
    <cellStyle name="40% - Ênfase3 3 6" xfId="280" xr:uid="{00000000-0005-0000-0000-0000A8000000}"/>
    <cellStyle name="40% - Ênfase3 4" xfId="281" xr:uid="{00000000-0005-0000-0000-0000A9000000}"/>
    <cellStyle name="40% - Ênfase3 5" xfId="282" xr:uid="{00000000-0005-0000-0000-0000AA000000}"/>
    <cellStyle name="40% - Ênfase3 6" xfId="283" xr:uid="{00000000-0005-0000-0000-0000AB000000}"/>
    <cellStyle name="40% - Ênfase3 7" xfId="284" xr:uid="{00000000-0005-0000-0000-0000AC000000}"/>
    <cellStyle name="40% - Ênfase3 8" xfId="285" xr:uid="{00000000-0005-0000-0000-0000AD000000}"/>
    <cellStyle name="40% - Ênfase4" xfId="10" builtinId="43" customBuiltin="1"/>
    <cellStyle name="40% - Ênfase4 2" xfId="286" xr:uid="{00000000-0005-0000-0000-0000AF000000}"/>
    <cellStyle name="40% - Ênfase4 2 2" xfId="287" xr:uid="{00000000-0005-0000-0000-0000B0000000}"/>
    <cellStyle name="40% - Ênfase4 2 3" xfId="288" xr:uid="{00000000-0005-0000-0000-0000B1000000}"/>
    <cellStyle name="40% - Ênfase4 2 4" xfId="289" xr:uid="{00000000-0005-0000-0000-0000B2000000}"/>
    <cellStyle name="40% - Ênfase4 2 5" xfId="290" xr:uid="{00000000-0005-0000-0000-0000B3000000}"/>
    <cellStyle name="40% - Ênfase4 2 6" xfId="291" xr:uid="{00000000-0005-0000-0000-0000B4000000}"/>
    <cellStyle name="40% - Ênfase4 3" xfId="292" xr:uid="{00000000-0005-0000-0000-0000B5000000}"/>
    <cellStyle name="40% - Ênfase4 3 2" xfId="293" xr:uid="{00000000-0005-0000-0000-0000B6000000}"/>
    <cellStyle name="40% - Ênfase4 3 3" xfId="294" xr:uid="{00000000-0005-0000-0000-0000B7000000}"/>
    <cellStyle name="40% - Ênfase4 3 4" xfId="295" xr:uid="{00000000-0005-0000-0000-0000B8000000}"/>
    <cellStyle name="40% - Ênfase4 3 5" xfId="296" xr:uid="{00000000-0005-0000-0000-0000B9000000}"/>
    <cellStyle name="40% - Ênfase4 3 6" xfId="297" xr:uid="{00000000-0005-0000-0000-0000BA000000}"/>
    <cellStyle name="40% - Ênfase4 4" xfId="298" xr:uid="{00000000-0005-0000-0000-0000BB000000}"/>
    <cellStyle name="40% - Ênfase4 5" xfId="299" xr:uid="{00000000-0005-0000-0000-0000BC000000}"/>
    <cellStyle name="40% - Ênfase4 6" xfId="300" xr:uid="{00000000-0005-0000-0000-0000BD000000}"/>
    <cellStyle name="40% - Ênfase4 7" xfId="301" xr:uid="{00000000-0005-0000-0000-0000BE000000}"/>
    <cellStyle name="40% - Ênfase4 8" xfId="302" xr:uid="{00000000-0005-0000-0000-0000BF000000}"/>
    <cellStyle name="40% - Ênfase5" xfId="11" builtinId="47" customBuiltin="1"/>
    <cellStyle name="40% - Ênfase5 2" xfId="303" xr:uid="{00000000-0005-0000-0000-0000C1000000}"/>
    <cellStyle name="40% - Ênfase5 2 2" xfId="304" xr:uid="{00000000-0005-0000-0000-0000C2000000}"/>
    <cellStyle name="40% - Ênfase5 2 3" xfId="305" xr:uid="{00000000-0005-0000-0000-0000C3000000}"/>
    <cellStyle name="40% - Ênfase5 2 4" xfId="306" xr:uid="{00000000-0005-0000-0000-0000C4000000}"/>
    <cellStyle name="40% - Ênfase5 2 5" xfId="307" xr:uid="{00000000-0005-0000-0000-0000C5000000}"/>
    <cellStyle name="40% - Ênfase5 2 6" xfId="308" xr:uid="{00000000-0005-0000-0000-0000C6000000}"/>
    <cellStyle name="40% - Ênfase5 3" xfId="309" xr:uid="{00000000-0005-0000-0000-0000C7000000}"/>
    <cellStyle name="40% - Ênfase5 3 2" xfId="310" xr:uid="{00000000-0005-0000-0000-0000C8000000}"/>
    <cellStyle name="40% - Ênfase5 3 3" xfId="311" xr:uid="{00000000-0005-0000-0000-0000C9000000}"/>
    <cellStyle name="40% - Ênfase5 3 4" xfId="312" xr:uid="{00000000-0005-0000-0000-0000CA000000}"/>
    <cellStyle name="40% - Ênfase5 3 5" xfId="313" xr:uid="{00000000-0005-0000-0000-0000CB000000}"/>
    <cellStyle name="40% - Ênfase5 3 6" xfId="314" xr:uid="{00000000-0005-0000-0000-0000CC000000}"/>
    <cellStyle name="40% - Ênfase5 4" xfId="315" xr:uid="{00000000-0005-0000-0000-0000CD000000}"/>
    <cellStyle name="40% - Ênfase5 5" xfId="316" xr:uid="{00000000-0005-0000-0000-0000CE000000}"/>
    <cellStyle name="40% - Ênfase5 6" xfId="317" xr:uid="{00000000-0005-0000-0000-0000CF000000}"/>
    <cellStyle name="40% - Ênfase5 7" xfId="318" xr:uid="{00000000-0005-0000-0000-0000D0000000}"/>
    <cellStyle name="40% - Ênfase5 8" xfId="319" xr:uid="{00000000-0005-0000-0000-0000D1000000}"/>
    <cellStyle name="40% - Ênfase6" xfId="12" builtinId="51" customBuiltin="1"/>
    <cellStyle name="40% - Ênfase6 2" xfId="320" xr:uid="{00000000-0005-0000-0000-0000D3000000}"/>
    <cellStyle name="40% - Ênfase6 2 2" xfId="321" xr:uid="{00000000-0005-0000-0000-0000D4000000}"/>
    <cellStyle name="40% - Ênfase6 2 3" xfId="322" xr:uid="{00000000-0005-0000-0000-0000D5000000}"/>
    <cellStyle name="40% - Ênfase6 2 4" xfId="323" xr:uid="{00000000-0005-0000-0000-0000D6000000}"/>
    <cellStyle name="40% - Ênfase6 2 5" xfId="324" xr:uid="{00000000-0005-0000-0000-0000D7000000}"/>
    <cellStyle name="40% - Ênfase6 2 6" xfId="325" xr:uid="{00000000-0005-0000-0000-0000D8000000}"/>
    <cellStyle name="40% - Ênfase6 3" xfId="326" xr:uid="{00000000-0005-0000-0000-0000D9000000}"/>
    <cellStyle name="40% - Ênfase6 3 2" xfId="327" xr:uid="{00000000-0005-0000-0000-0000DA000000}"/>
    <cellStyle name="40% - Ênfase6 3 3" xfId="328" xr:uid="{00000000-0005-0000-0000-0000DB000000}"/>
    <cellStyle name="40% - Ênfase6 3 4" xfId="329" xr:uid="{00000000-0005-0000-0000-0000DC000000}"/>
    <cellStyle name="40% - Ênfase6 3 5" xfId="330" xr:uid="{00000000-0005-0000-0000-0000DD000000}"/>
    <cellStyle name="40% - Ênfase6 3 6" xfId="331" xr:uid="{00000000-0005-0000-0000-0000DE000000}"/>
    <cellStyle name="40% - Ênfase6 4" xfId="332" xr:uid="{00000000-0005-0000-0000-0000DF000000}"/>
    <cellStyle name="40% - Ênfase6 5" xfId="333" xr:uid="{00000000-0005-0000-0000-0000E0000000}"/>
    <cellStyle name="40% - Ênfase6 6" xfId="334" xr:uid="{00000000-0005-0000-0000-0000E1000000}"/>
    <cellStyle name="40% - Ênfase6 7" xfId="335" xr:uid="{00000000-0005-0000-0000-0000E2000000}"/>
    <cellStyle name="40% - Ênfase6 8" xfId="336" xr:uid="{00000000-0005-0000-0000-0000E3000000}"/>
    <cellStyle name="60% - Accent1" xfId="811" xr:uid="{00000000-0005-0000-0000-0000E4000000}"/>
    <cellStyle name="60% - Accent2" xfId="812" xr:uid="{00000000-0005-0000-0000-0000E5000000}"/>
    <cellStyle name="60% - Accent3" xfId="813" xr:uid="{00000000-0005-0000-0000-0000E6000000}"/>
    <cellStyle name="60% - Accent4" xfId="814" xr:uid="{00000000-0005-0000-0000-0000E7000000}"/>
    <cellStyle name="60% - Accent5" xfId="815" xr:uid="{00000000-0005-0000-0000-0000E8000000}"/>
    <cellStyle name="60% - Accent6" xfId="816" xr:uid="{00000000-0005-0000-0000-0000E9000000}"/>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Accent1" xfId="817" xr:uid="{00000000-0005-0000-0000-0000F0000000}"/>
    <cellStyle name="Accent2" xfId="818" xr:uid="{00000000-0005-0000-0000-0000F1000000}"/>
    <cellStyle name="Accent3" xfId="819" xr:uid="{00000000-0005-0000-0000-0000F2000000}"/>
    <cellStyle name="Accent4" xfId="820" xr:uid="{00000000-0005-0000-0000-0000F3000000}"/>
    <cellStyle name="Accent5" xfId="821" xr:uid="{00000000-0005-0000-0000-0000F4000000}"/>
    <cellStyle name="Accent6" xfId="822" xr:uid="{00000000-0005-0000-0000-0000F5000000}"/>
    <cellStyle name="Bad" xfId="823" xr:uid="{00000000-0005-0000-0000-0000F6000000}"/>
    <cellStyle name="Bom" xfId="19" builtinId="26" customBuiltin="1"/>
    <cellStyle name="Calculation" xfId="824" xr:uid="{00000000-0005-0000-0000-0000F8000000}"/>
    <cellStyle name="Cálculo" xfId="20" builtinId="22" customBuiltin="1"/>
    <cellStyle name="Célula de Verificação" xfId="21" builtinId="23" customBuiltin="1"/>
    <cellStyle name="Célula Vinculada" xfId="22" builtinId="24" customBuiltin="1"/>
    <cellStyle name="Check Cell" xfId="825" xr:uid="{00000000-0005-0000-0000-0000FC000000}"/>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Excel Built-in Normal" xfId="30" xr:uid="{00000000-0005-0000-0000-000004010000}"/>
    <cellStyle name="Excel Built-in Normal 10" xfId="861" xr:uid="{00000000-0005-0000-0000-000005010000}"/>
    <cellStyle name="Excel Built-in Normal 2" xfId="862" xr:uid="{00000000-0005-0000-0000-000006010000}"/>
    <cellStyle name="Excel Built-in Normal 3" xfId="863" xr:uid="{00000000-0005-0000-0000-000007010000}"/>
    <cellStyle name="Excel Built-in Normal 4" xfId="864" xr:uid="{00000000-0005-0000-0000-000008010000}"/>
    <cellStyle name="Excel Built-in Normal 5" xfId="865" xr:uid="{00000000-0005-0000-0000-000009010000}"/>
    <cellStyle name="Excel Built-in Normal 6" xfId="866" xr:uid="{00000000-0005-0000-0000-00000A010000}"/>
    <cellStyle name="Excel Built-in Normal 7" xfId="867" xr:uid="{00000000-0005-0000-0000-00000B010000}"/>
    <cellStyle name="Excel Built-in Normal 8" xfId="868" xr:uid="{00000000-0005-0000-0000-00000C010000}"/>
    <cellStyle name="Excel Built-in Normal 9" xfId="869" xr:uid="{00000000-0005-0000-0000-00000D010000}"/>
    <cellStyle name="Explanatory Text" xfId="826" xr:uid="{00000000-0005-0000-0000-00000E010000}"/>
    <cellStyle name="Good" xfId="827" xr:uid="{00000000-0005-0000-0000-00000F010000}"/>
    <cellStyle name="Heading 1" xfId="828" xr:uid="{00000000-0005-0000-0000-000010010000}"/>
    <cellStyle name="Heading 2" xfId="829" xr:uid="{00000000-0005-0000-0000-000011010000}"/>
    <cellStyle name="Heading 3" xfId="830" xr:uid="{00000000-0005-0000-0000-000012010000}"/>
    <cellStyle name="Heading 4" xfId="831" xr:uid="{00000000-0005-0000-0000-000013010000}"/>
    <cellStyle name="Hiperlink" xfId="859" builtinId="8"/>
    <cellStyle name="Input" xfId="832" xr:uid="{00000000-0005-0000-0000-000016010000}"/>
    <cellStyle name="Linked Cell" xfId="833" xr:uid="{00000000-0005-0000-0000-000017010000}"/>
    <cellStyle name="Moeda 2" xfId="32" xr:uid="{00000000-0005-0000-0000-000019010000}"/>
    <cellStyle name="Moeda 2 10" xfId="337" xr:uid="{00000000-0005-0000-0000-00001A010000}"/>
    <cellStyle name="Moeda 2 11" xfId="338" xr:uid="{00000000-0005-0000-0000-00001B010000}"/>
    <cellStyle name="Moeda 2 12" xfId="339" xr:uid="{00000000-0005-0000-0000-00001C010000}"/>
    <cellStyle name="Moeda 2 13" xfId="340" xr:uid="{00000000-0005-0000-0000-00001D010000}"/>
    <cellStyle name="Moeda 2 14" xfId="341" xr:uid="{00000000-0005-0000-0000-00001E010000}"/>
    <cellStyle name="Moeda 2 15" xfId="342" xr:uid="{00000000-0005-0000-0000-00001F010000}"/>
    <cellStyle name="Moeda 2 16" xfId="343" xr:uid="{00000000-0005-0000-0000-000020010000}"/>
    <cellStyle name="Moeda 2 17" xfId="344" xr:uid="{00000000-0005-0000-0000-000021010000}"/>
    <cellStyle name="Moeda 2 18" xfId="345" xr:uid="{00000000-0005-0000-0000-000022010000}"/>
    <cellStyle name="Moeda 2 19" xfId="346" xr:uid="{00000000-0005-0000-0000-000023010000}"/>
    <cellStyle name="Moeda 2 2" xfId="347" xr:uid="{00000000-0005-0000-0000-000024010000}"/>
    <cellStyle name="Moeda 2 2 2" xfId="1459" xr:uid="{00000000-0005-0000-0000-000025010000}"/>
    <cellStyle name="Moeda 2 20" xfId="348" xr:uid="{00000000-0005-0000-0000-000026010000}"/>
    <cellStyle name="Moeda 2 21" xfId="349" xr:uid="{00000000-0005-0000-0000-000027010000}"/>
    <cellStyle name="Moeda 2 22" xfId="350" xr:uid="{00000000-0005-0000-0000-000028010000}"/>
    <cellStyle name="Moeda 2 23" xfId="351" xr:uid="{00000000-0005-0000-0000-000029010000}"/>
    <cellStyle name="Moeda 2 24" xfId="870" xr:uid="{00000000-0005-0000-0000-00002A010000}"/>
    <cellStyle name="Moeda 2 25" xfId="871" xr:uid="{00000000-0005-0000-0000-00002B010000}"/>
    <cellStyle name="Moeda 2 26" xfId="872" xr:uid="{00000000-0005-0000-0000-00002C010000}"/>
    <cellStyle name="Moeda 2 27" xfId="873" xr:uid="{00000000-0005-0000-0000-00002D010000}"/>
    <cellStyle name="Moeda 2 28" xfId="874" xr:uid="{00000000-0005-0000-0000-00002E010000}"/>
    <cellStyle name="Moeda 2 29" xfId="875" xr:uid="{00000000-0005-0000-0000-00002F010000}"/>
    <cellStyle name="Moeda 2 3" xfId="352" xr:uid="{00000000-0005-0000-0000-000030010000}"/>
    <cellStyle name="Moeda 2 30" xfId="876" xr:uid="{00000000-0005-0000-0000-000031010000}"/>
    <cellStyle name="Moeda 2 31" xfId="877" xr:uid="{00000000-0005-0000-0000-000032010000}"/>
    <cellStyle name="Moeda 2 32" xfId="878" xr:uid="{00000000-0005-0000-0000-000033010000}"/>
    <cellStyle name="Moeda 2 4" xfId="353" xr:uid="{00000000-0005-0000-0000-000034010000}"/>
    <cellStyle name="Moeda 2 5" xfId="354" xr:uid="{00000000-0005-0000-0000-000035010000}"/>
    <cellStyle name="Moeda 2 6" xfId="355" xr:uid="{00000000-0005-0000-0000-000036010000}"/>
    <cellStyle name="Moeda 2 7" xfId="356" xr:uid="{00000000-0005-0000-0000-000037010000}"/>
    <cellStyle name="Moeda 2 8" xfId="357" xr:uid="{00000000-0005-0000-0000-000038010000}"/>
    <cellStyle name="Moeda 2 9" xfId="358" xr:uid="{00000000-0005-0000-0000-000039010000}"/>
    <cellStyle name="Moeda 2_818889 Palmeirais Orc. Rec. Estrada Vicinal CM" xfId="879" xr:uid="{00000000-0005-0000-0000-00003A010000}"/>
    <cellStyle name="Moeda 3" xfId="131" xr:uid="{00000000-0005-0000-0000-00003B010000}"/>
    <cellStyle name="Moeda 4" xfId="359" xr:uid="{00000000-0005-0000-0000-00003C010000}"/>
    <cellStyle name="Moeda 4 2" xfId="360" xr:uid="{00000000-0005-0000-0000-00003D010000}"/>
    <cellStyle name="Moeda 4 2 2" xfId="1461" xr:uid="{00000000-0005-0000-0000-00003E010000}"/>
    <cellStyle name="Moeda 4 3" xfId="1460" xr:uid="{00000000-0005-0000-0000-00003F010000}"/>
    <cellStyle name="Moeda 5" xfId="844" xr:uid="{00000000-0005-0000-0000-000040010000}"/>
    <cellStyle name="Moeda 5 2" xfId="1711" xr:uid="{00000000-0005-0000-0000-000041010000}"/>
    <cellStyle name="Neutral" xfId="834" xr:uid="{00000000-0005-0000-0000-000043010000}"/>
    <cellStyle name="Neutro" xfId="33" builtinId="28" customBuiltin="1"/>
    <cellStyle name="Normal" xfId="0" builtinId="0"/>
    <cellStyle name="Normal 10" xfId="361" xr:uid="{00000000-0005-0000-0000-000045010000}"/>
    <cellStyle name="Normal 11" xfId="362" xr:uid="{00000000-0005-0000-0000-000046010000}"/>
    <cellStyle name="Normal 12" xfId="839" xr:uid="{00000000-0005-0000-0000-000047010000}"/>
    <cellStyle name="Normal 12 10" xfId="880" xr:uid="{00000000-0005-0000-0000-000048010000}"/>
    <cellStyle name="Normal 12 11" xfId="1708" xr:uid="{00000000-0005-0000-0000-000049010000}"/>
    <cellStyle name="Normal 12 2" xfId="881" xr:uid="{00000000-0005-0000-0000-00004A010000}"/>
    <cellStyle name="Normal 12 3" xfId="882" xr:uid="{00000000-0005-0000-0000-00004B010000}"/>
    <cellStyle name="Normal 12 4" xfId="883" xr:uid="{00000000-0005-0000-0000-00004C010000}"/>
    <cellStyle name="Normal 12 5" xfId="884" xr:uid="{00000000-0005-0000-0000-00004D010000}"/>
    <cellStyle name="Normal 12 6" xfId="885" xr:uid="{00000000-0005-0000-0000-00004E010000}"/>
    <cellStyle name="Normal 12 7" xfId="886" xr:uid="{00000000-0005-0000-0000-00004F010000}"/>
    <cellStyle name="Normal 12 8" xfId="887" xr:uid="{00000000-0005-0000-0000-000050010000}"/>
    <cellStyle name="Normal 12 9" xfId="888" xr:uid="{00000000-0005-0000-0000-000051010000}"/>
    <cellStyle name="Normal 13" xfId="840" xr:uid="{00000000-0005-0000-0000-000052010000}"/>
    <cellStyle name="Normal 13 2" xfId="841" xr:uid="{00000000-0005-0000-0000-000053010000}"/>
    <cellStyle name="Normal 13 3" xfId="842" xr:uid="{00000000-0005-0000-0000-000054010000}"/>
    <cellStyle name="Normal 13 3 10" xfId="889" xr:uid="{00000000-0005-0000-0000-000055010000}"/>
    <cellStyle name="Normal 13 3 11" xfId="1709" xr:uid="{00000000-0005-0000-0000-000056010000}"/>
    <cellStyle name="Normal 13 3 2" xfId="890" xr:uid="{00000000-0005-0000-0000-000057010000}"/>
    <cellStyle name="Normal 13 3 3" xfId="891" xr:uid="{00000000-0005-0000-0000-000058010000}"/>
    <cellStyle name="Normal 13 3 4" xfId="892" xr:uid="{00000000-0005-0000-0000-000059010000}"/>
    <cellStyle name="Normal 13 3 5" xfId="893" xr:uid="{00000000-0005-0000-0000-00005A010000}"/>
    <cellStyle name="Normal 13 3 6" xfId="894" xr:uid="{00000000-0005-0000-0000-00005B010000}"/>
    <cellStyle name="Normal 13 3 7" xfId="895" xr:uid="{00000000-0005-0000-0000-00005C010000}"/>
    <cellStyle name="Normal 13 3 8" xfId="896" xr:uid="{00000000-0005-0000-0000-00005D010000}"/>
    <cellStyle name="Normal 13 3 9" xfId="897" xr:uid="{00000000-0005-0000-0000-00005E010000}"/>
    <cellStyle name="Normal 14" xfId="843" xr:uid="{00000000-0005-0000-0000-00005F010000}"/>
    <cellStyle name="Normal 14 10" xfId="898" xr:uid="{00000000-0005-0000-0000-000060010000}"/>
    <cellStyle name="Normal 14 11" xfId="1710" xr:uid="{00000000-0005-0000-0000-000061010000}"/>
    <cellStyle name="Normal 14 2" xfId="899" xr:uid="{00000000-0005-0000-0000-000062010000}"/>
    <cellStyle name="Normal 14 3" xfId="900" xr:uid="{00000000-0005-0000-0000-000063010000}"/>
    <cellStyle name="Normal 14 4" xfId="901" xr:uid="{00000000-0005-0000-0000-000064010000}"/>
    <cellStyle name="Normal 14 5" xfId="902" xr:uid="{00000000-0005-0000-0000-000065010000}"/>
    <cellStyle name="Normal 14 6" xfId="903" xr:uid="{00000000-0005-0000-0000-000066010000}"/>
    <cellStyle name="Normal 14 7" xfId="904" xr:uid="{00000000-0005-0000-0000-000067010000}"/>
    <cellStyle name="Normal 14 8" xfId="905" xr:uid="{00000000-0005-0000-0000-000068010000}"/>
    <cellStyle name="Normal 14 9" xfId="906" xr:uid="{00000000-0005-0000-0000-000069010000}"/>
    <cellStyle name="Normal 15" xfId="1442" xr:uid="{00000000-0005-0000-0000-00006A010000}"/>
    <cellStyle name="Normal 16" xfId="1716" xr:uid="{00000000-0005-0000-0000-00006B010000}"/>
    <cellStyle name="Normal 2" xfId="34" xr:uid="{00000000-0005-0000-0000-00006C010000}"/>
    <cellStyle name="Normal 2 10" xfId="363" xr:uid="{00000000-0005-0000-0000-00006D010000}"/>
    <cellStyle name="Normal 2 11" xfId="364" xr:uid="{00000000-0005-0000-0000-00006E010000}"/>
    <cellStyle name="Normal 2 12" xfId="365" xr:uid="{00000000-0005-0000-0000-00006F010000}"/>
    <cellStyle name="Normal 2 13" xfId="366" xr:uid="{00000000-0005-0000-0000-000070010000}"/>
    <cellStyle name="Normal 2 14" xfId="367" xr:uid="{00000000-0005-0000-0000-000071010000}"/>
    <cellStyle name="Normal 2 15" xfId="368" xr:uid="{00000000-0005-0000-0000-000072010000}"/>
    <cellStyle name="Normal 2 16" xfId="369" xr:uid="{00000000-0005-0000-0000-000073010000}"/>
    <cellStyle name="Normal 2 17" xfId="370" xr:uid="{00000000-0005-0000-0000-000074010000}"/>
    <cellStyle name="Normal 2 18" xfId="371" xr:uid="{00000000-0005-0000-0000-000075010000}"/>
    <cellStyle name="Normal 2 19" xfId="372" xr:uid="{00000000-0005-0000-0000-000076010000}"/>
    <cellStyle name="Normal 2 2" xfId="35" xr:uid="{00000000-0005-0000-0000-000077010000}"/>
    <cellStyle name="Normal 2 2 10" xfId="373" xr:uid="{00000000-0005-0000-0000-000078010000}"/>
    <cellStyle name="Normal 2 2 11" xfId="907" xr:uid="{00000000-0005-0000-0000-000079010000}"/>
    <cellStyle name="Normal 2 2 12" xfId="908" xr:uid="{00000000-0005-0000-0000-00007A010000}"/>
    <cellStyle name="Normal 2 2 13" xfId="909" xr:uid="{00000000-0005-0000-0000-00007B010000}"/>
    <cellStyle name="Normal 2 2 14" xfId="910" xr:uid="{00000000-0005-0000-0000-00007C010000}"/>
    <cellStyle name="Normal 2 2 15" xfId="911" xr:uid="{00000000-0005-0000-0000-00007D010000}"/>
    <cellStyle name="Normal 2 2 16" xfId="912" xr:uid="{00000000-0005-0000-0000-00007E010000}"/>
    <cellStyle name="Normal 2 2 17" xfId="913" xr:uid="{00000000-0005-0000-0000-00007F010000}"/>
    <cellStyle name="Normal 2 2 18" xfId="914" xr:uid="{00000000-0005-0000-0000-000080010000}"/>
    <cellStyle name="Normal 2 2 19" xfId="915" xr:uid="{00000000-0005-0000-0000-000081010000}"/>
    <cellStyle name="Normal 2 2 2" xfId="374" xr:uid="{00000000-0005-0000-0000-000082010000}"/>
    <cellStyle name="Normal 2 2 3" xfId="375" xr:uid="{00000000-0005-0000-0000-000083010000}"/>
    <cellStyle name="Normal 2 2 4" xfId="376" xr:uid="{00000000-0005-0000-0000-000084010000}"/>
    <cellStyle name="Normal 2 2 5" xfId="377" xr:uid="{00000000-0005-0000-0000-000085010000}"/>
    <cellStyle name="Normal 2 2 6" xfId="378" xr:uid="{00000000-0005-0000-0000-000086010000}"/>
    <cellStyle name="Normal 2 2 7" xfId="379" xr:uid="{00000000-0005-0000-0000-000087010000}"/>
    <cellStyle name="Normal 2 2 8" xfId="380" xr:uid="{00000000-0005-0000-0000-000088010000}"/>
    <cellStyle name="Normal 2 2 9" xfId="381" xr:uid="{00000000-0005-0000-0000-000089010000}"/>
    <cellStyle name="Normal 2 20" xfId="382" xr:uid="{00000000-0005-0000-0000-00008A010000}"/>
    <cellStyle name="Normal 2 21" xfId="383" xr:uid="{00000000-0005-0000-0000-00008B010000}"/>
    <cellStyle name="Normal 2 22" xfId="384" xr:uid="{00000000-0005-0000-0000-00008C010000}"/>
    <cellStyle name="Normal 2 23" xfId="385" xr:uid="{00000000-0005-0000-0000-00008D010000}"/>
    <cellStyle name="Normal 2 24" xfId="386" xr:uid="{00000000-0005-0000-0000-00008E010000}"/>
    <cellStyle name="Normal 2 25" xfId="916" xr:uid="{00000000-0005-0000-0000-00008F010000}"/>
    <cellStyle name="Normal 2 26" xfId="917" xr:uid="{00000000-0005-0000-0000-000090010000}"/>
    <cellStyle name="Normal 2 27" xfId="918" xr:uid="{00000000-0005-0000-0000-000091010000}"/>
    <cellStyle name="Normal 2 28" xfId="919" xr:uid="{00000000-0005-0000-0000-000092010000}"/>
    <cellStyle name="Normal 2 29" xfId="920" xr:uid="{00000000-0005-0000-0000-000093010000}"/>
    <cellStyle name="Normal 2 3" xfId="132" xr:uid="{00000000-0005-0000-0000-000094010000}"/>
    <cellStyle name="Normal 2 30" xfId="921" xr:uid="{00000000-0005-0000-0000-000095010000}"/>
    <cellStyle name="Normal 2 31" xfId="922" xr:uid="{00000000-0005-0000-0000-000096010000}"/>
    <cellStyle name="Normal 2 32" xfId="923" xr:uid="{00000000-0005-0000-0000-000097010000}"/>
    <cellStyle name="Normal 2 33" xfId="924" xr:uid="{00000000-0005-0000-0000-000098010000}"/>
    <cellStyle name="Normal 2 4" xfId="387" xr:uid="{00000000-0005-0000-0000-000099010000}"/>
    <cellStyle name="Normal 2 5" xfId="388" xr:uid="{00000000-0005-0000-0000-00009A010000}"/>
    <cellStyle name="Normal 2 6" xfId="389" xr:uid="{00000000-0005-0000-0000-00009B010000}"/>
    <cellStyle name="Normal 2 7" xfId="390" xr:uid="{00000000-0005-0000-0000-00009C010000}"/>
    <cellStyle name="Normal 2 8" xfId="391" xr:uid="{00000000-0005-0000-0000-00009D010000}"/>
    <cellStyle name="Normal 2 9" xfId="392" xr:uid="{00000000-0005-0000-0000-00009E010000}"/>
    <cellStyle name="Normal 2_bdi" xfId="1437" xr:uid="{00000000-0005-0000-0000-00009F010000}"/>
    <cellStyle name="Normal 3" xfId="36" xr:uid="{00000000-0005-0000-0000-0000A0010000}"/>
    <cellStyle name="Normal 3 10" xfId="925" xr:uid="{00000000-0005-0000-0000-0000A1010000}"/>
    <cellStyle name="Normal 3 11" xfId="926" xr:uid="{00000000-0005-0000-0000-0000A2010000}"/>
    <cellStyle name="Normal 3 2" xfId="37" xr:uid="{00000000-0005-0000-0000-0000A3010000}"/>
    <cellStyle name="Normal 3 2 10" xfId="927" xr:uid="{00000000-0005-0000-0000-0000A4010000}"/>
    <cellStyle name="Normal 3 2 11" xfId="928" xr:uid="{00000000-0005-0000-0000-0000A5010000}"/>
    <cellStyle name="Normal 3 2 2" xfId="794" xr:uid="{00000000-0005-0000-0000-0000A6010000}"/>
    <cellStyle name="Normal 3 2 3" xfId="929" xr:uid="{00000000-0005-0000-0000-0000A7010000}"/>
    <cellStyle name="Normal 3 2 4" xfId="930" xr:uid="{00000000-0005-0000-0000-0000A8010000}"/>
    <cellStyle name="Normal 3 2 5" xfId="931" xr:uid="{00000000-0005-0000-0000-0000A9010000}"/>
    <cellStyle name="Normal 3 2 6" xfId="932" xr:uid="{00000000-0005-0000-0000-0000AA010000}"/>
    <cellStyle name="Normal 3 2 7" xfId="933" xr:uid="{00000000-0005-0000-0000-0000AB010000}"/>
    <cellStyle name="Normal 3 2 8" xfId="934" xr:uid="{00000000-0005-0000-0000-0000AC010000}"/>
    <cellStyle name="Normal 3 2 9" xfId="935" xr:uid="{00000000-0005-0000-0000-0000AD010000}"/>
    <cellStyle name="Normal 3 3" xfId="936" xr:uid="{00000000-0005-0000-0000-0000AE010000}"/>
    <cellStyle name="Normal 3 4" xfId="937" xr:uid="{00000000-0005-0000-0000-0000AF010000}"/>
    <cellStyle name="Normal 3 5" xfId="938" xr:uid="{00000000-0005-0000-0000-0000B0010000}"/>
    <cellStyle name="Normal 3 6" xfId="939" xr:uid="{00000000-0005-0000-0000-0000B1010000}"/>
    <cellStyle name="Normal 3 7" xfId="940" xr:uid="{00000000-0005-0000-0000-0000B2010000}"/>
    <cellStyle name="Normal 3 8" xfId="941" xr:uid="{00000000-0005-0000-0000-0000B3010000}"/>
    <cellStyle name="Normal 3 9" xfId="942" xr:uid="{00000000-0005-0000-0000-0000B4010000}"/>
    <cellStyle name="Normal 3_Orç Lorim Batalha" xfId="853" xr:uid="{00000000-0005-0000-0000-0000B5010000}"/>
    <cellStyle name="Normal 4" xfId="38" xr:uid="{00000000-0005-0000-0000-0000B6010000}"/>
    <cellStyle name="Normal 4 2" xfId="39" xr:uid="{00000000-0005-0000-0000-0000B7010000}"/>
    <cellStyle name="Normal 4 2 10" xfId="943" xr:uid="{00000000-0005-0000-0000-0000B8010000}"/>
    <cellStyle name="Normal 4 2 2" xfId="944" xr:uid="{00000000-0005-0000-0000-0000B9010000}"/>
    <cellStyle name="Normal 4 2 3" xfId="945" xr:uid="{00000000-0005-0000-0000-0000BA010000}"/>
    <cellStyle name="Normal 4 2 4" xfId="946" xr:uid="{00000000-0005-0000-0000-0000BB010000}"/>
    <cellStyle name="Normal 4 2 5" xfId="947" xr:uid="{00000000-0005-0000-0000-0000BC010000}"/>
    <cellStyle name="Normal 4 2 6" xfId="948" xr:uid="{00000000-0005-0000-0000-0000BD010000}"/>
    <cellStyle name="Normal 4 2 7" xfId="949" xr:uid="{00000000-0005-0000-0000-0000BE010000}"/>
    <cellStyle name="Normal 4 2 8" xfId="950" xr:uid="{00000000-0005-0000-0000-0000BF010000}"/>
    <cellStyle name="Normal 4 2 9" xfId="951" xr:uid="{00000000-0005-0000-0000-0000C0010000}"/>
    <cellStyle name="Normal 4 3" xfId="393" xr:uid="{00000000-0005-0000-0000-0000C1010000}"/>
    <cellStyle name="Normal 4_BDI" xfId="858" xr:uid="{00000000-0005-0000-0000-0000C2010000}"/>
    <cellStyle name="Normal 5" xfId="40" xr:uid="{00000000-0005-0000-0000-0000C3010000}"/>
    <cellStyle name="Normal 5 10" xfId="952" xr:uid="{00000000-0005-0000-0000-0000C4010000}"/>
    <cellStyle name="Normal 5 11" xfId="953" xr:uid="{00000000-0005-0000-0000-0000C5010000}"/>
    <cellStyle name="Normal 5 2" xfId="846" xr:uid="{00000000-0005-0000-0000-0000C6010000}"/>
    <cellStyle name="Normal 5 3" xfId="954" xr:uid="{00000000-0005-0000-0000-0000C7010000}"/>
    <cellStyle name="Normal 5 4" xfId="955" xr:uid="{00000000-0005-0000-0000-0000C8010000}"/>
    <cellStyle name="Normal 5 5" xfId="956" xr:uid="{00000000-0005-0000-0000-0000C9010000}"/>
    <cellStyle name="Normal 5 6" xfId="957" xr:uid="{00000000-0005-0000-0000-0000CA010000}"/>
    <cellStyle name="Normal 5 7" xfId="958" xr:uid="{00000000-0005-0000-0000-0000CB010000}"/>
    <cellStyle name="Normal 5 8" xfId="959" xr:uid="{00000000-0005-0000-0000-0000CC010000}"/>
    <cellStyle name="Normal 5 9" xfId="960" xr:uid="{00000000-0005-0000-0000-0000CD010000}"/>
    <cellStyle name="Normal 6" xfId="41" xr:uid="{00000000-0005-0000-0000-0000CE010000}"/>
    <cellStyle name="Normal 6 10" xfId="961" xr:uid="{00000000-0005-0000-0000-0000CF010000}"/>
    <cellStyle name="Normal 6 2" xfId="962" xr:uid="{00000000-0005-0000-0000-0000D0010000}"/>
    <cellStyle name="Normal 6 3" xfId="963" xr:uid="{00000000-0005-0000-0000-0000D1010000}"/>
    <cellStyle name="Normal 6 4" xfId="964" xr:uid="{00000000-0005-0000-0000-0000D2010000}"/>
    <cellStyle name="Normal 6 5" xfId="965" xr:uid="{00000000-0005-0000-0000-0000D3010000}"/>
    <cellStyle name="Normal 6 6" xfId="966" xr:uid="{00000000-0005-0000-0000-0000D4010000}"/>
    <cellStyle name="Normal 6 7" xfId="967" xr:uid="{00000000-0005-0000-0000-0000D5010000}"/>
    <cellStyle name="Normal 6 8" xfId="968" xr:uid="{00000000-0005-0000-0000-0000D6010000}"/>
    <cellStyle name="Normal 6 9" xfId="969" xr:uid="{00000000-0005-0000-0000-0000D7010000}"/>
    <cellStyle name="Normal 7" xfId="394" xr:uid="{00000000-0005-0000-0000-0000D8010000}"/>
    <cellStyle name="Normal 7 10" xfId="970" xr:uid="{00000000-0005-0000-0000-0000D9010000}"/>
    <cellStyle name="Normal 7 11" xfId="1462" xr:uid="{00000000-0005-0000-0000-0000DA010000}"/>
    <cellStyle name="Normal 7 2" xfId="971" xr:uid="{00000000-0005-0000-0000-0000DB010000}"/>
    <cellStyle name="Normal 7 3" xfId="972" xr:uid="{00000000-0005-0000-0000-0000DC010000}"/>
    <cellStyle name="Normal 7 4" xfId="973" xr:uid="{00000000-0005-0000-0000-0000DD010000}"/>
    <cellStyle name="Normal 7 5" xfId="974" xr:uid="{00000000-0005-0000-0000-0000DE010000}"/>
    <cellStyle name="Normal 7 6" xfId="975" xr:uid="{00000000-0005-0000-0000-0000DF010000}"/>
    <cellStyle name="Normal 7 7" xfId="976" xr:uid="{00000000-0005-0000-0000-0000E0010000}"/>
    <cellStyle name="Normal 7 8" xfId="977" xr:uid="{00000000-0005-0000-0000-0000E1010000}"/>
    <cellStyle name="Normal 7 9" xfId="978" xr:uid="{00000000-0005-0000-0000-0000E2010000}"/>
    <cellStyle name="Normal 8" xfId="395" xr:uid="{00000000-0005-0000-0000-0000E3010000}"/>
    <cellStyle name="Normal 9" xfId="396" xr:uid="{00000000-0005-0000-0000-0000E4010000}"/>
    <cellStyle name="Normal_ME-2009 ORÇ GINASIO JARDIM DO MULATO rev 4_FB" xfId="42" xr:uid="{00000000-0005-0000-0000-0000E6010000}"/>
    <cellStyle name="Normal_Orcamento Esporte e Lazer 325283 93 AC Rev1-MODELO" xfId="43" xr:uid="{00000000-0005-0000-0000-0000E8010000}"/>
    <cellStyle name="Normal_Orçamento_Ponte_ELESBÃO-VELOSO V1 2" xfId="860" xr:uid="{00000000-0005-0000-0000-0000EA010000}"/>
    <cellStyle name="Normal_Pesquisa no referencial 10 de maio de 2013" xfId="852" xr:uid="{00000000-0005-0000-0000-0000EB010000}"/>
    <cellStyle name="Nota" xfId="44" builtinId="10" customBuiltin="1"/>
    <cellStyle name="Nota 2" xfId="45" xr:uid="{00000000-0005-0000-0000-0000EE010000}"/>
    <cellStyle name="Nota 2 10" xfId="979" xr:uid="{00000000-0005-0000-0000-0000EF010000}"/>
    <cellStyle name="Nota 2 11" xfId="980" xr:uid="{00000000-0005-0000-0000-0000F0010000}"/>
    <cellStyle name="Nota 2 12" xfId="981" xr:uid="{00000000-0005-0000-0000-0000F1010000}"/>
    <cellStyle name="Nota 2 13" xfId="982" xr:uid="{00000000-0005-0000-0000-0000F2010000}"/>
    <cellStyle name="Nota 2 14" xfId="983" xr:uid="{00000000-0005-0000-0000-0000F3010000}"/>
    <cellStyle name="Nota 2 15" xfId="984" xr:uid="{00000000-0005-0000-0000-0000F4010000}"/>
    <cellStyle name="Nota 2 2" xfId="397" xr:uid="{00000000-0005-0000-0000-0000F5010000}"/>
    <cellStyle name="Nota 2 3" xfId="398" xr:uid="{00000000-0005-0000-0000-0000F6010000}"/>
    <cellStyle name="Nota 2 4" xfId="399" xr:uid="{00000000-0005-0000-0000-0000F7010000}"/>
    <cellStyle name="Nota 2 5" xfId="400" xr:uid="{00000000-0005-0000-0000-0000F8010000}"/>
    <cellStyle name="Nota 2 6" xfId="401" xr:uid="{00000000-0005-0000-0000-0000F9010000}"/>
    <cellStyle name="Nota 2 7" xfId="985" xr:uid="{00000000-0005-0000-0000-0000FA010000}"/>
    <cellStyle name="Nota 2 8" xfId="986" xr:uid="{00000000-0005-0000-0000-0000FB010000}"/>
    <cellStyle name="Nota 2 9" xfId="987" xr:uid="{00000000-0005-0000-0000-0000FC010000}"/>
    <cellStyle name="Nota 2_Orcamento Caracol CM SICRO 2" xfId="402" xr:uid="{00000000-0005-0000-0000-0000FD010000}"/>
    <cellStyle name="Nota 3" xfId="46" xr:uid="{00000000-0005-0000-0000-0000FE010000}"/>
    <cellStyle name="Nota 3 10" xfId="988" xr:uid="{00000000-0005-0000-0000-0000FF010000}"/>
    <cellStyle name="Nota 3 11" xfId="989" xr:uid="{00000000-0005-0000-0000-000000020000}"/>
    <cellStyle name="Nota 3 12" xfId="990" xr:uid="{00000000-0005-0000-0000-000001020000}"/>
    <cellStyle name="Nota 3 13" xfId="991" xr:uid="{00000000-0005-0000-0000-000002020000}"/>
    <cellStyle name="Nota 3 14" xfId="992" xr:uid="{00000000-0005-0000-0000-000003020000}"/>
    <cellStyle name="Nota 3 15" xfId="993" xr:uid="{00000000-0005-0000-0000-000004020000}"/>
    <cellStyle name="Nota 3 2" xfId="403" xr:uid="{00000000-0005-0000-0000-000005020000}"/>
    <cellStyle name="Nota 3 3" xfId="404" xr:uid="{00000000-0005-0000-0000-000006020000}"/>
    <cellStyle name="Nota 3 4" xfId="405" xr:uid="{00000000-0005-0000-0000-000007020000}"/>
    <cellStyle name="Nota 3 5" xfId="406" xr:uid="{00000000-0005-0000-0000-000008020000}"/>
    <cellStyle name="Nota 3 6" xfId="407" xr:uid="{00000000-0005-0000-0000-000009020000}"/>
    <cellStyle name="Nota 3 7" xfId="994" xr:uid="{00000000-0005-0000-0000-00000A020000}"/>
    <cellStyle name="Nota 3 8" xfId="995" xr:uid="{00000000-0005-0000-0000-00000B020000}"/>
    <cellStyle name="Nota 3 9" xfId="996" xr:uid="{00000000-0005-0000-0000-00000C020000}"/>
    <cellStyle name="Nota 3_Orcamento Caracol CM SICRO 2" xfId="408" xr:uid="{00000000-0005-0000-0000-00000D020000}"/>
    <cellStyle name="Nota 4" xfId="47" xr:uid="{00000000-0005-0000-0000-00000E020000}"/>
    <cellStyle name="Nota 4 10" xfId="997" xr:uid="{00000000-0005-0000-0000-00000F020000}"/>
    <cellStyle name="Nota 4 2" xfId="998" xr:uid="{00000000-0005-0000-0000-000010020000}"/>
    <cellStyle name="Nota 4 3" xfId="999" xr:uid="{00000000-0005-0000-0000-000011020000}"/>
    <cellStyle name="Nota 4 4" xfId="1000" xr:uid="{00000000-0005-0000-0000-000012020000}"/>
    <cellStyle name="Nota 4 5" xfId="1001" xr:uid="{00000000-0005-0000-0000-000013020000}"/>
    <cellStyle name="Nota 4 6" xfId="1002" xr:uid="{00000000-0005-0000-0000-000014020000}"/>
    <cellStyle name="Nota 4 7" xfId="1003" xr:uid="{00000000-0005-0000-0000-000015020000}"/>
    <cellStyle name="Nota 4 8" xfId="1004" xr:uid="{00000000-0005-0000-0000-000016020000}"/>
    <cellStyle name="Nota 4 9" xfId="1005" xr:uid="{00000000-0005-0000-0000-000017020000}"/>
    <cellStyle name="Note" xfId="835" xr:uid="{00000000-0005-0000-0000-000018020000}"/>
    <cellStyle name="Output" xfId="836" xr:uid="{00000000-0005-0000-0000-000019020000}"/>
    <cellStyle name="Porcentagem" xfId="48" builtinId="5"/>
    <cellStyle name="Porcentagem 10" xfId="409" xr:uid="{00000000-0005-0000-0000-00001B020000}"/>
    <cellStyle name="Porcentagem 10 2" xfId="1438" xr:uid="{00000000-0005-0000-0000-00001C020000}"/>
    <cellStyle name="Porcentagem 11" xfId="1439" xr:uid="{00000000-0005-0000-0000-00001D020000}"/>
    <cellStyle name="Porcentagem 12" xfId="1440" xr:uid="{00000000-0005-0000-0000-00001E020000}"/>
    <cellStyle name="Porcentagem 2" xfId="49" xr:uid="{00000000-0005-0000-0000-00001F020000}"/>
    <cellStyle name="Porcentagem 2 10" xfId="410" xr:uid="{00000000-0005-0000-0000-000020020000}"/>
    <cellStyle name="Porcentagem 2 11" xfId="411" xr:uid="{00000000-0005-0000-0000-000021020000}"/>
    <cellStyle name="Porcentagem 2 12" xfId="412" xr:uid="{00000000-0005-0000-0000-000022020000}"/>
    <cellStyle name="Porcentagem 2 13" xfId="413" xr:uid="{00000000-0005-0000-0000-000023020000}"/>
    <cellStyle name="Porcentagem 2 14" xfId="414" xr:uid="{00000000-0005-0000-0000-000024020000}"/>
    <cellStyle name="Porcentagem 2 15" xfId="415" xr:uid="{00000000-0005-0000-0000-000025020000}"/>
    <cellStyle name="Porcentagem 2 16" xfId="416" xr:uid="{00000000-0005-0000-0000-000026020000}"/>
    <cellStyle name="Porcentagem 2 17" xfId="417" xr:uid="{00000000-0005-0000-0000-000027020000}"/>
    <cellStyle name="Porcentagem 2 18" xfId="418" xr:uid="{00000000-0005-0000-0000-000028020000}"/>
    <cellStyle name="Porcentagem 2 19" xfId="419" xr:uid="{00000000-0005-0000-0000-000029020000}"/>
    <cellStyle name="Porcentagem 2 2" xfId="50" xr:uid="{00000000-0005-0000-0000-00002A020000}"/>
    <cellStyle name="Porcentagem 2 2 10" xfId="420" xr:uid="{00000000-0005-0000-0000-00002B020000}"/>
    <cellStyle name="Porcentagem 2 2 11" xfId="1006" xr:uid="{00000000-0005-0000-0000-00002C020000}"/>
    <cellStyle name="Porcentagem 2 2 12" xfId="1007" xr:uid="{00000000-0005-0000-0000-00002D020000}"/>
    <cellStyle name="Porcentagem 2 2 13" xfId="1008" xr:uid="{00000000-0005-0000-0000-00002E020000}"/>
    <cellStyle name="Porcentagem 2 2 14" xfId="1009" xr:uid="{00000000-0005-0000-0000-00002F020000}"/>
    <cellStyle name="Porcentagem 2 2 15" xfId="1010" xr:uid="{00000000-0005-0000-0000-000030020000}"/>
    <cellStyle name="Porcentagem 2 2 16" xfId="1011" xr:uid="{00000000-0005-0000-0000-000031020000}"/>
    <cellStyle name="Porcentagem 2 2 17" xfId="1012" xr:uid="{00000000-0005-0000-0000-000032020000}"/>
    <cellStyle name="Porcentagem 2 2 18" xfId="1013" xr:uid="{00000000-0005-0000-0000-000033020000}"/>
    <cellStyle name="Porcentagem 2 2 19" xfId="1014" xr:uid="{00000000-0005-0000-0000-000034020000}"/>
    <cellStyle name="Porcentagem 2 2 2" xfId="421" xr:uid="{00000000-0005-0000-0000-000035020000}"/>
    <cellStyle name="Porcentagem 2 2 3" xfId="422" xr:uid="{00000000-0005-0000-0000-000036020000}"/>
    <cellStyle name="Porcentagem 2 2 4" xfId="423" xr:uid="{00000000-0005-0000-0000-000037020000}"/>
    <cellStyle name="Porcentagem 2 2 5" xfId="424" xr:uid="{00000000-0005-0000-0000-000038020000}"/>
    <cellStyle name="Porcentagem 2 2 6" xfId="425" xr:uid="{00000000-0005-0000-0000-000039020000}"/>
    <cellStyle name="Porcentagem 2 2 7" xfId="426" xr:uid="{00000000-0005-0000-0000-00003A020000}"/>
    <cellStyle name="Porcentagem 2 2 8" xfId="427" xr:uid="{00000000-0005-0000-0000-00003B020000}"/>
    <cellStyle name="Porcentagem 2 2 9" xfId="428" xr:uid="{00000000-0005-0000-0000-00003C020000}"/>
    <cellStyle name="Porcentagem 2 20" xfId="429" xr:uid="{00000000-0005-0000-0000-00003D020000}"/>
    <cellStyle name="Porcentagem 2 21" xfId="430" xr:uid="{00000000-0005-0000-0000-00003E020000}"/>
    <cellStyle name="Porcentagem 2 22" xfId="431" xr:uid="{00000000-0005-0000-0000-00003F020000}"/>
    <cellStyle name="Porcentagem 2 23" xfId="432" xr:uid="{00000000-0005-0000-0000-000040020000}"/>
    <cellStyle name="Porcentagem 2 24" xfId="433" xr:uid="{00000000-0005-0000-0000-000041020000}"/>
    <cellStyle name="Porcentagem 2 25" xfId="1015" xr:uid="{00000000-0005-0000-0000-000042020000}"/>
    <cellStyle name="Porcentagem 2 26" xfId="1016" xr:uid="{00000000-0005-0000-0000-000043020000}"/>
    <cellStyle name="Porcentagem 2 27" xfId="1017" xr:uid="{00000000-0005-0000-0000-000044020000}"/>
    <cellStyle name="Porcentagem 2 28" xfId="1018" xr:uid="{00000000-0005-0000-0000-000045020000}"/>
    <cellStyle name="Porcentagem 2 29" xfId="1019" xr:uid="{00000000-0005-0000-0000-000046020000}"/>
    <cellStyle name="Porcentagem 2 3" xfId="51" xr:uid="{00000000-0005-0000-0000-000047020000}"/>
    <cellStyle name="Porcentagem 2 30" xfId="1020" xr:uid="{00000000-0005-0000-0000-000048020000}"/>
    <cellStyle name="Porcentagem 2 31" xfId="1021" xr:uid="{00000000-0005-0000-0000-000049020000}"/>
    <cellStyle name="Porcentagem 2 32" xfId="1022" xr:uid="{00000000-0005-0000-0000-00004A020000}"/>
    <cellStyle name="Porcentagem 2 33" xfId="1023" xr:uid="{00000000-0005-0000-0000-00004B020000}"/>
    <cellStyle name="Porcentagem 2 4" xfId="52" xr:uid="{00000000-0005-0000-0000-00004C020000}"/>
    <cellStyle name="Porcentagem 2 5" xfId="434" xr:uid="{00000000-0005-0000-0000-00004D020000}"/>
    <cellStyle name="Porcentagem 2 6" xfId="435" xr:uid="{00000000-0005-0000-0000-00004E020000}"/>
    <cellStyle name="Porcentagem 2 7" xfId="436" xr:uid="{00000000-0005-0000-0000-00004F020000}"/>
    <cellStyle name="Porcentagem 2 8" xfId="437" xr:uid="{00000000-0005-0000-0000-000050020000}"/>
    <cellStyle name="Porcentagem 2 9" xfId="438" xr:uid="{00000000-0005-0000-0000-000051020000}"/>
    <cellStyle name="Porcentagem 2_818889 Palmeirais Orc. Rec. Estrada Vicinal CM" xfId="1024" xr:uid="{00000000-0005-0000-0000-000052020000}"/>
    <cellStyle name="Porcentagem 3" xfId="53" xr:uid="{00000000-0005-0000-0000-000053020000}"/>
    <cellStyle name="Porcentagem 3 10" xfId="439" xr:uid="{00000000-0005-0000-0000-000054020000}"/>
    <cellStyle name="Porcentagem 3 11" xfId="440" xr:uid="{00000000-0005-0000-0000-000055020000}"/>
    <cellStyle name="Porcentagem 3 12" xfId="441" xr:uid="{00000000-0005-0000-0000-000056020000}"/>
    <cellStyle name="Porcentagem 3 13" xfId="442" xr:uid="{00000000-0005-0000-0000-000057020000}"/>
    <cellStyle name="Porcentagem 3 14" xfId="443" xr:uid="{00000000-0005-0000-0000-000058020000}"/>
    <cellStyle name="Porcentagem 3 2" xfId="54" xr:uid="{00000000-0005-0000-0000-000059020000}"/>
    <cellStyle name="Porcentagem 3 2 10" xfId="444" xr:uid="{00000000-0005-0000-0000-00005A020000}"/>
    <cellStyle name="Porcentagem 3 2 11" xfId="1025" xr:uid="{00000000-0005-0000-0000-00005B020000}"/>
    <cellStyle name="Porcentagem 3 2 12" xfId="1026" xr:uid="{00000000-0005-0000-0000-00005C020000}"/>
    <cellStyle name="Porcentagem 3 2 13" xfId="1027" xr:uid="{00000000-0005-0000-0000-00005D020000}"/>
    <cellStyle name="Porcentagem 3 2 14" xfId="1028" xr:uid="{00000000-0005-0000-0000-00005E020000}"/>
    <cellStyle name="Porcentagem 3 2 15" xfId="1029" xr:uid="{00000000-0005-0000-0000-00005F020000}"/>
    <cellStyle name="Porcentagem 3 2 16" xfId="1030" xr:uid="{00000000-0005-0000-0000-000060020000}"/>
    <cellStyle name="Porcentagem 3 2 17" xfId="1031" xr:uid="{00000000-0005-0000-0000-000061020000}"/>
    <cellStyle name="Porcentagem 3 2 18" xfId="1032" xr:uid="{00000000-0005-0000-0000-000062020000}"/>
    <cellStyle name="Porcentagem 3 2 19" xfId="1033" xr:uid="{00000000-0005-0000-0000-000063020000}"/>
    <cellStyle name="Porcentagem 3 2 2" xfId="445" xr:uid="{00000000-0005-0000-0000-000064020000}"/>
    <cellStyle name="Porcentagem 3 2 3" xfId="446" xr:uid="{00000000-0005-0000-0000-000065020000}"/>
    <cellStyle name="Porcentagem 3 2 4" xfId="447" xr:uid="{00000000-0005-0000-0000-000066020000}"/>
    <cellStyle name="Porcentagem 3 2 5" xfId="448" xr:uid="{00000000-0005-0000-0000-000067020000}"/>
    <cellStyle name="Porcentagem 3 2 6" xfId="449" xr:uid="{00000000-0005-0000-0000-000068020000}"/>
    <cellStyle name="Porcentagem 3 2 7" xfId="450" xr:uid="{00000000-0005-0000-0000-000069020000}"/>
    <cellStyle name="Porcentagem 3 2 8" xfId="451" xr:uid="{00000000-0005-0000-0000-00006A020000}"/>
    <cellStyle name="Porcentagem 3 2 9" xfId="452" xr:uid="{00000000-0005-0000-0000-00006B020000}"/>
    <cellStyle name="Porcentagem 3 3" xfId="55" xr:uid="{00000000-0005-0000-0000-00006C020000}"/>
    <cellStyle name="Porcentagem 3 3 10" xfId="453" xr:uid="{00000000-0005-0000-0000-00006D020000}"/>
    <cellStyle name="Porcentagem 3 3 11" xfId="1034" xr:uid="{00000000-0005-0000-0000-00006E020000}"/>
    <cellStyle name="Porcentagem 3 3 12" xfId="1035" xr:uid="{00000000-0005-0000-0000-00006F020000}"/>
    <cellStyle name="Porcentagem 3 3 13" xfId="1036" xr:uid="{00000000-0005-0000-0000-000070020000}"/>
    <cellStyle name="Porcentagem 3 3 14" xfId="1037" xr:uid="{00000000-0005-0000-0000-000071020000}"/>
    <cellStyle name="Porcentagem 3 3 15" xfId="1038" xr:uid="{00000000-0005-0000-0000-000072020000}"/>
    <cellStyle name="Porcentagem 3 3 16" xfId="1039" xr:uid="{00000000-0005-0000-0000-000073020000}"/>
    <cellStyle name="Porcentagem 3 3 17" xfId="1040" xr:uid="{00000000-0005-0000-0000-000074020000}"/>
    <cellStyle name="Porcentagem 3 3 18" xfId="1041" xr:uid="{00000000-0005-0000-0000-000075020000}"/>
    <cellStyle name="Porcentagem 3 3 19" xfId="1042" xr:uid="{00000000-0005-0000-0000-000076020000}"/>
    <cellStyle name="Porcentagem 3 3 2" xfId="454" xr:uid="{00000000-0005-0000-0000-000077020000}"/>
    <cellStyle name="Porcentagem 3 3 3" xfId="455" xr:uid="{00000000-0005-0000-0000-000078020000}"/>
    <cellStyle name="Porcentagem 3 3 4" xfId="456" xr:uid="{00000000-0005-0000-0000-000079020000}"/>
    <cellStyle name="Porcentagem 3 3 5" xfId="457" xr:uid="{00000000-0005-0000-0000-00007A020000}"/>
    <cellStyle name="Porcentagem 3 3 6" xfId="458" xr:uid="{00000000-0005-0000-0000-00007B020000}"/>
    <cellStyle name="Porcentagem 3 3 7" xfId="459" xr:uid="{00000000-0005-0000-0000-00007C020000}"/>
    <cellStyle name="Porcentagem 3 3 8" xfId="460" xr:uid="{00000000-0005-0000-0000-00007D020000}"/>
    <cellStyle name="Porcentagem 3 3 9" xfId="461" xr:uid="{00000000-0005-0000-0000-00007E020000}"/>
    <cellStyle name="Porcentagem 3 4" xfId="56" xr:uid="{00000000-0005-0000-0000-00007F020000}"/>
    <cellStyle name="Porcentagem 3 4 10" xfId="462" xr:uid="{00000000-0005-0000-0000-000080020000}"/>
    <cellStyle name="Porcentagem 3 4 11" xfId="1043" xr:uid="{00000000-0005-0000-0000-000081020000}"/>
    <cellStyle name="Porcentagem 3 4 12" xfId="1044" xr:uid="{00000000-0005-0000-0000-000082020000}"/>
    <cellStyle name="Porcentagem 3 4 13" xfId="1045" xr:uid="{00000000-0005-0000-0000-000083020000}"/>
    <cellStyle name="Porcentagem 3 4 14" xfId="1046" xr:uid="{00000000-0005-0000-0000-000084020000}"/>
    <cellStyle name="Porcentagem 3 4 15" xfId="1047" xr:uid="{00000000-0005-0000-0000-000085020000}"/>
    <cellStyle name="Porcentagem 3 4 16" xfId="1048" xr:uid="{00000000-0005-0000-0000-000086020000}"/>
    <cellStyle name="Porcentagem 3 4 17" xfId="1049" xr:uid="{00000000-0005-0000-0000-000087020000}"/>
    <cellStyle name="Porcentagem 3 4 18" xfId="1050" xr:uid="{00000000-0005-0000-0000-000088020000}"/>
    <cellStyle name="Porcentagem 3 4 19" xfId="1051" xr:uid="{00000000-0005-0000-0000-000089020000}"/>
    <cellStyle name="Porcentagem 3 4 2" xfId="463" xr:uid="{00000000-0005-0000-0000-00008A020000}"/>
    <cellStyle name="Porcentagem 3 4 3" xfId="464" xr:uid="{00000000-0005-0000-0000-00008B020000}"/>
    <cellStyle name="Porcentagem 3 4 4" xfId="465" xr:uid="{00000000-0005-0000-0000-00008C020000}"/>
    <cellStyle name="Porcentagem 3 4 5" xfId="466" xr:uid="{00000000-0005-0000-0000-00008D020000}"/>
    <cellStyle name="Porcentagem 3 4 6" xfId="467" xr:uid="{00000000-0005-0000-0000-00008E020000}"/>
    <cellStyle name="Porcentagem 3 4 7" xfId="468" xr:uid="{00000000-0005-0000-0000-00008F020000}"/>
    <cellStyle name="Porcentagem 3 4 8" xfId="469" xr:uid="{00000000-0005-0000-0000-000090020000}"/>
    <cellStyle name="Porcentagem 3 4 9" xfId="470" xr:uid="{00000000-0005-0000-0000-000091020000}"/>
    <cellStyle name="Porcentagem 3 5" xfId="57" xr:uid="{00000000-0005-0000-0000-000092020000}"/>
    <cellStyle name="Porcentagem 3 5 10" xfId="471" xr:uid="{00000000-0005-0000-0000-000093020000}"/>
    <cellStyle name="Porcentagem 3 5 11" xfId="1052" xr:uid="{00000000-0005-0000-0000-000094020000}"/>
    <cellStyle name="Porcentagem 3 5 12" xfId="1053" xr:uid="{00000000-0005-0000-0000-000095020000}"/>
    <cellStyle name="Porcentagem 3 5 13" xfId="1054" xr:uid="{00000000-0005-0000-0000-000096020000}"/>
    <cellStyle name="Porcentagem 3 5 14" xfId="1055" xr:uid="{00000000-0005-0000-0000-000097020000}"/>
    <cellStyle name="Porcentagem 3 5 15" xfId="1056" xr:uid="{00000000-0005-0000-0000-000098020000}"/>
    <cellStyle name="Porcentagem 3 5 16" xfId="1057" xr:uid="{00000000-0005-0000-0000-000099020000}"/>
    <cellStyle name="Porcentagem 3 5 17" xfId="1058" xr:uid="{00000000-0005-0000-0000-00009A020000}"/>
    <cellStyle name="Porcentagem 3 5 18" xfId="1059" xr:uid="{00000000-0005-0000-0000-00009B020000}"/>
    <cellStyle name="Porcentagem 3 5 19" xfId="1060" xr:uid="{00000000-0005-0000-0000-00009C020000}"/>
    <cellStyle name="Porcentagem 3 5 2" xfId="472" xr:uid="{00000000-0005-0000-0000-00009D020000}"/>
    <cellStyle name="Porcentagem 3 5 3" xfId="473" xr:uid="{00000000-0005-0000-0000-00009E020000}"/>
    <cellStyle name="Porcentagem 3 5 4" xfId="474" xr:uid="{00000000-0005-0000-0000-00009F020000}"/>
    <cellStyle name="Porcentagem 3 5 5" xfId="475" xr:uid="{00000000-0005-0000-0000-0000A0020000}"/>
    <cellStyle name="Porcentagem 3 5 6" xfId="476" xr:uid="{00000000-0005-0000-0000-0000A1020000}"/>
    <cellStyle name="Porcentagem 3 5 7" xfId="477" xr:uid="{00000000-0005-0000-0000-0000A2020000}"/>
    <cellStyle name="Porcentagem 3 5 8" xfId="478" xr:uid="{00000000-0005-0000-0000-0000A3020000}"/>
    <cellStyle name="Porcentagem 3 5 9" xfId="479" xr:uid="{00000000-0005-0000-0000-0000A4020000}"/>
    <cellStyle name="Porcentagem 3 6" xfId="480" xr:uid="{00000000-0005-0000-0000-0000A5020000}"/>
    <cellStyle name="Porcentagem 3 7" xfId="481" xr:uid="{00000000-0005-0000-0000-0000A6020000}"/>
    <cellStyle name="Porcentagem 3 8" xfId="482" xr:uid="{00000000-0005-0000-0000-0000A7020000}"/>
    <cellStyle name="Porcentagem 3 9" xfId="483" xr:uid="{00000000-0005-0000-0000-0000A8020000}"/>
    <cellStyle name="Porcentagem 3_818889 Palmeirais Orc. Rec. Estrada Vicinal CM" xfId="1061" xr:uid="{00000000-0005-0000-0000-0000A9020000}"/>
    <cellStyle name="Porcentagem 4" xfId="58" xr:uid="{00000000-0005-0000-0000-0000AA020000}"/>
    <cellStyle name="Porcentagem 4 10" xfId="484" xr:uid="{00000000-0005-0000-0000-0000AB020000}"/>
    <cellStyle name="Porcentagem 4 11" xfId="485" xr:uid="{00000000-0005-0000-0000-0000AC020000}"/>
    <cellStyle name="Porcentagem 4 12" xfId="486" xr:uid="{00000000-0005-0000-0000-0000AD020000}"/>
    <cellStyle name="Porcentagem 4 13" xfId="487" xr:uid="{00000000-0005-0000-0000-0000AE020000}"/>
    <cellStyle name="Porcentagem 4 2" xfId="59" xr:uid="{00000000-0005-0000-0000-0000AF020000}"/>
    <cellStyle name="Porcentagem 4 2 10" xfId="1062" xr:uid="{00000000-0005-0000-0000-0000B0020000}"/>
    <cellStyle name="Porcentagem 4 2 11" xfId="1063" xr:uid="{00000000-0005-0000-0000-0000B1020000}"/>
    <cellStyle name="Porcentagem 4 2 12" xfId="1064" xr:uid="{00000000-0005-0000-0000-0000B2020000}"/>
    <cellStyle name="Porcentagem 4 2 13" xfId="1065" xr:uid="{00000000-0005-0000-0000-0000B3020000}"/>
    <cellStyle name="Porcentagem 4 2 14" xfId="1066" xr:uid="{00000000-0005-0000-0000-0000B4020000}"/>
    <cellStyle name="Porcentagem 4 2 15" xfId="1067" xr:uid="{00000000-0005-0000-0000-0000B5020000}"/>
    <cellStyle name="Porcentagem 4 2 2" xfId="488" xr:uid="{00000000-0005-0000-0000-0000B6020000}"/>
    <cellStyle name="Porcentagem 4 2 3" xfId="489" xr:uid="{00000000-0005-0000-0000-0000B7020000}"/>
    <cellStyle name="Porcentagem 4 2 4" xfId="490" xr:uid="{00000000-0005-0000-0000-0000B8020000}"/>
    <cellStyle name="Porcentagem 4 2 5" xfId="491" xr:uid="{00000000-0005-0000-0000-0000B9020000}"/>
    <cellStyle name="Porcentagem 4 2 6" xfId="492" xr:uid="{00000000-0005-0000-0000-0000BA020000}"/>
    <cellStyle name="Porcentagem 4 2 7" xfId="1068" xr:uid="{00000000-0005-0000-0000-0000BB020000}"/>
    <cellStyle name="Porcentagem 4 2 8" xfId="1069" xr:uid="{00000000-0005-0000-0000-0000BC020000}"/>
    <cellStyle name="Porcentagem 4 2 9" xfId="1070" xr:uid="{00000000-0005-0000-0000-0000BD020000}"/>
    <cellStyle name="Porcentagem 4 3" xfId="60" xr:uid="{00000000-0005-0000-0000-0000BE020000}"/>
    <cellStyle name="Porcentagem 4 3 10" xfId="1071" xr:uid="{00000000-0005-0000-0000-0000BF020000}"/>
    <cellStyle name="Porcentagem 4 3 11" xfId="1072" xr:uid="{00000000-0005-0000-0000-0000C0020000}"/>
    <cellStyle name="Porcentagem 4 3 12" xfId="1073" xr:uid="{00000000-0005-0000-0000-0000C1020000}"/>
    <cellStyle name="Porcentagem 4 3 13" xfId="1074" xr:uid="{00000000-0005-0000-0000-0000C2020000}"/>
    <cellStyle name="Porcentagem 4 3 14" xfId="1075" xr:uid="{00000000-0005-0000-0000-0000C3020000}"/>
    <cellStyle name="Porcentagem 4 3 15" xfId="1076" xr:uid="{00000000-0005-0000-0000-0000C4020000}"/>
    <cellStyle name="Porcentagem 4 3 2" xfId="493" xr:uid="{00000000-0005-0000-0000-0000C5020000}"/>
    <cellStyle name="Porcentagem 4 3 3" xfId="494" xr:uid="{00000000-0005-0000-0000-0000C6020000}"/>
    <cellStyle name="Porcentagem 4 3 4" xfId="495" xr:uid="{00000000-0005-0000-0000-0000C7020000}"/>
    <cellStyle name="Porcentagem 4 3 5" xfId="496" xr:uid="{00000000-0005-0000-0000-0000C8020000}"/>
    <cellStyle name="Porcentagem 4 3 6" xfId="497" xr:uid="{00000000-0005-0000-0000-0000C9020000}"/>
    <cellStyle name="Porcentagem 4 3 7" xfId="1077" xr:uid="{00000000-0005-0000-0000-0000CA020000}"/>
    <cellStyle name="Porcentagem 4 3 8" xfId="1078" xr:uid="{00000000-0005-0000-0000-0000CB020000}"/>
    <cellStyle name="Porcentagem 4 3 9" xfId="1079" xr:uid="{00000000-0005-0000-0000-0000CC020000}"/>
    <cellStyle name="Porcentagem 4 4" xfId="61" xr:uid="{00000000-0005-0000-0000-0000CD020000}"/>
    <cellStyle name="Porcentagem 4 4 10" xfId="1080" xr:uid="{00000000-0005-0000-0000-0000CE020000}"/>
    <cellStyle name="Porcentagem 4 4 11" xfId="1081" xr:uid="{00000000-0005-0000-0000-0000CF020000}"/>
    <cellStyle name="Porcentagem 4 4 12" xfId="1082" xr:uid="{00000000-0005-0000-0000-0000D0020000}"/>
    <cellStyle name="Porcentagem 4 4 13" xfId="1083" xr:uid="{00000000-0005-0000-0000-0000D1020000}"/>
    <cellStyle name="Porcentagem 4 4 14" xfId="1084" xr:uid="{00000000-0005-0000-0000-0000D2020000}"/>
    <cellStyle name="Porcentagem 4 4 15" xfId="1085" xr:uid="{00000000-0005-0000-0000-0000D3020000}"/>
    <cellStyle name="Porcentagem 4 4 2" xfId="498" xr:uid="{00000000-0005-0000-0000-0000D4020000}"/>
    <cellStyle name="Porcentagem 4 4 3" xfId="499" xr:uid="{00000000-0005-0000-0000-0000D5020000}"/>
    <cellStyle name="Porcentagem 4 4 4" xfId="500" xr:uid="{00000000-0005-0000-0000-0000D6020000}"/>
    <cellStyle name="Porcentagem 4 4 5" xfId="501" xr:uid="{00000000-0005-0000-0000-0000D7020000}"/>
    <cellStyle name="Porcentagem 4 4 6" xfId="502" xr:uid="{00000000-0005-0000-0000-0000D8020000}"/>
    <cellStyle name="Porcentagem 4 4 7" xfId="1086" xr:uid="{00000000-0005-0000-0000-0000D9020000}"/>
    <cellStyle name="Porcentagem 4 4 8" xfId="1087" xr:uid="{00000000-0005-0000-0000-0000DA020000}"/>
    <cellStyle name="Porcentagem 4 4 9" xfId="1088" xr:uid="{00000000-0005-0000-0000-0000DB020000}"/>
    <cellStyle name="Porcentagem 4 5" xfId="503" xr:uid="{00000000-0005-0000-0000-0000DC020000}"/>
    <cellStyle name="Porcentagem 4 6" xfId="504" xr:uid="{00000000-0005-0000-0000-0000DD020000}"/>
    <cellStyle name="Porcentagem 4 7" xfId="505" xr:uid="{00000000-0005-0000-0000-0000DE020000}"/>
    <cellStyle name="Porcentagem 4 8" xfId="506" xr:uid="{00000000-0005-0000-0000-0000DF020000}"/>
    <cellStyle name="Porcentagem 4 9" xfId="507" xr:uid="{00000000-0005-0000-0000-0000E0020000}"/>
    <cellStyle name="Porcentagem 4_Orç_Reforma de Estádio_Elesbão Veloso CM REV 01" xfId="508" xr:uid="{00000000-0005-0000-0000-0000E1020000}"/>
    <cellStyle name="Porcentagem 5" xfId="62" xr:uid="{00000000-0005-0000-0000-0000E2020000}"/>
    <cellStyle name="Porcentagem 5 10" xfId="1089" xr:uid="{00000000-0005-0000-0000-0000E3020000}"/>
    <cellStyle name="Porcentagem 5 11" xfId="1090" xr:uid="{00000000-0005-0000-0000-0000E4020000}"/>
    <cellStyle name="Porcentagem 5 2" xfId="509" xr:uid="{00000000-0005-0000-0000-0000E5020000}"/>
    <cellStyle name="Porcentagem 5 3" xfId="1091" xr:uid="{00000000-0005-0000-0000-0000E6020000}"/>
    <cellStyle name="Porcentagem 5 4" xfId="1092" xr:uid="{00000000-0005-0000-0000-0000E7020000}"/>
    <cellStyle name="Porcentagem 5 5" xfId="1093" xr:uid="{00000000-0005-0000-0000-0000E8020000}"/>
    <cellStyle name="Porcentagem 5 6" xfId="1094" xr:uid="{00000000-0005-0000-0000-0000E9020000}"/>
    <cellStyle name="Porcentagem 5 7" xfId="1095" xr:uid="{00000000-0005-0000-0000-0000EA020000}"/>
    <cellStyle name="Porcentagem 5 8" xfId="1096" xr:uid="{00000000-0005-0000-0000-0000EB020000}"/>
    <cellStyle name="Porcentagem 5 9" xfId="1097" xr:uid="{00000000-0005-0000-0000-0000EC020000}"/>
    <cellStyle name="Porcentagem 6" xfId="63" xr:uid="{00000000-0005-0000-0000-0000ED020000}"/>
    <cellStyle name="Porcentagem 6 10" xfId="1098" xr:uid="{00000000-0005-0000-0000-0000EE020000}"/>
    <cellStyle name="Porcentagem 6 2" xfId="1099" xr:uid="{00000000-0005-0000-0000-0000EF020000}"/>
    <cellStyle name="Porcentagem 6 3" xfId="1100" xr:uid="{00000000-0005-0000-0000-0000F0020000}"/>
    <cellStyle name="Porcentagem 6 4" xfId="1101" xr:uid="{00000000-0005-0000-0000-0000F1020000}"/>
    <cellStyle name="Porcentagem 6 5" xfId="1102" xr:uid="{00000000-0005-0000-0000-0000F2020000}"/>
    <cellStyle name="Porcentagem 6 6" xfId="1103" xr:uid="{00000000-0005-0000-0000-0000F3020000}"/>
    <cellStyle name="Porcentagem 6 7" xfId="1104" xr:uid="{00000000-0005-0000-0000-0000F4020000}"/>
    <cellStyle name="Porcentagem 6 8" xfId="1105" xr:uid="{00000000-0005-0000-0000-0000F5020000}"/>
    <cellStyle name="Porcentagem 6 9" xfId="1106" xr:uid="{00000000-0005-0000-0000-0000F6020000}"/>
    <cellStyle name="Porcentagem 7" xfId="64" xr:uid="{00000000-0005-0000-0000-0000F7020000}"/>
    <cellStyle name="Porcentagem 7 10" xfId="1107" xr:uid="{00000000-0005-0000-0000-0000F8020000}"/>
    <cellStyle name="Porcentagem 7 2" xfId="1108" xr:uid="{00000000-0005-0000-0000-0000F9020000}"/>
    <cellStyle name="Porcentagem 7 3" xfId="1109" xr:uid="{00000000-0005-0000-0000-0000FA020000}"/>
    <cellStyle name="Porcentagem 7 4" xfId="1110" xr:uid="{00000000-0005-0000-0000-0000FB020000}"/>
    <cellStyle name="Porcentagem 7 5" xfId="1111" xr:uid="{00000000-0005-0000-0000-0000FC020000}"/>
    <cellStyle name="Porcentagem 7 6" xfId="1112" xr:uid="{00000000-0005-0000-0000-0000FD020000}"/>
    <cellStyle name="Porcentagem 7 7" xfId="1113" xr:uid="{00000000-0005-0000-0000-0000FE020000}"/>
    <cellStyle name="Porcentagem 7 8" xfId="1114" xr:uid="{00000000-0005-0000-0000-0000FF020000}"/>
    <cellStyle name="Porcentagem 7 9" xfId="1115" xr:uid="{00000000-0005-0000-0000-000000030000}"/>
    <cellStyle name="Porcentagem 8" xfId="510" xr:uid="{00000000-0005-0000-0000-000001030000}"/>
    <cellStyle name="Porcentagem 8 2" xfId="511" xr:uid="{00000000-0005-0000-0000-000002030000}"/>
    <cellStyle name="Porcentagem 9" xfId="512" xr:uid="{00000000-0005-0000-0000-000003030000}"/>
    <cellStyle name="Ruim" xfId="31" builtinId="27" customBuiltin="1"/>
    <cellStyle name="Saída" xfId="65" builtinId="21" customBuiltin="1"/>
    <cellStyle name="Separador de milhares 10" xfId="67" xr:uid="{00000000-0005-0000-0000-000006030000}"/>
    <cellStyle name="Separador de milhares 10 10" xfId="1116" xr:uid="{00000000-0005-0000-0000-000007030000}"/>
    <cellStyle name="Separador de milhares 10 11" xfId="1117" xr:uid="{00000000-0005-0000-0000-000008030000}"/>
    <cellStyle name="Separador de milhares 10 2" xfId="854" xr:uid="{00000000-0005-0000-0000-000009030000}"/>
    <cellStyle name="Separador de milhares 10 2 2" xfId="1713" xr:uid="{00000000-0005-0000-0000-00000A030000}"/>
    <cellStyle name="Separador de milhares 10 3" xfId="1118" xr:uid="{00000000-0005-0000-0000-00000B030000}"/>
    <cellStyle name="Separador de milhares 10 4" xfId="1119" xr:uid="{00000000-0005-0000-0000-00000C030000}"/>
    <cellStyle name="Separador de milhares 10 5" xfId="1120" xr:uid="{00000000-0005-0000-0000-00000D030000}"/>
    <cellStyle name="Separador de milhares 10 6" xfId="1121" xr:uid="{00000000-0005-0000-0000-00000E030000}"/>
    <cellStyle name="Separador de milhares 10 7" xfId="1122" xr:uid="{00000000-0005-0000-0000-00000F030000}"/>
    <cellStyle name="Separador de milhares 10 8" xfId="1123" xr:uid="{00000000-0005-0000-0000-000010030000}"/>
    <cellStyle name="Separador de milhares 10 9" xfId="1124" xr:uid="{00000000-0005-0000-0000-000011030000}"/>
    <cellStyle name="Separador de milhares 11" xfId="68" xr:uid="{00000000-0005-0000-0000-000012030000}"/>
    <cellStyle name="Separador de milhares 11 10" xfId="1125" xr:uid="{00000000-0005-0000-0000-000013030000}"/>
    <cellStyle name="Separador de milhares 11 2" xfId="1126" xr:uid="{00000000-0005-0000-0000-000014030000}"/>
    <cellStyle name="Separador de milhares 11 3" xfId="1127" xr:uid="{00000000-0005-0000-0000-000015030000}"/>
    <cellStyle name="Separador de milhares 11 4" xfId="1128" xr:uid="{00000000-0005-0000-0000-000016030000}"/>
    <cellStyle name="Separador de milhares 11 5" xfId="1129" xr:uid="{00000000-0005-0000-0000-000017030000}"/>
    <cellStyle name="Separador de milhares 11 6" xfId="1130" xr:uid="{00000000-0005-0000-0000-000018030000}"/>
    <cellStyle name="Separador de milhares 11 7" xfId="1131" xr:uid="{00000000-0005-0000-0000-000019030000}"/>
    <cellStyle name="Separador de milhares 11 8" xfId="1132" xr:uid="{00000000-0005-0000-0000-00001A030000}"/>
    <cellStyle name="Separador de milhares 11 9" xfId="1133" xr:uid="{00000000-0005-0000-0000-00001B030000}"/>
    <cellStyle name="Separador de milhares 12" xfId="69" xr:uid="{00000000-0005-0000-0000-00001C030000}"/>
    <cellStyle name="Separador de milhares 12 10" xfId="1134" xr:uid="{00000000-0005-0000-0000-00001D030000}"/>
    <cellStyle name="Separador de milhares 12 2" xfId="1135" xr:uid="{00000000-0005-0000-0000-00001E030000}"/>
    <cellStyle name="Separador de milhares 12 3" xfId="1136" xr:uid="{00000000-0005-0000-0000-00001F030000}"/>
    <cellStyle name="Separador de milhares 12 4" xfId="1137" xr:uid="{00000000-0005-0000-0000-000020030000}"/>
    <cellStyle name="Separador de milhares 12 5" xfId="1138" xr:uid="{00000000-0005-0000-0000-000021030000}"/>
    <cellStyle name="Separador de milhares 12 6" xfId="1139" xr:uid="{00000000-0005-0000-0000-000022030000}"/>
    <cellStyle name="Separador de milhares 12 7" xfId="1140" xr:uid="{00000000-0005-0000-0000-000023030000}"/>
    <cellStyle name="Separador de milhares 12 8" xfId="1141" xr:uid="{00000000-0005-0000-0000-000024030000}"/>
    <cellStyle name="Separador de milhares 12 9" xfId="1142" xr:uid="{00000000-0005-0000-0000-000025030000}"/>
    <cellStyle name="Separador de milhares 13" xfId="70" xr:uid="{00000000-0005-0000-0000-000026030000}"/>
    <cellStyle name="Separador de milhares 13 10" xfId="1143" xr:uid="{00000000-0005-0000-0000-000027030000}"/>
    <cellStyle name="Separador de milhares 13 11" xfId="1144" xr:uid="{00000000-0005-0000-0000-000028030000}"/>
    <cellStyle name="Separador de milhares 13 2" xfId="855" xr:uid="{00000000-0005-0000-0000-000029030000}"/>
    <cellStyle name="Separador de milhares 13 2 2" xfId="1714" xr:uid="{00000000-0005-0000-0000-00002A030000}"/>
    <cellStyle name="Separador de milhares 13 3" xfId="1145" xr:uid="{00000000-0005-0000-0000-00002B030000}"/>
    <cellStyle name="Separador de milhares 13 4" xfId="1146" xr:uid="{00000000-0005-0000-0000-00002C030000}"/>
    <cellStyle name="Separador de milhares 13 5" xfId="1147" xr:uid="{00000000-0005-0000-0000-00002D030000}"/>
    <cellStyle name="Separador de milhares 13 6" xfId="1148" xr:uid="{00000000-0005-0000-0000-00002E030000}"/>
    <cellStyle name="Separador de milhares 13 7" xfId="1149" xr:uid="{00000000-0005-0000-0000-00002F030000}"/>
    <cellStyle name="Separador de milhares 13 8" xfId="1150" xr:uid="{00000000-0005-0000-0000-000030030000}"/>
    <cellStyle name="Separador de milhares 13 9" xfId="1151" xr:uid="{00000000-0005-0000-0000-000031030000}"/>
    <cellStyle name="Separador de milhares 14" xfId="513" xr:uid="{00000000-0005-0000-0000-000032030000}"/>
    <cellStyle name="Separador de milhares 14 2" xfId="1463" xr:uid="{00000000-0005-0000-0000-000033030000}"/>
    <cellStyle name="Separador de milhares 15" xfId="514" xr:uid="{00000000-0005-0000-0000-000034030000}"/>
    <cellStyle name="Separador de milhares 16" xfId="515" xr:uid="{00000000-0005-0000-0000-000035030000}"/>
    <cellStyle name="Separador de milhares 16 2" xfId="516" xr:uid="{00000000-0005-0000-0000-000036030000}"/>
    <cellStyle name="Separador de milhares 16 2 2" xfId="1465" xr:uid="{00000000-0005-0000-0000-000037030000}"/>
    <cellStyle name="Separador de milhares 16 3" xfId="1464" xr:uid="{00000000-0005-0000-0000-000038030000}"/>
    <cellStyle name="Separador de milhares 17" xfId="517" xr:uid="{00000000-0005-0000-0000-000039030000}"/>
    <cellStyle name="Separador de milhares 17 2" xfId="1466" xr:uid="{00000000-0005-0000-0000-00003A030000}"/>
    <cellStyle name="Separador de milhares 18" xfId="1441" xr:uid="{00000000-0005-0000-0000-00003B030000}"/>
    <cellStyle name="Separador de milhares 2" xfId="71" xr:uid="{00000000-0005-0000-0000-00003C030000}"/>
    <cellStyle name="Separador de milhares 2 10" xfId="518" xr:uid="{00000000-0005-0000-0000-00003D030000}"/>
    <cellStyle name="Separador de milhares 2 10 2" xfId="845" xr:uid="{00000000-0005-0000-0000-00003E030000}"/>
    <cellStyle name="Separador de milhares 2 10 3" xfId="847" xr:uid="{00000000-0005-0000-0000-00003F030000}"/>
    <cellStyle name="Separador de milhares 2 11" xfId="519" xr:uid="{00000000-0005-0000-0000-000040030000}"/>
    <cellStyle name="Separador de milhares 2 11 2" xfId="1467" xr:uid="{00000000-0005-0000-0000-000041030000}"/>
    <cellStyle name="Separador de milhares 2 12" xfId="520" xr:uid="{00000000-0005-0000-0000-000042030000}"/>
    <cellStyle name="Separador de milhares 2 12 2" xfId="1468" xr:uid="{00000000-0005-0000-0000-000043030000}"/>
    <cellStyle name="Separador de milhares 2 13" xfId="521" xr:uid="{00000000-0005-0000-0000-000044030000}"/>
    <cellStyle name="Separador de milhares 2 13 2" xfId="1469" xr:uid="{00000000-0005-0000-0000-000045030000}"/>
    <cellStyle name="Separador de milhares 2 14" xfId="522" xr:uid="{00000000-0005-0000-0000-000046030000}"/>
    <cellStyle name="Separador de milhares 2 14 2" xfId="1470" xr:uid="{00000000-0005-0000-0000-000047030000}"/>
    <cellStyle name="Separador de milhares 2 15" xfId="523" xr:uid="{00000000-0005-0000-0000-000048030000}"/>
    <cellStyle name="Separador de milhares 2 15 2" xfId="1471" xr:uid="{00000000-0005-0000-0000-000049030000}"/>
    <cellStyle name="Separador de milhares 2 16" xfId="524" xr:uid="{00000000-0005-0000-0000-00004A030000}"/>
    <cellStyle name="Separador de milhares 2 16 2" xfId="1472" xr:uid="{00000000-0005-0000-0000-00004B030000}"/>
    <cellStyle name="Separador de milhares 2 17" xfId="525" xr:uid="{00000000-0005-0000-0000-00004C030000}"/>
    <cellStyle name="Separador de milhares 2 17 2" xfId="1473" xr:uid="{00000000-0005-0000-0000-00004D030000}"/>
    <cellStyle name="Separador de milhares 2 18" xfId="526" xr:uid="{00000000-0005-0000-0000-00004E030000}"/>
    <cellStyle name="Separador de milhares 2 18 2" xfId="1474" xr:uid="{00000000-0005-0000-0000-00004F030000}"/>
    <cellStyle name="Separador de milhares 2 19" xfId="527" xr:uid="{00000000-0005-0000-0000-000050030000}"/>
    <cellStyle name="Separador de milhares 2 19 2" xfId="1475" xr:uid="{00000000-0005-0000-0000-000051030000}"/>
    <cellStyle name="Separador de milhares 2 2" xfId="72" xr:uid="{00000000-0005-0000-0000-000052030000}"/>
    <cellStyle name="Separador de milhares 2 2 10" xfId="528" xr:uid="{00000000-0005-0000-0000-000053030000}"/>
    <cellStyle name="Separador de milhares 2 2 10 2" xfId="1476" xr:uid="{00000000-0005-0000-0000-000054030000}"/>
    <cellStyle name="Separador de milhares 2 2 11" xfId="529" xr:uid="{00000000-0005-0000-0000-000055030000}"/>
    <cellStyle name="Separador de milhares 2 2 11 2" xfId="1477" xr:uid="{00000000-0005-0000-0000-000056030000}"/>
    <cellStyle name="Separador de milhares 2 2 12" xfId="530" xr:uid="{00000000-0005-0000-0000-000057030000}"/>
    <cellStyle name="Separador de milhares 2 2 12 2" xfId="1478" xr:uid="{00000000-0005-0000-0000-000058030000}"/>
    <cellStyle name="Separador de milhares 2 2 13" xfId="531" xr:uid="{00000000-0005-0000-0000-000059030000}"/>
    <cellStyle name="Separador de milhares 2 2 13 2" xfId="1479" xr:uid="{00000000-0005-0000-0000-00005A030000}"/>
    <cellStyle name="Separador de milhares 2 2 14" xfId="532" xr:uid="{00000000-0005-0000-0000-00005B030000}"/>
    <cellStyle name="Separador de milhares 2 2 14 2" xfId="1480" xr:uid="{00000000-0005-0000-0000-00005C030000}"/>
    <cellStyle name="Separador de milhares 2 2 15" xfId="533" xr:uid="{00000000-0005-0000-0000-00005D030000}"/>
    <cellStyle name="Separador de milhares 2 2 15 2" xfId="1481" xr:uid="{00000000-0005-0000-0000-00005E030000}"/>
    <cellStyle name="Separador de milhares 2 2 16" xfId="534" xr:uid="{00000000-0005-0000-0000-00005F030000}"/>
    <cellStyle name="Separador de milhares 2 2 16 2" xfId="1482" xr:uid="{00000000-0005-0000-0000-000060030000}"/>
    <cellStyle name="Separador de milhares 2 2 17" xfId="535" xr:uid="{00000000-0005-0000-0000-000061030000}"/>
    <cellStyle name="Separador de milhares 2 2 17 2" xfId="1483" xr:uid="{00000000-0005-0000-0000-000062030000}"/>
    <cellStyle name="Separador de milhares 2 2 18" xfId="536" xr:uid="{00000000-0005-0000-0000-000063030000}"/>
    <cellStyle name="Separador de milhares 2 2 18 2" xfId="1484" xr:uid="{00000000-0005-0000-0000-000064030000}"/>
    <cellStyle name="Separador de milhares 2 2 19" xfId="537" xr:uid="{00000000-0005-0000-0000-000065030000}"/>
    <cellStyle name="Separador de milhares 2 2 19 2" xfId="1485" xr:uid="{00000000-0005-0000-0000-000066030000}"/>
    <cellStyle name="Separador de milhares 2 2 2" xfId="73" xr:uid="{00000000-0005-0000-0000-000067030000}"/>
    <cellStyle name="Separador de milhares 2 2 2 10" xfId="538" xr:uid="{00000000-0005-0000-0000-000068030000}"/>
    <cellStyle name="Separador de milhares 2 2 2 11" xfId="1152" xr:uid="{00000000-0005-0000-0000-000069030000}"/>
    <cellStyle name="Separador de milhares 2 2 2 12" xfId="1153" xr:uid="{00000000-0005-0000-0000-00006A030000}"/>
    <cellStyle name="Separador de milhares 2 2 2 13" xfId="1154" xr:uid="{00000000-0005-0000-0000-00006B030000}"/>
    <cellStyle name="Separador de milhares 2 2 2 14" xfId="1155" xr:uid="{00000000-0005-0000-0000-00006C030000}"/>
    <cellStyle name="Separador de milhares 2 2 2 15" xfId="1156" xr:uid="{00000000-0005-0000-0000-00006D030000}"/>
    <cellStyle name="Separador de milhares 2 2 2 16" xfId="1157" xr:uid="{00000000-0005-0000-0000-00006E030000}"/>
    <cellStyle name="Separador de milhares 2 2 2 17" xfId="1158" xr:uid="{00000000-0005-0000-0000-00006F030000}"/>
    <cellStyle name="Separador de milhares 2 2 2 18" xfId="1159" xr:uid="{00000000-0005-0000-0000-000070030000}"/>
    <cellStyle name="Separador de milhares 2 2 2 19" xfId="1160" xr:uid="{00000000-0005-0000-0000-000071030000}"/>
    <cellStyle name="Separador de milhares 2 2 2 2" xfId="539" xr:uid="{00000000-0005-0000-0000-000072030000}"/>
    <cellStyle name="Separador de milhares 2 2 2 3" xfId="540" xr:uid="{00000000-0005-0000-0000-000073030000}"/>
    <cellStyle name="Separador de milhares 2 2 2 4" xfId="541" xr:uid="{00000000-0005-0000-0000-000074030000}"/>
    <cellStyle name="Separador de milhares 2 2 2 5" xfId="542" xr:uid="{00000000-0005-0000-0000-000075030000}"/>
    <cellStyle name="Separador de milhares 2 2 2 6" xfId="543" xr:uid="{00000000-0005-0000-0000-000076030000}"/>
    <cellStyle name="Separador de milhares 2 2 2 7" xfId="544" xr:uid="{00000000-0005-0000-0000-000077030000}"/>
    <cellStyle name="Separador de milhares 2 2 2 8" xfId="545" xr:uid="{00000000-0005-0000-0000-000078030000}"/>
    <cellStyle name="Separador de milhares 2 2 2 9" xfId="546" xr:uid="{00000000-0005-0000-0000-000079030000}"/>
    <cellStyle name="Separador de milhares 2 2 20" xfId="547" xr:uid="{00000000-0005-0000-0000-00007A030000}"/>
    <cellStyle name="Separador de milhares 2 2 20 2" xfId="1486" xr:uid="{00000000-0005-0000-0000-00007B030000}"/>
    <cellStyle name="Separador de milhares 2 2 21" xfId="548" xr:uid="{00000000-0005-0000-0000-00007C030000}"/>
    <cellStyle name="Separador de milhares 2 2 21 2" xfId="1487" xr:uid="{00000000-0005-0000-0000-00007D030000}"/>
    <cellStyle name="Separador de milhares 2 2 22" xfId="549" xr:uid="{00000000-0005-0000-0000-00007E030000}"/>
    <cellStyle name="Separador de milhares 2 2 22 2" xfId="1488" xr:uid="{00000000-0005-0000-0000-00007F030000}"/>
    <cellStyle name="Separador de milhares 2 2 23" xfId="550" xr:uid="{00000000-0005-0000-0000-000080030000}"/>
    <cellStyle name="Separador de milhares 2 2 23 2" xfId="1489" xr:uid="{00000000-0005-0000-0000-000081030000}"/>
    <cellStyle name="Separador de milhares 2 2 24" xfId="551" xr:uid="{00000000-0005-0000-0000-000082030000}"/>
    <cellStyle name="Separador de milhares 2 2 24 2" xfId="1490" xr:uid="{00000000-0005-0000-0000-000083030000}"/>
    <cellStyle name="Separador de milhares 2 2 25" xfId="552" xr:uid="{00000000-0005-0000-0000-000084030000}"/>
    <cellStyle name="Separador de milhares 2 2 25 2" xfId="1491" xr:uid="{00000000-0005-0000-0000-000085030000}"/>
    <cellStyle name="Separador de milhares 2 2 26" xfId="553" xr:uid="{00000000-0005-0000-0000-000086030000}"/>
    <cellStyle name="Separador de milhares 2 2 26 2" xfId="1492" xr:uid="{00000000-0005-0000-0000-000087030000}"/>
    <cellStyle name="Separador de milhares 2 2 27" xfId="1161" xr:uid="{00000000-0005-0000-0000-000088030000}"/>
    <cellStyle name="Separador de milhares 2 2 28" xfId="1162" xr:uid="{00000000-0005-0000-0000-000089030000}"/>
    <cellStyle name="Separador de milhares 2 2 29" xfId="1163" xr:uid="{00000000-0005-0000-0000-00008A030000}"/>
    <cellStyle name="Separador de milhares 2 2 3" xfId="74" xr:uid="{00000000-0005-0000-0000-00008B030000}"/>
    <cellStyle name="Separador de milhares 2 2 3 10" xfId="554" xr:uid="{00000000-0005-0000-0000-00008C030000}"/>
    <cellStyle name="Separador de milhares 2 2 3 10 2" xfId="1493" xr:uid="{00000000-0005-0000-0000-00008D030000}"/>
    <cellStyle name="Separador de milhares 2 2 3 11" xfId="555" xr:uid="{00000000-0005-0000-0000-00008E030000}"/>
    <cellStyle name="Separador de milhares 2 2 3 11 2" xfId="1494" xr:uid="{00000000-0005-0000-0000-00008F030000}"/>
    <cellStyle name="Separador de milhares 2 2 3 12" xfId="1164" xr:uid="{00000000-0005-0000-0000-000090030000}"/>
    <cellStyle name="Separador de milhares 2 2 3 13" xfId="1165" xr:uid="{00000000-0005-0000-0000-000091030000}"/>
    <cellStyle name="Separador de milhares 2 2 3 14" xfId="1166" xr:uid="{00000000-0005-0000-0000-000092030000}"/>
    <cellStyle name="Separador de milhares 2 2 3 15" xfId="1167" xr:uid="{00000000-0005-0000-0000-000093030000}"/>
    <cellStyle name="Separador de milhares 2 2 3 16" xfId="1168" xr:uid="{00000000-0005-0000-0000-000094030000}"/>
    <cellStyle name="Separador de milhares 2 2 3 17" xfId="1169" xr:uid="{00000000-0005-0000-0000-000095030000}"/>
    <cellStyle name="Separador de milhares 2 2 3 18" xfId="1170" xr:uid="{00000000-0005-0000-0000-000096030000}"/>
    <cellStyle name="Separador de milhares 2 2 3 19" xfId="1171" xr:uid="{00000000-0005-0000-0000-000097030000}"/>
    <cellStyle name="Separador de milhares 2 2 3 2" xfId="556" xr:uid="{00000000-0005-0000-0000-000098030000}"/>
    <cellStyle name="Separador de milhares 2 2 3 2 2" xfId="557" xr:uid="{00000000-0005-0000-0000-000099030000}"/>
    <cellStyle name="Separador de milhares 2 2 3 2 3" xfId="558" xr:uid="{00000000-0005-0000-0000-00009A030000}"/>
    <cellStyle name="Separador de milhares 2 2 3 2 4" xfId="559" xr:uid="{00000000-0005-0000-0000-00009B030000}"/>
    <cellStyle name="Separador de milhares 2 2 3 2 5" xfId="560" xr:uid="{00000000-0005-0000-0000-00009C030000}"/>
    <cellStyle name="Separador de milhares 2 2 3 2 6" xfId="561" xr:uid="{00000000-0005-0000-0000-00009D030000}"/>
    <cellStyle name="Separador de milhares 2 2 3 20" xfId="1172" xr:uid="{00000000-0005-0000-0000-00009E030000}"/>
    <cellStyle name="Separador de milhares 2 2 3 21" xfId="1445" xr:uid="{00000000-0005-0000-0000-00009F030000}"/>
    <cellStyle name="Separador de milhares 2 2 3 3" xfId="562" xr:uid="{00000000-0005-0000-0000-0000A0030000}"/>
    <cellStyle name="Separador de milhares 2 2 3 3 2" xfId="1495" xr:uid="{00000000-0005-0000-0000-0000A1030000}"/>
    <cellStyle name="Separador de milhares 2 2 3 4" xfId="563" xr:uid="{00000000-0005-0000-0000-0000A2030000}"/>
    <cellStyle name="Separador de milhares 2 2 3 4 2" xfId="1496" xr:uid="{00000000-0005-0000-0000-0000A3030000}"/>
    <cellStyle name="Separador de milhares 2 2 3 5" xfId="564" xr:uid="{00000000-0005-0000-0000-0000A4030000}"/>
    <cellStyle name="Separador de milhares 2 2 3 5 2" xfId="1497" xr:uid="{00000000-0005-0000-0000-0000A5030000}"/>
    <cellStyle name="Separador de milhares 2 2 3 6" xfId="565" xr:uid="{00000000-0005-0000-0000-0000A6030000}"/>
    <cellStyle name="Separador de milhares 2 2 3 6 2" xfId="1498" xr:uid="{00000000-0005-0000-0000-0000A7030000}"/>
    <cellStyle name="Separador de milhares 2 2 3 7" xfId="566" xr:uid="{00000000-0005-0000-0000-0000A8030000}"/>
    <cellStyle name="Separador de milhares 2 2 3 7 2" xfId="1499" xr:uid="{00000000-0005-0000-0000-0000A9030000}"/>
    <cellStyle name="Separador de milhares 2 2 3 8" xfId="567" xr:uid="{00000000-0005-0000-0000-0000AA030000}"/>
    <cellStyle name="Separador de milhares 2 2 3 8 2" xfId="1500" xr:uid="{00000000-0005-0000-0000-0000AB030000}"/>
    <cellStyle name="Separador de milhares 2 2 3 9" xfId="568" xr:uid="{00000000-0005-0000-0000-0000AC030000}"/>
    <cellStyle name="Separador de milhares 2 2 3 9 2" xfId="1501" xr:uid="{00000000-0005-0000-0000-0000AD030000}"/>
    <cellStyle name="Separador de milhares 2 2 30" xfId="1173" xr:uid="{00000000-0005-0000-0000-0000AE030000}"/>
    <cellStyle name="Separador de milhares 2 2 31" xfId="1174" xr:uid="{00000000-0005-0000-0000-0000AF030000}"/>
    <cellStyle name="Separador de milhares 2 2 32" xfId="1175" xr:uid="{00000000-0005-0000-0000-0000B0030000}"/>
    <cellStyle name="Separador de milhares 2 2 33" xfId="1176" xr:uid="{00000000-0005-0000-0000-0000B1030000}"/>
    <cellStyle name="Separador de milhares 2 2 34" xfId="1177" xr:uid="{00000000-0005-0000-0000-0000B2030000}"/>
    <cellStyle name="Separador de milhares 2 2 35" xfId="1178" xr:uid="{00000000-0005-0000-0000-0000B3030000}"/>
    <cellStyle name="Separador de milhares 2 2 4" xfId="569" xr:uid="{00000000-0005-0000-0000-0000B4030000}"/>
    <cellStyle name="Separador de milhares 2 2 4 2" xfId="570" xr:uid="{00000000-0005-0000-0000-0000B5030000}"/>
    <cellStyle name="Separador de milhares 2 2 4 3" xfId="571" xr:uid="{00000000-0005-0000-0000-0000B6030000}"/>
    <cellStyle name="Separador de milhares 2 2 4 4" xfId="572" xr:uid="{00000000-0005-0000-0000-0000B7030000}"/>
    <cellStyle name="Separador de milhares 2 2 4 5" xfId="573" xr:uid="{00000000-0005-0000-0000-0000B8030000}"/>
    <cellStyle name="Separador de milhares 2 2 4 6" xfId="574" xr:uid="{00000000-0005-0000-0000-0000B9030000}"/>
    <cellStyle name="Separador de milhares 2 2 5" xfId="575" xr:uid="{00000000-0005-0000-0000-0000BA030000}"/>
    <cellStyle name="Separador de milhares 2 2 5 2" xfId="1502" xr:uid="{00000000-0005-0000-0000-0000BB030000}"/>
    <cellStyle name="Separador de milhares 2 2 6" xfId="576" xr:uid="{00000000-0005-0000-0000-0000BC030000}"/>
    <cellStyle name="Separador de milhares 2 2 6 2" xfId="1503" xr:uid="{00000000-0005-0000-0000-0000BD030000}"/>
    <cellStyle name="Separador de milhares 2 2 7" xfId="577" xr:uid="{00000000-0005-0000-0000-0000BE030000}"/>
    <cellStyle name="Separador de milhares 2 2 7 2" xfId="1504" xr:uid="{00000000-0005-0000-0000-0000BF030000}"/>
    <cellStyle name="Separador de milhares 2 2 8" xfId="578" xr:uid="{00000000-0005-0000-0000-0000C0030000}"/>
    <cellStyle name="Separador de milhares 2 2 8 2" xfId="1505" xr:uid="{00000000-0005-0000-0000-0000C1030000}"/>
    <cellStyle name="Separador de milhares 2 2 9" xfId="579" xr:uid="{00000000-0005-0000-0000-0000C2030000}"/>
    <cellStyle name="Separador de milhares 2 2 9 2" xfId="1506" xr:uid="{00000000-0005-0000-0000-0000C3030000}"/>
    <cellStyle name="Separador de milhares 2 2_818889 Palmeirais Orc. Rec. Estrada Vicinal CM" xfId="1179" xr:uid="{00000000-0005-0000-0000-0000C4030000}"/>
    <cellStyle name="Separador de milhares 2 20" xfId="580" xr:uid="{00000000-0005-0000-0000-0000C5030000}"/>
    <cellStyle name="Separador de milhares 2 20 2" xfId="1507" xr:uid="{00000000-0005-0000-0000-0000C6030000}"/>
    <cellStyle name="Separador de milhares 2 21" xfId="581" xr:uid="{00000000-0005-0000-0000-0000C7030000}"/>
    <cellStyle name="Separador de milhares 2 21 2" xfId="1508" xr:uid="{00000000-0005-0000-0000-0000C8030000}"/>
    <cellStyle name="Separador de milhares 2 22" xfId="582" xr:uid="{00000000-0005-0000-0000-0000C9030000}"/>
    <cellStyle name="Separador de milhares 2 22 2" xfId="1509" xr:uid="{00000000-0005-0000-0000-0000CA030000}"/>
    <cellStyle name="Separador de milhares 2 23" xfId="583" xr:uid="{00000000-0005-0000-0000-0000CB030000}"/>
    <cellStyle name="Separador de milhares 2 23 2" xfId="1510" xr:uid="{00000000-0005-0000-0000-0000CC030000}"/>
    <cellStyle name="Separador de milhares 2 24" xfId="584" xr:uid="{00000000-0005-0000-0000-0000CD030000}"/>
    <cellStyle name="Separador de milhares 2 24 2" xfId="1511" xr:uid="{00000000-0005-0000-0000-0000CE030000}"/>
    <cellStyle name="Separador de milhares 2 25" xfId="585" xr:uid="{00000000-0005-0000-0000-0000CF030000}"/>
    <cellStyle name="Separador de milhares 2 25 2" xfId="1512" xr:uid="{00000000-0005-0000-0000-0000D0030000}"/>
    <cellStyle name="Separador de milhares 2 26" xfId="795" xr:uid="{00000000-0005-0000-0000-0000D1030000}"/>
    <cellStyle name="Separador de milhares 2 26 2" xfId="1704" xr:uid="{00000000-0005-0000-0000-0000D2030000}"/>
    <cellStyle name="Separador de milhares 2 27" xfId="797" xr:uid="{00000000-0005-0000-0000-0000D3030000}"/>
    <cellStyle name="Separador de milhares 2 27 2" xfId="1706" xr:uid="{00000000-0005-0000-0000-0000D4030000}"/>
    <cellStyle name="Separador de milhares 2 28" xfId="1180" xr:uid="{00000000-0005-0000-0000-0000D5030000}"/>
    <cellStyle name="Separador de milhares 2 29" xfId="1181" xr:uid="{00000000-0005-0000-0000-0000D6030000}"/>
    <cellStyle name="Separador de milhares 2 3" xfId="75" xr:uid="{00000000-0005-0000-0000-0000D7030000}"/>
    <cellStyle name="Separador de milhares 2 3 10" xfId="586" xr:uid="{00000000-0005-0000-0000-0000D8030000}"/>
    <cellStyle name="Separador de milhares 2 3 10 2" xfId="1513" xr:uid="{00000000-0005-0000-0000-0000D9030000}"/>
    <cellStyle name="Separador de milhares 2 3 11" xfId="1182" xr:uid="{00000000-0005-0000-0000-0000DA030000}"/>
    <cellStyle name="Separador de milhares 2 3 12" xfId="1183" xr:uid="{00000000-0005-0000-0000-0000DB030000}"/>
    <cellStyle name="Separador de milhares 2 3 13" xfId="1184" xr:uid="{00000000-0005-0000-0000-0000DC030000}"/>
    <cellStyle name="Separador de milhares 2 3 14" xfId="1185" xr:uid="{00000000-0005-0000-0000-0000DD030000}"/>
    <cellStyle name="Separador de milhares 2 3 15" xfId="1186" xr:uid="{00000000-0005-0000-0000-0000DE030000}"/>
    <cellStyle name="Separador de milhares 2 3 16" xfId="1187" xr:uid="{00000000-0005-0000-0000-0000DF030000}"/>
    <cellStyle name="Separador de milhares 2 3 17" xfId="1188" xr:uid="{00000000-0005-0000-0000-0000E0030000}"/>
    <cellStyle name="Separador de milhares 2 3 18" xfId="1189" xr:uid="{00000000-0005-0000-0000-0000E1030000}"/>
    <cellStyle name="Separador de milhares 2 3 19" xfId="1190" xr:uid="{00000000-0005-0000-0000-0000E2030000}"/>
    <cellStyle name="Separador de milhares 2 3 2" xfId="587" xr:uid="{00000000-0005-0000-0000-0000E3030000}"/>
    <cellStyle name="Separador de milhares 2 3 2 2" xfId="1514" xr:uid="{00000000-0005-0000-0000-0000E4030000}"/>
    <cellStyle name="Separador de milhares 2 3 3" xfId="588" xr:uid="{00000000-0005-0000-0000-0000E5030000}"/>
    <cellStyle name="Separador de milhares 2 3 4" xfId="589" xr:uid="{00000000-0005-0000-0000-0000E6030000}"/>
    <cellStyle name="Separador de milhares 2 3 5" xfId="590" xr:uid="{00000000-0005-0000-0000-0000E7030000}"/>
    <cellStyle name="Separador de milhares 2 3 6" xfId="591" xr:uid="{00000000-0005-0000-0000-0000E8030000}"/>
    <cellStyle name="Separador de milhares 2 3 7" xfId="592" xr:uid="{00000000-0005-0000-0000-0000E9030000}"/>
    <cellStyle name="Separador de milhares 2 3 7 2" xfId="1515" xr:uid="{00000000-0005-0000-0000-0000EA030000}"/>
    <cellStyle name="Separador de milhares 2 3 8" xfId="593" xr:uid="{00000000-0005-0000-0000-0000EB030000}"/>
    <cellStyle name="Separador de milhares 2 3 8 2" xfId="1516" xr:uid="{00000000-0005-0000-0000-0000EC030000}"/>
    <cellStyle name="Separador de milhares 2 3 9" xfId="594" xr:uid="{00000000-0005-0000-0000-0000ED030000}"/>
    <cellStyle name="Separador de milhares 2 3 9 2" xfId="1517" xr:uid="{00000000-0005-0000-0000-0000EE030000}"/>
    <cellStyle name="Separador de milhares 2 3_Orç_Balneário_Nazaré CM" xfId="595" xr:uid="{00000000-0005-0000-0000-0000EF030000}"/>
    <cellStyle name="Separador de milhares 2 30" xfId="1191" xr:uid="{00000000-0005-0000-0000-0000F0030000}"/>
    <cellStyle name="Separador de milhares 2 31" xfId="1192" xr:uid="{00000000-0005-0000-0000-0000F1030000}"/>
    <cellStyle name="Separador de milhares 2 32" xfId="1193" xr:uid="{00000000-0005-0000-0000-0000F2030000}"/>
    <cellStyle name="Separador de milhares 2 33" xfId="1194" xr:uid="{00000000-0005-0000-0000-0000F3030000}"/>
    <cellStyle name="Separador de milhares 2 34" xfId="1195" xr:uid="{00000000-0005-0000-0000-0000F4030000}"/>
    <cellStyle name="Separador de milhares 2 35" xfId="1196" xr:uid="{00000000-0005-0000-0000-0000F5030000}"/>
    <cellStyle name="Separador de milhares 2 36" xfId="1197" xr:uid="{00000000-0005-0000-0000-0000F6030000}"/>
    <cellStyle name="Separador de milhares 2 37" xfId="1444" xr:uid="{00000000-0005-0000-0000-0000F7030000}"/>
    <cellStyle name="Separador de milhares 2 4" xfId="76" xr:uid="{00000000-0005-0000-0000-0000F8030000}"/>
    <cellStyle name="Separador de milhares 2 4 10" xfId="1198" xr:uid="{00000000-0005-0000-0000-0000F9030000}"/>
    <cellStyle name="Separador de milhares 2 4 2" xfId="1199" xr:uid="{00000000-0005-0000-0000-0000FA030000}"/>
    <cellStyle name="Separador de milhares 2 4 3" xfId="1200" xr:uid="{00000000-0005-0000-0000-0000FB030000}"/>
    <cellStyle name="Separador de milhares 2 4 4" xfId="1201" xr:uid="{00000000-0005-0000-0000-0000FC030000}"/>
    <cellStyle name="Separador de milhares 2 4 5" xfId="1202" xr:uid="{00000000-0005-0000-0000-0000FD030000}"/>
    <cellStyle name="Separador de milhares 2 4 6" xfId="1203" xr:uid="{00000000-0005-0000-0000-0000FE030000}"/>
    <cellStyle name="Separador de milhares 2 4 7" xfId="1204" xr:uid="{00000000-0005-0000-0000-0000FF030000}"/>
    <cellStyle name="Separador de milhares 2 4 8" xfId="1205" xr:uid="{00000000-0005-0000-0000-000000040000}"/>
    <cellStyle name="Separador de milhares 2 4 9" xfId="1206" xr:uid="{00000000-0005-0000-0000-000001040000}"/>
    <cellStyle name="Separador de milhares 2 5" xfId="77" xr:uid="{00000000-0005-0000-0000-000002040000}"/>
    <cellStyle name="Separador de milhares 2 5 10" xfId="1207" xr:uid="{00000000-0005-0000-0000-000003040000}"/>
    <cellStyle name="Separador de milhares 2 5 11" xfId="1208" xr:uid="{00000000-0005-0000-0000-000004040000}"/>
    <cellStyle name="Separador de milhares 2 5 2" xfId="596" xr:uid="{00000000-0005-0000-0000-000005040000}"/>
    <cellStyle name="Separador de milhares 2 5 3" xfId="1209" xr:uid="{00000000-0005-0000-0000-000006040000}"/>
    <cellStyle name="Separador de milhares 2 5 4" xfId="1210" xr:uid="{00000000-0005-0000-0000-000007040000}"/>
    <cellStyle name="Separador de milhares 2 5 5" xfId="1211" xr:uid="{00000000-0005-0000-0000-000008040000}"/>
    <cellStyle name="Separador de milhares 2 5 6" xfId="1212" xr:uid="{00000000-0005-0000-0000-000009040000}"/>
    <cellStyle name="Separador de milhares 2 5 7" xfId="1213" xr:uid="{00000000-0005-0000-0000-00000A040000}"/>
    <cellStyle name="Separador de milhares 2 5 8" xfId="1214" xr:uid="{00000000-0005-0000-0000-00000B040000}"/>
    <cellStyle name="Separador de milhares 2 5 9" xfId="1215" xr:uid="{00000000-0005-0000-0000-00000C040000}"/>
    <cellStyle name="Separador de milhares 2 6" xfId="78" xr:uid="{00000000-0005-0000-0000-00000D040000}"/>
    <cellStyle name="Separador de milhares 2 6 10" xfId="1216" xr:uid="{00000000-0005-0000-0000-00000E040000}"/>
    <cellStyle name="Separador de milhares 2 6 2" xfId="1217" xr:uid="{00000000-0005-0000-0000-00000F040000}"/>
    <cellStyle name="Separador de milhares 2 6 3" xfId="1218" xr:uid="{00000000-0005-0000-0000-000010040000}"/>
    <cellStyle name="Separador de milhares 2 6 4" xfId="1219" xr:uid="{00000000-0005-0000-0000-000011040000}"/>
    <cellStyle name="Separador de milhares 2 6 5" xfId="1220" xr:uid="{00000000-0005-0000-0000-000012040000}"/>
    <cellStyle name="Separador de milhares 2 6 6" xfId="1221" xr:uid="{00000000-0005-0000-0000-000013040000}"/>
    <cellStyle name="Separador de milhares 2 6 7" xfId="1222" xr:uid="{00000000-0005-0000-0000-000014040000}"/>
    <cellStyle name="Separador de milhares 2 6 8" xfId="1223" xr:uid="{00000000-0005-0000-0000-000015040000}"/>
    <cellStyle name="Separador de milhares 2 6 9" xfId="1224" xr:uid="{00000000-0005-0000-0000-000016040000}"/>
    <cellStyle name="Separador de milhares 2 7" xfId="79" xr:uid="{00000000-0005-0000-0000-000017040000}"/>
    <cellStyle name="Separador de milhares 2 7 10" xfId="1225" xr:uid="{00000000-0005-0000-0000-000018040000}"/>
    <cellStyle name="Separador de milhares 2 7 2" xfId="1226" xr:uid="{00000000-0005-0000-0000-000019040000}"/>
    <cellStyle name="Separador de milhares 2 7 3" xfId="1227" xr:uid="{00000000-0005-0000-0000-00001A040000}"/>
    <cellStyle name="Separador de milhares 2 7 4" xfId="1228" xr:uid="{00000000-0005-0000-0000-00001B040000}"/>
    <cellStyle name="Separador de milhares 2 7 5" xfId="1229" xr:uid="{00000000-0005-0000-0000-00001C040000}"/>
    <cellStyle name="Separador de milhares 2 7 6" xfId="1230" xr:uid="{00000000-0005-0000-0000-00001D040000}"/>
    <cellStyle name="Separador de milhares 2 7 7" xfId="1231" xr:uid="{00000000-0005-0000-0000-00001E040000}"/>
    <cellStyle name="Separador de milhares 2 7 8" xfId="1232" xr:uid="{00000000-0005-0000-0000-00001F040000}"/>
    <cellStyle name="Separador de milhares 2 7 9" xfId="1233" xr:uid="{00000000-0005-0000-0000-000020040000}"/>
    <cellStyle name="Separador de milhares 2 8" xfId="80" xr:uid="{00000000-0005-0000-0000-000021040000}"/>
    <cellStyle name="Separador de milhares 2 8 10" xfId="1234" xr:uid="{00000000-0005-0000-0000-000022040000}"/>
    <cellStyle name="Separador de milhares 2 8 2" xfId="1235" xr:uid="{00000000-0005-0000-0000-000023040000}"/>
    <cellStyle name="Separador de milhares 2 8 3" xfId="1236" xr:uid="{00000000-0005-0000-0000-000024040000}"/>
    <cellStyle name="Separador de milhares 2 8 4" xfId="1237" xr:uid="{00000000-0005-0000-0000-000025040000}"/>
    <cellStyle name="Separador de milhares 2 8 5" xfId="1238" xr:uid="{00000000-0005-0000-0000-000026040000}"/>
    <cellStyle name="Separador de milhares 2 8 6" xfId="1239" xr:uid="{00000000-0005-0000-0000-000027040000}"/>
    <cellStyle name="Separador de milhares 2 8 7" xfId="1240" xr:uid="{00000000-0005-0000-0000-000028040000}"/>
    <cellStyle name="Separador de milhares 2 8 8" xfId="1241" xr:uid="{00000000-0005-0000-0000-000029040000}"/>
    <cellStyle name="Separador de milhares 2 8 9" xfId="1242" xr:uid="{00000000-0005-0000-0000-00002A040000}"/>
    <cellStyle name="Separador de milhares 2 9" xfId="597" xr:uid="{00000000-0005-0000-0000-00002B040000}"/>
    <cellStyle name="Separador de milhares 2 9 2" xfId="848" xr:uid="{00000000-0005-0000-0000-00002C040000}"/>
    <cellStyle name="Separador de milhares 2 9 3" xfId="1518" xr:uid="{00000000-0005-0000-0000-00002D040000}"/>
    <cellStyle name="Separador de milhares 2_818889 Palmeirais Orc. Rec. Estrada Vicinal CM" xfId="1243" xr:uid="{00000000-0005-0000-0000-00002E040000}"/>
    <cellStyle name="Separador de milhares 3" xfId="81" xr:uid="{00000000-0005-0000-0000-00002F040000}"/>
    <cellStyle name="Separador de milhares 3 10" xfId="598" xr:uid="{00000000-0005-0000-0000-000030040000}"/>
    <cellStyle name="Separador de milhares 3 10 2" xfId="1519" xr:uid="{00000000-0005-0000-0000-000031040000}"/>
    <cellStyle name="Separador de milhares 3 11" xfId="599" xr:uid="{00000000-0005-0000-0000-000032040000}"/>
    <cellStyle name="Separador de milhares 3 11 2" xfId="1520" xr:uid="{00000000-0005-0000-0000-000033040000}"/>
    <cellStyle name="Separador de milhares 3 12" xfId="600" xr:uid="{00000000-0005-0000-0000-000034040000}"/>
    <cellStyle name="Separador de milhares 3 12 2" xfId="1521" xr:uid="{00000000-0005-0000-0000-000035040000}"/>
    <cellStyle name="Separador de milhares 3 13" xfId="601" xr:uid="{00000000-0005-0000-0000-000036040000}"/>
    <cellStyle name="Separador de milhares 3 13 2" xfId="1522" xr:uid="{00000000-0005-0000-0000-000037040000}"/>
    <cellStyle name="Separador de milhares 3 14" xfId="602" xr:uid="{00000000-0005-0000-0000-000038040000}"/>
    <cellStyle name="Separador de milhares 3 14 2" xfId="1523" xr:uid="{00000000-0005-0000-0000-000039040000}"/>
    <cellStyle name="Separador de milhares 3 15" xfId="603" xr:uid="{00000000-0005-0000-0000-00003A040000}"/>
    <cellStyle name="Separador de milhares 3 15 2" xfId="1524" xr:uid="{00000000-0005-0000-0000-00003B040000}"/>
    <cellStyle name="Separador de milhares 3 16" xfId="604" xr:uid="{00000000-0005-0000-0000-00003C040000}"/>
    <cellStyle name="Separador de milhares 3 16 2" xfId="1525" xr:uid="{00000000-0005-0000-0000-00003D040000}"/>
    <cellStyle name="Separador de milhares 3 17" xfId="605" xr:uid="{00000000-0005-0000-0000-00003E040000}"/>
    <cellStyle name="Separador de milhares 3 17 2" xfId="1526" xr:uid="{00000000-0005-0000-0000-00003F040000}"/>
    <cellStyle name="Separador de milhares 3 18" xfId="606" xr:uid="{00000000-0005-0000-0000-000040040000}"/>
    <cellStyle name="Separador de milhares 3 18 2" xfId="1527" xr:uid="{00000000-0005-0000-0000-000041040000}"/>
    <cellStyle name="Separador de milhares 3 19" xfId="607" xr:uid="{00000000-0005-0000-0000-000042040000}"/>
    <cellStyle name="Separador de milhares 3 19 2" xfId="1528" xr:uid="{00000000-0005-0000-0000-000043040000}"/>
    <cellStyle name="Separador de milhares 3 2" xfId="82" xr:uid="{00000000-0005-0000-0000-000044040000}"/>
    <cellStyle name="Separador de milhares 3 2 10" xfId="608" xr:uid="{00000000-0005-0000-0000-000045040000}"/>
    <cellStyle name="Separador de milhares 3 2 10 2" xfId="1529" xr:uid="{00000000-0005-0000-0000-000046040000}"/>
    <cellStyle name="Separador de milhares 3 2 11" xfId="796" xr:uid="{00000000-0005-0000-0000-000047040000}"/>
    <cellStyle name="Separador de milhares 3 2 11 2" xfId="1705" xr:uid="{00000000-0005-0000-0000-000048040000}"/>
    <cellStyle name="Separador de milhares 3 2 12" xfId="798" xr:uid="{00000000-0005-0000-0000-000049040000}"/>
    <cellStyle name="Separador de milhares 3 2 12 2" xfId="1707" xr:uid="{00000000-0005-0000-0000-00004A040000}"/>
    <cellStyle name="Separador de milhares 3 2 13" xfId="1244" xr:uid="{00000000-0005-0000-0000-00004B040000}"/>
    <cellStyle name="Separador de milhares 3 2 14" xfId="1245" xr:uid="{00000000-0005-0000-0000-00004C040000}"/>
    <cellStyle name="Separador de milhares 3 2 15" xfId="1246" xr:uid="{00000000-0005-0000-0000-00004D040000}"/>
    <cellStyle name="Separador de milhares 3 2 16" xfId="1247" xr:uid="{00000000-0005-0000-0000-00004E040000}"/>
    <cellStyle name="Separador de milhares 3 2 17" xfId="1248" xr:uid="{00000000-0005-0000-0000-00004F040000}"/>
    <cellStyle name="Separador de milhares 3 2 18" xfId="1249" xr:uid="{00000000-0005-0000-0000-000050040000}"/>
    <cellStyle name="Separador de milhares 3 2 19" xfId="1250" xr:uid="{00000000-0005-0000-0000-000051040000}"/>
    <cellStyle name="Separador de milhares 3 2 2" xfId="609" xr:uid="{00000000-0005-0000-0000-000052040000}"/>
    <cellStyle name="Separador de milhares 3 2 20" xfId="1251" xr:uid="{00000000-0005-0000-0000-000053040000}"/>
    <cellStyle name="Separador de milhares 3 2 21" xfId="1252" xr:uid="{00000000-0005-0000-0000-000054040000}"/>
    <cellStyle name="Separador de milhares 3 2 22" xfId="1447" xr:uid="{00000000-0005-0000-0000-000055040000}"/>
    <cellStyle name="Separador de milhares 3 2 3" xfId="610" xr:uid="{00000000-0005-0000-0000-000056040000}"/>
    <cellStyle name="Separador de milhares 3 2 4" xfId="611" xr:uid="{00000000-0005-0000-0000-000057040000}"/>
    <cellStyle name="Separador de milhares 3 2 4 2" xfId="1530" xr:uid="{00000000-0005-0000-0000-000058040000}"/>
    <cellStyle name="Separador de milhares 3 2 5" xfId="612" xr:uid="{00000000-0005-0000-0000-000059040000}"/>
    <cellStyle name="Separador de milhares 3 2 5 2" xfId="1531" xr:uid="{00000000-0005-0000-0000-00005A040000}"/>
    <cellStyle name="Separador de milhares 3 2 6" xfId="613" xr:uid="{00000000-0005-0000-0000-00005B040000}"/>
    <cellStyle name="Separador de milhares 3 2 6 2" xfId="1532" xr:uid="{00000000-0005-0000-0000-00005C040000}"/>
    <cellStyle name="Separador de milhares 3 2 7" xfId="614" xr:uid="{00000000-0005-0000-0000-00005D040000}"/>
    <cellStyle name="Separador de milhares 3 2 7 2" xfId="1533" xr:uid="{00000000-0005-0000-0000-00005E040000}"/>
    <cellStyle name="Separador de milhares 3 2 8" xfId="615" xr:uid="{00000000-0005-0000-0000-00005F040000}"/>
    <cellStyle name="Separador de milhares 3 2 8 2" xfId="1534" xr:uid="{00000000-0005-0000-0000-000060040000}"/>
    <cellStyle name="Separador de milhares 3 2 9" xfId="616" xr:uid="{00000000-0005-0000-0000-000061040000}"/>
    <cellStyle name="Separador de milhares 3 2 9 2" xfId="1535" xr:uid="{00000000-0005-0000-0000-000062040000}"/>
    <cellStyle name="Separador de milhares 3 20" xfId="617" xr:uid="{00000000-0005-0000-0000-000063040000}"/>
    <cellStyle name="Separador de milhares 3 20 2" xfId="1536" xr:uid="{00000000-0005-0000-0000-000064040000}"/>
    <cellStyle name="Separador de milhares 3 21" xfId="618" xr:uid="{00000000-0005-0000-0000-000065040000}"/>
    <cellStyle name="Separador de milhares 3 21 2" xfId="1537" xr:uid="{00000000-0005-0000-0000-000066040000}"/>
    <cellStyle name="Separador de milhares 3 22" xfId="619" xr:uid="{00000000-0005-0000-0000-000067040000}"/>
    <cellStyle name="Separador de milhares 3 22 2" xfId="1538" xr:uid="{00000000-0005-0000-0000-000068040000}"/>
    <cellStyle name="Separador de milhares 3 23" xfId="620" xr:uid="{00000000-0005-0000-0000-000069040000}"/>
    <cellStyle name="Separador de milhares 3 23 2" xfId="1539" xr:uid="{00000000-0005-0000-0000-00006A040000}"/>
    <cellStyle name="Separador de milhares 3 24" xfId="621" xr:uid="{00000000-0005-0000-0000-00006B040000}"/>
    <cellStyle name="Separador de milhares 3 24 2" xfId="1540" xr:uid="{00000000-0005-0000-0000-00006C040000}"/>
    <cellStyle name="Separador de milhares 3 25" xfId="622" xr:uid="{00000000-0005-0000-0000-00006D040000}"/>
    <cellStyle name="Separador de milhares 3 25 2" xfId="1541" xr:uid="{00000000-0005-0000-0000-00006E040000}"/>
    <cellStyle name="Separador de milhares 3 26" xfId="623" xr:uid="{00000000-0005-0000-0000-00006F040000}"/>
    <cellStyle name="Separador de milhares 3 26 2" xfId="1542" xr:uid="{00000000-0005-0000-0000-000070040000}"/>
    <cellStyle name="Separador de milhares 3 27" xfId="624" xr:uid="{00000000-0005-0000-0000-000071040000}"/>
    <cellStyle name="Separador de milhares 3 27 2" xfId="1543" xr:uid="{00000000-0005-0000-0000-000072040000}"/>
    <cellStyle name="Separador de milhares 3 28" xfId="625" xr:uid="{00000000-0005-0000-0000-000073040000}"/>
    <cellStyle name="Separador de milhares 3 28 2" xfId="1544" xr:uid="{00000000-0005-0000-0000-000074040000}"/>
    <cellStyle name="Separador de milhares 3 29" xfId="793" xr:uid="{00000000-0005-0000-0000-000075040000}"/>
    <cellStyle name="Separador de milhares 3 3" xfId="83" xr:uid="{00000000-0005-0000-0000-000076040000}"/>
    <cellStyle name="Separador de milhares 3 3 10" xfId="626" xr:uid="{00000000-0005-0000-0000-000077040000}"/>
    <cellStyle name="Separador de milhares 3 3 10 2" xfId="1545" xr:uid="{00000000-0005-0000-0000-000078040000}"/>
    <cellStyle name="Separador de milhares 3 3 11" xfId="627" xr:uid="{00000000-0005-0000-0000-000079040000}"/>
    <cellStyle name="Separador de milhares 3 3 11 2" xfId="1546" xr:uid="{00000000-0005-0000-0000-00007A040000}"/>
    <cellStyle name="Separador de milhares 3 3 12" xfId="628" xr:uid="{00000000-0005-0000-0000-00007B040000}"/>
    <cellStyle name="Separador de milhares 3 3 12 2" xfId="1547" xr:uid="{00000000-0005-0000-0000-00007C040000}"/>
    <cellStyle name="Separador de milhares 3 3 13" xfId="629" xr:uid="{00000000-0005-0000-0000-00007D040000}"/>
    <cellStyle name="Separador de milhares 3 3 13 2" xfId="1548" xr:uid="{00000000-0005-0000-0000-00007E040000}"/>
    <cellStyle name="Separador de milhares 3 3 14" xfId="1253" xr:uid="{00000000-0005-0000-0000-00007F040000}"/>
    <cellStyle name="Separador de milhares 3 3 15" xfId="1254" xr:uid="{00000000-0005-0000-0000-000080040000}"/>
    <cellStyle name="Separador de milhares 3 3 16" xfId="1255" xr:uid="{00000000-0005-0000-0000-000081040000}"/>
    <cellStyle name="Separador de milhares 3 3 17" xfId="1256" xr:uid="{00000000-0005-0000-0000-000082040000}"/>
    <cellStyle name="Separador de milhares 3 3 18" xfId="1257" xr:uid="{00000000-0005-0000-0000-000083040000}"/>
    <cellStyle name="Separador de milhares 3 3 19" xfId="1258" xr:uid="{00000000-0005-0000-0000-000084040000}"/>
    <cellStyle name="Separador de milhares 3 3 2" xfId="84" xr:uid="{00000000-0005-0000-0000-000085040000}"/>
    <cellStyle name="Separador de milhares 3 3 2 10" xfId="630" xr:uid="{00000000-0005-0000-0000-000086040000}"/>
    <cellStyle name="Separador de milhares 3 3 2 10 2" xfId="1549" xr:uid="{00000000-0005-0000-0000-000087040000}"/>
    <cellStyle name="Separador de milhares 3 3 2 11" xfId="1259" xr:uid="{00000000-0005-0000-0000-000088040000}"/>
    <cellStyle name="Separador de milhares 3 3 2 12" xfId="1260" xr:uid="{00000000-0005-0000-0000-000089040000}"/>
    <cellStyle name="Separador de milhares 3 3 2 13" xfId="1261" xr:uid="{00000000-0005-0000-0000-00008A040000}"/>
    <cellStyle name="Separador de milhares 3 3 2 14" xfId="1262" xr:uid="{00000000-0005-0000-0000-00008B040000}"/>
    <cellStyle name="Separador de milhares 3 3 2 15" xfId="1263" xr:uid="{00000000-0005-0000-0000-00008C040000}"/>
    <cellStyle name="Separador de milhares 3 3 2 16" xfId="1264" xr:uid="{00000000-0005-0000-0000-00008D040000}"/>
    <cellStyle name="Separador de milhares 3 3 2 17" xfId="1265" xr:uid="{00000000-0005-0000-0000-00008E040000}"/>
    <cellStyle name="Separador de milhares 3 3 2 18" xfId="1266" xr:uid="{00000000-0005-0000-0000-00008F040000}"/>
    <cellStyle name="Separador de milhares 3 3 2 19" xfId="1267" xr:uid="{00000000-0005-0000-0000-000090040000}"/>
    <cellStyle name="Separador de milhares 3 3 2 2" xfId="631" xr:uid="{00000000-0005-0000-0000-000091040000}"/>
    <cellStyle name="Separador de milhares 3 3 2 2 2" xfId="1550" xr:uid="{00000000-0005-0000-0000-000092040000}"/>
    <cellStyle name="Separador de milhares 3 3 2 20" xfId="1448" xr:uid="{00000000-0005-0000-0000-000093040000}"/>
    <cellStyle name="Separador de milhares 3 3 2 3" xfId="632" xr:uid="{00000000-0005-0000-0000-000094040000}"/>
    <cellStyle name="Separador de milhares 3 3 2 3 2" xfId="1551" xr:uid="{00000000-0005-0000-0000-000095040000}"/>
    <cellStyle name="Separador de milhares 3 3 2 4" xfId="633" xr:uid="{00000000-0005-0000-0000-000096040000}"/>
    <cellStyle name="Separador de milhares 3 3 2 4 2" xfId="1552" xr:uid="{00000000-0005-0000-0000-000097040000}"/>
    <cellStyle name="Separador de milhares 3 3 2 5" xfId="634" xr:uid="{00000000-0005-0000-0000-000098040000}"/>
    <cellStyle name="Separador de milhares 3 3 2 5 2" xfId="1553" xr:uid="{00000000-0005-0000-0000-000099040000}"/>
    <cellStyle name="Separador de milhares 3 3 2 6" xfId="635" xr:uid="{00000000-0005-0000-0000-00009A040000}"/>
    <cellStyle name="Separador de milhares 3 3 2 6 2" xfId="1554" xr:uid="{00000000-0005-0000-0000-00009B040000}"/>
    <cellStyle name="Separador de milhares 3 3 2 7" xfId="636" xr:uid="{00000000-0005-0000-0000-00009C040000}"/>
    <cellStyle name="Separador de milhares 3 3 2 7 2" xfId="1555" xr:uid="{00000000-0005-0000-0000-00009D040000}"/>
    <cellStyle name="Separador de milhares 3 3 2 8" xfId="637" xr:uid="{00000000-0005-0000-0000-00009E040000}"/>
    <cellStyle name="Separador de milhares 3 3 2 8 2" xfId="1556" xr:uid="{00000000-0005-0000-0000-00009F040000}"/>
    <cellStyle name="Separador de milhares 3 3 2 9" xfId="638" xr:uid="{00000000-0005-0000-0000-0000A0040000}"/>
    <cellStyle name="Separador de milhares 3 3 2 9 2" xfId="1557" xr:uid="{00000000-0005-0000-0000-0000A1040000}"/>
    <cellStyle name="Separador de milhares 3 3 20" xfId="1268" xr:uid="{00000000-0005-0000-0000-0000A2040000}"/>
    <cellStyle name="Separador de milhares 3 3 21" xfId="1269" xr:uid="{00000000-0005-0000-0000-0000A3040000}"/>
    <cellStyle name="Separador de milhares 3 3 22" xfId="1270" xr:uid="{00000000-0005-0000-0000-0000A4040000}"/>
    <cellStyle name="Separador de milhares 3 3 3" xfId="85" xr:uid="{00000000-0005-0000-0000-0000A5040000}"/>
    <cellStyle name="Separador de milhares 3 3 3 10" xfId="639" xr:uid="{00000000-0005-0000-0000-0000A6040000}"/>
    <cellStyle name="Separador de milhares 3 3 3 10 2" xfId="1558" xr:uid="{00000000-0005-0000-0000-0000A7040000}"/>
    <cellStyle name="Separador de milhares 3 3 3 11" xfId="1271" xr:uid="{00000000-0005-0000-0000-0000A8040000}"/>
    <cellStyle name="Separador de milhares 3 3 3 12" xfId="1272" xr:uid="{00000000-0005-0000-0000-0000A9040000}"/>
    <cellStyle name="Separador de milhares 3 3 3 13" xfId="1273" xr:uid="{00000000-0005-0000-0000-0000AA040000}"/>
    <cellStyle name="Separador de milhares 3 3 3 14" xfId="1274" xr:uid="{00000000-0005-0000-0000-0000AB040000}"/>
    <cellStyle name="Separador de milhares 3 3 3 15" xfId="1275" xr:uid="{00000000-0005-0000-0000-0000AC040000}"/>
    <cellStyle name="Separador de milhares 3 3 3 16" xfId="1276" xr:uid="{00000000-0005-0000-0000-0000AD040000}"/>
    <cellStyle name="Separador de milhares 3 3 3 17" xfId="1277" xr:uid="{00000000-0005-0000-0000-0000AE040000}"/>
    <cellStyle name="Separador de milhares 3 3 3 18" xfId="1278" xr:uid="{00000000-0005-0000-0000-0000AF040000}"/>
    <cellStyle name="Separador de milhares 3 3 3 19" xfId="1279" xr:uid="{00000000-0005-0000-0000-0000B0040000}"/>
    <cellStyle name="Separador de milhares 3 3 3 2" xfId="640" xr:uid="{00000000-0005-0000-0000-0000B1040000}"/>
    <cellStyle name="Separador de milhares 3 3 3 2 2" xfId="1559" xr:uid="{00000000-0005-0000-0000-0000B2040000}"/>
    <cellStyle name="Separador de milhares 3 3 3 20" xfId="1449" xr:uid="{00000000-0005-0000-0000-0000B3040000}"/>
    <cellStyle name="Separador de milhares 3 3 3 3" xfId="641" xr:uid="{00000000-0005-0000-0000-0000B4040000}"/>
    <cellStyle name="Separador de milhares 3 3 3 3 2" xfId="1560" xr:uid="{00000000-0005-0000-0000-0000B5040000}"/>
    <cellStyle name="Separador de milhares 3 3 3 4" xfId="642" xr:uid="{00000000-0005-0000-0000-0000B6040000}"/>
    <cellStyle name="Separador de milhares 3 3 3 4 2" xfId="1561" xr:uid="{00000000-0005-0000-0000-0000B7040000}"/>
    <cellStyle name="Separador de milhares 3 3 3 5" xfId="643" xr:uid="{00000000-0005-0000-0000-0000B8040000}"/>
    <cellStyle name="Separador de milhares 3 3 3 5 2" xfId="1562" xr:uid="{00000000-0005-0000-0000-0000B9040000}"/>
    <cellStyle name="Separador de milhares 3 3 3 6" xfId="644" xr:uid="{00000000-0005-0000-0000-0000BA040000}"/>
    <cellStyle name="Separador de milhares 3 3 3 6 2" xfId="1563" xr:uid="{00000000-0005-0000-0000-0000BB040000}"/>
    <cellStyle name="Separador de milhares 3 3 3 7" xfId="645" xr:uid="{00000000-0005-0000-0000-0000BC040000}"/>
    <cellStyle name="Separador de milhares 3 3 3 7 2" xfId="1564" xr:uid="{00000000-0005-0000-0000-0000BD040000}"/>
    <cellStyle name="Separador de milhares 3 3 3 8" xfId="646" xr:uid="{00000000-0005-0000-0000-0000BE040000}"/>
    <cellStyle name="Separador de milhares 3 3 3 8 2" xfId="1565" xr:uid="{00000000-0005-0000-0000-0000BF040000}"/>
    <cellStyle name="Separador de milhares 3 3 3 9" xfId="647" xr:uid="{00000000-0005-0000-0000-0000C0040000}"/>
    <cellStyle name="Separador de milhares 3 3 3 9 2" xfId="1566" xr:uid="{00000000-0005-0000-0000-0000C1040000}"/>
    <cellStyle name="Separador de milhares 3 3 4" xfId="86" xr:uid="{00000000-0005-0000-0000-0000C2040000}"/>
    <cellStyle name="Separador de milhares 3 3 4 10" xfId="648" xr:uid="{00000000-0005-0000-0000-0000C3040000}"/>
    <cellStyle name="Separador de milhares 3 3 4 10 2" xfId="1567" xr:uid="{00000000-0005-0000-0000-0000C4040000}"/>
    <cellStyle name="Separador de milhares 3 3 4 11" xfId="1280" xr:uid="{00000000-0005-0000-0000-0000C5040000}"/>
    <cellStyle name="Separador de milhares 3 3 4 12" xfId="1281" xr:uid="{00000000-0005-0000-0000-0000C6040000}"/>
    <cellStyle name="Separador de milhares 3 3 4 13" xfId="1282" xr:uid="{00000000-0005-0000-0000-0000C7040000}"/>
    <cellStyle name="Separador de milhares 3 3 4 14" xfId="1283" xr:uid="{00000000-0005-0000-0000-0000C8040000}"/>
    <cellStyle name="Separador de milhares 3 3 4 15" xfId="1284" xr:uid="{00000000-0005-0000-0000-0000C9040000}"/>
    <cellStyle name="Separador de milhares 3 3 4 16" xfId="1285" xr:uid="{00000000-0005-0000-0000-0000CA040000}"/>
    <cellStyle name="Separador de milhares 3 3 4 17" xfId="1286" xr:uid="{00000000-0005-0000-0000-0000CB040000}"/>
    <cellStyle name="Separador de milhares 3 3 4 18" xfId="1287" xr:uid="{00000000-0005-0000-0000-0000CC040000}"/>
    <cellStyle name="Separador de milhares 3 3 4 19" xfId="1288" xr:uid="{00000000-0005-0000-0000-0000CD040000}"/>
    <cellStyle name="Separador de milhares 3 3 4 2" xfId="649" xr:uid="{00000000-0005-0000-0000-0000CE040000}"/>
    <cellStyle name="Separador de milhares 3 3 4 2 2" xfId="1568" xr:uid="{00000000-0005-0000-0000-0000CF040000}"/>
    <cellStyle name="Separador de milhares 3 3 4 20" xfId="1450" xr:uid="{00000000-0005-0000-0000-0000D0040000}"/>
    <cellStyle name="Separador de milhares 3 3 4 3" xfId="650" xr:uid="{00000000-0005-0000-0000-0000D1040000}"/>
    <cellStyle name="Separador de milhares 3 3 4 3 2" xfId="1569" xr:uid="{00000000-0005-0000-0000-0000D2040000}"/>
    <cellStyle name="Separador de milhares 3 3 4 4" xfId="651" xr:uid="{00000000-0005-0000-0000-0000D3040000}"/>
    <cellStyle name="Separador de milhares 3 3 4 4 2" xfId="1570" xr:uid="{00000000-0005-0000-0000-0000D4040000}"/>
    <cellStyle name="Separador de milhares 3 3 4 5" xfId="652" xr:uid="{00000000-0005-0000-0000-0000D5040000}"/>
    <cellStyle name="Separador de milhares 3 3 4 5 2" xfId="1571" xr:uid="{00000000-0005-0000-0000-0000D6040000}"/>
    <cellStyle name="Separador de milhares 3 3 4 6" xfId="653" xr:uid="{00000000-0005-0000-0000-0000D7040000}"/>
    <cellStyle name="Separador de milhares 3 3 4 6 2" xfId="1572" xr:uid="{00000000-0005-0000-0000-0000D8040000}"/>
    <cellStyle name="Separador de milhares 3 3 4 7" xfId="654" xr:uid="{00000000-0005-0000-0000-0000D9040000}"/>
    <cellStyle name="Separador de milhares 3 3 4 7 2" xfId="1573" xr:uid="{00000000-0005-0000-0000-0000DA040000}"/>
    <cellStyle name="Separador de milhares 3 3 4 8" xfId="655" xr:uid="{00000000-0005-0000-0000-0000DB040000}"/>
    <cellStyle name="Separador de milhares 3 3 4 8 2" xfId="1574" xr:uid="{00000000-0005-0000-0000-0000DC040000}"/>
    <cellStyle name="Separador de milhares 3 3 4 9" xfId="656" xr:uid="{00000000-0005-0000-0000-0000DD040000}"/>
    <cellStyle name="Separador de milhares 3 3 4 9 2" xfId="1575" xr:uid="{00000000-0005-0000-0000-0000DE040000}"/>
    <cellStyle name="Separador de milhares 3 3 5" xfId="657" xr:uid="{00000000-0005-0000-0000-0000DF040000}"/>
    <cellStyle name="Separador de milhares 3 3 5 2" xfId="1576" xr:uid="{00000000-0005-0000-0000-0000E0040000}"/>
    <cellStyle name="Separador de milhares 3 3 6" xfId="658" xr:uid="{00000000-0005-0000-0000-0000E1040000}"/>
    <cellStyle name="Separador de milhares 3 3 6 2" xfId="1577" xr:uid="{00000000-0005-0000-0000-0000E2040000}"/>
    <cellStyle name="Separador de milhares 3 3 7" xfId="659" xr:uid="{00000000-0005-0000-0000-0000E3040000}"/>
    <cellStyle name="Separador de milhares 3 3 7 2" xfId="1578" xr:uid="{00000000-0005-0000-0000-0000E4040000}"/>
    <cellStyle name="Separador de milhares 3 3 8" xfId="660" xr:uid="{00000000-0005-0000-0000-0000E5040000}"/>
    <cellStyle name="Separador de milhares 3 3 8 2" xfId="1579" xr:uid="{00000000-0005-0000-0000-0000E6040000}"/>
    <cellStyle name="Separador de milhares 3 3 9" xfId="661" xr:uid="{00000000-0005-0000-0000-0000E7040000}"/>
    <cellStyle name="Separador de milhares 3 3 9 2" xfId="1580" xr:uid="{00000000-0005-0000-0000-0000E8040000}"/>
    <cellStyle name="Separador de milhares 3 3_ORÇ." xfId="87" xr:uid="{00000000-0005-0000-0000-0000E9040000}"/>
    <cellStyle name="Separador de milhares 3 30" xfId="1446" xr:uid="{00000000-0005-0000-0000-0000EA040000}"/>
    <cellStyle name="Separador de milhares 3 4" xfId="88" xr:uid="{00000000-0005-0000-0000-0000EB040000}"/>
    <cellStyle name="Separador de milhares 3 4 10" xfId="662" xr:uid="{00000000-0005-0000-0000-0000EC040000}"/>
    <cellStyle name="Separador de milhares 3 4 10 2" xfId="1581" xr:uid="{00000000-0005-0000-0000-0000ED040000}"/>
    <cellStyle name="Separador de milhares 3 4 11" xfId="1289" xr:uid="{00000000-0005-0000-0000-0000EE040000}"/>
    <cellStyle name="Separador de milhares 3 4 12" xfId="1290" xr:uid="{00000000-0005-0000-0000-0000EF040000}"/>
    <cellStyle name="Separador de milhares 3 4 13" xfId="1291" xr:uid="{00000000-0005-0000-0000-0000F0040000}"/>
    <cellStyle name="Separador de milhares 3 4 14" xfId="1292" xr:uid="{00000000-0005-0000-0000-0000F1040000}"/>
    <cellStyle name="Separador de milhares 3 4 15" xfId="1293" xr:uid="{00000000-0005-0000-0000-0000F2040000}"/>
    <cellStyle name="Separador de milhares 3 4 16" xfId="1294" xr:uid="{00000000-0005-0000-0000-0000F3040000}"/>
    <cellStyle name="Separador de milhares 3 4 17" xfId="1295" xr:uid="{00000000-0005-0000-0000-0000F4040000}"/>
    <cellStyle name="Separador de milhares 3 4 18" xfId="1296" xr:uid="{00000000-0005-0000-0000-0000F5040000}"/>
    <cellStyle name="Separador de milhares 3 4 19" xfId="1297" xr:uid="{00000000-0005-0000-0000-0000F6040000}"/>
    <cellStyle name="Separador de milhares 3 4 2" xfId="663" xr:uid="{00000000-0005-0000-0000-0000F7040000}"/>
    <cellStyle name="Separador de milhares 3 4 2 2" xfId="1582" xr:uid="{00000000-0005-0000-0000-0000F8040000}"/>
    <cellStyle name="Separador de milhares 3 4 3" xfId="664" xr:uid="{00000000-0005-0000-0000-0000F9040000}"/>
    <cellStyle name="Separador de milhares 3 4 3 2" xfId="1583" xr:uid="{00000000-0005-0000-0000-0000FA040000}"/>
    <cellStyle name="Separador de milhares 3 4 4" xfId="665" xr:uid="{00000000-0005-0000-0000-0000FB040000}"/>
    <cellStyle name="Separador de milhares 3 4 4 2" xfId="1584" xr:uid="{00000000-0005-0000-0000-0000FC040000}"/>
    <cellStyle name="Separador de milhares 3 4 5" xfId="666" xr:uid="{00000000-0005-0000-0000-0000FD040000}"/>
    <cellStyle name="Separador de milhares 3 4 5 2" xfId="1585" xr:uid="{00000000-0005-0000-0000-0000FE040000}"/>
    <cellStyle name="Separador de milhares 3 4 6" xfId="667" xr:uid="{00000000-0005-0000-0000-0000FF040000}"/>
    <cellStyle name="Separador de milhares 3 4 6 2" xfId="1586" xr:uid="{00000000-0005-0000-0000-000000050000}"/>
    <cellStyle name="Separador de milhares 3 4 7" xfId="668" xr:uid="{00000000-0005-0000-0000-000001050000}"/>
    <cellStyle name="Separador de milhares 3 4 7 2" xfId="1587" xr:uid="{00000000-0005-0000-0000-000002050000}"/>
    <cellStyle name="Separador de milhares 3 4 8" xfId="669" xr:uid="{00000000-0005-0000-0000-000003050000}"/>
    <cellStyle name="Separador de milhares 3 4 8 2" xfId="1588" xr:uid="{00000000-0005-0000-0000-000004050000}"/>
    <cellStyle name="Separador de milhares 3 4 9" xfId="670" xr:uid="{00000000-0005-0000-0000-000005050000}"/>
    <cellStyle name="Separador de milhares 3 4 9 2" xfId="1589" xr:uid="{00000000-0005-0000-0000-000006050000}"/>
    <cellStyle name="Separador de milhares 3 4_Orç_Balneário_Nazaré CM" xfId="671" xr:uid="{00000000-0005-0000-0000-000007050000}"/>
    <cellStyle name="Separador de milhares 3 5" xfId="89" xr:uid="{00000000-0005-0000-0000-000008050000}"/>
    <cellStyle name="Separador de milhares 3 5 10" xfId="672" xr:uid="{00000000-0005-0000-0000-000009050000}"/>
    <cellStyle name="Separador de milhares 3 5 10 2" xfId="1590" xr:uid="{00000000-0005-0000-0000-00000A050000}"/>
    <cellStyle name="Separador de milhares 3 5 11" xfId="1298" xr:uid="{00000000-0005-0000-0000-00000B050000}"/>
    <cellStyle name="Separador de milhares 3 5 12" xfId="1299" xr:uid="{00000000-0005-0000-0000-00000C050000}"/>
    <cellStyle name="Separador de milhares 3 5 13" xfId="1300" xr:uid="{00000000-0005-0000-0000-00000D050000}"/>
    <cellStyle name="Separador de milhares 3 5 14" xfId="1301" xr:uid="{00000000-0005-0000-0000-00000E050000}"/>
    <cellStyle name="Separador de milhares 3 5 15" xfId="1302" xr:uid="{00000000-0005-0000-0000-00000F050000}"/>
    <cellStyle name="Separador de milhares 3 5 16" xfId="1303" xr:uid="{00000000-0005-0000-0000-000010050000}"/>
    <cellStyle name="Separador de milhares 3 5 17" xfId="1304" xr:uid="{00000000-0005-0000-0000-000011050000}"/>
    <cellStyle name="Separador de milhares 3 5 18" xfId="1305" xr:uid="{00000000-0005-0000-0000-000012050000}"/>
    <cellStyle name="Separador de milhares 3 5 19" xfId="1306" xr:uid="{00000000-0005-0000-0000-000013050000}"/>
    <cellStyle name="Separador de milhares 3 5 2" xfId="673" xr:uid="{00000000-0005-0000-0000-000014050000}"/>
    <cellStyle name="Separador de milhares 3 5 2 2" xfId="1591" xr:uid="{00000000-0005-0000-0000-000015050000}"/>
    <cellStyle name="Separador de milhares 3 5 20" xfId="1451" xr:uid="{00000000-0005-0000-0000-000016050000}"/>
    <cellStyle name="Separador de milhares 3 5 3" xfId="674" xr:uid="{00000000-0005-0000-0000-000017050000}"/>
    <cellStyle name="Separador de milhares 3 5 3 2" xfId="1592" xr:uid="{00000000-0005-0000-0000-000018050000}"/>
    <cellStyle name="Separador de milhares 3 5 4" xfId="675" xr:uid="{00000000-0005-0000-0000-000019050000}"/>
    <cellStyle name="Separador de milhares 3 5 4 2" xfId="1593" xr:uid="{00000000-0005-0000-0000-00001A050000}"/>
    <cellStyle name="Separador de milhares 3 5 5" xfId="676" xr:uid="{00000000-0005-0000-0000-00001B050000}"/>
    <cellStyle name="Separador de milhares 3 5 5 2" xfId="1594" xr:uid="{00000000-0005-0000-0000-00001C050000}"/>
    <cellStyle name="Separador de milhares 3 5 6" xfId="677" xr:uid="{00000000-0005-0000-0000-00001D050000}"/>
    <cellStyle name="Separador de milhares 3 5 6 2" xfId="1595" xr:uid="{00000000-0005-0000-0000-00001E050000}"/>
    <cellStyle name="Separador de milhares 3 5 7" xfId="678" xr:uid="{00000000-0005-0000-0000-00001F050000}"/>
    <cellStyle name="Separador de milhares 3 5 7 2" xfId="1596" xr:uid="{00000000-0005-0000-0000-000020050000}"/>
    <cellStyle name="Separador de milhares 3 5 8" xfId="679" xr:uid="{00000000-0005-0000-0000-000021050000}"/>
    <cellStyle name="Separador de milhares 3 5 8 2" xfId="1597" xr:uid="{00000000-0005-0000-0000-000022050000}"/>
    <cellStyle name="Separador de milhares 3 5 9" xfId="680" xr:uid="{00000000-0005-0000-0000-000023050000}"/>
    <cellStyle name="Separador de milhares 3 5 9 2" xfId="1598" xr:uid="{00000000-0005-0000-0000-000024050000}"/>
    <cellStyle name="Separador de milhares 3 6" xfId="90" xr:uid="{00000000-0005-0000-0000-000025050000}"/>
    <cellStyle name="Separador de milhares 3 6 10" xfId="681" xr:uid="{00000000-0005-0000-0000-000026050000}"/>
    <cellStyle name="Separador de milhares 3 6 10 2" xfId="1599" xr:uid="{00000000-0005-0000-0000-000027050000}"/>
    <cellStyle name="Separador de milhares 3 6 11" xfId="1307" xr:uid="{00000000-0005-0000-0000-000028050000}"/>
    <cellStyle name="Separador de milhares 3 6 12" xfId="1308" xr:uid="{00000000-0005-0000-0000-000029050000}"/>
    <cellStyle name="Separador de milhares 3 6 13" xfId="1309" xr:uid="{00000000-0005-0000-0000-00002A050000}"/>
    <cellStyle name="Separador de milhares 3 6 14" xfId="1310" xr:uid="{00000000-0005-0000-0000-00002B050000}"/>
    <cellStyle name="Separador de milhares 3 6 15" xfId="1311" xr:uid="{00000000-0005-0000-0000-00002C050000}"/>
    <cellStyle name="Separador de milhares 3 6 16" xfId="1312" xr:uid="{00000000-0005-0000-0000-00002D050000}"/>
    <cellStyle name="Separador de milhares 3 6 17" xfId="1313" xr:uid="{00000000-0005-0000-0000-00002E050000}"/>
    <cellStyle name="Separador de milhares 3 6 18" xfId="1314" xr:uid="{00000000-0005-0000-0000-00002F050000}"/>
    <cellStyle name="Separador de milhares 3 6 19" xfId="1315" xr:uid="{00000000-0005-0000-0000-000030050000}"/>
    <cellStyle name="Separador de milhares 3 6 2" xfId="682" xr:uid="{00000000-0005-0000-0000-000031050000}"/>
    <cellStyle name="Separador de milhares 3 6 2 2" xfId="1600" xr:uid="{00000000-0005-0000-0000-000032050000}"/>
    <cellStyle name="Separador de milhares 3 6 20" xfId="1452" xr:uid="{00000000-0005-0000-0000-000033050000}"/>
    <cellStyle name="Separador de milhares 3 6 3" xfId="683" xr:uid="{00000000-0005-0000-0000-000034050000}"/>
    <cellStyle name="Separador de milhares 3 6 3 2" xfId="1601" xr:uid="{00000000-0005-0000-0000-000035050000}"/>
    <cellStyle name="Separador de milhares 3 6 4" xfId="684" xr:uid="{00000000-0005-0000-0000-000036050000}"/>
    <cellStyle name="Separador de milhares 3 6 4 2" xfId="1602" xr:uid="{00000000-0005-0000-0000-000037050000}"/>
    <cellStyle name="Separador de milhares 3 6 5" xfId="685" xr:uid="{00000000-0005-0000-0000-000038050000}"/>
    <cellStyle name="Separador de milhares 3 6 5 2" xfId="1603" xr:uid="{00000000-0005-0000-0000-000039050000}"/>
    <cellStyle name="Separador de milhares 3 6 6" xfId="686" xr:uid="{00000000-0005-0000-0000-00003A050000}"/>
    <cellStyle name="Separador de milhares 3 6 6 2" xfId="1604" xr:uid="{00000000-0005-0000-0000-00003B050000}"/>
    <cellStyle name="Separador de milhares 3 6 7" xfId="687" xr:uid="{00000000-0005-0000-0000-00003C050000}"/>
    <cellStyle name="Separador de milhares 3 6 7 2" xfId="1605" xr:uid="{00000000-0005-0000-0000-00003D050000}"/>
    <cellStyle name="Separador de milhares 3 6 8" xfId="688" xr:uid="{00000000-0005-0000-0000-00003E050000}"/>
    <cellStyle name="Separador de milhares 3 6 8 2" xfId="1606" xr:uid="{00000000-0005-0000-0000-00003F050000}"/>
    <cellStyle name="Separador de milhares 3 6 9" xfId="689" xr:uid="{00000000-0005-0000-0000-000040050000}"/>
    <cellStyle name="Separador de milhares 3 6 9 2" xfId="1607" xr:uid="{00000000-0005-0000-0000-000041050000}"/>
    <cellStyle name="Separador de milhares 3 7" xfId="690" xr:uid="{00000000-0005-0000-0000-000042050000}"/>
    <cellStyle name="Separador de milhares 3 7 2" xfId="1608" xr:uid="{00000000-0005-0000-0000-000043050000}"/>
    <cellStyle name="Separador de milhares 3 8" xfId="691" xr:uid="{00000000-0005-0000-0000-000044050000}"/>
    <cellStyle name="Separador de milhares 3 8 2" xfId="1609" xr:uid="{00000000-0005-0000-0000-000045050000}"/>
    <cellStyle name="Separador de milhares 3 9" xfId="692" xr:uid="{00000000-0005-0000-0000-000046050000}"/>
    <cellStyle name="Separador de milhares 3 9 2" xfId="1610" xr:uid="{00000000-0005-0000-0000-000047050000}"/>
    <cellStyle name="Separador de milhares 3_818889 Palmeirais Orc. Rec. Estrada Vicinal CM" xfId="1316" xr:uid="{00000000-0005-0000-0000-000048050000}"/>
    <cellStyle name="Separador de milhares 4" xfId="91" xr:uid="{00000000-0005-0000-0000-000049050000}"/>
    <cellStyle name="Separador de milhares 4 10" xfId="693" xr:uid="{00000000-0005-0000-0000-00004A050000}"/>
    <cellStyle name="Separador de milhares 4 10 2" xfId="1611" xr:uid="{00000000-0005-0000-0000-00004B050000}"/>
    <cellStyle name="Separador de milhares 4 11" xfId="694" xr:uid="{00000000-0005-0000-0000-00004C050000}"/>
    <cellStyle name="Separador de milhares 4 11 2" xfId="1612" xr:uid="{00000000-0005-0000-0000-00004D050000}"/>
    <cellStyle name="Separador de milhares 4 12" xfId="695" xr:uid="{00000000-0005-0000-0000-00004E050000}"/>
    <cellStyle name="Separador de milhares 4 12 2" xfId="1613" xr:uid="{00000000-0005-0000-0000-00004F050000}"/>
    <cellStyle name="Separador de milhares 4 13" xfId="696" xr:uid="{00000000-0005-0000-0000-000050050000}"/>
    <cellStyle name="Separador de milhares 4 13 2" xfId="1614" xr:uid="{00000000-0005-0000-0000-000051050000}"/>
    <cellStyle name="Separador de milhares 4 14" xfId="697" xr:uid="{00000000-0005-0000-0000-000052050000}"/>
    <cellStyle name="Separador de milhares 4 14 2" xfId="1615" xr:uid="{00000000-0005-0000-0000-000053050000}"/>
    <cellStyle name="Separador de milhares 4 15" xfId="698" xr:uid="{00000000-0005-0000-0000-000054050000}"/>
    <cellStyle name="Separador de milhares 4 15 2" xfId="1616" xr:uid="{00000000-0005-0000-0000-000055050000}"/>
    <cellStyle name="Separador de milhares 4 16" xfId="699" xr:uid="{00000000-0005-0000-0000-000056050000}"/>
    <cellStyle name="Separador de milhares 4 16 2" xfId="1617" xr:uid="{00000000-0005-0000-0000-000057050000}"/>
    <cellStyle name="Separador de milhares 4 17" xfId="700" xr:uid="{00000000-0005-0000-0000-000058050000}"/>
    <cellStyle name="Separador de milhares 4 17 2" xfId="1618" xr:uid="{00000000-0005-0000-0000-000059050000}"/>
    <cellStyle name="Separador de milhares 4 18" xfId="701" xr:uid="{00000000-0005-0000-0000-00005A050000}"/>
    <cellStyle name="Separador de milhares 4 18 2" xfId="1619" xr:uid="{00000000-0005-0000-0000-00005B050000}"/>
    <cellStyle name="Separador de milhares 4 19" xfId="702" xr:uid="{00000000-0005-0000-0000-00005C050000}"/>
    <cellStyle name="Separador de milhares 4 19 2" xfId="1620" xr:uid="{00000000-0005-0000-0000-00005D050000}"/>
    <cellStyle name="Separador de milhares 4 2" xfId="92" xr:uid="{00000000-0005-0000-0000-00005E050000}"/>
    <cellStyle name="Separador de milhares 4 2 10" xfId="703" xr:uid="{00000000-0005-0000-0000-00005F050000}"/>
    <cellStyle name="Separador de milhares 4 2 10 2" xfId="1621" xr:uid="{00000000-0005-0000-0000-000060050000}"/>
    <cellStyle name="Separador de milhares 4 2 11" xfId="1317" xr:uid="{00000000-0005-0000-0000-000061050000}"/>
    <cellStyle name="Separador de milhares 4 2 12" xfId="1318" xr:uid="{00000000-0005-0000-0000-000062050000}"/>
    <cellStyle name="Separador de milhares 4 2 13" xfId="1319" xr:uid="{00000000-0005-0000-0000-000063050000}"/>
    <cellStyle name="Separador de milhares 4 2 14" xfId="1320" xr:uid="{00000000-0005-0000-0000-000064050000}"/>
    <cellStyle name="Separador de milhares 4 2 15" xfId="1321" xr:uid="{00000000-0005-0000-0000-000065050000}"/>
    <cellStyle name="Separador de milhares 4 2 16" xfId="1322" xr:uid="{00000000-0005-0000-0000-000066050000}"/>
    <cellStyle name="Separador de milhares 4 2 17" xfId="1323" xr:uid="{00000000-0005-0000-0000-000067050000}"/>
    <cellStyle name="Separador de milhares 4 2 18" xfId="1324" xr:uid="{00000000-0005-0000-0000-000068050000}"/>
    <cellStyle name="Separador de milhares 4 2 19" xfId="1325" xr:uid="{00000000-0005-0000-0000-000069050000}"/>
    <cellStyle name="Separador de milhares 4 2 2" xfId="704" xr:uid="{00000000-0005-0000-0000-00006A050000}"/>
    <cellStyle name="Separador de milhares 4 2 2 2" xfId="1622" xr:uid="{00000000-0005-0000-0000-00006B050000}"/>
    <cellStyle name="Separador de milhares 4 2 20" xfId="1453" xr:uid="{00000000-0005-0000-0000-00006C050000}"/>
    <cellStyle name="Separador de milhares 4 2 3" xfId="705" xr:uid="{00000000-0005-0000-0000-00006D050000}"/>
    <cellStyle name="Separador de milhares 4 2 3 2" xfId="1623" xr:uid="{00000000-0005-0000-0000-00006E050000}"/>
    <cellStyle name="Separador de milhares 4 2 4" xfId="706" xr:uid="{00000000-0005-0000-0000-00006F050000}"/>
    <cellStyle name="Separador de milhares 4 2 4 2" xfId="1624" xr:uid="{00000000-0005-0000-0000-000070050000}"/>
    <cellStyle name="Separador de milhares 4 2 5" xfId="707" xr:uid="{00000000-0005-0000-0000-000071050000}"/>
    <cellStyle name="Separador de milhares 4 2 5 2" xfId="1625" xr:uid="{00000000-0005-0000-0000-000072050000}"/>
    <cellStyle name="Separador de milhares 4 2 6" xfId="708" xr:uid="{00000000-0005-0000-0000-000073050000}"/>
    <cellStyle name="Separador de milhares 4 2 6 2" xfId="1626" xr:uid="{00000000-0005-0000-0000-000074050000}"/>
    <cellStyle name="Separador de milhares 4 2 7" xfId="709" xr:uid="{00000000-0005-0000-0000-000075050000}"/>
    <cellStyle name="Separador de milhares 4 2 7 2" xfId="1627" xr:uid="{00000000-0005-0000-0000-000076050000}"/>
    <cellStyle name="Separador de milhares 4 2 8" xfId="710" xr:uid="{00000000-0005-0000-0000-000077050000}"/>
    <cellStyle name="Separador de milhares 4 2 8 2" xfId="1628" xr:uid="{00000000-0005-0000-0000-000078050000}"/>
    <cellStyle name="Separador de milhares 4 2 9" xfId="711" xr:uid="{00000000-0005-0000-0000-000079050000}"/>
    <cellStyle name="Separador de milhares 4 2 9 2" xfId="1629" xr:uid="{00000000-0005-0000-0000-00007A050000}"/>
    <cellStyle name="Separador de milhares 4 20" xfId="712" xr:uid="{00000000-0005-0000-0000-00007B050000}"/>
    <cellStyle name="Separador de milhares 4 20 2" xfId="1630" xr:uid="{00000000-0005-0000-0000-00007C050000}"/>
    <cellStyle name="Separador de milhares 4 21" xfId="713" xr:uid="{00000000-0005-0000-0000-00007D050000}"/>
    <cellStyle name="Separador de milhares 4 21 2" xfId="1631" xr:uid="{00000000-0005-0000-0000-00007E050000}"/>
    <cellStyle name="Separador de milhares 4 22" xfId="714" xr:uid="{00000000-0005-0000-0000-00007F050000}"/>
    <cellStyle name="Separador de milhares 4 22 2" xfId="1632" xr:uid="{00000000-0005-0000-0000-000080050000}"/>
    <cellStyle name="Separador de milhares 4 23" xfId="715" xr:uid="{00000000-0005-0000-0000-000081050000}"/>
    <cellStyle name="Separador de milhares 4 23 2" xfId="1633" xr:uid="{00000000-0005-0000-0000-000082050000}"/>
    <cellStyle name="Separador de milhares 4 24" xfId="716" xr:uid="{00000000-0005-0000-0000-000083050000}"/>
    <cellStyle name="Separador de milhares 4 24 2" xfId="1634" xr:uid="{00000000-0005-0000-0000-000084050000}"/>
    <cellStyle name="Separador de milhares 4 25" xfId="717" xr:uid="{00000000-0005-0000-0000-000085050000}"/>
    <cellStyle name="Separador de milhares 4 25 2" xfId="1635" xr:uid="{00000000-0005-0000-0000-000086050000}"/>
    <cellStyle name="Separador de milhares 4 26" xfId="718" xr:uid="{00000000-0005-0000-0000-000087050000}"/>
    <cellStyle name="Separador de milhares 4 26 2" xfId="1636" xr:uid="{00000000-0005-0000-0000-000088050000}"/>
    <cellStyle name="Separador de milhares 4 27" xfId="1326" xr:uid="{00000000-0005-0000-0000-000089050000}"/>
    <cellStyle name="Separador de milhares 4 28" xfId="1327" xr:uid="{00000000-0005-0000-0000-00008A050000}"/>
    <cellStyle name="Separador de milhares 4 29" xfId="1328" xr:uid="{00000000-0005-0000-0000-00008B050000}"/>
    <cellStyle name="Separador de milhares 4 3" xfId="93" xr:uid="{00000000-0005-0000-0000-00008C050000}"/>
    <cellStyle name="Separador de milhares 4 3 10" xfId="719" xr:uid="{00000000-0005-0000-0000-00008D050000}"/>
    <cellStyle name="Separador de milhares 4 3 10 2" xfId="1637" xr:uid="{00000000-0005-0000-0000-00008E050000}"/>
    <cellStyle name="Separador de milhares 4 3 11" xfId="1329" xr:uid="{00000000-0005-0000-0000-00008F050000}"/>
    <cellStyle name="Separador de milhares 4 3 12" xfId="1330" xr:uid="{00000000-0005-0000-0000-000090050000}"/>
    <cellStyle name="Separador de milhares 4 3 13" xfId="1331" xr:uid="{00000000-0005-0000-0000-000091050000}"/>
    <cellStyle name="Separador de milhares 4 3 14" xfId="1332" xr:uid="{00000000-0005-0000-0000-000092050000}"/>
    <cellStyle name="Separador de milhares 4 3 15" xfId="1333" xr:uid="{00000000-0005-0000-0000-000093050000}"/>
    <cellStyle name="Separador de milhares 4 3 16" xfId="1334" xr:uid="{00000000-0005-0000-0000-000094050000}"/>
    <cellStyle name="Separador de milhares 4 3 17" xfId="1335" xr:uid="{00000000-0005-0000-0000-000095050000}"/>
    <cellStyle name="Separador de milhares 4 3 18" xfId="1336" xr:uid="{00000000-0005-0000-0000-000096050000}"/>
    <cellStyle name="Separador de milhares 4 3 19" xfId="1337" xr:uid="{00000000-0005-0000-0000-000097050000}"/>
    <cellStyle name="Separador de milhares 4 3 2" xfId="720" xr:uid="{00000000-0005-0000-0000-000098050000}"/>
    <cellStyle name="Separador de milhares 4 3 2 2" xfId="1638" xr:uid="{00000000-0005-0000-0000-000099050000}"/>
    <cellStyle name="Separador de milhares 4 3 20" xfId="1454" xr:uid="{00000000-0005-0000-0000-00009A050000}"/>
    <cellStyle name="Separador de milhares 4 3 3" xfId="721" xr:uid="{00000000-0005-0000-0000-00009B050000}"/>
    <cellStyle name="Separador de milhares 4 3 3 2" xfId="1639" xr:uid="{00000000-0005-0000-0000-00009C050000}"/>
    <cellStyle name="Separador de milhares 4 3 4" xfId="722" xr:uid="{00000000-0005-0000-0000-00009D050000}"/>
    <cellStyle name="Separador de milhares 4 3 4 2" xfId="1640" xr:uid="{00000000-0005-0000-0000-00009E050000}"/>
    <cellStyle name="Separador de milhares 4 3 5" xfId="723" xr:uid="{00000000-0005-0000-0000-00009F050000}"/>
    <cellStyle name="Separador de milhares 4 3 5 2" xfId="1641" xr:uid="{00000000-0005-0000-0000-0000A0050000}"/>
    <cellStyle name="Separador de milhares 4 3 6" xfId="724" xr:uid="{00000000-0005-0000-0000-0000A1050000}"/>
    <cellStyle name="Separador de milhares 4 3 6 2" xfId="1642" xr:uid="{00000000-0005-0000-0000-0000A2050000}"/>
    <cellStyle name="Separador de milhares 4 3 7" xfId="725" xr:uid="{00000000-0005-0000-0000-0000A3050000}"/>
    <cellStyle name="Separador de milhares 4 3 7 2" xfId="1643" xr:uid="{00000000-0005-0000-0000-0000A4050000}"/>
    <cellStyle name="Separador de milhares 4 3 8" xfId="726" xr:uid="{00000000-0005-0000-0000-0000A5050000}"/>
    <cellStyle name="Separador de milhares 4 3 8 2" xfId="1644" xr:uid="{00000000-0005-0000-0000-0000A6050000}"/>
    <cellStyle name="Separador de milhares 4 3 9" xfId="727" xr:uid="{00000000-0005-0000-0000-0000A7050000}"/>
    <cellStyle name="Separador de milhares 4 3 9 2" xfId="1645" xr:uid="{00000000-0005-0000-0000-0000A8050000}"/>
    <cellStyle name="Separador de milhares 4 30" xfId="1338" xr:uid="{00000000-0005-0000-0000-0000A9050000}"/>
    <cellStyle name="Separador de milhares 4 31" xfId="1339" xr:uid="{00000000-0005-0000-0000-0000AA050000}"/>
    <cellStyle name="Separador de milhares 4 32" xfId="1340" xr:uid="{00000000-0005-0000-0000-0000AB050000}"/>
    <cellStyle name="Separador de milhares 4 33" xfId="1341" xr:uid="{00000000-0005-0000-0000-0000AC050000}"/>
    <cellStyle name="Separador de milhares 4 34" xfId="1342" xr:uid="{00000000-0005-0000-0000-0000AD050000}"/>
    <cellStyle name="Separador de milhares 4 35" xfId="1343" xr:uid="{00000000-0005-0000-0000-0000AE050000}"/>
    <cellStyle name="Separador de milhares 4 4" xfId="94" xr:uid="{00000000-0005-0000-0000-0000AF050000}"/>
    <cellStyle name="Separador de milhares 4 4 10" xfId="728" xr:uid="{00000000-0005-0000-0000-0000B0050000}"/>
    <cellStyle name="Separador de milhares 4 4 10 2" xfId="1646" xr:uid="{00000000-0005-0000-0000-0000B1050000}"/>
    <cellStyle name="Separador de milhares 4 4 11" xfId="1344" xr:uid="{00000000-0005-0000-0000-0000B2050000}"/>
    <cellStyle name="Separador de milhares 4 4 12" xfId="1345" xr:uid="{00000000-0005-0000-0000-0000B3050000}"/>
    <cellStyle name="Separador de milhares 4 4 13" xfId="1346" xr:uid="{00000000-0005-0000-0000-0000B4050000}"/>
    <cellStyle name="Separador de milhares 4 4 14" xfId="1347" xr:uid="{00000000-0005-0000-0000-0000B5050000}"/>
    <cellStyle name="Separador de milhares 4 4 15" xfId="1348" xr:uid="{00000000-0005-0000-0000-0000B6050000}"/>
    <cellStyle name="Separador de milhares 4 4 16" xfId="1349" xr:uid="{00000000-0005-0000-0000-0000B7050000}"/>
    <cellStyle name="Separador de milhares 4 4 17" xfId="1350" xr:uid="{00000000-0005-0000-0000-0000B8050000}"/>
    <cellStyle name="Separador de milhares 4 4 18" xfId="1351" xr:uid="{00000000-0005-0000-0000-0000B9050000}"/>
    <cellStyle name="Separador de milhares 4 4 19" xfId="1352" xr:uid="{00000000-0005-0000-0000-0000BA050000}"/>
    <cellStyle name="Separador de milhares 4 4 2" xfId="729" xr:uid="{00000000-0005-0000-0000-0000BB050000}"/>
    <cellStyle name="Separador de milhares 4 4 2 2" xfId="1647" xr:uid="{00000000-0005-0000-0000-0000BC050000}"/>
    <cellStyle name="Separador de milhares 4 4 20" xfId="1455" xr:uid="{00000000-0005-0000-0000-0000BD050000}"/>
    <cellStyle name="Separador de milhares 4 4 3" xfId="730" xr:uid="{00000000-0005-0000-0000-0000BE050000}"/>
    <cellStyle name="Separador de milhares 4 4 3 2" xfId="1648" xr:uid="{00000000-0005-0000-0000-0000BF050000}"/>
    <cellStyle name="Separador de milhares 4 4 4" xfId="731" xr:uid="{00000000-0005-0000-0000-0000C0050000}"/>
    <cellStyle name="Separador de milhares 4 4 4 2" xfId="1649" xr:uid="{00000000-0005-0000-0000-0000C1050000}"/>
    <cellStyle name="Separador de milhares 4 4 5" xfId="732" xr:uid="{00000000-0005-0000-0000-0000C2050000}"/>
    <cellStyle name="Separador de milhares 4 4 5 2" xfId="1650" xr:uid="{00000000-0005-0000-0000-0000C3050000}"/>
    <cellStyle name="Separador de milhares 4 4 6" xfId="733" xr:uid="{00000000-0005-0000-0000-0000C4050000}"/>
    <cellStyle name="Separador de milhares 4 4 6 2" xfId="1651" xr:uid="{00000000-0005-0000-0000-0000C5050000}"/>
    <cellStyle name="Separador de milhares 4 4 7" xfId="734" xr:uid="{00000000-0005-0000-0000-0000C6050000}"/>
    <cellStyle name="Separador de milhares 4 4 7 2" xfId="1652" xr:uid="{00000000-0005-0000-0000-0000C7050000}"/>
    <cellStyle name="Separador de milhares 4 4 8" xfId="735" xr:uid="{00000000-0005-0000-0000-0000C8050000}"/>
    <cellStyle name="Separador de milhares 4 4 8 2" xfId="1653" xr:uid="{00000000-0005-0000-0000-0000C9050000}"/>
    <cellStyle name="Separador de milhares 4 4 9" xfId="736" xr:uid="{00000000-0005-0000-0000-0000CA050000}"/>
    <cellStyle name="Separador de milhares 4 4 9 2" xfId="1654" xr:uid="{00000000-0005-0000-0000-0000CB050000}"/>
    <cellStyle name="Separador de milhares 4 5" xfId="737" xr:uid="{00000000-0005-0000-0000-0000CC050000}"/>
    <cellStyle name="Separador de milhares 4 5 2" xfId="1655" xr:uid="{00000000-0005-0000-0000-0000CD050000}"/>
    <cellStyle name="Separador de milhares 4 6" xfId="738" xr:uid="{00000000-0005-0000-0000-0000CE050000}"/>
    <cellStyle name="Separador de milhares 4 6 2" xfId="1656" xr:uid="{00000000-0005-0000-0000-0000CF050000}"/>
    <cellStyle name="Separador de milhares 4 7" xfId="739" xr:uid="{00000000-0005-0000-0000-0000D0050000}"/>
    <cellStyle name="Separador de milhares 4 7 2" xfId="1657" xr:uid="{00000000-0005-0000-0000-0000D1050000}"/>
    <cellStyle name="Separador de milhares 4 8" xfId="740" xr:uid="{00000000-0005-0000-0000-0000D2050000}"/>
    <cellStyle name="Separador de milhares 4 8 2" xfId="1658" xr:uid="{00000000-0005-0000-0000-0000D3050000}"/>
    <cellStyle name="Separador de milhares 4 9" xfId="741" xr:uid="{00000000-0005-0000-0000-0000D4050000}"/>
    <cellStyle name="Separador de milhares 4 9 2" xfId="1659" xr:uid="{00000000-0005-0000-0000-0000D5050000}"/>
    <cellStyle name="Separador de milhares 4_818889 Palmeirais Orc. Rec. Estrada Vicinal CM" xfId="1353" xr:uid="{00000000-0005-0000-0000-0000D6050000}"/>
    <cellStyle name="Separador de milhares 5" xfId="95" xr:uid="{00000000-0005-0000-0000-0000D7050000}"/>
    <cellStyle name="Separador de milhares 5 10" xfId="742" xr:uid="{00000000-0005-0000-0000-0000D8050000}"/>
    <cellStyle name="Separador de milhares 5 10 2" xfId="1660" xr:uid="{00000000-0005-0000-0000-0000D9050000}"/>
    <cellStyle name="Separador de milhares 5 11" xfId="743" xr:uid="{00000000-0005-0000-0000-0000DA050000}"/>
    <cellStyle name="Separador de milhares 5 11 2" xfId="1661" xr:uid="{00000000-0005-0000-0000-0000DB050000}"/>
    <cellStyle name="Separador de milhares 5 12" xfId="744" xr:uid="{00000000-0005-0000-0000-0000DC050000}"/>
    <cellStyle name="Separador de milhares 5 12 2" xfId="1662" xr:uid="{00000000-0005-0000-0000-0000DD050000}"/>
    <cellStyle name="Separador de milhares 5 13" xfId="745" xr:uid="{00000000-0005-0000-0000-0000DE050000}"/>
    <cellStyle name="Separador de milhares 5 13 2" xfId="1663" xr:uid="{00000000-0005-0000-0000-0000DF050000}"/>
    <cellStyle name="Separador de milhares 5 14" xfId="746" xr:uid="{00000000-0005-0000-0000-0000E0050000}"/>
    <cellStyle name="Separador de milhares 5 15" xfId="1354" xr:uid="{00000000-0005-0000-0000-0000E1050000}"/>
    <cellStyle name="Separador de milhares 5 16" xfId="1355" xr:uid="{00000000-0005-0000-0000-0000E2050000}"/>
    <cellStyle name="Separador de milhares 5 17" xfId="1356" xr:uid="{00000000-0005-0000-0000-0000E3050000}"/>
    <cellStyle name="Separador de milhares 5 18" xfId="1357" xr:uid="{00000000-0005-0000-0000-0000E4050000}"/>
    <cellStyle name="Separador de milhares 5 19" xfId="1358" xr:uid="{00000000-0005-0000-0000-0000E5050000}"/>
    <cellStyle name="Separador de milhares 5 2" xfId="96" xr:uid="{00000000-0005-0000-0000-0000E6050000}"/>
    <cellStyle name="Separador de milhares 5 2 10" xfId="747" xr:uid="{00000000-0005-0000-0000-0000E7050000}"/>
    <cellStyle name="Separador de milhares 5 2 10 2" xfId="1664" xr:uid="{00000000-0005-0000-0000-0000E8050000}"/>
    <cellStyle name="Separador de milhares 5 2 11" xfId="1359" xr:uid="{00000000-0005-0000-0000-0000E9050000}"/>
    <cellStyle name="Separador de milhares 5 2 12" xfId="1360" xr:uid="{00000000-0005-0000-0000-0000EA050000}"/>
    <cellStyle name="Separador de milhares 5 2 13" xfId="1361" xr:uid="{00000000-0005-0000-0000-0000EB050000}"/>
    <cellStyle name="Separador de milhares 5 2 14" xfId="1362" xr:uid="{00000000-0005-0000-0000-0000EC050000}"/>
    <cellStyle name="Separador de milhares 5 2 15" xfId="1363" xr:uid="{00000000-0005-0000-0000-0000ED050000}"/>
    <cellStyle name="Separador de milhares 5 2 16" xfId="1364" xr:uid="{00000000-0005-0000-0000-0000EE050000}"/>
    <cellStyle name="Separador de milhares 5 2 17" xfId="1365" xr:uid="{00000000-0005-0000-0000-0000EF050000}"/>
    <cellStyle name="Separador de milhares 5 2 18" xfId="1366" xr:uid="{00000000-0005-0000-0000-0000F0050000}"/>
    <cellStyle name="Separador de milhares 5 2 19" xfId="1367" xr:uid="{00000000-0005-0000-0000-0000F1050000}"/>
    <cellStyle name="Separador de milhares 5 2 2" xfId="748" xr:uid="{00000000-0005-0000-0000-0000F2050000}"/>
    <cellStyle name="Separador de milhares 5 2 2 2" xfId="1665" xr:uid="{00000000-0005-0000-0000-0000F3050000}"/>
    <cellStyle name="Separador de milhares 5 2 20" xfId="1456" xr:uid="{00000000-0005-0000-0000-0000F4050000}"/>
    <cellStyle name="Separador de milhares 5 2 3" xfId="749" xr:uid="{00000000-0005-0000-0000-0000F5050000}"/>
    <cellStyle name="Separador de milhares 5 2 3 2" xfId="1666" xr:uid="{00000000-0005-0000-0000-0000F6050000}"/>
    <cellStyle name="Separador de milhares 5 2 4" xfId="750" xr:uid="{00000000-0005-0000-0000-0000F7050000}"/>
    <cellStyle name="Separador de milhares 5 2 4 2" xfId="1667" xr:uid="{00000000-0005-0000-0000-0000F8050000}"/>
    <cellStyle name="Separador de milhares 5 2 5" xfId="751" xr:uid="{00000000-0005-0000-0000-0000F9050000}"/>
    <cellStyle name="Separador de milhares 5 2 5 2" xfId="1668" xr:uid="{00000000-0005-0000-0000-0000FA050000}"/>
    <cellStyle name="Separador de milhares 5 2 6" xfId="752" xr:uid="{00000000-0005-0000-0000-0000FB050000}"/>
    <cellStyle name="Separador de milhares 5 2 6 2" xfId="1669" xr:uid="{00000000-0005-0000-0000-0000FC050000}"/>
    <cellStyle name="Separador de milhares 5 2 7" xfId="753" xr:uid="{00000000-0005-0000-0000-0000FD050000}"/>
    <cellStyle name="Separador de milhares 5 2 7 2" xfId="1670" xr:uid="{00000000-0005-0000-0000-0000FE050000}"/>
    <cellStyle name="Separador de milhares 5 2 8" xfId="754" xr:uid="{00000000-0005-0000-0000-0000FF050000}"/>
    <cellStyle name="Separador de milhares 5 2 8 2" xfId="1671" xr:uid="{00000000-0005-0000-0000-000000060000}"/>
    <cellStyle name="Separador de milhares 5 2 9" xfId="755" xr:uid="{00000000-0005-0000-0000-000001060000}"/>
    <cellStyle name="Separador de milhares 5 2 9 2" xfId="1672" xr:uid="{00000000-0005-0000-0000-000002060000}"/>
    <cellStyle name="Separador de milhares 5 20" xfId="1368" xr:uid="{00000000-0005-0000-0000-000003060000}"/>
    <cellStyle name="Separador de milhares 5 21" xfId="1369" xr:uid="{00000000-0005-0000-0000-000004060000}"/>
    <cellStyle name="Separador de milhares 5 22" xfId="1370" xr:uid="{00000000-0005-0000-0000-000005060000}"/>
    <cellStyle name="Separador de milhares 5 23" xfId="1371" xr:uid="{00000000-0005-0000-0000-000006060000}"/>
    <cellStyle name="Separador de milhares 5 3" xfId="97" xr:uid="{00000000-0005-0000-0000-000007060000}"/>
    <cellStyle name="Separador de milhares 5 3 10" xfId="756" xr:uid="{00000000-0005-0000-0000-000008060000}"/>
    <cellStyle name="Separador de milhares 5 3 10 2" xfId="1673" xr:uid="{00000000-0005-0000-0000-000009060000}"/>
    <cellStyle name="Separador de milhares 5 3 11" xfId="1372" xr:uid="{00000000-0005-0000-0000-00000A060000}"/>
    <cellStyle name="Separador de milhares 5 3 12" xfId="1373" xr:uid="{00000000-0005-0000-0000-00000B060000}"/>
    <cellStyle name="Separador de milhares 5 3 13" xfId="1374" xr:uid="{00000000-0005-0000-0000-00000C060000}"/>
    <cellStyle name="Separador de milhares 5 3 14" xfId="1375" xr:uid="{00000000-0005-0000-0000-00000D060000}"/>
    <cellStyle name="Separador de milhares 5 3 15" xfId="1376" xr:uid="{00000000-0005-0000-0000-00000E060000}"/>
    <cellStyle name="Separador de milhares 5 3 16" xfId="1377" xr:uid="{00000000-0005-0000-0000-00000F060000}"/>
    <cellStyle name="Separador de milhares 5 3 17" xfId="1378" xr:uid="{00000000-0005-0000-0000-000010060000}"/>
    <cellStyle name="Separador de milhares 5 3 18" xfId="1379" xr:uid="{00000000-0005-0000-0000-000011060000}"/>
    <cellStyle name="Separador de milhares 5 3 19" xfId="1380" xr:uid="{00000000-0005-0000-0000-000012060000}"/>
    <cellStyle name="Separador de milhares 5 3 2" xfId="757" xr:uid="{00000000-0005-0000-0000-000013060000}"/>
    <cellStyle name="Separador de milhares 5 3 2 2" xfId="1674" xr:uid="{00000000-0005-0000-0000-000014060000}"/>
    <cellStyle name="Separador de milhares 5 3 20" xfId="1457" xr:uid="{00000000-0005-0000-0000-000015060000}"/>
    <cellStyle name="Separador de milhares 5 3 3" xfId="758" xr:uid="{00000000-0005-0000-0000-000016060000}"/>
    <cellStyle name="Separador de milhares 5 3 3 2" xfId="1675" xr:uid="{00000000-0005-0000-0000-000017060000}"/>
    <cellStyle name="Separador de milhares 5 3 4" xfId="759" xr:uid="{00000000-0005-0000-0000-000018060000}"/>
    <cellStyle name="Separador de milhares 5 3 4 2" xfId="1676" xr:uid="{00000000-0005-0000-0000-000019060000}"/>
    <cellStyle name="Separador de milhares 5 3 5" xfId="760" xr:uid="{00000000-0005-0000-0000-00001A060000}"/>
    <cellStyle name="Separador de milhares 5 3 5 2" xfId="1677" xr:uid="{00000000-0005-0000-0000-00001B060000}"/>
    <cellStyle name="Separador de milhares 5 3 6" xfId="761" xr:uid="{00000000-0005-0000-0000-00001C060000}"/>
    <cellStyle name="Separador de milhares 5 3 6 2" xfId="1678" xr:uid="{00000000-0005-0000-0000-00001D060000}"/>
    <cellStyle name="Separador de milhares 5 3 7" xfId="762" xr:uid="{00000000-0005-0000-0000-00001E060000}"/>
    <cellStyle name="Separador de milhares 5 3 7 2" xfId="1679" xr:uid="{00000000-0005-0000-0000-00001F060000}"/>
    <cellStyle name="Separador de milhares 5 3 8" xfId="763" xr:uid="{00000000-0005-0000-0000-000020060000}"/>
    <cellStyle name="Separador de milhares 5 3 8 2" xfId="1680" xr:uid="{00000000-0005-0000-0000-000021060000}"/>
    <cellStyle name="Separador de milhares 5 3 9" xfId="764" xr:uid="{00000000-0005-0000-0000-000022060000}"/>
    <cellStyle name="Separador de milhares 5 3 9 2" xfId="1681" xr:uid="{00000000-0005-0000-0000-000023060000}"/>
    <cellStyle name="Separador de milhares 5 4" xfId="98" xr:uid="{00000000-0005-0000-0000-000024060000}"/>
    <cellStyle name="Separador de milhares 5 4 10" xfId="765" xr:uid="{00000000-0005-0000-0000-000025060000}"/>
    <cellStyle name="Separador de milhares 5 4 10 2" xfId="1682" xr:uid="{00000000-0005-0000-0000-000026060000}"/>
    <cellStyle name="Separador de milhares 5 4 11" xfId="1381" xr:uid="{00000000-0005-0000-0000-000027060000}"/>
    <cellStyle name="Separador de milhares 5 4 12" xfId="1382" xr:uid="{00000000-0005-0000-0000-000028060000}"/>
    <cellStyle name="Separador de milhares 5 4 13" xfId="1383" xr:uid="{00000000-0005-0000-0000-000029060000}"/>
    <cellStyle name="Separador de milhares 5 4 14" xfId="1384" xr:uid="{00000000-0005-0000-0000-00002A060000}"/>
    <cellStyle name="Separador de milhares 5 4 15" xfId="1385" xr:uid="{00000000-0005-0000-0000-00002B060000}"/>
    <cellStyle name="Separador de milhares 5 4 16" xfId="1386" xr:uid="{00000000-0005-0000-0000-00002C060000}"/>
    <cellStyle name="Separador de milhares 5 4 17" xfId="1387" xr:uid="{00000000-0005-0000-0000-00002D060000}"/>
    <cellStyle name="Separador de milhares 5 4 18" xfId="1388" xr:uid="{00000000-0005-0000-0000-00002E060000}"/>
    <cellStyle name="Separador de milhares 5 4 19" xfId="1389" xr:uid="{00000000-0005-0000-0000-00002F060000}"/>
    <cellStyle name="Separador de milhares 5 4 2" xfId="766" xr:uid="{00000000-0005-0000-0000-000030060000}"/>
    <cellStyle name="Separador de milhares 5 4 2 2" xfId="1683" xr:uid="{00000000-0005-0000-0000-000031060000}"/>
    <cellStyle name="Separador de milhares 5 4 20" xfId="1458" xr:uid="{00000000-0005-0000-0000-000032060000}"/>
    <cellStyle name="Separador de milhares 5 4 3" xfId="767" xr:uid="{00000000-0005-0000-0000-000033060000}"/>
    <cellStyle name="Separador de milhares 5 4 3 2" xfId="1684" xr:uid="{00000000-0005-0000-0000-000034060000}"/>
    <cellStyle name="Separador de milhares 5 4 4" xfId="768" xr:uid="{00000000-0005-0000-0000-000035060000}"/>
    <cellStyle name="Separador de milhares 5 4 4 2" xfId="1685" xr:uid="{00000000-0005-0000-0000-000036060000}"/>
    <cellStyle name="Separador de milhares 5 4 5" xfId="769" xr:uid="{00000000-0005-0000-0000-000037060000}"/>
    <cellStyle name="Separador de milhares 5 4 5 2" xfId="1686" xr:uid="{00000000-0005-0000-0000-000038060000}"/>
    <cellStyle name="Separador de milhares 5 4 6" xfId="770" xr:uid="{00000000-0005-0000-0000-000039060000}"/>
    <cellStyle name="Separador de milhares 5 4 6 2" xfId="1687" xr:uid="{00000000-0005-0000-0000-00003A060000}"/>
    <cellStyle name="Separador de milhares 5 4 7" xfId="771" xr:uid="{00000000-0005-0000-0000-00003B060000}"/>
    <cellStyle name="Separador de milhares 5 4 7 2" xfId="1688" xr:uid="{00000000-0005-0000-0000-00003C060000}"/>
    <cellStyle name="Separador de milhares 5 4 8" xfId="772" xr:uid="{00000000-0005-0000-0000-00003D060000}"/>
    <cellStyle name="Separador de milhares 5 4 8 2" xfId="1689" xr:uid="{00000000-0005-0000-0000-00003E060000}"/>
    <cellStyle name="Separador de milhares 5 4 9" xfId="773" xr:uid="{00000000-0005-0000-0000-00003F060000}"/>
    <cellStyle name="Separador de milhares 5 4 9 2" xfId="1690" xr:uid="{00000000-0005-0000-0000-000040060000}"/>
    <cellStyle name="Separador de milhares 5 5" xfId="774" xr:uid="{00000000-0005-0000-0000-000041060000}"/>
    <cellStyle name="Separador de milhares 5 6" xfId="775" xr:uid="{00000000-0005-0000-0000-000042060000}"/>
    <cellStyle name="Separador de milhares 5 6 2" xfId="1691" xr:uid="{00000000-0005-0000-0000-000043060000}"/>
    <cellStyle name="Separador de milhares 5 7" xfId="776" xr:uid="{00000000-0005-0000-0000-000044060000}"/>
    <cellStyle name="Separador de milhares 5 7 2" xfId="1692" xr:uid="{00000000-0005-0000-0000-000045060000}"/>
    <cellStyle name="Separador de milhares 5 8" xfId="777" xr:uid="{00000000-0005-0000-0000-000046060000}"/>
    <cellStyle name="Separador de milhares 5 8 2" xfId="1693" xr:uid="{00000000-0005-0000-0000-000047060000}"/>
    <cellStyle name="Separador de milhares 5 9" xfId="778" xr:uid="{00000000-0005-0000-0000-000048060000}"/>
    <cellStyle name="Separador de milhares 5 9 2" xfId="1694" xr:uid="{00000000-0005-0000-0000-000049060000}"/>
    <cellStyle name="Separador de milhares 5_B M Serviços Extras" xfId="856" xr:uid="{00000000-0005-0000-0000-00004A060000}"/>
    <cellStyle name="Separador de milhares 6" xfId="99" xr:uid="{00000000-0005-0000-0000-00004B060000}"/>
    <cellStyle name="Separador de milhares 6 10" xfId="1390" xr:uid="{00000000-0005-0000-0000-00004C060000}"/>
    <cellStyle name="Separador de milhares 6 11" xfId="1391" xr:uid="{00000000-0005-0000-0000-00004D060000}"/>
    <cellStyle name="Separador de milhares 6 12" xfId="1392" xr:uid="{00000000-0005-0000-0000-00004E060000}"/>
    <cellStyle name="Separador de milhares 6 13" xfId="1393" xr:uid="{00000000-0005-0000-0000-00004F060000}"/>
    <cellStyle name="Separador de milhares 6 2" xfId="779" xr:uid="{00000000-0005-0000-0000-000050060000}"/>
    <cellStyle name="Separador de milhares 6 2 2" xfId="857" xr:uid="{00000000-0005-0000-0000-000051060000}"/>
    <cellStyle name="Separador de milhares 6 2 2 2" xfId="1715" xr:uid="{00000000-0005-0000-0000-000052060000}"/>
    <cellStyle name="Separador de milhares 6 2 3" xfId="1695" xr:uid="{00000000-0005-0000-0000-000053060000}"/>
    <cellStyle name="Separador de milhares 6 3" xfId="849" xr:uid="{00000000-0005-0000-0000-000054060000}"/>
    <cellStyle name="Separador de milhares 6 3 10" xfId="1394" xr:uid="{00000000-0005-0000-0000-000055060000}"/>
    <cellStyle name="Separador de milhares 6 3 11" xfId="1712" xr:uid="{00000000-0005-0000-0000-000056060000}"/>
    <cellStyle name="Separador de milhares 6 3 2" xfId="1395" xr:uid="{00000000-0005-0000-0000-000057060000}"/>
    <cellStyle name="Separador de milhares 6 3 3" xfId="1396" xr:uid="{00000000-0005-0000-0000-000058060000}"/>
    <cellStyle name="Separador de milhares 6 3 4" xfId="1397" xr:uid="{00000000-0005-0000-0000-000059060000}"/>
    <cellStyle name="Separador de milhares 6 3 5" xfId="1398" xr:uid="{00000000-0005-0000-0000-00005A060000}"/>
    <cellStyle name="Separador de milhares 6 3 6" xfId="1399" xr:uid="{00000000-0005-0000-0000-00005B060000}"/>
    <cellStyle name="Separador de milhares 6 3 7" xfId="1400" xr:uid="{00000000-0005-0000-0000-00005C060000}"/>
    <cellStyle name="Separador de milhares 6 3 8" xfId="1401" xr:uid="{00000000-0005-0000-0000-00005D060000}"/>
    <cellStyle name="Separador de milhares 6 3 9" xfId="1402" xr:uid="{00000000-0005-0000-0000-00005E060000}"/>
    <cellStyle name="Separador de milhares 6 4" xfId="850" xr:uid="{00000000-0005-0000-0000-00005F060000}"/>
    <cellStyle name="Separador de milhares 6 5" xfId="1403" xr:uid="{00000000-0005-0000-0000-000060060000}"/>
    <cellStyle name="Separador de milhares 6 6" xfId="1404" xr:uid="{00000000-0005-0000-0000-000061060000}"/>
    <cellStyle name="Separador de milhares 6 7" xfId="1405" xr:uid="{00000000-0005-0000-0000-000062060000}"/>
    <cellStyle name="Separador de milhares 6 8" xfId="1406" xr:uid="{00000000-0005-0000-0000-000063060000}"/>
    <cellStyle name="Separador de milhares 6 9" xfId="1407" xr:uid="{00000000-0005-0000-0000-000064060000}"/>
    <cellStyle name="Separador de milhares 6_Orç_Balneário_Nazaré CM" xfId="780" xr:uid="{00000000-0005-0000-0000-000065060000}"/>
    <cellStyle name="Separador de milhares 7" xfId="100" xr:uid="{00000000-0005-0000-0000-000066060000}"/>
    <cellStyle name="Separador de milhares 7 10" xfId="1408" xr:uid="{00000000-0005-0000-0000-000067060000}"/>
    <cellStyle name="Separador de milhares 7 11" xfId="1409" xr:uid="{00000000-0005-0000-0000-000068060000}"/>
    <cellStyle name="Separador de milhares 7 12" xfId="1410" xr:uid="{00000000-0005-0000-0000-000069060000}"/>
    <cellStyle name="Separador de milhares 7 13" xfId="1411" xr:uid="{00000000-0005-0000-0000-00006A060000}"/>
    <cellStyle name="Separador de milhares 7 14" xfId="1412" xr:uid="{00000000-0005-0000-0000-00006B060000}"/>
    <cellStyle name="Separador de milhares 7 2" xfId="781" xr:uid="{00000000-0005-0000-0000-00006C060000}"/>
    <cellStyle name="Separador de milhares 7 2 2" xfId="851" xr:uid="{00000000-0005-0000-0000-00006D060000}"/>
    <cellStyle name="Separador de milhares 7 3" xfId="782" xr:uid="{00000000-0005-0000-0000-00006E060000}"/>
    <cellStyle name="Separador de milhares 7 3 2" xfId="1696" xr:uid="{00000000-0005-0000-0000-00006F060000}"/>
    <cellStyle name="Separador de milhares 7 4" xfId="783" xr:uid="{00000000-0005-0000-0000-000070060000}"/>
    <cellStyle name="Separador de milhares 7 4 2" xfId="1697" xr:uid="{00000000-0005-0000-0000-000071060000}"/>
    <cellStyle name="Separador de milhares 7 5" xfId="784" xr:uid="{00000000-0005-0000-0000-000072060000}"/>
    <cellStyle name="Separador de milhares 7 5 2" xfId="1698" xr:uid="{00000000-0005-0000-0000-000073060000}"/>
    <cellStyle name="Separador de milhares 7 6" xfId="1413" xr:uid="{00000000-0005-0000-0000-000074060000}"/>
    <cellStyle name="Separador de milhares 7 7" xfId="1414" xr:uid="{00000000-0005-0000-0000-000075060000}"/>
    <cellStyle name="Separador de milhares 7 8" xfId="1415" xr:uid="{00000000-0005-0000-0000-000076060000}"/>
    <cellStyle name="Separador de milhares 7 9" xfId="1416" xr:uid="{00000000-0005-0000-0000-000077060000}"/>
    <cellStyle name="Separador de milhares 8" xfId="101" xr:uid="{00000000-0005-0000-0000-000078060000}"/>
    <cellStyle name="Separador de milhares 8 10" xfId="1417" xr:uid="{00000000-0005-0000-0000-000079060000}"/>
    <cellStyle name="Separador de milhares 8 11" xfId="1418" xr:uid="{00000000-0005-0000-0000-00007A060000}"/>
    <cellStyle name="Separador de milhares 8 12" xfId="1419" xr:uid="{00000000-0005-0000-0000-00007B060000}"/>
    <cellStyle name="Separador de milhares 8 2" xfId="785" xr:uid="{00000000-0005-0000-0000-00007C060000}"/>
    <cellStyle name="Separador de milhares 8 2 2" xfId="786" xr:uid="{00000000-0005-0000-0000-00007D060000}"/>
    <cellStyle name="Separador de milhares 8 2 3" xfId="1699" xr:uid="{00000000-0005-0000-0000-00007E060000}"/>
    <cellStyle name="Separador de milhares 8 3" xfId="787" xr:uid="{00000000-0005-0000-0000-00007F060000}"/>
    <cellStyle name="Separador de milhares 8 3 2" xfId="1700" xr:uid="{00000000-0005-0000-0000-000080060000}"/>
    <cellStyle name="Separador de milhares 8 4" xfId="1420" xr:uid="{00000000-0005-0000-0000-000081060000}"/>
    <cellStyle name="Separador de milhares 8 5" xfId="1421" xr:uid="{00000000-0005-0000-0000-000082060000}"/>
    <cellStyle name="Separador de milhares 8 6" xfId="1422" xr:uid="{00000000-0005-0000-0000-000083060000}"/>
    <cellStyle name="Separador de milhares 8 7" xfId="1423" xr:uid="{00000000-0005-0000-0000-000084060000}"/>
    <cellStyle name="Separador de milhares 8 8" xfId="1424" xr:uid="{00000000-0005-0000-0000-000085060000}"/>
    <cellStyle name="Separador de milhares 8 9" xfId="1425" xr:uid="{00000000-0005-0000-0000-000086060000}"/>
    <cellStyle name="Separador de milhares 8_Orç_Balneário_Nazaré CM" xfId="788" xr:uid="{00000000-0005-0000-0000-000087060000}"/>
    <cellStyle name="Separador de milhares 9" xfId="102" xr:uid="{00000000-0005-0000-0000-000088060000}"/>
    <cellStyle name="Separador de milhares 9 10" xfId="1426" xr:uid="{00000000-0005-0000-0000-000089060000}"/>
    <cellStyle name="Separador de milhares 9 11" xfId="1427" xr:uid="{00000000-0005-0000-0000-00008A060000}"/>
    <cellStyle name="Separador de milhares 9 2" xfId="789" xr:uid="{00000000-0005-0000-0000-00008B060000}"/>
    <cellStyle name="Separador de milhares 9 2 2" xfId="1701" xr:uid="{00000000-0005-0000-0000-00008C060000}"/>
    <cellStyle name="Separador de milhares 9 3" xfId="1428" xr:uid="{00000000-0005-0000-0000-00008D060000}"/>
    <cellStyle name="Separador de milhares 9 4" xfId="1429" xr:uid="{00000000-0005-0000-0000-00008E060000}"/>
    <cellStyle name="Separador de milhares 9 5" xfId="1430" xr:uid="{00000000-0005-0000-0000-00008F060000}"/>
    <cellStyle name="Separador de milhares 9 6" xfId="1431" xr:uid="{00000000-0005-0000-0000-000090060000}"/>
    <cellStyle name="Separador de milhares 9 7" xfId="1432" xr:uid="{00000000-0005-0000-0000-000091060000}"/>
    <cellStyle name="Separador de milhares 9 8" xfId="1433" xr:uid="{00000000-0005-0000-0000-000092060000}"/>
    <cellStyle name="Separador de milhares 9 9" xfId="1434" xr:uid="{00000000-0005-0000-0000-000093060000}"/>
    <cellStyle name="Separador de milhares_ME-2009 ORÇ GINASIO JARDIM DO MULATO rev 4_FB" xfId="103" xr:uid="{00000000-0005-0000-0000-000095060000}"/>
    <cellStyle name="Texto de Aviso" xfId="104" builtinId="11" customBuiltin="1"/>
    <cellStyle name="Texto Explicativo" xfId="105" builtinId="53" customBuiltin="1"/>
    <cellStyle name="Title" xfId="837" xr:uid="{00000000-0005-0000-0000-000098060000}"/>
    <cellStyle name="Título" xfId="106" builtinId="15" customBuiltin="1"/>
    <cellStyle name="Título 1" xfId="107" builtinId="16" customBuiltin="1"/>
    <cellStyle name="Título 1 1" xfId="108" xr:uid="{00000000-0005-0000-0000-00009B060000}"/>
    <cellStyle name="Título 1 1 1" xfId="109" xr:uid="{00000000-0005-0000-0000-00009C060000}"/>
    <cellStyle name="Título 1 1 1 1" xfId="110" xr:uid="{00000000-0005-0000-0000-00009D060000}"/>
    <cellStyle name="Título 1 1 1 1 1" xfId="111" xr:uid="{00000000-0005-0000-0000-00009E060000}"/>
    <cellStyle name="Título 1 1 1 1 1 1" xfId="112" xr:uid="{00000000-0005-0000-0000-00009F060000}"/>
    <cellStyle name="Título 1 1 1 1 1 1 1" xfId="113" xr:uid="{00000000-0005-0000-0000-0000A0060000}"/>
    <cellStyle name="Título 1 1 1 1 1 1 1 1" xfId="114" xr:uid="{00000000-0005-0000-0000-0000A1060000}"/>
    <cellStyle name="Título 1 1 1 1 1 1 1 1 1" xfId="115" xr:uid="{00000000-0005-0000-0000-0000A2060000}"/>
    <cellStyle name="Título 1 1 1 1 1 1 1 1 1 1" xfId="116" xr:uid="{00000000-0005-0000-0000-0000A3060000}"/>
    <cellStyle name="Título 1 1 1 1 1 1 1 1 1 1 1" xfId="117" xr:uid="{00000000-0005-0000-0000-0000A4060000}"/>
    <cellStyle name="Título 1 1 1 1 1 1 1 1 1 1 1 1" xfId="118" xr:uid="{00000000-0005-0000-0000-0000A5060000}"/>
    <cellStyle name="Título 1 1 1 1 1 1 1 1 1 1 1 1 1" xfId="119" xr:uid="{00000000-0005-0000-0000-0000A6060000}"/>
    <cellStyle name="Título 1 1 1 1 1 1 1 1 1 1 1 1 1 1" xfId="120" xr:uid="{00000000-0005-0000-0000-0000A7060000}"/>
    <cellStyle name="Título 1 1 1 1 1 1 1 1 1 1 1 1 1 1 1" xfId="121" xr:uid="{00000000-0005-0000-0000-0000A8060000}"/>
    <cellStyle name="Título 1 1 1 1 1 1 1 1 1 1 1 1 1 1 1 1" xfId="122" xr:uid="{00000000-0005-0000-0000-0000A9060000}"/>
    <cellStyle name="Título 1 1 1 1 1 1 1 1 1 1 1 1 1 1 1 1 1" xfId="123" xr:uid="{00000000-0005-0000-0000-0000AA060000}"/>
    <cellStyle name="Título 1 1 1 1 1 1 1 1 1 1 1 1 1 1 1 1 1 1" xfId="124" xr:uid="{00000000-0005-0000-0000-0000AB060000}"/>
    <cellStyle name="Título 1 1 1 1 1 1 1 1 1 1 1 1 1 1 1 1 1 1 1" xfId="125" xr:uid="{00000000-0005-0000-0000-0000AC060000}"/>
    <cellStyle name="Título 1 1 1 1 1 1 1 1 1 1 1 1 1 1 1 1 1 1 1 1" xfId="126" xr:uid="{00000000-0005-0000-0000-0000AD060000}"/>
    <cellStyle name="Título 1 1 1 1 1 1 1 1 1 1 1 1 1 1 1 1 1_ORÇ. CM REV 05" xfId="790" xr:uid="{00000000-0005-0000-0000-0000AE060000}"/>
    <cellStyle name="Título 1 1_818889 Palmeirais Orc. Rec. Estrada Vicinal CM" xfId="1435" xr:uid="{00000000-0005-0000-0000-0000AF060000}"/>
    <cellStyle name="Título 2" xfId="127" builtinId="17" customBuiltin="1"/>
    <cellStyle name="Título 3" xfId="128" builtinId="18" customBuiltin="1"/>
    <cellStyle name="Título 4" xfId="129" builtinId="19" customBuiltin="1"/>
    <cellStyle name="Total" xfId="130" builtinId="25" customBuiltin="1"/>
    <cellStyle name="Vírgula" xfId="66" builtinId="3"/>
    <cellStyle name="Vírgula 2" xfId="791" xr:uid="{00000000-0005-0000-0000-0000B4060000}"/>
    <cellStyle name="Vírgula 2 2" xfId="1702" xr:uid="{00000000-0005-0000-0000-0000B5060000}"/>
    <cellStyle name="Vírgula 3" xfId="792" xr:uid="{00000000-0005-0000-0000-0000B6060000}"/>
    <cellStyle name="Vírgula 3 2" xfId="1703" xr:uid="{00000000-0005-0000-0000-0000B7060000}"/>
    <cellStyle name="Vírgula 4" xfId="1436" xr:uid="{00000000-0005-0000-0000-0000B8060000}"/>
    <cellStyle name="Vírgula 5" xfId="1443" xr:uid="{00000000-0005-0000-0000-0000B9060000}"/>
    <cellStyle name="Warning Text" xfId="838" xr:uid="{00000000-0005-0000-0000-0000BA060000}"/>
  </cellStyles>
  <dxfs count="156">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C00000"/>
      </font>
    </dxf>
    <dxf>
      <font>
        <b/>
        <i val="0"/>
        <color rgb="FFC00000"/>
      </font>
    </dxf>
  </dxfs>
  <tableStyles count="0" defaultTableStyle="TableStyleMedium9"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5.png"/></Relationships>
</file>

<file path=xl/drawings/_rels/drawing2.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6.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xdr:col>
      <xdr:colOff>295275</xdr:colOff>
      <xdr:row>31</xdr:row>
      <xdr:rowOff>76200</xdr:rowOff>
    </xdr:from>
    <xdr:to>
      <xdr:col>7</xdr:col>
      <xdr:colOff>66965</xdr:colOff>
      <xdr:row>36</xdr:row>
      <xdr:rowOff>85839</xdr:rowOff>
    </xdr:to>
    <xdr:pic>
      <xdr:nvPicPr>
        <xdr:cNvPr id="3" name="Imagem 2">
          <a:extLst>
            <a:ext uri="{FF2B5EF4-FFF2-40B4-BE49-F238E27FC236}">
              <a16:creationId xmlns:a16="http://schemas.microsoft.com/office/drawing/2014/main" id="{9B841923-7BA5-4B25-9514-8C6B4BE0AD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57450" y="8810625"/>
          <a:ext cx="2076740" cy="8192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190501</xdr:colOff>
      <xdr:row>11</xdr:row>
      <xdr:rowOff>103909</xdr:rowOff>
    </xdr:from>
    <xdr:to>
      <xdr:col>9</xdr:col>
      <xdr:colOff>762001</xdr:colOff>
      <xdr:row>11</xdr:row>
      <xdr:rowOff>2191909</xdr:rowOff>
    </xdr:to>
    <xdr:pic>
      <xdr:nvPicPr>
        <xdr:cNvPr id="2" name="Imagem 1">
          <a:extLst>
            <a:ext uri="{FF2B5EF4-FFF2-40B4-BE49-F238E27FC236}">
              <a16:creationId xmlns:a16="http://schemas.microsoft.com/office/drawing/2014/main" id="{D6995155-7445-D1A5-CC06-62A10CA43CF2}"/>
            </a:ext>
          </a:extLst>
        </xdr:cNvPr>
        <xdr:cNvPicPr>
          <a:picLocks noChangeAspect="1"/>
        </xdr:cNvPicPr>
      </xdr:nvPicPr>
      <xdr:blipFill>
        <a:blip xmlns:r="http://schemas.openxmlformats.org/officeDocument/2006/relationships" r:embed="rId1"/>
        <a:stretch>
          <a:fillRect/>
        </a:stretch>
      </xdr:blipFill>
      <xdr:spPr>
        <a:xfrm>
          <a:off x="4970319" y="2909454"/>
          <a:ext cx="4520046" cy="2088000"/>
        </a:xfrm>
        <a:prstGeom prst="rect">
          <a:avLst/>
        </a:prstGeom>
      </xdr:spPr>
    </xdr:pic>
    <xdr:clientData/>
  </xdr:twoCellAnchor>
  <xdr:twoCellAnchor editAs="oneCell">
    <xdr:from>
      <xdr:col>5</xdr:col>
      <xdr:colOff>103910</xdr:colOff>
      <xdr:row>12</xdr:row>
      <xdr:rowOff>51954</xdr:rowOff>
    </xdr:from>
    <xdr:to>
      <xdr:col>9</xdr:col>
      <xdr:colOff>828853</xdr:colOff>
      <xdr:row>12</xdr:row>
      <xdr:rowOff>2139954</xdr:rowOff>
    </xdr:to>
    <xdr:pic>
      <xdr:nvPicPr>
        <xdr:cNvPr id="3" name="Imagem 2">
          <a:extLst>
            <a:ext uri="{FF2B5EF4-FFF2-40B4-BE49-F238E27FC236}">
              <a16:creationId xmlns:a16="http://schemas.microsoft.com/office/drawing/2014/main" id="{F55DCF9B-A026-C5E1-2860-4AFFF9C8AE75}"/>
            </a:ext>
          </a:extLst>
        </xdr:cNvPr>
        <xdr:cNvPicPr>
          <a:picLocks noChangeAspect="1"/>
        </xdr:cNvPicPr>
      </xdr:nvPicPr>
      <xdr:blipFill>
        <a:blip xmlns:r="http://schemas.openxmlformats.org/officeDocument/2006/relationships" r:embed="rId2"/>
        <a:stretch>
          <a:fillRect/>
        </a:stretch>
      </xdr:blipFill>
      <xdr:spPr>
        <a:xfrm>
          <a:off x="4883728" y="5108863"/>
          <a:ext cx="4673489" cy="2088000"/>
        </a:xfrm>
        <a:prstGeom prst="rect">
          <a:avLst/>
        </a:prstGeom>
      </xdr:spPr>
    </xdr:pic>
    <xdr:clientData/>
  </xdr:twoCellAnchor>
  <xdr:twoCellAnchor editAs="oneCell">
    <xdr:from>
      <xdr:col>5</xdr:col>
      <xdr:colOff>69273</xdr:colOff>
      <xdr:row>13</xdr:row>
      <xdr:rowOff>51954</xdr:rowOff>
    </xdr:from>
    <xdr:to>
      <xdr:col>9</xdr:col>
      <xdr:colOff>853527</xdr:colOff>
      <xdr:row>13</xdr:row>
      <xdr:rowOff>2139954</xdr:rowOff>
    </xdr:to>
    <xdr:pic>
      <xdr:nvPicPr>
        <xdr:cNvPr id="5" name="Imagem 4">
          <a:extLst>
            <a:ext uri="{FF2B5EF4-FFF2-40B4-BE49-F238E27FC236}">
              <a16:creationId xmlns:a16="http://schemas.microsoft.com/office/drawing/2014/main" id="{8ED659CE-AB57-9F12-FD46-443EE3A6FAD2}"/>
            </a:ext>
          </a:extLst>
        </xdr:cNvPr>
        <xdr:cNvPicPr>
          <a:picLocks noChangeAspect="1"/>
        </xdr:cNvPicPr>
      </xdr:nvPicPr>
      <xdr:blipFill>
        <a:blip xmlns:r="http://schemas.openxmlformats.org/officeDocument/2006/relationships" r:embed="rId3"/>
        <a:stretch>
          <a:fillRect/>
        </a:stretch>
      </xdr:blipFill>
      <xdr:spPr>
        <a:xfrm>
          <a:off x="4849091" y="7360227"/>
          <a:ext cx="4732800" cy="2088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atalha/Pt-2018/CODEVASF%20027281_18_URBANIZA&#199;&#195;O%20DA%20PRA&#199;A%20DO%20MERCADO%20(1&#170;%20ETAPA)/INST.%20EL&#201;TRICAS%20-%20JV/Parte%201/OR&#199;%20EL&#201;T%20BATALHA%20URB.%20PRA&#199;A%20PART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Adm_Placa_Mob"/>
      <sheetName val="ORÇAMENTO"/>
      <sheetName val="COMPOSIÇÕES REDE"/>
      <sheetName val="Análiticas Sinapi_06.18"/>
      <sheetName val="Nota Técnica"/>
      <sheetName val="Cotação 1"/>
      <sheetName val="Físico-Financeiro(VÁLIDO)"/>
      <sheetName val="LSO"/>
      <sheetName val="BDI"/>
      <sheetName val="DESON_SERV_07.18"/>
      <sheetName val="DESON_INS_07.18"/>
      <sheetName val="ONER_SERV_07.18"/>
      <sheetName val="ONER_INS_07.18"/>
      <sheetName val="ORSE_06.2018"/>
      <sheetName val="BDI (DADOS) "/>
      <sheetName val="Projeto"/>
      <sheetName val="COMPOSIÇÕES MÃO DE OBRA"/>
      <sheetName val="SEIN-CE_02.24"/>
    </sheetNames>
    <sheetDataSet>
      <sheetData sheetId="0"/>
      <sheetData sheetId="1"/>
      <sheetData sheetId="2"/>
      <sheetData sheetId="3"/>
      <sheetData sheetId="4"/>
      <sheetData sheetId="5"/>
      <sheetData sheetId="6"/>
      <sheetData sheetId="7"/>
      <sheetData sheetId="8"/>
      <sheetData sheetId="9">
        <row r="20">
          <cell r="H20" t="str">
            <v>COM DESONERAÇÃO</v>
          </cell>
        </row>
        <row r="47">
          <cell r="H47">
            <v>4.5</v>
          </cell>
        </row>
      </sheetData>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s://www.isitron.com.br/luminaria-led-150w-smd-base-fixa-uso-geral" TargetMode="External"/><Relationship Id="rId2" Type="http://schemas.openxmlformats.org/officeDocument/2006/relationships/hyperlink" Target="https://www.combinado.com.br/luminaria-publica-led/luminaria-publica-led-150w-ip67-zy-com-fotocelula" TargetMode="External"/><Relationship Id="rId1" Type="http://schemas.openxmlformats.org/officeDocument/2006/relationships/hyperlink" Target="https://www.sustentaled.com.br/luminaria-publica-led-150w-para-poste-smd-slim-com-rele-fotocelula-embutido-ip67-branco-frio-6000k?utm_source=Site&amp;utm_medium=GoogleMerchant&amp;utm_campaign=GoogleMerchant&amp;srsltid=AfmBOooKs9kZSFeQJFfOVbVKh6Pf2Ueivya2pr7NITbvMhLEIZvFcWBX2o0" TargetMode="External"/><Relationship Id="rId6" Type="http://schemas.openxmlformats.org/officeDocument/2006/relationships/vmlDrawing" Target="../drawings/vmlDrawing5.vml"/><Relationship Id="rId5" Type="http://schemas.openxmlformats.org/officeDocument/2006/relationships/drawing" Target="../drawings/drawing2.xml"/><Relationship Id="rId4"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5">
    <tabColor rgb="FFFFFF00"/>
  </sheetPr>
  <dimension ref="A1:T181"/>
  <sheetViews>
    <sheetView showGridLines="0" view="pageBreakPreview" topLeftCell="A26" zoomScaleSheetLayoutView="100" workbookViewId="0">
      <selection activeCell="C207" sqref="C207"/>
    </sheetView>
  </sheetViews>
  <sheetFormatPr defaultColWidth="9.140625" defaultRowHeight="12.75" x14ac:dyDescent="0.2"/>
  <cols>
    <col min="1" max="1" width="49.7109375" style="13" customWidth="1"/>
    <col min="2" max="2" width="12.7109375" style="13" customWidth="1"/>
    <col min="3" max="3" width="7.42578125" style="13" customWidth="1"/>
    <col min="4" max="4" width="11.28515625" style="13" customWidth="1"/>
    <col min="5" max="5" width="13.140625" style="13" customWidth="1"/>
    <col min="6" max="6" width="13" style="13" bestFit="1" customWidth="1"/>
    <col min="7" max="7" width="17.7109375" style="13" customWidth="1"/>
    <col min="8" max="8" width="16.140625" style="13" customWidth="1"/>
    <col min="9" max="9" width="15.140625" style="13" customWidth="1"/>
    <col min="10" max="10" width="14" style="13" customWidth="1"/>
    <col min="11" max="16384" width="9.140625" style="13"/>
  </cols>
  <sheetData>
    <row r="1" spans="1:20" ht="18" customHeight="1" x14ac:dyDescent="0.25">
      <c r="A1" s="362" t="str">
        <f>ORÇAMENTO!A1</f>
        <v>ESTADO DO PIAUÍ</v>
      </c>
      <c r="B1" s="362"/>
      <c r="C1" s="362"/>
      <c r="D1" s="362"/>
      <c r="E1" s="362"/>
      <c r="F1" s="362"/>
      <c r="G1" s="362"/>
      <c r="I1" s="31" t="s">
        <v>57</v>
      </c>
      <c r="J1" s="32" t="s">
        <v>45</v>
      </c>
    </row>
    <row r="2" spans="1:20" ht="20.100000000000001" customHeight="1" x14ac:dyDescent="0.2">
      <c r="A2" s="361" t="str">
        <f>ORÇAMENTO!A2</f>
        <v>PREFEITURA MUNICIPAL DE CURRALINHOS</v>
      </c>
      <c r="B2" s="361"/>
      <c r="C2" s="361"/>
      <c r="D2" s="361"/>
      <c r="E2" s="361"/>
      <c r="F2" s="361"/>
      <c r="G2" s="361"/>
      <c r="H2" s="30"/>
      <c r="I2" s="33" t="s">
        <v>58</v>
      </c>
      <c r="J2" s="34" t="s">
        <v>34</v>
      </c>
    </row>
    <row r="3" spans="1:20" ht="17.25" customHeight="1" x14ac:dyDescent="0.25">
      <c r="A3" s="267"/>
      <c r="B3" s="267"/>
      <c r="C3" s="267"/>
      <c r="D3" s="267"/>
      <c r="E3" s="267"/>
      <c r="F3" s="267"/>
      <c r="G3" s="267"/>
      <c r="I3" s="33" t="s">
        <v>52</v>
      </c>
      <c r="J3" s="34" t="s">
        <v>42</v>
      </c>
    </row>
    <row r="4" spans="1:20" ht="18" customHeight="1" x14ac:dyDescent="0.2">
      <c r="A4" s="134"/>
      <c r="B4" s="134"/>
      <c r="C4" s="134"/>
      <c r="D4" s="134"/>
      <c r="E4" s="266" t="str">
        <f>ORÇAMENTO!$G$4</f>
        <v>FONTES DE CUSTO:</v>
      </c>
      <c r="G4" s="268"/>
      <c r="I4" s="33" t="s">
        <v>46</v>
      </c>
      <c r="J4" s="34" t="s">
        <v>61</v>
      </c>
    </row>
    <row r="5" spans="1:20" ht="18" customHeight="1" x14ac:dyDescent="0.2">
      <c r="A5" s="339" t="str">
        <f>ORÇAMENTO!$A$5</f>
        <v>OBRA: CONSTRUÇÃO DE PRAÇA DE EVENTOS NO MUNICÍPIO DE CURRALINHOS - PI</v>
      </c>
      <c r="B5" s="339"/>
      <c r="C5" s="339"/>
      <c r="D5" s="339"/>
      <c r="E5" s="266" t="str">
        <f>ORÇAMENTO!$G$5</f>
        <v>SINAPI : DEZEMBRO/2025</v>
      </c>
      <c r="G5" s="266"/>
      <c r="I5" s="33" t="s">
        <v>50</v>
      </c>
      <c r="J5" s="34" t="s">
        <v>62</v>
      </c>
    </row>
    <row r="6" spans="1:20" ht="18" customHeight="1" x14ac:dyDescent="0.2">
      <c r="A6" s="134" t="str">
        <f>ORÇAMENTO!$A6</f>
        <v>LOCAL: SEDE DO MUNICÍPIO</v>
      </c>
      <c r="B6" s="197"/>
      <c r="C6" s="197"/>
      <c r="D6" s="35"/>
      <c r="E6" s="266" t="str">
        <f>ORÇAMENTO!$G$6</f>
        <v>ORSE : NOVEMBRO/2025</v>
      </c>
      <c r="G6" s="268"/>
      <c r="I6" s="36" t="s">
        <v>51</v>
      </c>
      <c r="J6" s="34" t="s">
        <v>63</v>
      </c>
    </row>
    <row r="7" spans="1:20" ht="18" customHeight="1" x14ac:dyDescent="0.2">
      <c r="A7" s="134"/>
      <c r="B7" s="197"/>
      <c r="C7" s="197"/>
      <c r="D7" s="35"/>
      <c r="E7" s="266" t="str">
        <f>ORÇAMENTO!$G$7</f>
        <v>SEINFRA-CE : 0.28/2022</v>
      </c>
      <c r="G7" s="268"/>
      <c r="I7" s="36" t="s">
        <v>51</v>
      </c>
      <c r="J7" s="34" t="s">
        <v>63</v>
      </c>
    </row>
    <row r="8" spans="1:20" ht="18" customHeight="1" x14ac:dyDescent="0.2">
      <c r="A8" s="134"/>
      <c r="B8" s="197"/>
      <c r="C8" s="197"/>
      <c r="D8" s="35"/>
      <c r="E8" s="292" t="str">
        <f>ORÇAMENTO!$G$8</f>
        <v>LSO : 113,33% -S/ DESON</v>
      </c>
      <c r="G8" s="268"/>
      <c r="I8" s="33"/>
      <c r="J8" s="34"/>
      <c r="K8" s="13">
        <f>25*600</f>
        <v>15000</v>
      </c>
    </row>
    <row r="9" spans="1:20" ht="18" customHeight="1" x14ac:dyDescent="0.2">
      <c r="A9" s="134"/>
      <c r="B9" s="197"/>
      <c r="C9" s="197"/>
      <c r="D9" s="35"/>
      <c r="E9" s="266" t="str">
        <f>ORÇAMENTO!$G$9</f>
        <v>BDI : 21,4%</v>
      </c>
      <c r="G9" s="268"/>
      <c r="I9" s="33"/>
      <c r="J9" s="34"/>
      <c r="K9" s="13" t="e">
        <f>K8+#REF!</f>
        <v>#REF!</v>
      </c>
    </row>
    <row r="10" spans="1:20" ht="18" customHeight="1" x14ac:dyDescent="0.2">
      <c r="I10" s="33" t="s">
        <v>66</v>
      </c>
      <c r="J10" s="34"/>
      <c r="K10" s="13" t="e">
        <f>K9/2</f>
        <v>#REF!</v>
      </c>
    </row>
    <row r="11" spans="1:20" ht="18" customHeight="1" x14ac:dyDescent="0.2">
      <c r="A11" s="346" t="s">
        <v>65</v>
      </c>
      <c r="B11" s="346"/>
      <c r="C11" s="346"/>
      <c r="D11" s="346"/>
      <c r="E11" s="346"/>
      <c r="F11" s="346"/>
      <c r="G11" s="346"/>
      <c r="H11" s="29"/>
      <c r="I11" s="33" t="s">
        <v>49</v>
      </c>
      <c r="J11" s="37"/>
      <c r="M11" s="13">
        <f>40*2500</f>
        <v>100000</v>
      </c>
    </row>
    <row r="12" spans="1:20" ht="18" x14ac:dyDescent="0.25">
      <c r="A12" s="340" t="s">
        <v>156</v>
      </c>
      <c r="B12" s="341"/>
      <c r="C12" s="341"/>
      <c r="D12" s="342"/>
      <c r="E12" s="215" t="s">
        <v>1</v>
      </c>
      <c r="F12" s="215" t="s">
        <v>2</v>
      </c>
      <c r="G12" s="215" t="s">
        <v>44</v>
      </c>
      <c r="H12" s="131"/>
      <c r="I12" s="20"/>
      <c r="J12" s="20"/>
      <c r="K12" s="20"/>
      <c r="L12" s="20"/>
      <c r="M12" s="20"/>
      <c r="N12" s="20"/>
      <c r="O12" s="20"/>
      <c r="P12" s="20"/>
      <c r="Q12" s="20"/>
      <c r="R12" s="20"/>
      <c r="S12" s="20"/>
      <c r="T12" s="20"/>
    </row>
    <row r="13" spans="1:20" x14ac:dyDescent="0.2">
      <c r="A13" s="343"/>
      <c r="B13" s="344"/>
      <c r="C13" s="344"/>
      <c r="D13" s="345"/>
      <c r="E13" s="216" t="s">
        <v>34</v>
      </c>
      <c r="F13" s="216"/>
      <c r="G13" s="215" t="s">
        <v>58</v>
      </c>
      <c r="H13" s="93"/>
      <c r="I13" s="20"/>
      <c r="J13" s="20"/>
      <c r="K13" s="20"/>
      <c r="L13" s="20"/>
      <c r="M13" s="20"/>
      <c r="N13" s="20"/>
      <c r="O13" s="20"/>
      <c r="P13" s="20"/>
      <c r="Q13" s="20"/>
      <c r="R13" s="20"/>
      <c r="S13" s="20"/>
      <c r="T13" s="20"/>
    </row>
    <row r="14" spans="1:20" x14ac:dyDescent="0.2">
      <c r="A14" s="302" t="s">
        <v>157</v>
      </c>
      <c r="B14" s="303" t="s">
        <v>5</v>
      </c>
      <c r="C14" s="304" t="s">
        <v>6</v>
      </c>
      <c r="D14" s="305"/>
      <c r="E14" s="306" t="s">
        <v>69</v>
      </c>
      <c r="F14" s="304" t="s">
        <v>70</v>
      </c>
      <c r="G14" s="307" t="s">
        <v>71</v>
      </c>
      <c r="H14" s="53"/>
      <c r="I14" s="20"/>
      <c r="J14" s="20"/>
      <c r="K14" s="20"/>
      <c r="L14" s="20"/>
      <c r="M14" s="20"/>
      <c r="N14" s="20"/>
      <c r="O14" s="20"/>
      <c r="P14" s="20"/>
      <c r="Q14" s="20"/>
      <c r="R14" s="20"/>
      <c r="S14" s="20"/>
      <c r="T14" s="20"/>
    </row>
    <row r="15" spans="1:20" ht="27.95" customHeight="1" x14ac:dyDescent="0.2">
      <c r="A15" s="325" t="e">
        <f>UPPER(IF(DESON="COM DESONERAÇÃO",(IF($D15="SINAPI",(IF($H15="INS",(VLOOKUP($E15,#REF!,2,FALSE)),(VLOOKUP($E15,#REF!,2,FALSE)))),IF($D15="ORSE",(VLOOKUP($E15,#REF!,2,FALSE)),(VLOOKUP($E15,#REF!,2,FALSE))))),(IF($D15="SINAPI",(IF($H15="INS",(VLOOKUP($E15,#REF!,2,FALSE)),(VLOOKUP($E15,#REF!,2,FALSE)))),IF($D15="ORSE",(VLOOKUP($E15,#REF!,2,FALSE)),(VLOOKUP($E15,#REF!,2,FALSE)))))))</f>
        <v>#REF!</v>
      </c>
      <c r="B15" s="300">
        <v>4</v>
      </c>
      <c r="C15" s="275" t="e">
        <f>UPPER(IF(DESON="COM DESONERAÇÃO",(IF($D15="SINAPI",(IF($H15="INS",(VLOOKUP($E15,#REF!,3,FALSE)),(VLOOKUP($E15,#REF!,3,FALSE)))),IF($D15="ORSE",(VLOOKUP($E15,#REF!,3,FALSE)),(VLOOKUP($E15,#REF!,3,FALSE))))),(IF($D15="SINAPI",(IF($H15="INS",(VLOOKUP($E15,#REF!,3,FALSE)),(VLOOKUP($E15,#REF!,3,FALSE)))),IF($D15="ORSE",(VLOOKUP($E15,#REF!,3,FALSE)),(VLOOKUP($E15,#REF!,3,FALSE)))))))</f>
        <v>#REF!</v>
      </c>
      <c r="D15" s="49" t="s">
        <v>34</v>
      </c>
      <c r="E15" s="50">
        <v>88279</v>
      </c>
      <c r="F15" s="326" t="e">
        <f>UPPER(IF(DESON="COM DESONERAÇÃO",(IF($D15="SINAPI",(IF($H15="INS",(VLOOKUP($E15,#REF!,4,FALSE)),(VLOOKUP($E15,#REF!,4,FALSE)))),IF($D15="ORSE",(VLOOKUP($E15,#REF!,4,FALSE)),(VLOOKUP($E15,#REF!,4,FALSE))))),(IF($D15="SINAPI",(IF($H15="INS",(VLOOKUP($E15,#REF!,5,FALSE)),(VLOOKUP($E15,#REF!,5,FALSE)))),IF($D15="ORSE",(VLOOKUP($E15,#REF!,4,FALSE)),(VLOOKUP($E15,#REF!,5,FALSE)))))))</f>
        <v>#REF!</v>
      </c>
      <c r="G15" s="52" t="e">
        <f>ROUND(B15*F15,2)</f>
        <v>#REF!</v>
      </c>
      <c r="H15" s="225" t="s">
        <v>38</v>
      </c>
      <c r="I15" s="13" t="s">
        <v>34</v>
      </c>
      <c r="J15" s="20" t="e">
        <f>UPPER(IF(DESON="COM DESONERAÇÃO",(IF($I15="SINAPI",(IF($H15="INS",(VLOOKUP($E15,#REF!,2,FALSE)),(VLOOKUP($E15,#REF!,2,FALSE)))),IF($I15="ORSE",(VLOOKUP($E15,#REF!,2,FALSE)),(VLOOKUP($E15,#REF!,2,FALSE))))),(IF($I15="SINAPI",(IF($H15="INS",(VLOOKUP($E15,#REF!,2,FALSE)),(VLOOKUP($E15,#REF!,2,FALSE)))),IF($I15="ORSE",(VLOOKUP($E15,#REF!,2,FALSE)),(VLOOKUP($E15,#REF!,2,FALSE)))))))</f>
        <v>#REF!</v>
      </c>
      <c r="K15" s="20"/>
      <c r="L15" s="20"/>
      <c r="M15" s="20"/>
      <c r="N15" s="20"/>
      <c r="O15" s="20"/>
      <c r="P15" s="20"/>
      <c r="Q15" s="20"/>
      <c r="R15" s="20"/>
      <c r="S15" s="20"/>
      <c r="T15" s="20"/>
    </row>
    <row r="16" spans="1:20" ht="18" customHeight="1" x14ac:dyDescent="0.2">
      <c r="A16" s="347" t="s">
        <v>175</v>
      </c>
      <c r="B16" s="348"/>
      <c r="C16" s="348"/>
      <c r="D16" s="57"/>
      <c r="E16" s="57"/>
      <c r="F16" s="51"/>
      <c r="G16" s="52" t="e">
        <f>SUM(G15:G15)</f>
        <v>#REF!</v>
      </c>
      <c r="H16" s="53"/>
      <c r="I16" s="20"/>
      <c r="J16" s="20"/>
      <c r="K16" s="20"/>
      <c r="L16" s="20"/>
      <c r="M16" s="20"/>
      <c r="N16" s="20"/>
      <c r="O16" s="20"/>
      <c r="P16" s="20"/>
      <c r="Q16" s="20"/>
      <c r="R16" s="20"/>
      <c r="S16" s="20"/>
      <c r="T16" s="20"/>
    </row>
    <row r="17" spans="1:20" x14ac:dyDescent="0.2">
      <c r="A17" s="58"/>
      <c r="B17" s="59"/>
      <c r="C17" s="57"/>
      <c r="D17" s="60"/>
      <c r="E17" s="60"/>
      <c r="F17" s="61"/>
      <c r="G17" s="51"/>
      <c r="H17" s="53"/>
      <c r="I17" s="20"/>
      <c r="J17" s="20"/>
      <c r="K17" s="20"/>
      <c r="L17" s="20"/>
      <c r="M17" s="20"/>
      <c r="N17" s="20"/>
      <c r="O17" s="20"/>
      <c r="P17" s="20"/>
      <c r="Q17" s="20"/>
      <c r="R17" s="20"/>
      <c r="S17" s="20"/>
      <c r="T17" s="20"/>
    </row>
    <row r="18" spans="1:20" x14ac:dyDescent="0.2">
      <c r="A18" s="308" t="s">
        <v>73</v>
      </c>
      <c r="B18" s="303" t="s">
        <v>5</v>
      </c>
      <c r="C18" s="309" t="s">
        <v>6</v>
      </c>
      <c r="D18" s="310"/>
      <c r="E18" s="306" t="s">
        <v>69</v>
      </c>
      <c r="F18" s="311" t="s">
        <v>74</v>
      </c>
      <c r="G18" s="312" t="s">
        <v>75</v>
      </c>
      <c r="H18" s="53"/>
      <c r="I18" s="20"/>
      <c r="J18" s="20"/>
      <c r="K18" s="20"/>
      <c r="L18" s="20"/>
      <c r="M18" s="20"/>
      <c r="N18" s="20"/>
      <c r="O18" s="20"/>
      <c r="P18" s="20"/>
      <c r="Q18" s="20"/>
      <c r="R18" s="20"/>
      <c r="S18" s="20"/>
      <c r="T18" s="20"/>
    </row>
    <row r="19" spans="1:20" s="24" customFormat="1" ht="51.95" customHeight="1" x14ac:dyDescent="0.2">
      <c r="A19" s="325" t="e">
        <f>UPPER(IF(DESON="COM DESONERAÇÃO",(IF($D19="SINAPI",(IF($H19="INS",(VLOOKUP($E19,#REF!,2,FALSE)),(VLOOKUP($E19,#REF!,2,FALSE)))),IF($D19="ORSE",(VLOOKUP($E19,#REF!,2,FALSE)),(VLOOKUP($E19,#REF!,2,FALSE))))),(IF($D19="SINAPI",(IF($H19="INS",(VLOOKUP($E19,#REF!,2,FALSE)),(VLOOKUP($E19,#REF!,2,FALSE)))),IF($D19="ORSE",(VLOOKUP($E19,#REF!,2,FALSE)),(VLOOKUP($E19,#REF!,2,FALSE)))))))</f>
        <v>#REF!</v>
      </c>
      <c r="B19" s="301">
        <v>4</v>
      </c>
      <c r="C19" s="275" t="e">
        <f>UPPER(IF(DESON="COM DESONERAÇÃO",(IF($D19="SINAPI",(IF($H19="INS",(VLOOKUP($E19,#REF!,3,FALSE)),(VLOOKUP($E19,#REF!,3,FALSE)))),IF($D19="ORSE",(VLOOKUP($E19,#REF!,3,FALSE)),(VLOOKUP($E19,#REF!,3,FALSE))))),(IF($D19="SINAPI",(IF($H19="INS",(VLOOKUP($E19,#REF!,3,FALSE)),(VLOOKUP($E19,#REF!,3,FALSE)))),IF($D19="ORSE",(VLOOKUP($E19,#REF!,3,FALSE)),(VLOOKUP($E19,#REF!,3,FALSE)))))))</f>
        <v>#REF!</v>
      </c>
      <c r="D19" s="49" t="s">
        <v>34</v>
      </c>
      <c r="E19" s="50">
        <v>91634</v>
      </c>
      <c r="F19" s="326" t="e">
        <f>UPPER(IF(DESON="COM DESONERAÇÃO",(IF($D19="SINAPI",(IF($H19="INS",(VLOOKUP($E19,#REF!,4,FALSE)),(VLOOKUP($E19,#REF!,4,FALSE)))),IF($D19="ORSE",(VLOOKUP($E19,#REF!,4,FALSE)),(VLOOKUP($E19,#REF!,4,FALSE))))),(IF($D19="SINAPI",(IF($H19="INS",(VLOOKUP($E19,#REF!,5,FALSE)),(VLOOKUP($E19,#REF!,5,FALSE)))),IF($D19="ORSE",(VLOOKUP($E19,#REF!,4,FALSE)),(VLOOKUP($E19,#REF!,5,FALSE)))))))</f>
        <v>#REF!</v>
      </c>
      <c r="G19" s="97" t="e">
        <f>ROUND(F19*B19,2)</f>
        <v>#REF!</v>
      </c>
      <c r="H19" s="225" t="s">
        <v>38</v>
      </c>
      <c r="I19" s="13"/>
      <c r="J19" s="20"/>
      <c r="K19" s="23"/>
      <c r="L19" s="23"/>
      <c r="M19" s="23"/>
      <c r="N19" s="23"/>
      <c r="O19" s="23"/>
      <c r="P19" s="23"/>
      <c r="Q19" s="23"/>
      <c r="R19" s="23"/>
      <c r="S19" s="23"/>
      <c r="T19" s="23"/>
    </row>
    <row r="20" spans="1:20" ht="27.95" customHeight="1" x14ac:dyDescent="0.2">
      <c r="A20" s="70" t="s">
        <v>176</v>
      </c>
      <c r="B20" s="98"/>
      <c r="C20" s="72"/>
      <c r="D20" s="72"/>
      <c r="E20" s="72"/>
      <c r="F20" s="99"/>
      <c r="G20" s="26" t="e">
        <f>SUM(G19:G19)</f>
        <v>#REF!</v>
      </c>
      <c r="H20" s="53"/>
      <c r="I20" s="20"/>
      <c r="J20" s="20"/>
      <c r="K20" s="20"/>
      <c r="L20" s="20"/>
      <c r="M20" s="20"/>
      <c r="N20" s="20"/>
      <c r="O20" s="20"/>
      <c r="P20" s="20"/>
      <c r="Q20" s="20"/>
      <c r="R20" s="20"/>
      <c r="S20" s="20"/>
      <c r="T20" s="20"/>
    </row>
    <row r="21" spans="1:20" x14ac:dyDescent="0.2">
      <c r="A21" s="58"/>
      <c r="B21" s="59"/>
      <c r="C21" s="57"/>
      <c r="D21" s="60"/>
      <c r="E21" s="60"/>
      <c r="F21" s="74"/>
      <c r="G21" s="75"/>
      <c r="H21" s="76" t="s">
        <v>77</v>
      </c>
      <c r="I21" s="13" t="s">
        <v>162</v>
      </c>
      <c r="J21" s="77" t="s">
        <v>78</v>
      </c>
      <c r="K21" s="77" t="s">
        <v>53</v>
      </c>
      <c r="L21" s="20"/>
      <c r="M21" s="20"/>
      <c r="N21" s="20"/>
      <c r="O21" s="20"/>
      <c r="P21" s="20"/>
      <c r="Q21" s="20"/>
      <c r="R21" s="20"/>
      <c r="S21" s="20"/>
      <c r="T21" s="20"/>
    </row>
    <row r="22" spans="1:20" x14ac:dyDescent="0.2">
      <c r="A22" s="78" t="s">
        <v>79</v>
      </c>
      <c r="B22" s="79"/>
      <c r="C22" s="79"/>
      <c r="D22" s="57"/>
      <c r="E22" s="57"/>
      <c r="F22" s="80"/>
      <c r="G22" s="81" t="e">
        <f>G16+G20</f>
        <v>#REF!</v>
      </c>
      <c r="H22" s="328" t="e">
        <f>#REF!</f>
        <v>#REF!</v>
      </c>
      <c r="I22" s="225"/>
      <c r="K22" s="20"/>
      <c r="L22" s="20"/>
      <c r="M22" s="20"/>
      <c r="N22" s="20"/>
      <c r="O22" s="20"/>
      <c r="P22" s="20"/>
      <c r="Q22" s="20"/>
      <c r="R22" s="20"/>
      <c r="S22" s="20"/>
      <c r="T22" s="20"/>
    </row>
    <row r="23" spans="1:20" x14ac:dyDescent="0.2">
      <c r="A23" s="241" t="str">
        <f>"B.D.I. = "&amp;ROUND(BDI,2)&amp;"% [4]"</f>
        <v>B.D.I. = 0% [4]</v>
      </c>
      <c r="B23" s="83"/>
      <c r="C23" s="83"/>
      <c r="D23" s="84"/>
      <c r="E23" s="84"/>
      <c r="F23" s="85"/>
      <c r="G23" s="86" t="e">
        <f>ROUND(G22*ROUND(BDI/100,2),2)</f>
        <v>#REF!</v>
      </c>
      <c r="H23" s="129"/>
      <c r="J23" s="22" t="s">
        <v>149</v>
      </c>
      <c r="K23" s="102"/>
      <c r="L23" s="20"/>
      <c r="M23" s="20"/>
      <c r="N23" s="20"/>
      <c r="O23" s="20"/>
      <c r="P23" s="20"/>
      <c r="Q23" s="20"/>
      <c r="R23" s="20"/>
      <c r="S23" s="20"/>
      <c r="T23" s="20"/>
    </row>
    <row r="24" spans="1:20" x14ac:dyDescent="0.2">
      <c r="A24" s="248" t="s">
        <v>80</v>
      </c>
      <c r="B24" s="249"/>
      <c r="C24" s="249"/>
      <c r="D24" s="227"/>
      <c r="E24" s="227"/>
      <c r="F24" s="223"/>
      <c r="G24" s="214" t="e">
        <f>G22+G23</f>
        <v>#REF!</v>
      </c>
      <c r="H24" s="250" t="e">
        <f>IF(H22&lt;=1.85%,"corrigir",IF(H22&gt;=7.45%,"corrigir","OK"))</f>
        <v>#REF!</v>
      </c>
      <c r="I24" s="20"/>
      <c r="J24" s="20"/>
      <c r="K24" s="20"/>
      <c r="L24" s="20"/>
      <c r="M24" s="20"/>
      <c r="N24" s="20"/>
      <c r="O24" s="20"/>
      <c r="P24" s="20"/>
      <c r="Q24" s="20"/>
      <c r="R24" s="20"/>
      <c r="S24" s="20"/>
      <c r="T24" s="20"/>
    </row>
    <row r="25" spans="1:20" x14ac:dyDescent="0.2">
      <c r="A25" s="124"/>
      <c r="B25" s="124"/>
      <c r="C25" s="124"/>
      <c r="D25" s="125"/>
      <c r="E25" s="125"/>
      <c r="F25" s="125"/>
      <c r="G25" s="41"/>
      <c r="H25" s="53"/>
      <c r="I25" s="20"/>
      <c r="J25" s="20"/>
      <c r="K25" s="20"/>
      <c r="L25" s="20"/>
      <c r="M25" s="20"/>
      <c r="N25" s="20"/>
      <c r="O25" s="20"/>
      <c r="P25" s="20"/>
      <c r="Q25" s="20"/>
      <c r="R25" s="20"/>
      <c r="S25" s="20"/>
      <c r="T25" s="20"/>
    </row>
    <row r="26" spans="1:20" x14ac:dyDescent="0.2">
      <c r="A26" s="340" t="s">
        <v>59</v>
      </c>
      <c r="B26" s="341"/>
      <c r="C26" s="341"/>
      <c r="D26" s="341"/>
      <c r="E26" s="215" t="s">
        <v>1</v>
      </c>
      <c r="F26" s="215" t="s">
        <v>2</v>
      </c>
      <c r="G26" s="215" t="s">
        <v>44</v>
      </c>
      <c r="H26" s="29"/>
      <c r="I26" s="39"/>
      <c r="J26" s="20"/>
      <c r="K26" s="20"/>
      <c r="L26" s="20"/>
      <c r="M26" s="20"/>
      <c r="N26" s="20"/>
      <c r="O26" s="20"/>
      <c r="P26" s="20"/>
      <c r="Q26" s="20"/>
      <c r="R26" s="20"/>
      <c r="S26" s="20"/>
      <c r="T26" s="20"/>
    </row>
    <row r="27" spans="1:20" x14ac:dyDescent="0.2">
      <c r="A27" s="343"/>
      <c r="B27" s="344"/>
      <c r="C27" s="344"/>
      <c r="D27" s="344"/>
      <c r="E27" s="216" t="s">
        <v>64</v>
      </c>
      <c r="F27" s="216" t="s">
        <v>67</v>
      </c>
      <c r="G27" s="215" t="s">
        <v>49</v>
      </c>
      <c r="H27" s="27"/>
      <c r="I27" s="41"/>
      <c r="J27" s="20"/>
      <c r="K27" s="20"/>
      <c r="L27" s="20"/>
      <c r="M27" s="20"/>
      <c r="N27" s="20"/>
      <c r="O27" s="20"/>
      <c r="P27" s="20"/>
      <c r="Q27" s="20"/>
      <c r="R27" s="20"/>
      <c r="S27" s="20"/>
      <c r="T27" s="20"/>
    </row>
    <row r="28" spans="1:20" x14ac:dyDescent="0.2">
      <c r="A28" s="302" t="s">
        <v>157</v>
      </c>
      <c r="B28" s="303" t="s">
        <v>5</v>
      </c>
      <c r="C28" s="315" t="s">
        <v>6</v>
      </c>
      <c r="D28" s="316"/>
      <c r="E28" s="306" t="s">
        <v>69</v>
      </c>
      <c r="F28" s="315" t="s">
        <v>70</v>
      </c>
      <c r="G28" s="307" t="s">
        <v>71</v>
      </c>
      <c r="H28" s="213"/>
      <c r="I28" s="20"/>
      <c r="J28" s="20"/>
      <c r="K28" s="20"/>
      <c r="L28" s="20"/>
      <c r="M28" s="20"/>
      <c r="N28" s="20"/>
      <c r="O28" s="20"/>
      <c r="P28" s="20"/>
      <c r="Q28" s="20"/>
      <c r="R28" s="20"/>
      <c r="S28" s="20"/>
      <c r="T28" s="20"/>
    </row>
    <row r="29" spans="1:20" ht="27.95" customHeight="1" x14ac:dyDescent="0.2">
      <c r="A29" s="325" t="e">
        <f>UPPER(IF(DESON="COM DESONERAÇÃO",(IF($D29="SINAPI",(IF($H29="INS",(VLOOKUP($E29,#REF!,2,FALSE)),(VLOOKUP($E29,#REF!,2,FALSE)))),IF($D29="ORSE",(VLOOKUP($E29,#REF!,2,FALSE)),(VLOOKUP($E29,#REF!,2,FALSE))))),(IF($D29="SINAPI",(IF($H29="INS",(VLOOKUP($E29,#REF!,2,FALSE)),(VLOOKUP($E29,#REF!,2,FALSE)))),IF($D29="ORSE",(VLOOKUP($E29,#REF!,2,FALSE)),(VLOOKUP($E29,#REF!,2,FALSE)))))))</f>
        <v>#REF!</v>
      </c>
      <c r="B29" s="297">
        <v>5.8</v>
      </c>
      <c r="C29" s="275" t="e">
        <f>UPPER(IF(DESON="COM DESONERAÇÃO",(IF($D29="SINAPI",(IF($H29="INS",(VLOOKUP($E29,#REF!,3,FALSE)),(VLOOKUP($E29,#REF!,3,FALSE)))),IF($D29="ORSE",(VLOOKUP($E29,#REF!,3,FALSE)),(VLOOKUP($E29,#REF!,3,FALSE))))),(IF($D29="SINAPI",(IF($H29="INS",(VLOOKUP($E29,#REF!,3,FALSE)),(VLOOKUP($E29,#REF!,3,FALSE)))),IF($D29="ORSE",(VLOOKUP($E29,#REF!,3,FALSE)),(VLOOKUP($E29,#REF!,3,FALSE)))))))</f>
        <v>#REF!</v>
      </c>
      <c r="D29" s="221" t="s">
        <v>34</v>
      </c>
      <c r="E29" s="222">
        <v>91677</v>
      </c>
      <c r="F29" s="326" t="e">
        <f>UPPER(IF(DESON="COM DESONERAÇÃO",(IF($D29="SINAPI",(IF($H29="INS",(VLOOKUP($E29,#REF!,4,FALSE)),(VLOOKUP($E29,#REF!,4,FALSE)))),IF($D29="ORSE",(VLOOKUP($E29,#REF!,4,FALSE)),(VLOOKUP($E29,#REF!,4,FALSE))))),(IF($D29="SINAPI",(IF($H29="INS",(VLOOKUP($E29,#REF!,5,FALSE)),(VLOOKUP($E29,#REF!,5,FALSE)))),IF($D29="ORSE",(VLOOKUP($E29,#REF!,4,FALSE)),(VLOOKUP($E29,#REF!,5,FALSE)))))))</f>
        <v>#REF!</v>
      </c>
      <c r="G29" s="224" t="e">
        <f>ROUND(B29*F29,2)</f>
        <v>#REF!</v>
      </c>
      <c r="H29" s="225" t="s">
        <v>38</v>
      </c>
      <c r="K29" s="20"/>
      <c r="L29" s="20"/>
      <c r="M29" s="20"/>
      <c r="N29" s="20"/>
      <c r="O29" s="20"/>
      <c r="P29" s="20"/>
      <c r="Q29" s="20"/>
      <c r="R29" s="20"/>
      <c r="S29" s="20"/>
      <c r="T29" s="20"/>
    </row>
    <row r="30" spans="1:20" ht="27.95" customHeight="1" x14ac:dyDescent="0.2">
      <c r="A30" s="325" t="e">
        <f>UPPER(IF(DESON="COM DESONERAÇÃO",(IF($D30="SINAPI",(IF($H30="INS",(VLOOKUP($E30,#REF!,2,FALSE)),(VLOOKUP($E30,#REF!,2,FALSE)))),IF($D30="ORSE",(VLOOKUP($E30,#REF!,2,FALSE)),(VLOOKUP($E30,#REF!,2,FALSE))))),(IF($D30="SINAPI",(IF($H30="INS",(VLOOKUP($E30,#REF!,2,FALSE)),(VLOOKUP($E30,#REF!,2,FALSE)))),IF($D30="ORSE",(VLOOKUP($E30,#REF!,2,FALSE)),(VLOOKUP($E30,#REF!,2,FALSE)))))))</f>
        <v>#REF!</v>
      </c>
      <c r="B30" s="297">
        <v>16</v>
      </c>
      <c r="C30" s="275" t="e">
        <f>UPPER(IF(DESON="COM DESONERAÇÃO",(IF($D30="SINAPI",(IF($H30="INS",(VLOOKUP($E30,#REF!,3,FALSE)),(VLOOKUP($E30,#REF!,3,FALSE)))),IF($D30="ORSE",(VLOOKUP($E30,#REF!,3,FALSE)),(VLOOKUP($E30,#REF!,3,FALSE))))),(IF($D30="SINAPI",(IF($H30="INS",(VLOOKUP($E30,#REF!,3,FALSE)),(VLOOKUP($E30,#REF!,3,FALSE)))),IF($D30="ORSE",(VLOOKUP($E30,#REF!,3,FALSE)),(VLOOKUP($E30,#REF!,3,FALSE)))))))</f>
        <v>#REF!</v>
      </c>
      <c r="D30" s="221" t="s">
        <v>34</v>
      </c>
      <c r="E30" s="222">
        <v>90776</v>
      </c>
      <c r="F30" s="326" t="e">
        <f>UPPER(IF(DESON="COM DESONERAÇÃO",(IF($D30="SINAPI",(IF($H30="INS",(VLOOKUP($E30,#REF!,4,FALSE)),(VLOOKUP($E30,#REF!,4,FALSE)))),IF($D30="ORSE",(VLOOKUP($E30,#REF!,4,FALSE)),(VLOOKUP($E30,#REF!,4,FALSE))))),(IF($D30="SINAPI",(IF($H30="INS",(VLOOKUP($E30,#REF!,5,FALSE)),(VLOOKUP($E30,#REF!,5,FALSE)))),IF($D30="ORSE",(VLOOKUP($E30,#REF!,4,FALSE)),(VLOOKUP($E30,#REF!,5,FALSE)))))))</f>
        <v>#REF!</v>
      </c>
      <c r="G30" s="224" t="e">
        <f>ROUND(B30*F30,2)</f>
        <v>#REF!</v>
      </c>
      <c r="H30" s="225" t="s">
        <v>38</v>
      </c>
      <c r="J30" s="20"/>
      <c r="K30" s="20"/>
      <c r="L30" s="20"/>
      <c r="M30" s="20"/>
      <c r="N30" s="20"/>
      <c r="O30" s="20"/>
      <c r="P30" s="20"/>
      <c r="Q30" s="20"/>
      <c r="R30" s="20"/>
      <c r="S30" s="20"/>
      <c r="T30" s="20"/>
    </row>
    <row r="31" spans="1:20" ht="18" customHeight="1" x14ac:dyDescent="0.2">
      <c r="A31" s="325" t="e">
        <f>UPPER(IF(DESON="COM DESONERAÇÃO",(IF($D31="SINAPI",(IF($H31="INS",(VLOOKUP($E31,#REF!,2,FALSE)),(VLOOKUP($E31,#REF!,2,FALSE)))),IF($D31="ORSE",(VLOOKUP($E31,#REF!,2,FALSE)),(VLOOKUP($E31,#REF!,2,FALSE))))),(IF($D31="SINAPI",(IF($H31="INS",(VLOOKUP($E31,#REF!,2,FALSE)),(VLOOKUP($E31,#REF!,2,FALSE)))),IF($D31="ORSE",(VLOOKUP($E31,#REF!,2,FALSE)),(VLOOKUP($E31,#REF!,2,FALSE)))))))</f>
        <v>#REF!</v>
      </c>
      <c r="B31" s="297">
        <v>16</v>
      </c>
      <c r="C31" s="275" t="e">
        <f>UPPER(IF(DESON="COM DESONERAÇÃO",(IF($D31="SINAPI",(IF($H31="INS",(VLOOKUP($E31,#REF!,3,FALSE)),(VLOOKUP($E31,#REF!,3,FALSE)))),IF($D31="ORSE",(VLOOKUP($E31,#REF!,3,FALSE)),(VLOOKUP($E31,#REF!,3,FALSE))))),(IF($D31="SINAPI",(IF($H31="INS",(VLOOKUP($E31,#REF!,3,FALSE)),(VLOOKUP($E31,#REF!,3,FALSE)))),IF($D31="ORSE",(VLOOKUP($E31,#REF!,3,FALSE)),(VLOOKUP($E31,#REF!,3,FALSE)))))))</f>
        <v>#REF!</v>
      </c>
      <c r="D31" s="221" t="s">
        <v>34</v>
      </c>
      <c r="E31" s="222">
        <v>88316</v>
      </c>
      <c r="F31" s="326" t="e">
        <f>UPPER(IF(DESON="COM DESONERAÇÃO",(IF($D31="SINAPI",(IF($H31="INS",(VLOOKUP($E31,#REF!,4,FALSE)),(VLOOKUP($E31,#REF!,4,FALSE)))),IF($D31="ORSE",(VLOOKUP($E31,#REF!,4,FALSE)),(VLOOKUP($E31,#REF!,4,FALSE))))),(IF($D31="SINAPI",(IF($H31="INS",(VLOOKUP($E31,#REF!,5,FALSE)),(VLOOKUP($E31,#REF!,5,FALSE)))),IF($D31="ORSE",(VLOOKUP($E31,#REF!,4,FALSE)),(VLOOKUP($E31,#REF!,5,FALSE)))))))</f>
        <v>#REF!</v>
      </c>
      <c r="G31" s="224" t="e">
        <f>ROUND(B31*F31,2)</f>
        <v>#REF!</v>
      </c>
      <c r="H31" s="225" t="s">
        <v>38</v>
      </c>
      <c r="J31" s="20"/>
      <c r="K31" s="20"/>
      <c r="L31" s="20"/>
      <c r="M31" s="20"/>
      <c r="N31" s="20"/>
      <c r="O31" s="20"/>
      <c r="P31" s="20"/>
      <c r="Q31" s="20"/>
      <c r="R31" s="20"/>
      <c r="S31" s="20"/>
      <c r="T31" s="20"/>
    </row>
    <row r="32" spans="1:20" ht="27.95" customHeight="1" x14ac:dyDescent="0.2">
      <c r="A32" s="325" t="e">
        <f>UPPER(IF(DESON="COM DESONERAÇÃO",(IF($D32="SINAPI",(IF($H32="INS",(VLOOKUP($E32,#REF!,2,FALSE)),(VLOOKUP($E32,#REF!,2,FALSE)))),IF($D32="ORSE",(VLOOKUP($E32,#REF!,2,FALSE)),(VLOOKUP($E32,#REF!,2,FALSE))))),(IF($D32="SINAPI",(IF($H32="INS",(VLOOKUP($E32,#REF!,2,FALSE)),(VLOOKUP($E32,#REF!,2,FALSE)))),IF($D32="ORSE",(VLOOKUP($E32,#REF!,2,FALSE)),(VLOOKUP($E32,#REF!,2,FALSE)))))))</f>
        <v>#REF!</v>
      </c>
      <c r="B32" s="298">
        <v>16</v>
      </c>
      <c r="C32" s="275" t="e">
        <f>UPPER(IF(DESON="COM DESONERAÇÃO",(IF($D32="SINAPI",(IF($H32="INS",(VLOOKUP($E32,#REF!,3,FALSE)),(VLOOKUP($E32,#REF!,3,FALSE)))),IF($D32="ORSE",(VLOOKUP($E32,#REF!,3,FALSE)),(VLOOKUP($E32,#REF!,3,FALSE))))),(IF($D32="SINAPI",(IF($H32="INS",(VLOOKUP($E32,#REF!,3,FALSE)),(VLOOKUP($E32,#REF!,3,FALSE)))),IF($D32="ORSE",(VLOOKUP($E32,#REF!,3,FALSE)),(VLOOKUP($E32,#REF!,3,FALSE)))))))</f>
        <v>#REF!</v>
      </c>
      <c r="D32" s="221" t="s">
        <v>34</v>
      </c>
      <c r="E32" s="226">
        <v>88284</v>
      </c>
      <c r="F32" s="326" t="e">
        <f>UPPER(IF(DESON="COM DESONERAÇÃO",(IF($D32="SINAPI",(IF($H32="INS",(VLOOKUP($E32,#REF!,4,FALSE)),(VLOOKUP($E32,#REF!,4,FALSE)))),IF($D32="ORSE",(VLOOKUP($E32,#REF!,4,FALSE)),(VLOOKUP($E32,#REF!,4,FALSE))))),(IF($D32="SINAPI",(IF($H32="INS",(VLOOKUP($E32,#REF!,5,FALSE)),(VLOOKUP($E32,#REF!,5,FALSE)))),IF($D32="ORSE",(VLOOKUP($E32,#REF!,4,FALSE)),(VLOOKUP($E32,#REF!,5,FALSE)))))))</f>
        <v>#REF!</v>
      </c>
      <c r="G32" s="224" t="e">
        <f>ROUND(B32*F32,2)</f>
        <v>#REF!</v>
      </c>
      <c r="H32" s="225" t="s">
        <v>38</v>
      </c>
      <c r="J32" s="20"/>
      <c r="K32" s="20"/>
      <c r="L32" s="20"/>
      <c r="M32" s="20"/>
      <c r="N32" s="20"/>
      <c r="O32" s="20"/>
      <c r="P32" s="20"/>
      <c r="Q32" s="20"/>
      <c r="R32" s="20"/>
      <c r="S32" s="20"/>
      <c r="T32" s="20"/>
    </row>
    <row r="33" spans="1:20" ht="27.95" customHeight="1" x14ac:dyDescent="0.2">
      <c r="A33" s="325" t="e">
        <f>UPPER(IF(DESON="COM DESONERAÇÃO",(IF($D33="SINAPI",(IF($H33="INS",(VLOOKUP($E33,#REF!,2,FALSE)),(VLOOKUP($E33,#REF!,2,FALSE)))),IF($D33="ORSE",(VLOOKUP($E33,#REF!,2,FALSE)),(VLOOKUP($E33,#REF!,2,FALSE))))),(IF($D33="SINAPI",(IF($H33="INS",(VLOOKUP($E33,#REF!,2,FALSE)),(VLOOKUP($E33,#REF!,2,FALSE)))),IF($D33="ORSE",(VLOOKUP($E33,#REF!,2,FALSE)),(VLOOKUP($E33,#REF!,2,FALSE)))))))</f>
        <v>#REF!</v>
      </c>
      <c r="B33" s="298">
        <v>16</v>
      </c>
      <c r="C33" s="275" t="e">
        <f>UPPER(IF(DESON="COM DESONERAÇÃO",(IF($D33="SINAPI",(IF($H33="INS",(VLOOKUP($E33,#REF!,3,FALSE)),(VLOOKUP($E33,#REF!,3,FALSE)))),IF($D33="ORSE",(VLOOKUP($E33,#REF!,3,FALSE)),(VLOOKUP($E33,#REF!,3,FALSE))))),(IF($D33="SINAPI",(IF($H33="INS",(VLOOKUP($E33,#REF!,3,FALSE)),(VLOOKUP($E33,#REF!,3,FALSE)))),IF($D33="ORSE",(VLOOKUP($E33,#REF!,3,FALSE)),(VLOOKUP($E33,#REF!,3,FALSE)))))))</f>
        <v>#REF!</v>
      </c>
      <c r="D33" s="221" t="s">
        <v>34</v>
      </c>
      <c r="E33" s="226">
        <v>88326</v>
      </c>
      <c r="F33" s="326" t="e">
        <f>UPPER(IF(DESON="COM DESONERAÇÃO",(IF($D33="SINAPI",(IF($H33="INS",(VLOOKUP($E33,#REF!,4,FALSE)),(VLOOKUP($E33,#REF!,4,FALSE)))),IF($D33="ORSE",(VLOOKUP($E33,#REF!,4,FALSE)),(VLOOKUP($E33,#REF!,4,FALSE))))),(IF($D33="SINAPI",(IF($H33="INS",(VLOOKUP($E33,#REF!,5,FALSE)),(VLOOKUP($E33,#REF!,5,FALSE)))),IF($D33="ORSE",(VLOOKUP($E33,#REF!,4,FALSE)),(VLOOKUP($E33,#REF!,5,FALSE)))))))</f>
        <v>#REF!</v>
      </c>
      <c r="G33" s="224" t="e">
        <f>ROUND(B33*F33,2)</f>
        <v>#REF!</v>
      </c>
      <c r="H33" s="225" t="s">
        <v>38</v>
      </c>
      <c r="J33" s="20"/>
      <c r="K33" s="20"/>
      <c r="L33" s="20"/>
      <c r="M33" s="20"/>
      <c r="N33" s="20"/>
      <c r="O33" s="20"/>
      <c r="P33" s="20"/>
      <c r="Q33" s="20"/>
      <c r="R33" s="20"/>
      <c r="S33" s="20"/>
      <c r="T33" s="20"/>
    </row>
    <row r="34" spans="1:20" ht="18" customHeight="1" x14ac:dyDescent="0.2">
      <c r="A34" s="347" t="s">
        <v>175</v>
      </c>
      <c r="B34" s="348"/>
      <c r="C34" s="348"/>
      <c r="D34" s="227"/>
      <c r="E34" s="227"/>
      <c r="F34" s="223"/>
      <c r="G34" s="224" t="e">
        <f>SUM(G29:G33)</f>
        <v>#REF!</v>
      </c>
      <c r="H34" s="213"/>
      <c r="I34" s="20"/>
      <c r="J34" s="20"/>
      <c r="K34" s="20"/>
      <c r="L34" s="20"/>
      <c r="M34" s="20"/>
      <c r="N34" s="20"/>
      <c r="O34" s="20"/>
      <c r="P34" s="20"/>
      <c r="Q34" s="20"/>
      <c r="R34" s="20"/>
      <c r="S34" s="20"/>
      <c r="T34" s="20"/>
    </row>
    <row r="35" spans="1:20" x14ac:dyDescent="0.2">
      <c r="A35" s="58"/>
      <c r="B35" s="228"/>
      <c r="C35" s="227"/>
      <c r="D35" s="229"/>
      <c r="E35" s="230"/>
      <c r="F35" s="230"/>
      <c r="G35" s="223"/>
      <c r="H35" s="225"/>
      <c r="I35" s="20"/>
      <c r="J35" s="62"/>
      <c r="K35" s="20"/>
      <c r="L35" s="20"/>
      <c r="M35" s="20"/>
      <c r="N35" s="20"/>
      <c r="O35" s="20"/>
      <c r="P35" s="20"/>
      <c r="Q35" s="20"/>
      <c r="R35" s="20"/>
      <c r="S35" s="20"/>
      <c r="T35" s="20"/>
    </row>
    <row r="36" spans="1:20" x14ac:dyDescent="0.2">
      <c r="A36" s="308" t="s">
        <v>73</v>
      </c>
      <c r="B36" s="303" t="s">
        <v>5</v>
      </c>
      <c r="C36" s="309" t="s">
        <v>6</v>
      </c>
      <c r="D36" s="313"/>
      <c r="E36" s="306" t="s">
        <v>69</v>
      </c>
      <c r="F36" s="311" t="s">
        <v>74</v>
      </c>
      <c r="G36" s="314" t="s">
        <v>75</v>
      </c>
      <c r="H36" s="225"/>
      <c r="I36" s="20"/>
      <c r="J36" s="62"/>
      <c r="K36" s="20"/>
      <c r="L36" s="20"/>
      <c r="M36" s="20"/>
      <c r="N36" s="20"/>
      <c r="O36" s="20"/>
      <c r="P36" s="20"/>
      <c r="Q36" s="20"/>
      <c r="R36" s="20"/>
      <c r="S36" s="20"/>
      <c r="T36" s="20"/>
    </row>
    <row r="37" spans="1:20" ht="27.95" customHeight="1" x14ac:dyDescent="0.2">
      <c r="A37" s="325" t="e">
        <f>UPPER(IF(DESON="COM DESONERAÇÃO",(IF($D37="SINAPI",(IF($H37="INS",(VLOOKUP($E37,#REF!,2,FALSE)),(VLOOKUP($E37,#REF!,2,FALSE)))),IF($D37="ORSE",(VLOOKUP($E37,#REF!,2,FALSE)),(VLOOKUP($E37,#REF!,2,FALSE))))),(IF($D37="SINAPI",(IF($H37="INS",(VLOOKUP($E37,#REF!,2,FALSE)),(VLOOKUP($E37,#REF!,2,FALSE)))),IF($D37="ORSE",(VLOOKUP($E37,#REF!,2,FALSE)),(VLOOKUP($E37,#REF!,2,FALSE)))))))</f>
        <v>#REF!</v>
      </c>
      <c r="B37" s="299">
        <f>B32</f>
        <v>16</v>
      </c>
      <c r="C37" s="275" t="e">
        <f>UPPER(IF(DESON="COM DESONERAÇÃO",(IF($D37="SINAPI",(IF($H37="INS",(VLOOKUP($E37,#REF!,3,FALSE)),(VLOOKUP($E37,#REF!,3,FALSE)))),IF($D37="ORSE",(VLOOKUP($E37,#REF!,3,FALSE)),(VLOOKUP($E37,#REF!,3,FALSE))))),(IF($D37="SINAPI",(IF($H37="INS",(VLOOKUP($E37,#REF!,3,FALSE)),(VLOOKUP($E37,#REF!,3,FALSE)))),IF($D37="ORSE",(VLOOKUP($E37,#REF!,3,FALSE)),(VLOOKUP($E37,#REF!,3,FALSE)))))))</f>
        <v>#REF!</v>
      </c>
      <c r="D37" s="221" t="s">
        <v>40</v>
      </c>
      <c r="E37" s="233">
        <v>5896</v>
      </c>
      <c r="F37" s="326" t="e">
        <f>UPPER(IF(DESON="COM DESONERAÇÃO",(IF($D37="SINAPI",(IF($H37="INS",(VLOOKUP($E37,#REF!,4,FALSE)),(VLOOKUP($E37,#REF!,4,FALSE)))),IF($D37="ORSE",(VLOOKUP($E37,#REF!,4,FALSE)),(VLOOKUP($E37,#REF!,4,FALSE))))),(IF($D37="SINAPI",(IF($H37="INS",(VLOOKUP($E37,#REF!,5,FALSE)),(VLOOKUP($E37,#REF!,5,FALSE)))),IF($D37="ORSE",(VLOOKUP($E37,#REF!,4,FALSE)),(VLOOKUP($E37,#REF!,5,FALSE)))))))</f>
        <v>#REF!</v>
      </c>
      <c r="G37" s="223" t="e">
        <f>ROUND(F37*B37,2)</f>
        <v>#REF!</v>
      </c>
      <c r="H37" s="225" t="s">
        <v>33</v>
      </c>
      <c r="J37" s="20"/>
      <c r="K37" s="20"/>
      <c r="L37" s="20"/>
      <c r="M37" s="20"/>
      <c r="N37" s="20"/>
      <c r="O37" s="20"/>
      <c r="P37" s="20"/>
      <c r="Q37" s="20"/>
      <c r="R37" s="20"/>
      <c r="S37" s="20"/>
      <c r="T37" s="20"/>
    </row>
    <row r="38" spans="1:20" x14ac:dyDescent="0.2">
      <c r="A38" s="70" t="s">
        <v>176</v>
      </c>
      <c r="B38" s="71"/>
      <c r="C38" s="71"/>
      <c r="D38" s="71"/>
      <c r="E38" s="72"/>
      <c r="F38" s="73"/>
      <c r="G38" s="26" t="e">
        <f>SUM(G37:G37)</f>
        <v>#REF!</v>
      </c>
      <c r="H38" s="225"/>
      <c r="I38" s="240" t="str">
        <f>E27</f>
        <v>S/ REF.</v>
      </c>
      <c r="J38" s="240" t="str">
        <f>F27</f>
        <v>S/C</v>
      </c>
      <c r="K38" s="20"/>
      <c r="L38" s="20"/>
      <c r="M38" s="20"/>
      <c r="N38" s="20"/>
      <c r="O38" s="20"/>
      <c r="P38" s="20"/>
      <c r="Q38" s="20"/>
      <c r="R38" s="20"/>
      <c r="S38" s="20"/>
      <c r="T38" s="20"/>
    </row>
    <row r="39" spans="1:20" x14ac:dyDescent="0.2">
      <c r="A39" s="58"/>
      <c r="B39" s="228"/>
      <c r="C39" s="227"/>
      <c r="D39" s="229"/>
      <c r="E39" s="230"/>
      <c r="F39" s="234"/>
      <c r="G39" s="75"/>
      <c r="H39" s="235" t="s">
        <v>77</v>
      </c>
      <c r="K39" s="20"/>
      <c r="L39" s="20"/>
      <c r="M39" s="20"/>
      <c r="N39" s="20"/>
      <c r="O39" s="20"/>
      <c r="P39" s="20"/>
      <c r="Q39" s="20"/>
      <c r="R39" s="20"/>
      <c r="S39" s="20"/>
      <c r="T39" s="20"/>
    </row>
    <row r="40" spans="1:20" ht="13.5" thickBot="1" x14ac:dyDescent="0.25">
      <c r="A40" s="236" t="s">
        <v>79</v>
      </c>
      <c r="B40" s="237"/>
      <c r="C40" s="237"/>
      <c r="D40" s="227"/>
      <c r="E40" s="227"/>
      <c r="F40" s="238"/>
      <c r="G40" s="239" t="e">
        <f>G34+G38</f>
        <v>#REF!</v>
      </c>
      <c r="H40" s="245" t="e">
        <f>#REF!</f>
        <v>#REF!</v>
      </c>
      <c r="K40" s="20"/>
      <c r="L40" s="20"/>
      <c r="M40" s="20"/>
      <c r="N40" s="20"/>
      <c r="O40" s="20"/>
      <c r="P40" s="20"/>
      <c r="Q40" s="20"/>
      <c r="R40" s="20"/>
      <c r="S40" s="20"/>
      <c r="T40" s="20"/>
    </row>
    <row r="41" spans="1:20" x14ac:dyDescent="0.2">
      <c r="A41" s="241" t="str">
        <f>"B.D.I. = "&amp;ROUND(BDI,2)&amp;"% [4]"</f>
        <v>B.D.I. = 0% [4]</v>
      </c>
      <c r="B41" s="242"/>
      <c r="C41" s="242"/>
      <c r="D41" s="243"/>
      <c r="E41" s="243"/>
      <c r="F41" s="244"/>
      <c r="G41" s="86" t="e">
        <f>ROUND(G40*(ROUND(BDI,2)%),2)</f>
        <v>#REF!</v>
      </c>
      <c r="I41" s="246" t="e">
        <f>#REF!</f>
        <v>#REF!</v>
      </c>
      <c r="J41" s="211"/>
      <c r="K41" s="247"/>
      <c r="L41" s="20"/>
      <c r="M41" s="20"/>
      <c r="N41" s="20"/>
      <c r="O41" s="20"/>
      <c r="P41" s="20"/>
      <c r="Q41" s="20"/>
      <c r="R41" s="20"/>
      <c r="S41" s="20"/>
      <c r="T41" s="20"/>
    </row>
    <row r="42" spans="1:20" x14ac:dyDescent="0.2">
      <c r="A42" s="248" t="s">
        <v>80</v>
      </c>
      <c r="B42" s="249"/>
      <c r="C42" s="249"/>
      <c r="D42" s="227"/>
      <c r="E42" s="227"/>
      <c r="F42" s="223"/>
      <c r="G42" s="214" t="e">
        <f>G40+G41</f>
        <v>#REF!</v>
      </c>
      <c r="H42" s="250" t="e">
        <f>IF(H40&lt;=1.85%,"corrigir",IF(H40&gt;=7.45%,"corrigir","OK"))</f>
        <v>#REF!</v>
      </c>
      <c r="I42" s="251" t="e">
        <f>#REF!</f>
        <v>#REF!</v>
      </c>
      <c r="J42" s="20"/>
      <c r="K42" s="252"/>
      <c r="L42" s="20"/>
      <c r="M42" s="20"/>
      <c r="N42" s="20"/>
      <c r="O42" s="20"/>
      <c r="P42" s="20"/>
      <c r="Q42" s="20"/>
      <c r="R42" s="20"/>
      <c r="S42" s="20"/>
      <c r="T42" s="20"/>
    </row>
    <row r="43" spans="1:20" ht="13.5" thickBot="1" x14ac:dyDescent="0.25">
      <c r="H43" s="253"/>
      <c r="I43" s="254"/>
      <c r="J43" s="255"/>
      <c r="K43" s="212"/>
    </row>
    <row r="44" spans="1:20" ht="18" x14ac:dyDescent="0.25">
      <c r="A44" s="340" t="s">
        <v>177</v>
      </c>
      <c r="B44" s="341"/>
      <c r="C44" s="341"/>
      <c r="D44" s="342"/>
      <c r="E44" s="215" t="s">
        <v>1</v>
      </c>
      <c r="F44" s="215" t="s">
        <v>2</v>
      </c>
      <c r="G44" s="215" t="s">
        <v>44</v>
      </c>
      <c r="H44" s="131"/>
      <c r="I44" s="20"/>
      <c r="J44" s="20"/>
      <c r="K44" s="20"/>
      <c r="L44" s="20"/>
      <c r="M44" s="20"/>
      <c r="N44" s="20"/>
      <c r="O44" s="20"/>
      <c r="P44" s="20"/>
      <c r="Q44" s="20"/>
      <c r="R44" s="20"/>
      <c r="S44" s="20"/>
      <c r="T44" s="20"/>
    </row>
    <row r="45" spans="1:20" x14ac:dyDescent="0.2">
      <c r="A45" s="343"/>
      <c r="B45" s="344"/>
      <c r="C45" s="344"/>
      <c r="D45" s="345"/>
      <c r="E45" s="216" t="s">
        <v>34</v>
      </c>
      <c r="F45" s="216" t="s">
        <v>22</v>
      </c>
      <c r="G45" s="215" t="s">
        <v>58</v>
      </c>
      <c r="H45" s="93"/>
      <c r="I45" s="20"/>
      <c r="J45" s="20"/>
      <c r="K45" s="20"/>
      <c r="L45" s="20"/>
      <c r="M45" s="20"/>
      <c r="N45" s="20"/>
      <c r="O45" s="20"/>
      <c r="P45" s="20"/>
      <c r="Q45" s="20"/>
      <c r="R45" s="20"/>
      <c r="S45" s="20"/>
      <c r="T45" s="20"/>
    </row>
    <row r="46" spans="1:20" x14ac:dyDescent="0.2">
      <c r="A46" s="302" t="s">
        <v>157</v>
      </c>
      <c r="B46" s="303" t="s">
        <v>5</v>
      </c>
      <c r="C46" s="304" t="s">
        <v>6</v>
      </c>
      <c r="D46" s="305"/>
      <c r="E46" s="306" t="s">
        <v>69</v>
      </c>
      <c r="F46" s="304" t="s">
        <v>70</v>
      </c>
      <c r="G46" s="307" t="s">
        <v>71</v>
      </c>
      <c r="H46" s="53"/>
      <c r="I46" s="20"/>
      <c r="J46" s="20"/>
      <c r="K46" s="20"/>
      <c r="L46" s="20"/>
      <c r="M46" s="20"/>
      <c r="N46" s="20"/>
      <c r="O46" s="20"/>
      <c r="P46" s="20"/>
      <c r="Q46" s="20"/>
      <c r="R46" s="20"/>
      <c r="S46" s="20"/>
      <c r="T46" s="20"/>
    </row>
    <row r="47" spans="1:20" ht="27.95" customHeight="1" x14ac:dyDescent="0.2">
      <c r="A47" s="325" t="e">
        <f>UPPER(IF(DESON="COM DESONERAÇÃO",(IF($D47="SINAPI",(IF($H47="INS",(VLOOKUP($E47,#REF!,2,FALSE)),(VLOOKUP($E47,#REF!,2,FALSE)))),IF($D47="ORSE",(VLOOKUP($E47,#REF!,2,FALSE)),(VLOOKUP($E47,#REF!,2,FALSE))))),(IF($D47="SINAPI",(IF($H47="INS",(VLOOKUP($E47,#REF!,2,FALSE)),(VLOOKUP($E47,#REF!,2,FALSE)))),IF($D47="ORSE",(VLOOKUP($E47,#REF!,2,FALSE)),(VLOOKUP($E47,#REF!,2,FALSE)))))))</f>
        <v>#REF!</v>
      </c>
      <c r="B47" s="300">
        <v>6.1130000000000004</v>
      </c>
      <c r="C47" s="275" t="e">
        <f>UPPER(IF(DESON="COM DESONERAÇÃO",(IF($D47="SINAPI",(IF($H47="INS",(VLOOKUP($E47,#REF!,3,FALSE)),(VLOOKUP($E47,#REF!,3,FALSE)))),IF($D47="ORSE",(VLOOKUP($E47,#REF!,3,FALSE)),(VLOOKUP($E47,#REF!,3,FALSE))))),(IF($D47="SINAPI",(IF($H47="INS",(VLOOKUP($E47,#REF!,3,FALSE)),(VLOOKUP($E47,#REF!,3,FALSE)))),IF($D47="ORSE",(VLOOKUP($E47,#REF!,3,FALSE)),(VLOOKUP($E47,#REF!,3,FALSE)))))))</f>
        <v>#REF!</v>
      </c>
      <c r="D47" s="49" t="s">
        <v>34</v>
      </c>
      <c r="E47" s="50">
        <v>88262</v>
      </c>
      <c r="F47" s="326" t="e">
        <f>UPPER(IF(DESON="COM DESONERAÇÃO",(IF($D47="SINAPI",(IF($H47="INS",(VLOOKUP($E47,#REF!,4,FALSE)),(VLOOKUP($E47,#REF!,4,FALSE)))),IF($D47="ORSE",(VLOOKUP($E47,#REF!,4,FALSE)),(VLOOKUP($E47,#REF!,4,FALSE))))),(IF($D47="SINAPI",(IF($H47="INS",(VLOOKUP($E47,#REF!,5,FALSE)),(VLOOKUP($E47,#REF!,5,FALSE)))),IF($D47="ORSE",(VLOOKUP($E47,#REF!,4,FALSE)),(VLOOKUP($E47,#REF!,5,FALSE)))))))</f>
        <v>#REF!</v>
      </c>
      <c r="G47" s="52" t="e">
        <f>ROUND(B47*F47,2)</f>
        <v>#REF!</v>
      </c>
      <c r="H47" s="225" t="s">
        <v>38</v>
      </c>
      <c r="I47" s="13" t="s">
        <v>34</v>
      </c>
      <c r="J47" s="20" t="e">
        <f>UPPER(IF(DESON="COM DESONERAÇÃO",(IF($I47="SINAPI",(IF($H47="INS",(VLOOKUP($E47,#REF!,2,FALSE)),(VLOOKUP($E47,#REF!,2,FALSE)))),IF($I47="ORSE",(VLOOKUP($E47,#REF!,2,FALSE)),(VLOOKUP($E47,#REF!,2,FALSE))))),(IF($I47="SINAPI",(IF($H47="INS",(VLOOKUP($E47,#REF!,2,FALSE)),(VLOOKUP($E47,#REF!,2,FALSE)))),IF($I47="ORSE",(VLOOKUP($E47,#REF!,2,FALSE)),(VLOOKUP($E47,#REF!,2,FALSE)))))))</f>
        <v>#REF!</v>
      </c>
      <c r="K47" s="20"/>
      <c r="L47" s="20"/>
      <c r="M47" s="20"/>
      <c r="N47" s="20"/>
      <c r="O47" s="20"/>
      <c r="P47" s="20"/>
      <c r="Q47" s="20"/>
      <c r="R47" s="20"/>
      <c r="S47" s="20"/>
      <c r="T47" s="20"/>
    </row>
    <row r="48" spans="1:20" ht="18" customHeight="1" x14ac:dyDescent="0.2">
      <c r="A48" s="325" t="e">
        <f>UPPER(IF(DESON="COM DESONERAÇÃO",(IF($D48="SINAPI",(IF($H48="INS",(VLOOKUP($E48,#REF!,2,FALSE)),(VLOOKUP($E48,#REF!,2,FALSE)))),IF($D48="ORSE",(VLOOKUP($E48,#REF!,2,FALSE)),(VLOOKUP($E48,#REF!,2,FALSE))))),(IF($D48="SINAPI",(IF($H48="INS",(VLOOKUP($E48,#REF!,2,FALSE)),(VLOOKUP($E48,#REF!,2,FALSE)))),IF($D48="ORSE",(VLOOKUP($E48,#REF!,2,FALSE)),(VLOOKUP($E48,#REF!,2,FALSE)))))))</f>
        <v>#REF!</v>
      </c>
      <c r="B48" s="300">
        <v>12</v>
      </c>
      <c r="C48" s="275" t="e">
        <f>UPPER(IF(DESON="COM DESONERAÇÃO",(IF($D48="SINAPI",(IF($H48="INS",(VLOOKUP($E48,#REF!,3,FALSE)),(VLOOKUP($E48,#REF!,3,FALSE)))),IF($D48="ORSE",(VLOOKUP($E48,#REF!,3,FALSE)),(VLOOKUP($E48,#REF!,3,FALSE))))),(IF($D48="SINAPI",(IF($H48="INS",(VLOOKUP($E48,#REF!,3,FALSE)),(VLOOKUP($E48,#REF!,3,FALSE)))),IF($D48="ORSE",(VLOOKUP($E48,#REF!,3,FALSE)),(VLOOKUP($E48,#REF!,3,FALSE)))))))</f>
        <v>#REF!</v>
      </c>
      <c r="D48" s="49" t="s">
        <v>34</v>
      </c>
      <c r="E48" s="50">
        <v>88316</v>
      </c>
      <c r="F48" s="326" t="e">
        <f>UPPER(IF(DESON="COM DESONERAÇÃO",(IF($D48="SINAPI",(IF($H48="INS",(VLOOKUP($E48,#REF!,4,FALSE)),(VLOOKUP($E48,#REF!,4,FALSE)))),IF($D48="ORSE",(VLOOKUP($E48,#REF!,4,FALSE)),(VLOOKUP($E48,#REF!,4,FALSE))))),(IF($D48="SINAPI",(IF($H48="INS",(VLOOKUP($E48,#REF!,5,FALSE)),(VLOOKUP($E48,#REF!,5,FALSE)))),IF($D48="ORSE",(VLOOKUP($E48,#REF!,4,FALSE)),(VLOOKUP($E48,#REF!,5,FALSE)))))))</f>
        <v>#REF!</v>
      </c>
      <c r="G48" s="52" t="e">
        <f>ROUND(B48*F48,2)</f>
        <v>#REF!</v>
      </c>
      <c r="H48" s="225" t="s">
        <v>38</v>
      </c>
      <c r="I48" s="13" t="s">
        <v>34</v>
      </c>
      <c r="J48" s="20" t="e">
        <f>UPPER(IF(DESON="COM DESONERAÇÃO",(IF($I48="SINAPI",(IF($H48="INS",(VLOOKUP($E48,#REF!,2,FALSE)),(VLOOKUP($E48,#REF!,2,FALSE)))),IF($I48="ORSE",(VLOOKUP($E48,#REF!,2,FALSE)),(VLOOKUP($E48,#REF!,2,FALSE))))),(IF($I48="SINAPI",(IF($H48="INS",(VLOOKUP($E48,#REF!,2,FALSE)),(VLOOKUP($E48,#REF!,2,FALSE)))),IF($I48="ORSE",(VLOOKUP($E48,#REF!,2,FALSE)),(VLOOKUP($E48,#REF!,2,FALSE)))))))</f>
        <v>#REF!</v>
      </c>
      <c r="K48" s="20"/>
      <c r="L48" s="20"/>
      <c r="M48" s="20"/>
      <c r="N48" s="20"/>
      <c r="O48" s="20"/>
      <c r="P48" s="20"/>
      <c r="Q48" s="20"/>
      <c r="R48" s="20"/>
      <c r="S48" s="20"/>
      <c r="T48" s="20"/>
    </row>
    <row r="49" spans="1:20" ht="18" customHeight="1" x14ac:dyDescent="0.2">
      <c r="A49" s="347" t="s">
        <v>175</v>
      </c>
      <c r="B49" s="348"/>
      <c r="C49" s="348"/>
      <c r="D49" s="57"/>
      <c r="E49" s="57"/>
      <c r="F49" s="51"/>
      <c r="G49" s="52" t="e">
        <f>SUM(G47:G48)</f>
        <v>#REF!</v>
      </c>
      <c r="H49" s="53"/>
      <c r="I49" s="20"/>
      <c r="J49" s="20"/>
      <c r="K49" s="20"/>
      <c r="L49" s="20"/>
      <c r="M49" s="20"/>
      <c r="N49" s="20"/>
      <c r="O49" s="20"/>
      <c r="P49" s="20"/>
      <c r="Q49" s="20"/>
      <c r="R49" s="20"/>
      <c r="S49" s="20"/>
      <c r="T49" s="20"/>
    </row>
    <row r="50" spans="1:20" x14ac:dyDescent="0.2">
      <c r="A50" s="58"/>
      <c r="B50" s="59"/>
      <c r="C50" s="57"/>
      <c r="D50" s="60"/>
      <c r="E50" s="60"/>
      <c r="F50" s="61"/>
      <c r="G50" s="51"/>
      <c r="H50" s="53"/>
      <c r="I50" s="20"/>
      <c r="J50" s="20"/>
      <c r="K50" s="20"/>
      <c r="L50" s="20"/>
      <c r="M50" s="20"/>
      <c r="N50" s="20"/>
      <c r="O50" s="20"/>
      <c r="P50" s="20"/>
      <c r="Q50" s="20"/>
      <c r="R50" s="20"/>
      <c r="S50" s="20"/>
      <c r="T50" s="20"/>
    </row>
    <row r="51" spans="1:20" x14ac:dyDescent="0.2">
      <c r="A51" s="308" t="s">
        <v>73</v>
      </c>
      <c r="B51" s="303" t="s">
        <v>5</v>
      </c>
      <c r="C51" s="309" t="s">
        <v>6</v>
      </c>
      <c r="D51" s="310"/>
      <c r="E51" s="306" t="s">
        <v>69</v>
      </c>
      <c r="F51" s="311" t="s">
        <v>74</v>
      </c>
      <c r="G51" s="312" t="s">
        <v>75</v>
      </c>
      <c r="H51" s="53"/>
      <c r="I51" s="20"/>
      <c r="J51" s="20"/>
      <c r="K51" s="20"/>
      <c r="L51" s="20"/>
      <c r="M51" s="20"/>
      <c r="N51" s="20"/>
      <c r="O51" s="20"/>
      <c r="P51" s="20"/>
      <c r="Q51" s="20"/>
      <c r="R51" s="20"/>
      <c r="S51" s="20"/>
      <c r="T51" s="20"/>
    </row>
    <row r="52" spans="1:20" ht="39.950000000000003" customHeight="1" x14ac:dyDescent="0.2">
      <c r="A52" s="325" t="e">
        <f>UPPER(IF(DESON="COM DESONERAÇÃO",(IF($D52="SINAPI",(IF($H52="INS",(VLOOKUP($E52,#REF!,2,FALSE)),(VLOOKUP($E52,#REF!,2,FALSE)))),IF($D52="ORSE",(VLOOKUP($E52,#REF!,2,FALSE)),(VLOOKUP($E52,#REF!,2,FALSE))))),(IF($D52="SINAPI",(IF($H52="INS",(VLOOKUP($E52,#REF!,2,FALSE)),(VLOOKUP($E52,#REF!,2,FALSE)))),IF($D52="ORSE",(VLOOKUP($E52,#REF!,2,FALSE)),(VLOOKUP($E52,#REF!,2,FALSE)))))))</f>
        <v>#REF!</v>
      </c>
      <c r="B52" s="300">
        <f>ROUND(3.2*2,2)</f>
        <v>6.4</v>
      </c>
      <c r="C52" s="275" t="e">
        <f>UPPER(IF(DESON="COM DESONERAÇÃO",(IF($D52="SINAPI",(IF($H52="INS",(VLOOKUP($E52,#REF!,3,FALSE)),(VLOOKUP($E52,#REF!,3,FALSE)))),IF($D52="ORSE",(VLOOKUP($E52,#REF!,3,FALSE)),(VLOOKUP($E52,#REF!,3,FALSE))))),(IF($D52="SINAPI",(IF($H52="INS",(VLOOKUP($E52,#REF!,3,FALSE)),(VLOOKUP($E52,#REF!,3,FALSE)))),IF($D52="ORSE",(VLOOKUP($E52,#REF!,3,FALSE)),(VLOOKUP($E52,#REF!,3,FALSE)))))))</f>
        <v>#REF!</v>
      </c>
      <c r="D52" s="49" t="s">
        <v>34</v>
      </c>
      <c r="E52" s="50">
        <v>4417</v>
      </c>
      <c r="F52" s="326" t="e">
        <f>UPPER(IF(DESON="COM DESONERAÇÃO",(IF($D52="SINAPI",(IF($H52="INS",(VLOOKUP($E52,#REF!,4,FALSE)),(VLOOKUP($E52,#REF!,4,FALSE)))),IF($D52="ORSE",(VLOOKUP($E52,#REF!,4,FALSE)),(VLOOKUP($E52,#REF!,4,FALSE))))),(IF($D52="SINAPI",(IF($H52="INS",(VLOOKUP($E52,#REF!,5,FALSE)),(VLOOKUP($E52,#REF!,5,FALSE)))),IF($D52="ORSE",(VLOOKUP($E52,#REF!,4,FALSE)),(VLOOKUP($E52,#REF!,5,FALSE)))))))</f>
        <v>#REF!</v>
      </c>
      <c r="G52" s="51" t="e">
        <f>ROUND(F52*B52,2)</f>
        <v>#REF!</v>
      </c>
      <c r="H52" s="225" t="s">
        <v>33</v>
      </c>
      <c r="J52" s="20"/>
      <c r="K52" s="20"/>
      <c r="L52" s="20"/>
      <c r="M52" s="20"/>
      <c r="N52" s="20"/>
      <c r="O52" s="20"/>
      <c r="P52" s="20"/>
      <c r="Q52" s="20"/>
      <c r="R52" s="20"/>
      <c r="S52" s="20"/>
      <c r="T52" s="20"/>
    </row>
    <row r="53" spans="1:20" ht="39.950000000000003" customHeight="1" x14ac:dyDescent="0.2">
      <c r="A53" s="325" t="e">
        <f>UPPER(IF(DESON="COM DESONERAÇÃO",(IF($D53="SINAPI",(IF($H53="INS",(VLOOKUP($E53,#REF!,2,FALSE)),(VLOOKUP($E53,#REF!,2,FALSE)))),IF($D53="ORSE",(VLOOKUP($E53,#REF!,2,FALSE)),(VLOOKUP($E53,#REF!,2,FALSE))))),(IF($D53="SINAPI",(IF($H53="INS",(VLOOKUP($E53,#REF!,2,FALSE)),(VLOOKUP($E53,#REF!,2,FALSE)))),IF($D53="ORSE",(VLOOKUP($E53,#REF!,2,FALSE)),(VLOOKUP($E53,#REF!,2,FALSE)))))))</f>
        <v>#REF!</v>
      </c>
      <c r="B53" s="300">
        <f>ROUND(4*3.2*2,2)</f>
        <v>25.6</v>
      </c>
      <c r="C53" s="275" t="e">
        <f>UPPER(IF(DESON="COM DESONERAÇÃO",(IF($D53="SINAPI",(IF($H53="INS",(VLOOKUP($E53,#REF!,3,FALSE)),(VLOOKUP($E53,#REF!,3,FALSE)))),IF($D53="ORSE",(VLOOKUP($E53,#REF!,3,FALSE)),(VLOOKUP($E53,#REF!,3,FALSE))))),(IF($D53="SINAPI",(IF($H53="INS",(VLOOKUP($E53,#REF!,3,FALSE)),(VLOOKUP($E53,#REF!,3,FALSE)))),IF($D53="ORSE",(VLOOKUP($E53,#REF!,3,FALSE)),(VLOOKUP($E53,#REF!,3,FALSE)))))))</f>
        <v>#REF!</v>
      </c>
      <c r="D53" s="49" t="s">
        <v>34</v>
      </c>
      <c r="E53" s="50">
        <v>4491</v>
      </c>
      <c r="F53" s="326" t="e">
        <f>UPPER(IF(DESON="COM DESONERAÇÃO",(IF($D53="SINAPI",(IF($H53="INS",(VLOOKUP($E53,#REF!,4,FALSE)),(VLOOKUP($E53,#REF!,4,FALSE)))),IF($D53="ORSE",(VLOOKUP($E53,#REF!,4,FALSE)),(VLOOKUP($E53,#REF!,4,FALSE))))),(IF($D53="SINAPI",(IF($H53="INS",(VLOOKUP($E53,#REF!,5,FALSE)),(VLOOKUP($E53,#REF!,5,FALSE)))),IF($D53="ORSE",(VLOOKUP($E53,#REF!,4,FALSE)),(VLOOKUP($E53,#REF!,5,FALSE)))))))</f>
        <v>#REF!</v>
      </c>
      <c r="G53" s="51" t="e">
        <f>ROUND(F53*B53,2)</f>
        <v>#REF!</v>
      </c>
      <c r="H53" s="225" t="s">
        <v>33</v>
      </c>
      <c r="J53" s="20"/>
      <c r="K53" s="20"/>
      <c r="L53" s="20"/>
      <c r="M53" s="20"/>
      <c r="N53" s="20"/>
      <c r="O53" s="20"/>
      <c r="P53" s="20"/>
      <c r="Q53" s="20"/>
      <c r="R53" s="20"/>
      <c r="S53" s="20"/>
      <c r="T53" s="20"/>
    </row>
    <row r="54" spans="1:20" ht="27.95" customHeight="1" x14ac:dyDescent="0.2">
      <c r="A54" s="325" t="e">
        <f>UPPER(IF(DESON="COM DESONERAÇÃO",(IF($D54="SINAPI",(IF($H54="INS",(VLOOKUP($E54,#REF!,2,FALSE)),(VLOOKUP($E54,#REF!,2,FALSE)))),IF($D54="ORSE",(VLOOKUP($E54,#REF!,2,FALSE)),(VLOOKUP($E54,#REF!,2,FALSE))))),(IF($D54="SINAPI",(IF($H54="INS",(VLOOKUP($E54,#REF!,2,FALSE)),(VLOOKUP($E54,#REF!,2,FALSE)))),IF($D54="ORSE",(VLOOKUP($E54,#REF!,2,FALSE)),(VLOOKUP($E54,#REF!,2,FALSE)))))))</f>
        <v>#REF!</v>
      </c>
      <c r="B54" s="300">
        <f>ROUND(3.2*2,2)</f>
        <v>6.4</v>
      </c>
      <c r="C54" s="275" t="e">
        <f>UPPER(IF(DESON="COM DESONERAÇÃO",(IF($D54="SINAPI",(IF($H54="INS",(VLOOKUP($E54,#REF!,3,FALSE)),(VLOOKUP($E54,#REF!,3,FALSE)))),IF($D54="ORSE",(VLOOKUP($E54,#REF!,3,FALSE)),(VLOOKUP($E54,#REF!,3,FALSE))))),(IF($D54="SINAPI",(IF($H54="INS",(VLOOKUP($E54,#REF!,3,FALSE)),(VLOOKUP($E54,#REF!,3,FALSE)))),IF($D54="ORSE",(VLOOKUP($E54,#REF!,3,FALSE)),(VLOOKUP($E54,#REF!,3,FALSE)))))))</f>
        <v>#REF!</v>
      </c>
      <c r="D54" s="49" t="s">
        <v>34</v>
      </c>
      <c r="E54" s="50">
        <v>4813</v>
      </c>
      <c r="F54" s="326" t="e">
        <f>UPPER(IF(DESON="COM DESONERAÇÃO",(IF($D54="SINAPI",(IF($H54="INS",(VLOOKUP($E54,#REF!,4,FALSE)),(VLOOKUP($E54,#REF!,4,FALSE)))),IF($D54="ORSE",(VLOOKUP($E54,#REF!,4,FALSE)),(VLOOKUP($E54,#REF!,4,FALSE))))),(IF($D54="SINAPI",(IF($H54="INS",(VLOOKUP($E54,#REF!,5,FALSE)),(VLOOKUP($E54,#REF!,5,FALSE)))),IF($D54="ORSE",(VLOOKUP($E54,#REF!,4,FALSE)),(VLOOKUP($E54,#REF!,5,FALSE)))))))</f>
        <v>#REF!</v>
      </c>
      <c r="G54" s="51" t="e">
        <f>ROUND(F54*B54,2)</f>
        <v>#REF!</v>
      </c>
      <c r="H54" s="225" t="s">
        <v>33</v>
      </c>
      <c r="J54" s="20"/>
      <c r="K54" s="20"/>
      <c r="L54" s="20"/>
      <c r="M54" s="20"/>
      <c r="N54" s="20"/>
      <c r="O54" s="20"/>
      <c r="P54" s="20"/>
      <c r="Q54" s="20"/>
      <c r="R54" s="20"/>
      <c r="S54" s="20"/>
      <c r="T54" s="20"/>
    </row>
    <row r="55" spans="1:20" ht="27.95" customHeight="1" x14ac:dyDescent="0.2">
      <c r="A55" s="325" t="e">
        <f>UPPER(IF(DESON="COM DESONERAÇÃO",(IF($D55="SINAPI",(IF($H55="INS",(VLOOKUP($E55,#REF!,2,FALSE)),(VLOOKUP($E55,#REF!,2,FALSE)))),IF($D55="ORSE",(VLOOKUP($E55,#REF!,2,FALSE)),(VLOOKUP($E55,#REF!,2,FALSE))))),(IF($D55="SINAPI",(IF($H55="INS",(VLOOKUP($E55,#REF!,2,FALSE)),(VLOOKUP($E55,#REF!,2,FALSE)))),IF($D55="ORSE",(VLOOKUP($E55,#REF!,2,FALSE)),(VLOOKUP($E55,#REF!,2,FALSE)))))))</f>
        <v>#REF!</v>
      </c>
      <c r="B55" s="300">
        <f>ROUND(0.11*3.2*2,2)</f>
        <v>0.7</v>
      </c>
      <c r="C55" s="275" t="e">
        <f>UPPER(IF(DESON="COM DESONERAÇÃO",(IF($D55="SINAPI",(IF($H55="INS",(VLOOKUP($E55,#REF!,3,FALSE)),(VLOOKUP($E55,#REF!,3,FALSE)))),IF($D55="ORSE",(VLOOKUP($E55,#REF!,3,FALSE)),(VLOOKUP($E55,#REF!,3,FALSE))))),(IF($D55="SINAPI",(IF($H55="INS",(VLOOKUP($E55,#REF!,3,FALSE)),(VLOOKUP($E55,#REF!,3,FALSE)))),IF($D55="ORSE",(VLOOKUP($E55,#REF!,3,FALSE)),(VLOOKUP($E55,#REF!,3,FALSE)))))))</f>
        <v>#REF!</v>
      </c>
      <c r="D55" s="49" t="s">
        <v>34</v>
      </c>
      <c r="E55" s="50">
        <v>5075</v>
      </c>
      <c r="F55" s="326" t="e">
        <f>UPPER(IF(DESON="COM DESONERAÇÃO",(IF($D55="SINAPI",(IF($H55="INS",(VLOOKUP($E55,#REF!,4,FALSE)),(VLOOKUP($E55,#REF!,4,FALSE)))),IF($D55="ORSE",(VLOOKUP($E55,#REF!,4,FALSE)),(VLOOKUP($E55,#REF!,4,FALSE))))),(IF($D55="SINAPI",(IF($H55="INS",(VLOOKUP($E55,#REF!,5,FALSE)),(VLOOKUP($E55,#REF!,5,FALSE)))),IF($D55="ORSE",(VLOOKUP($E55,#REF!,4,FALSE)),(VLOOKUP($E55,#REF!,5,FALSE)))))))</f>
        <v>#REF!</v>
      </c>
      <c r="G55" s="51" t="e">
        <f>ROUND(F55*B55,2)</f>
        <v>#REF!</v>
      </c>
      <c r="H55" s="225" t="s">
        <v>33</v>
      </c>
      <c r="J55" s="20"/>
      <c r="K55" s="20"/>
      <c r="L55" s="20"/>
      <c r="M55" s="20"/>
      <c r="N55" s="20"/>
      <c r="O55" s="20"/>
      <c r="P55" s="20"/>
      <c r="Q55" s="20"/>
      <c r="R55" s="20"/>
      <c r="S55" s="20"/>
      <c r="T55" s="20"/>
    </row>
    <row r="56" spans="1:20" s="24" customFormat="1" ht="39.950000000000003" customHeight="1" x14ac:dyDescent="0.2">
      <c r="A56" s="325" t="e">
        <f>UPPER(IF(DESON="COM DESONERAÇÃO",(IF($D56="SINAPI",(IF($H56="INS",(VLOOKUP($E56,#REF!,2,FALSE)),(VLOOKUP($E56,#REF!,2,FALSE)))),IF($D56="ORSE",(VLOOKUP($E56,#REF!,2,FALSE)),(VLOOKUP($E56,#REF!,2,FALSE))))),(IF($D56="SINAPI",(IF($H56="INS",(VLOOKUP($E56,#REF!,2,FALSE)),(VLOOKUP($E56,#REF!,2,FALSE)))),IF($D56="ORSE",(VLOOKUP($E56,#REF!,2,FALSE)),(VLOOKUP($E56,#REF!,2,FALSE)))))))</f>
        <v>#REF!</v>
      </c>
      <c r="B56" s="301">
        <f>ROUND(0.01*3.2*2,2)</f>
        <v>0.06</v>
      </c>
      <c r="C56" s="275" t="e">
        <f>UPPER(IF(DESON="COM DESONERAÇÃO",(IF($D56="SINAPI",(IF($H56="INS",(VLOOKUP($E56,#REF!,3,FALSE)),(VLOOKUP($E56,#REF!,3,FALSE)))),IF($D56="ORSE",(VLOOKUP($E56,#REF!,3,FALSE)),(VLOOKUP($E56,#REF!,3,FALSE))))),(IF($D56="SINAPI",(IF($H56="INS",(VLOOKUP($E56,#REF!,3,FALSE)),(VLOOKUP($E56,#REF!,3,FALSE)))),IF($D56="ORSE",(VLOOKUP($E56,#REF!,3,FALSE)),(VLOOKUP($E56,#REF!,3,FALSE)))))))</f>
        <v>#REF!</v>
      </c>
      <c r="D56" s="49" t="s">
        <v>34</v>
      </c>
      <c r="E56" s="50">
        <v>94962</v>
      </c>
      <c r="F56" s="326" t="e">
        <f>UPPER(IF(DESON="COM DESONERAÇÃO",(IF($D56="SINAPI",(IF($H56="INS",(VLOOKUP($E56,#REF!,4,FALSE)),(VLOOKUP($E56,#REF!,4,FALSE)))),IF($D56="ORSE",(VLOOKUP($E56,#REF!,4,FALSE)),(VLOOKUP($E56,#REF!,4,FALSE))))),(IF($D56="SINAPI",(IF($H56="INS",(VLOOKUP($E56,#REF!,5,FALSE)),(VLOOKUP($E56,#REF!,5,FALSE)))),IF($D56="ORSE",(VLOOKUP($E56,#REF!,4,FALSE)),(VLOOKUP($E56,#REF!,5,FALSE)))))))</f>
        <v>#REF!</v>
      </c>
      <c r="G56" s="97" t="e">
        <f>ROUND(F56*B56,2)</f>
        <v>#REF!</v>
      </c>
      <c r="H56" s="225" t="s">
        <v>38</v>
      </c>
      <c r="I56" s="13"/>
      <c r="J56" s="20"/>
      <c r="K56" s="23"/>
      <c r="L56" s="23"/>
      <c r="M56" s="23"/>
      <c r="N56" s="23"/>
      <c r="O56" s="23"/>
      <c r="P56" s="23"/>
      <c r="Q56" s="23"/>
      <c r="R56" s="23"/>
      <c r="S56" s="23"/>
      <c r="T56" s="23"/>
    </row>
    <row r="57" spans="1:20" ht="27.95" customHeight="1" x14ac:dyDescent="0.2">
      <c r="A57" s="70" t="s">
        <v>176</v>
      </c>
      <c r="B57" s="98"/>
      <c r="C57" s="72"/>
      <c r="D57" s="72"/>
      <c r="E57" s="72"/>
      <c r="F57" s="99"/>
      <c r="G57" s="26" t="e">
        <f>SUM(G52:G56)</f>
        <v>#REF!</v>
      </c>
      <c r="H57" s="53"/>
      <c r="I57" s="20"/>
      <c r="J57" s="20"/>
      <c r="K57" s="20"/>
      <c r="L57" s="20"/>
      <c r="M57" s="20"/>
      <c r="N57" s="20"/>
      <c r="O57" s="20"/>
      <c r="P57" s="20"/>
      <c r="Q57" s="20"/>
      <c r="R57" s="20"/>
      <c r="S57" s="20"/>
      <c r="T57" s="20"/>
    </row>
    <row r="58" spans="1:20" x14ac:dyDescent="0.2">
      <c r="A58" s="58"/>
      <c r="B58" s="59"/>
      <c r="C58" s="57"/>
      <c r="D58" s="60"/>
      <c r="E58" s="60"/>
      <c r="F58" s="74"/>
      <c r="G58" s="75"/>
      <c r="H58" s="76" t="s">
        <v>77</v>
      </c>
      <c r="I58" s="13" t="s">
        <v>162</v>
      </c>
      <c r="J58" s="77" t="s">
        <v>78</v>
      </c>
      <c r="K58" s="77" t="s">
        <v>53</v>
      </c>
      <c r="L58" s="20"/>
      <c r="M58" s="20"/>
      <c r="N58" s="20"/>
      <c r="O58" s="20"/>
      <c r="P58" s="20"/>
      <c r="Q58" s="20"/>
      <c r="R58" s="20"/>
      <c r="S58" s="20"/>
      <c r="T58" s="20"/>
    </row>
    <row r="59" spans="1:20" x14ac:dyDescent="0.2">
      <c r="A59" s="78" t="s">
        <v>79</v>
      </c>
      <c r="B59" s="79"/>
      <c r="C59" s="79"/>
      <c r="D59" s="57"/>
      <c r="E59" s="57"/>
      <c r="F59" s="80"/>
      <c r="G59" s="81" t="e">
        <f>G49+G57</f>
        <v>#REF!</v>
      </c>
      <c r="H59" s="260" t="e">
        <f>#REF!</f>
        <v>#REF!</v>
      </c>
      <c r="I59" s="225"/>
      <c r="K59" s="20"/>
      <c r="L59" s="20"/>
      <c r="M59" s="20"/>
      <c r="N59" s="20"/>
      <c r="O59" s="20"/>
      <c r="P59" s="20"/>
      <c r="Q59" s="20"/>
      <c r="R59" s="20"/>
      <c r="S59" s="20"/>
      <c r="T59" s="20"/>
    </row>
    <row r="60" spans="1:20" x14ac:dyDescent="0.2">
      <c r="A60" s="241" t="str">
        <f>"B.D.I. = "&amp;ROUND(BDI,2)&amp;"% [4]"</f>
        <v>B.D.I. = 0% [4]</v>
      </c>
      <c r="B60" s="83"/>
      <c r="C60" s="83"/>
      <c r="D60" s="84"/>
      <c r="E60" s="84"/>
      <c r="F60" s="85"/>
      <c r="G60" s="86" t="e">
        <f>ROUND(G59*ROUND(BDI/100,2),2)</f>
        <v>#REF!</v>
      </c>
      <c r="H60" s="129" t="e">
        <f>IF(G59&lt;=H59,"OK","CORRIGIR")</f>
        <v>#REF!</v>
      </c>
      <c r="J60" s="22" t="s">
        <v>149</v>
      </c>
      <c r="K60" s="102"/>
      <c r="L60" s="20"/>
      <c r="M60" s="20"/>
      <c r="N60" s="20"/>
      <c r="O60" s="20"/>
      <c r="P60" s="20"/>
      <c r="Q60" s="20"/>
      <c r="R60" s="20"/>
      <c r="S60" s="20"/>
      <c r="T60" s="20"/>
    </row>
    <row r="61" spans="1:20" x14ac:dyDescent="0.2">
      <c r="A61" s="248" t="s">
        <v>80</v>
      </c>
      <c r="B61" s="249"/>
      <c r="C61" s="249"/>
      <c r="D61" s="227"/>
      <c r="E61" s="227"/>
      <c r="F61" s="223"/>
      <c r="G61" s="214" t="e">
        <f>G59+G60</f>
        <v>#REF!</v>
      </c>
      <c r="H61" s="129" t="e">
        <f>IF(G61=#REF!,"OK","CORRIGIR")</f>
        <v>#REF!</v>
      </c>
      <c r="I61" s="20"/>
      <c r="J61" s="20"/>
      <c r="K61" s="20"/>
      <c r="L61" s="20"/>
      <c r="M61" s="20"/>
      <c r="N61" s="20"/>
      <c r="O61" s="20"/>
      <c r="P61" s="20"/>
      <c r="Q61" s="20"/>
      <c r="R61" s="20"/>
      <c r="S61" s="20"/>
      <c r="T61" s="20"/>
    </row>
    <row r="62" spans="1:20" x14ac:dyDescent="0.2">
      <c r="A62" s="124"/>
      <c r="B62" s="124"/>
      <c r="C62" s="124"/>
      <c r="D62" s="125"/>
      <c r="E62" s="125"/>
      <c r="F62" s="125"/>
      <c r="G62" s="41"/>
      <c r="H62" s="53"/>
      <c r="I62" s="20"/>
      <c r="J62" s="20"/>
      <c r="K62" s="20"/>
      <c r="L62" s="20"/>
      <c r="M62" s="20"/>
      <c r="N62" s="20"/>
      <c r="O62" s="20"/>
      <c r="P62" s="20"/>
      <c r="Q62" s="20"/>
      <c r="R62" s="20"/>
      <c r="S62" s="20"/>
      <c r="T62" s="20"/>
    </row>
    <row r="63" spans="1:20" x14ac:dyDescent="0.2">
      <c r="A63" s="340" t="s">
        <v>156</v>
      </c>
      <c r="B63" s="341"/>
      <c r="C63" s="341"/>
      <c r="D63" s="342"/>
      <c r="E63" s="215" t="s">
        <v>1</v>
      </c>
      <c r="F63" s="215" t="s">
        <v>2</v>
      </c>
      <c r="G63" s="215" t="s">
        <v>44</v>
      </c>
      <c r="H63" s="225"/>
      <c r="I63" s="20"/>
      <c r="J63" s="20"/>
      <c r="K63" s="20"/>
      <c r="L63" s="20"/>
      <c r="M63" s="20"/>
      <c r="N63" s="20"/>
      <c r="O63" s="20"/>
      <c r="P63" s="20"/>
      <c r="Q63" s="20"/>
      <c r="R63" s="20"/>
      <c r="S63" s="20"/>
      <c r="T63" s="20"/>
    </row>
    <row r="64" spans="1:20" x14ac:dyDescent="0.2">
      <c r="A64" s="343"/>
      <c r="B64" s="344"/>
      <c r="C64" s="344"/>
      <c r="D64" s="345"/>
      <c r="E64" s="216" t="s">
        <v>64</v>
      </c>
      <c r="F64" s="216" t="s">
        <v>67</v>
      </c>
      <c r="G64" s="215" t="s">
        <v>58</v>
      </c>
      <c r="H64" s="256"/>
      <c r="I64" s="20"/>
      <c r="J64" s="20"/>
      <c r="K64" s="20"/>
      <c r="L64" s="20"/>
      <c r="M64" s="20"/>
      <c r="N64" s="20"/>
      <c r="O64" s="20"/>
      <c r="P64" s="20"/>
      <c r="Q64" s="20"/>
      <c r="R64" s="20"/>
      <c r="S64" s="20"/>
      <c r="T64" s="20"/>
    </row>
    <row r="65" spans="1:20" x14ac:dyDescent="0.2">
      <c r="A65" s="42" t="s">
        <v>68</v>
      </c>
      <c r="B65" s="43" t="s">
        <v>5</v>
      </c>
      <c r="C65" s="217" t="s">
        <v>6</v>
      </c>
      <c r="D65" s="218"/>
      <c r="E65" s="94" t="s">
        <v>69</v>
      </c>
      <c r="F65" s="217" t="s">
        <v>70</v>
      </c>
      <c r="G65" s="46" t="s">
        <v>71</v>
      </c>
      <c r="H65" s="225"/>
      <c r="I65" s="20"/>
      <c r="J65" s="20"/>
      <c r="K65" s="20"/>
      <c r="L65" s="20"/>
      <c r="M65" s="20"/>
      <c r="N65" s="20"/>
      <c r="O65" s="20"/>
      <c r="P65" s="20"/>
      <c r="Q65" s="20"/>
      <c r="R65" s="20"/>
      <c r="S65" s="20"/>
      <c r="T65" s="20"/>
    </row>
    <row r="66" spans="1:20" ht="18" customHeight="1" x14ac:dyDescent="0.2">
      <c r="A66" s="219" t="e">
        <f>J66</f>
        <v>#REF!</v>
      </c>
      <c r="B66" s="220">
        <v>12</v>
      </c>
      <c r="C66" s="210" t="e">
        <f>UPPER(IF(DESON="COM DESONERAÇÃO",(IF($I66="SINAPI",(IF($H66="INS",(VLOOKUP($E66,#REF!,3,FALSE)),(VLOOKUP($E66,#REF!,3,FALSE)))),IF($I66="ORSE",(VLOOKUP($E66,#REF!,3,FALSE)),(VLOOKUP($E66,#REF!,2,FALSE))))),(IF($I66="SINAPI",(IF($H66="INS",(VLOOKUP($E66,#REF!,3,FALSE)),(VLOOKUP($E66,#REF!,3,FALSE)))),IF($I66="ORSE",(VLOOKUP($E66,#REF!,3,FALSE)),(VLOOKUP($E66,#REF!,2,FALSE)))))))</f>
        <v>#REF!</v>
      </c>
      <c r="D66" s="221" t="s">
        <v>34</v>
      </c>
      <c r="E66" s="222">
        <v>88316</v>
      </c>
      <c r="F66" s="261" t="e">
        <f>UPPER(IF(DESON="COM DESONERAÇÃO",(IF($I66="SINAPI",(IF($H66="INS",(VLOOKUP($E66,#REF!,4,FALSE)),(VLOOKUP($E66,#REF!,4,FALSE)))),IF($I66="ORSE",(VLOOKUP($E66,#REF!,4,FALSE)),(VLOOKUP($E66,#REF!,4,FALSE))))),(IF($I66="SINAPI",(IF($H66="INS",(VLOOKUP($E66,#REF!,4,FALSE)),(VLOOKUP($E66,#REF!,4,FALSE)))),IF($I66="ORSE",(VLOOKUP($E66,#REF!,4,FALSE)),(VLOOKUP($E66,#REF!,4,FALSE)))))))</f>
        <v>#REF!</v>
      </c>
      <c r="G66" s="224" t="e">
        <f>ROUND(B66*F66,2)</f>
        <v>#REF!</v>
      </c>
      <c r="H66" s="225" t="s">
        <v>38</v>
      </c>
      <c r="I66" s="13" t="s">
        <v>34</v>
      </c>
      <c r="J66" s="20" t="e">
        <f>UPPER(IF(DESON="COM DESONERAÇÃO",(IF($I66="SINAPI",(IF($H66="INS",(VLOOKUP($E66,#REF!,2,FALSE)),(VLOOKUP($E66,#REF!,2,FALSE)))),IF($I66="ORSE",(VLOOKUP($E66,#REF!,2,FALSE)),(VLOOKUP($E66,#REF!,2,FALSE))))),(IF($I66="SINAPI",(IF($H66="INS",(VLOOKUP($E66,#REF!,2,FALSE)),(VLOOKUP($E66,#REF!,2,FALSE)))),IF($I66="ORSE",(VLOOKUP($E66,#REF!,2,FALSE)),(VLOOKUP($E66,#REF!,2,FALSE)))))))</f>
        <v>#REF!</v>
      </c>
      <c r="K66" s="20"/>
      <c r="L66" s="20"/>
      <c r="M66" s="20"/>
      <c r="N66" s="20"/>
      <c r="O66" s="20"/>
      <c r="P66" s="20"/>
      <c r="Q66" s="20"/>
      <c r="R66" s="20"/>
      <c r="S66" s="20"/>
      <c r="T66" s="20"/>
    </row>
    <row r="67" spans="1:20" x14ac:dyDescent="0.2">
      <c r="A67" s="347" t="s">
        <v>72</v>
      </c>
      <c r="B67" s="348"/>
      <c r="C67" s="348"/>
      <c r="D67" s="227"/>
      <c r="E67" s="227"/>
      <c r="F67" s="223"/>
      <c r="G67" s="224" t="e">
        <f>SUM(G66:G66)</f>
        <v>#REF!</v>
      </c>
      <c r="H67" s="225"/>
      <c r="I67" s="20"/>
      <c r="J67" s="20"/>
      <c r="K67" s="20"/>
      <c r="L67" s="20"/>
      <c r="M67" s="20"/>
      <c r="N67" s="20"/>
      <c r="O67" s="20"/>
      <c r="P67" s="20"/>
      <c r="Q67" s="20"/>
      <c r="R67" s="20"/>
      <c r="S67" s="20"/>
      <c r="T67" s="20"/>
    </row>
    <row r="68" spans="1:20" x14ac:dyDescent="0.2">
      <c r="A68" s="58"/>
      <c r="B68" s="228"/>
      <c r="C68" s="227"/>
      <c r="D68" s="229"/>
      <c r="E68" s="229"/>
      <c r="F68" s="230"/>
      <c r="G68" s="223"/>
      <c r="H68" s="225"/>
      <c r="I68" s="20"/>
      <c r="J68" s="20"/>
      <c r="K68" s="20"/>
      <c r="L68" s="20"/>
      <c r="M68" s="20"/>
      <c r="N68" s="20"/>
      <c r="O68" s="20"/>
      <c r="P68" s="20"/>
      <c r="Q68" s="20"/>
      <c r="R68" s="20"/>
      <c r="S68" s="20"/>
      <c r="T68" s="20"/>
    </row>
    <row r="69" spans="1:20" x14ac:dyDescent="0.2">
      <c r="A69" s="63" t="s">
        <v>73</v>
      </c>
      <c r="B69" s="43" t="s">
        <v>5</v>
      </c>
      <c r="C69" s="64" t="s">
        <v>6</v>
      </c>
      <c r="D69" s="231"/>
      <c r="E69" s="94" t="s">
        <v>69</v>
      </c>
      <c r="F69" s="66" t="s">
        <v>74</v>
      </c>
      <c r="G69" s="232" t="s">
        <v>75</v>
      </c>
      <c r="H69" s="225"/>
      <c r="I69" s="20"/>
      <c r="J69" s="20"/>
      <c r="K69" s="20"/>
      <c r="L69" s="20"/>
      <c r="M69" s="20"/>
      <c r="N69" s="20"/>
      <c r="O69" s="20"/>
      <c r="P69" s="20"/>
      <c r="Q69" s="20"/>
      <c r="R69" s="20"/>
      <c r="S69" s="20"/>
      <c r="T69" s="20"/>
    </row>
    <row r="70" spans="1:20" s="24" customFormat="1" ht="39.950000000000003" customHeight="1" x14ac:dyDescent="0.2">
      <c r="A70" s="219" t="s">
        <v>159</v>
      </c>
      <c r="B70" s="257">
        <v>12</v>
      </c>
      <c r="C70" s="210" t="e">
        <f>UPPER(IF(DESON="COM DESONERAÇÃO",(IF($I70="SINAPI",(IF($H70="INS",(VLOOKUP($E70,#REF!,3,FALSE)),(VLOOKUP($E70,#REF!,3,FALSE)))),IF($I70="ORSE",(VLOOKUP($E70,#REF!,3,FALSE)),(VLOOKUP($E70,#REF!,2,FALSE))))),(IF($I70="SINAPI",(IF($H70="INS",(VLOOKUP($E70,#REF!,3,FALSE)),(VLOOKUP($E70,#REF!,3,FALSE)))),IF($I70="ORSE",(VLOOKUP($E70,#REF!,3,FALSE)),(VLOOKUP($E70,#REF!,2,FALSE)))))))</f>
        <v>#REF!</v>
      </c>
      <c r="D70" s="221" t="s">
        <v>34</v>
      </c>
      <c r="E70" s="222">
        <v>91634</v>
      </c>
      <c r="F70" s="261" t="e">
        <f>UPPER(IF(DESON="COM DESONERAÇÃO",(IF($I70="SINAPI",(IF($H70="INS",(VLOOKUP($E70,#REF!,4,FALSE)),(VLOOKUP($E70,#REF!,4,FALSE)))),IF($I70="ORSE",(VLOOKUP($E70,#REF!,4,FALSE)),(VLOOKUP($E70,#REF!,4,FALSE))))),(IF($I70="SINAPI",(IF($H70="INS",(VLOOKUP($E70,#REF!,4,FALSE)),(VLOOKUP($E70,#REF!,4,FALSE)))),IF($I70="ORSE",(VLOOKUP($E70,#REF!,4,FALSE)),(VLOOKUP($E70,#REF!,4,FALSE)))))))</f>
        <v>#REF!</v>
      </c>
      <c r="G70" s="258" t="e">
        <f>ROUND(F70*B70,2)</f>
        <v>#REF!</v>
      </c>
      <c r="H70" s="225" t="s">
        <v>38</v>
      </c>
      <c r="I70" s="13" t="s">
        <v>34</v>
      </c>
      <c r="J70" s="20" t="e">
        <f>UPPER(IF(DESON="COM DESONERAÇÃO",(IF($I70="SINAPI",(IF($H70="INS",(VLOOKUP($E70,#REF!,2,FALSE)),(VLOOKUP($E70,#REF!,2,FALSE)))),IF($I70="ORSE",(VLOOKUP($E70,#REF!,2,FALSE)),(VLOOKUP($E70,#REF!,2,FALSE))))),(IF($I70="SINAPI",(IF($H70="INS",(VLOOKUP($E70,#REF!,2,FALSE)),(VLOOKUP($E70,#REF!,2,FALSE)))),IF($I70="ORSE",(VLOOKUP($E70,#REF!,2,FALSE)),(VLOOKUP($E70,#REF!,2,FALSE)))))))</f>
        <v>#REF!</v>
      </c>
      <c r="K70" s="23"/>
      <c r="L70" s="23"/>
      <c r="M70" s="23"/>
      <c r="N70" s="23"/>
      <c r="O70" s="23"/>
      <c r="P70" s="23"/>
      <c r="Q70" s="23"/>
      <c r="R70" s="23"/>
      <c r="S70" s="23"/>
      <c r="T70" s="23"/>
    </row>
    <row r="71" spans="1:20" x14ac:dyDescent="0.2">
      <c r="A71" s="70" t="s">
        <v>76</v>
      </c>
      <c r="B71" s="98"/>
      <c r="C71" s="72"/>
      <c r="D71" s="72"/>
      <c r="E71" s="72"/>
      <c r="F71" s="99"/>
      <c r="G71" s="26" t="e">
        <f>SUM(G70:G70)</f>
        <v>#REF!</v>
      </c>
      <c r="H71" s="225"/>
      <c r="I71" s="20"/>
      <c r="J71" s="20"/>
      <c r="K71" s="20"/>
      <c r="L71" s="20"/>
      <c r="M71" s="20"/>
      <c r="N71" s="20"/>
      <c r="O71" s="20"/>
      <c r="P71" s="20"/>
      <c r="Q71" s="20"/>
      <c r="R71" s="20"/>
      <c r="S71" s="20"/>
      <c r="T71" s="20"/>
    </row>
    <row r="72" spans="1:20" x14ac:dyDescent="0.2">
      <c r="A72" s="58"/>
      <c r="B72" s="228"/>
      <c r="C72" s="227"/>
      <c r="D72" s="229"/>
      <c r="E72" s="229"/>
      <c r="F72" s="234"/>
      <c r="G72" s="75"/>
      <c r="H72" s="235" t="s">
        <v>77</v>
      </c>
      <c r="I72" s="77" t="s">
        <v>78</v>
      </c>
      <c r="J72" s="77" t="s">
        <v>53</v>
      </c>
      <c r="K72" s="20"/>
      <c r="L72" s="20"/>
      <c r="M72" s="20"/>
      <c r="N72" s="20"/>
      <c r="O72" s="20"/>
      <c r="P72" s="20"/>
      <c r="Q72" s="20"/>
      <c r="R72" s="20"/>
      <c r="S72" s="20"/>
      <c r="T72" s="20"/>
    </row>
    <row r="73" spans="1:20" x14ac:dyDescent="0.2">
      <c r="A73" s="236" t="s">
        <v>79</v>
      </c>
      <c r="B73" s="237"/>
      <c r="C73" s="237"/>
      <c r="D73" s="227"/>
      <c r="E73" s="227"/>
      <c r="F73" s="238"/>
      <c r="G73" s="239" t="e">
        <f>G67+G71</f>
        <v>#REF!</v>
      </c>
      <c r="H73" s="259"/>
      <c r="I73" s="101" t="str">
        <f>E64</f>
        <v>S/ REF.</v>
      </c>
      <c r="J73" s="101" t="str">
        <f>F64</f>
        <v>S/C</v>
      </c>
      <c r="K73" s="20"/>
      <c r="L73" s="20"/>
      <c r="M73" s="20"/>
      <c r="N73" s="20"/>
      <c r="O73" s="20"/>
      <c r="P73" s="20"/>
      <c r="Q73" s="20"/>
      <c r="R73" s="20"/>
      <c r="S73" s="20"/>
      <c r="T73" s="20"/>
    </row>
    <row r="74" spans="1:20" x14ac:dyDescent="0.2">
      <c r="A74" s="241" t="str">
        <f>"B.D.I. = "&amp;ROUND(BDI,2)&amp;"% [4]"</f>
        <v>B.D.I. = 0% [4]</v>
      </c>
      <c r="B74" s="242"/>
      <c r="C74" s="242"/>
      <c r="D74" s="243"/>
      <c r="E74" s="243"/>
      <c r="F74" s="244"/>
      <c r="G74" s="86" t="e">
        <f>ROUND(G73*(ROUND(BDI,2)%),2)</f>
        <v>#REF!</v>
      </c>
      <c r="H74" s="245" t="e">
        <f>#REF!</f>
        <v>#REF!</v>
      </c>
      <c r="I74" s="22" t="s">
        <v>81</v>
      </c>
      <c r="J74" s="102"/>
      <c r="K74" s="20"/>
      <c r="L74" s="20"/>
      <c r="M74" s="20"/>
      <c r="N74" s="20"/>
      <c r="O74" s="20"/>
      <c r="P74" s="20"/>
      <c r="Q74" s="20"/>
      <c r="R74" s="20"/>
      <c r="S74" s="20"/>
      <c r="T74" s="20"/>
    </row>
    <row r="75" spans="1:20" x14ac:dyDescent="0.2">
      <c r="A75" s="248" t="s">
        <v>80</v>
      </c>
      <c r="B75" s="249"/>
      <c r="C75" s="249"/>
      <c r="D75" s="227"/>
      <c r="E75" s="227"/>
      <c r="F75" s="223"/>
      <c r="G75" s="214" t="e">
        <f>G73+G74</f>
        <v>#REF!</v>
      </c>
      <c r="H75" s="250" t="e">
        <f>IF(H74&lt;=2.66%,"OK","CORRIGIR")</f>
        <v>#REF!</v>
      </c>
      <c r="I75" s="20"/>
      <c r="J75" s="20"/>
      <c r="K75" s="20"/>
      <c r="L75" s="20"/>
      <c r="M75" s="20"/>
      <c r="N75" s="20"/>
      <c r="O75" s="20"/>
      <c r="P75" s="20"/>
      <c r="Q75" s="20"/>
      <c r="R75" s="20"/>
      <c r="S75" s="20"/>
      <c r="T75" s="20"/>
    </row>
    <row r="76" spans="1:20" x14ac:dyDescent="0.2">
      <c r="H76" s="29"/>
      <c r="I76" s="33"/>
      <c r="J76" s="37"/>
    </row>
    <row r="77" spans="1:20" hidden="1" x14ac:dyDescent="0.2">
      <c r="A77" s="352" t="s">
        <v>82</v>
      </c>
      <c r="B77" s="353"/>
      <c r="C77" s="353"/>
      <c r="D77" s="354"/>
      <c r="E77" s="349" t="s">
        <v>1</v>
      </c>
      <c r="F77" s="349" t="s">
        <v>2</v>
      </c>
      <c r="G77" s="349" t="s">
        <v>44</v>
      </c>
      <c r="H77" s="103" t="e">
        <v>#REF!</v>
      </c>
      <c r="I77" s="39"/>
      <c r="J77" s="20"/>
      <c r="K77" s="20"/>
      <c r="L77" s="20"/>
      <c r="M77" s="20"/>
      <c r="N77" s="20"/>
      <c r="O77" s="20"/>
      <c r="P77" s="20"/>
      <c r="Q77" s="20"/>
      <c r="R77" s="20"/>
      <c r="S77" s="20"/>
      <c r="T77" s="20"/>
    </row>
    <row r="78" spans="1:20" hidden="1" x14ac:dyDescent="0.2">
      <c r="A78" s="355"/>
      <c r="B78" s="356"/>
      <c r="C78" s="356"/>
      <c r="D78" s="357"/>
      <c r="E78" s="350"/>
      <c r="F78" s="350"/>
      <c r="G78" s="350"/>
      <c r="H78" s="103"/>
      <c r="I78" s="39"/>
      <c r="J78" s="20"/>
      <c r="K78" s="20"/>
      <c r="L78" s="20"/>
      <c r="M78" s="20"/>
      <c r="N78" s="20"/>
      <c r="O78" s="20"/>
      <c r="P78" s="20"/>
      <c r="Q78" s="20"/>
      <c r="R78" s="20"/>
      <c r="S78" s="20"/>
      <c r="T78" s="20"/>
    </row>
    <row r="79" spans="1:20" hidden="1" x14ac:dyDescent="0.2">
      <c r="A79" s="355"/>
      <c r="B79" s="356"/>
      <c r="C79" s="356"/>
      <c r="D79" s="357"/>
      <c r="E79" s="351"/>
      <c r="F79" s="351"/>
      <c r="G79" s="351"/>
      <c r="H79" s="103"/>
      <c r="I79" s="39"/>
      <c r="J79" s="20"/>
      <c r="K79" s="20"/>
      <c r="L79" s="20"/>
      <c r="M79" s="20"/>
      <c r="N79" s="20"/>
      <c r="O79" s="20"/>
      <c r="P79" s="20"/>
      <c r="Q79" s="20"/>
      <c r="R79" s="20"/>
      <c r="S79" s="20"/>
      <c r="T79" s="20"/>
    </row>
    <row r="80" spans="1:20" hidden="1" x14ac:dyDescent="0.2">
      <c r="A80" s="358"/>
      <c r="B80" s="359"/>
      <c r="C80" s="359"/>
      <c r="D80" s="360"/>
      <c r="E80" s="40" t="s">
        <v>64</v>
      </c>
      <c r="F80" s="40" t="s">
        <v>67</v>
      </c>
      <c r="G80" s="38" t="s">
        <v>52</v>
      </c>
      <c r="H80" s="19"/>
      <c r="I80" s="41"/>
      <c r="J80" s="20"/>
      <c r="K80" s="20"/>
      <c r="L80" s="20"/>
      <c r="M80" s="20"/>
      <c r="N80" s="20"/>
      <c r="O80" s="20"/>
      <c r="P80" s="20"/>
      <c r="Q80" s="20"/>
      <c r="R80" s="20"/>
      <c r="S80" s="20"/>
      <c r="T80" s="20"/>
    </row>
    <row r="81" spans="1:20" hidden="1" x14ac:dyDescent="0.2">
      <c r="A81" s="42" t="s">
        <v>68</v>
      </c>
      <c r="B81" s="43" t="s">
        <v>5</v>
      </c>
      <c r="C81" s="44" t="s">
        <v>6</v>
      </c>
      <c r="D81" s="45"/>
      <c r="E81" s="94" t="s">
        <v>69</v>
      </c>
      <c r="F81" s="44" t="s">
        <v>70</v>
      </c>
      <c r="G81" s="46" t="s">
        <v>71</v>
      </c>
      <c r="H81" s="19"/>
      <c r="I81" s="20"/>
      <c r="J81" s="20"/>
      <c r="K81" s="20"/>
      <c r="L81" s="20"/>
      <c r="M81" s="20"/>
      <c r="N81" s="20"/>
      <c r="O81" s="20"/>
      <c r="P81" s="20"/>
      <c r="Q81" s="20"/>
      <c r="R81" s="20"/>
      <c r="S81" s="20"/>
      <c r="T81" s="20"/>
    </row>
    <row r="82" spans="1:20" hidden="1" x14ac:dyDescent="0.2">
      <c r="A82" s="47" t="s">
        <v>83</v>
      </c>
      <c r="B82" s="48">
        <v>7.0000000000000007E-2</v>
      </c>
      <c r="C82" s="25" t="s">
        <v>17</v>
      </c>
      <c r="D82" s="49" t="s">
        <v>34</v>
      </c>
      <c r="E82" s="50">
        <v>88251</v>
      </c>
      <c r="F82" s="51">
        <v>12.35</v>
      </c>
      <c r="G82" s="52">
        <f t="shared" ref="G82:G88" si="0">ROUND(B82*F82,2)</f>
        <v>0.86</v>
      </c>
      <c r="H82" s="53" t="s">
        <v>38</v>
      </c>
      <c r="I82" s="20" t="s">
        <v>12</v>
      </c>
      <c r="J82" s="20"/>
      <c r="K82" s="20"/>
      <c r="L82" s="20"/>
      <c r="M82" s="20"/>
      <c r="N82" s="20"/>
      <c r="O82" s="20"/>
      <c r="P82" s="20"/>
      <c r="Q82" s="20"/>
      <c r="R82" s="20"/>
      <c r="S82" s="20"/>
      <c r="T82" s="20"/>
    </row>
    <row r="83" spans="1:20" hidden="1" x14ac:dyDescent="0.2">
      <c r="A83" s="47" t="s">
        <v>84</v>
      </c>
      <c r="B83" s="48">
        <v>6.34</v>
      </c>
      <c r="C83" s="25" t="s">
        <v>17</v>
      </c>
      <c r="D83" s="49" t="s">
        <v>34</v>
      </c>
      <c r="E83" s="50">
        <v>88262</v>
      </c>
      <c r="F83" s="51">
        <v>15.48</v>
      </c>
      <c r="G83" s="52">
        <f t="shared" si="0"/>
        <v>98.14</v>
      </c>
      <c r="H83" s="53" t="s">
        <v>38</v>
      </c>
      <c r="I83" s="20" t="s">
        <v>11</v>
      </c>
      <c r="J83" s="20"/>
      <c r="K83" s="20"/>
      <c r="L83" s="20"/>
      <c r="M83" s="20"/>
      <c r="N83" s="20"/>
      <c r="O83" s="20"/>
      <c r="P83" s="20"/>
      <c r="Q83" s="20"/>
      <c r="R83" s="20"/>
      <c r="S83" s="20"/>
      <c r="T83" s="20"/>
    </row>
    <row r="84" spans="1:20" hidden="1" x14ac:dyDescent="0.2">
      <c r="A84" s="47" t="s">
        <v>85</v>
      </c>
      <c r="B84" s="48">
        <v>0.3</v>
      </c>
      <c r="C84" s="25" t="s">
        <v>17</v>
      </c>
      <c r="D84" s="49" t="s">
        <v>34</v>
      </c>
      <c r="E84" s="50">
        <v>88264</v>
      </c>
      <c r="F84" s="51">
        <v>15.9</v>
      </c>
      <c r="G84" s="52">
        <f t="shared" si="0"/>
        <v>4.7699999999999996</v>
      </c>
      <c r="H84" s="53" t="s">
        <v>38</v>
      </c>
      <c r="I84" s="20" t="s">
        <v>13</v>
      </c>
      <c r="J84" s="20"/>
      <c r="K84" s="20"/>
      <c r="L84" s="20"/>
      <c r="M84" s="20"/>
      <c r="N84" s="20"/>
      <c r="O84" s="20"/>
      <c r="P84" s="20"/>
      <c r="Q84" s="20"/>
      <c r="R84" s="20"/>
      <c r="S84" s="20"/>
      <c r="T84" s="20"/>
    </row>
    <row r="85" spans="1:20" hidden="1" x14ac:dyDescent="0.2">
      <c r="A85" s="47" t="s">
        <v>86</v>
      </c>
      <c r="B85" s="48">
        <v>7.0000000000000007E-2</v>
      </c>
      <c r="C85" s="25" t="s">
        <v>17</v>
      </c>
      <c r="D85" s="49" t="s">
        <v>34</v>
      </c>
      <c r="E85" s="50">
        <v>88315</v>
      </c>
      <c r="F85" s="51">
        <v>14.89</v>
      </c>
      <c r="G85" s="52">
        <f t="shared" si="0"/>
        <v>1.04</v>
      </c>
      <c r="H85" s="53" t="s">
        <v>38</v>
      </c>
      <c r="I85" s="20" t="s">
        <v>3</v>
      </c>
      <c r="J85" s="20"/>
      <c r="K85" s="20"/>
      <c r="L85" s="20"/>
      <c r="M85" s="20"/>
      <c r="N85" s="20"/>
      <c r="O85" s="20"/>
      <c r="P85" s="20"/>
      <c r="Q85" s="20"/>
      <c r="R85" s="20"/>
      <c r="S85" s="20"/>
      <c r="T85" s="20"/>
    </row>
    <row r="86" spans="1:20" hidden="1" x14ac:dyDescent="0.2">
      <c r="A86" s="54" t="s">
        <v>87</v>
      </c>
      <c r="B86" s="55">
        <v>7.03</v>
      </c>
      <c r="C86" s="25" t="s">
        <v>17</v>
      </c>
      <c r="D86" s="104" t="s">
        <v>34</v>
      </c>
      <c r="E86" s="56">
        <v>88316</v>
      </c>
      <c r="F86" s="51">
        <v>12.42</v>
      </c>
      <c r="G86" s="52">
        <f t="shared" si="0"/>
        <v>87.31</v>
      </c>
      <c r="H86" s="53" t="s">
        <v>38</v>
      </c>
      <c r="I86" s="20" t="s">
        <v>4</v>
      </c>
      <c r="J86" s="20"/>
      <c r="K86" s="20"/>
      <c r="L86" s="20"/>
      <c r="M86" s="20"/>
      <c r="N86" s="20"/>
      <c r="O86" s="20"/>
      <c r="P86" s="20"/>
      <c r="Q86" s="20"/>
      <c r="R86" s="20"/>
      <c r="S86" s="20"/>
      <c r="T86" s="20"/>
    </row>
    <row r="87" spans="1:20" hidden="1" x14ac:dyDescent="0.2">
      <c r="A87" s="54" t="s">
        <v>88</v>
      </c>
      <c r="B87" s="55">
        <v>0.36</v>
      </c>
      <c r="C87" s="25" t="s">
        <v>17</v>
      </c>
      <c r="D87" s="104" t="s">
        <v>34</v>
      </c>
      <c r="E87" s="56">
        <v>88309</v>
      </c>
      <c r="F87" s="51">
        <v>15.56</v>
      </c>
      <c r="G87" s="52">
        <f t="shared" si="0"/>
        <v>5.6</v>
      </c>
      <c r="H87" s="53" t="s">
        <v>38</v>
      </c>
      <c r="I87" s="20" t="s">
        <v>0</v>
      </c>
      <c r="J87" s="20"/>
      <c r="K87" s="20"/>
      <c r="L87" s="20"/>
      <c r="M87" s="20"/>
      <c r="N87" s="20"/>
      <c r="O87" s="20"/>
      <c r="P87" s="20"/>
      <c r="Q87" s="20"/>
      <c r="R87" s="20"/>
      <c r="S87" s="20"/>
      <c r="T87" s="20"/>
    </row>
    <row r="88" spans="1:20" hidden="1" x14ac:dyDescent="0.2">
      <c r="A88" s="54" t="s">
        <v>89</v>
      </c>
      <c r="B88" s="55">
        <v>0.16</v>
      </c>
      <c r="C88" s="25" t="s">
        <v>17</v>
      </c>
      <c r="D88" s="104" t="s">
        <v>34</v>
      </c>
      <c r="E88" s="56">
        <v>88267</v>
      </c>
      <c r="F88" s="51">
        <v>15.54</v>
      </c>
      <c r="G88" s="52">
        <f t="shared" si="0"/>
        <v>2.4900000000000002</v>
      </c>
      <c r="H88" s="53" t="s">
        <v>38</v>
      </c>
      <c r="I88" s="20" t="s">
        <v>14</v>
      </c>
      <c r="J88" s="20"/>
      <c r="K88" s="20"/>
      <c r="L88" s="20"/>
      <c r="M88" s="20"/>
      <c r="N88" s="20"/>
      <c r="O88" s="20"/>
      <c r="P88" s="20"/>
      <c r="Q88" s="20"/>
      <c r="R88" s="20"/>
      <c r="S88" s="20"/>
      <c r="T88" s="20"/>
    </row>
    <row r="89" spans="1:20" hidden="1" x14ac:dyDescent="0.2">
      <c r="A89" s="337" t="s">
        <v>72</v>
      </c>
      <c r="B89" s="338"/>
      <c r="C89" s="338"/>
      <c r="D89" s="57"/>
      <c r="E89" s="57"/>
      <c r="F89" s="51"/>
      <c r="G89" s="52">
        <f>SUM(G82:G88)</f>
        <v>200.21</v>
      </c>
      <c r="H89" s="19"/>
      <c r="I89" s="105"/>
      <c r="J89" s="20"/>
      <c r="K89" s="20"/>
      <c r="L89" s="20"/>
      <c r="M89" s="20"/>
      <c r="N89" s="20"/>
      <c r="O89" s="20"/>
      <c r="P89" s="20"/>
      <c r="Q89" s="20"/>
      <c r="R89" s="20"/>
      <c r="S89" s="20"/>
      <c r="T89" s="20"/>
    </row>
    <row r="90" spans="1:20" hidden="1" x14ac:dyDescent="0.2">
      <c r="A90" s="58"/>
      <c r="B90" s="59"/>
      <c r="C90" s="57"/>
      <c r="D90" s="60"/>
      <c r="E90" s="61"/>
      <c r="F90" s="61"/>
      <c r="G90" s="51"/>
      <c r="H90" s="53"/>
      <c r="I90" s="20"/>
      <c r="J90" s="62"/>
      <c r="K90" s="20"/>
      <c r="L90" s="20"/>
      <c r="M90" s="20"/>
      <c r="N90" s="20"/>
      <c r="O90" s="20"/>
      <c r="P90" s="20"/>
      <c r="Q90" s="20"/>
      <c r="R90" s="20"/>
      <c r="S90" s="20"/>
      <c r="T90" s="20"/>
    </row>
    <row r="91" spans="1:20" hidden="1" x14ac:dyDescent="0.2">
      <c r="A91" s="63" t="s">
        <v>73</v>
      </c>
      <c r="B91" s="43" t="s">
        <v>5</v>
      </c>
      <c r="C91" s="64" t="s">
        <v>6</v>
      </c>
      <c r="D91" s="65"/>
      <c r="E91" s="94" t="s">
        <v>69</v>
      </c>
      <c r="F91" s="66" t="s">
        <v>74</v>
      </c>
      <c r="G91" s="67" t="s">
        <v>75</v>
      </c>
      <c r="H91" s="53"/>
      <c r="I91" s="20"/>
      <c r="J91" s="62"/>
      <c r="K91" s="20"/>
      <c r="L91" s="20"/>
      <c r="M91" s="20"/>
      <c r="N91" s="20"/>
      <c r="O91" s="20"/>
      <c r="P91" s="20"/>
      <c r="Q91" s="20"/>
      <c r="R91" s="20"/>
      <c r="S91" s="20"/>
      <c r="T91" s="20"/>
    </row>
    <row r="92" spans="1:20" ht="27.75" hidden="1" customHeight="1" x14ac:dyDescent="0.2">
      <c r="A92" s="106" t="s">
        <v>90</v>
      </c>
      <c r="B92" s="107">
        <v>1.4999999999999999E-2</v>
      </c>
      <c r="C92" s="25" t="s">
        <v>20</v>
      </c>
      <c r="D92" s="104" t="s">
        <v>34</v>
      </c>
      <c r="E92" s="108">
        <v>94969</v>
      </c>
      <c r="F92" s="51">
        <v>268.85000000000002</v>
      </c>
      <c r="G92" s="51">
        <f t="shared" ref="G92:G138" si="1">ROUND(F92*B92,2)</f>
        <v>4.03</v>
      </c>
      <c r="H92" s="109" t="s">
        <v>38</v>
      </c>
      <c r="I92" s="20" t="s">
        <v>163</v>
      </c>
      <c r="J92" s="62"/>
      <c r="K92" s="20"/>
      <c r="L92" s="20"/>
      <c r="M92" s="20"/>
      <c r="N92" s="20"/>
      <c r="O92" s="20"/>
      <c r="P92" s="20"/>
      <c r="Q92" s="20"/>
      <c r="R92" s="20"/>
      <c r="S92" s="20"/>
      <c r="T92" s="20"/>
    </row>
    <row r="93" spans="1:20" hidden="1" x14ac:dyDescent="0.2">
      <c r="A93" s="110" t="s">
        <v>91</v>
      </c>
      <c r="B93" s="111">
        <v>1.02</v>
      </c>
      <c r="C93" s="112" t="s">
        <v>18</v>
      </c>
      <c r="D93" s="363" t="s">
        <v>60</v>
      </c>
      <c r="E93" s="364"/>
      <c r="F93" s="113" t="e">
        <f>G156</f>
        <v>#N/A</v>
      </c>
      <c r="G93" s="113" t="e">
        <f t="shared" si="1"/>
        <v>#N/A</v>
      </c>
      <c r="H93" s="109"/>
      <c r="I93" s="20"/>
      <c r="J93" s="62"/>
      <c r="K93" s="20"/>
      <c r="L93" s="20"/>
      <c r="M93" s="20"/>
      <c r="N93" s="20"/>
      <c r="O93" s="20"/>
      <c r="P93" s="20"/>
      <c r="Q93" s="20"/>
      <c r="R93" s="20"/>
      <c r="S93" s="20"/>
      <c r="T93" s="20"/>
    </row>
    <row r="94" spans="1:20" ht="23.25" hidden="1" customHeight="1" x14ac:dyDescent="0.2">
      <c r="A94" s="106" t="s">
        <v>92</v>
      </c>
      <c r="B94" s="107">
        <v>1</v>
      </c>
      <c r="C94" s="25" t="s">
        <v>18</v>
      </c>
      <c r="D94" s="104" t="s">
        <v>34</v>
      </c>
      <c r="E94" s="114">
        <v>73465</v>
      </c>
      <c r="F94" s="51">
        <v>27.05</v>
      </c>
      <c r="G94" s="51">
        <f t="shared" si="1"/>
        <v>27.05</v>
      </c>
      <c r="H94" s="109" t="s">
        <v>38</v>
      </c>
      <c r="I94" s="20" t="s">
        <v>164</v>
      </c>
      <c r="J94" s="62"/>
      <c r="K94" s="20"/>
      <c r="L94" s="20"/>
      <c r="M94" s="20"/>
      <c r="N94" s="20"/>
      <c r="O94" s="20"/>
      <c r="P94" s="20"/>
      <c r="Q94" s="20"/>
      <c r="R94" s="20"/>
      <c r="S94" s="20"/>
      <c r="T94" s="20"/>
    </row>
    <row r="95" spans="1:20" hidden="1" x14ac:dyDescent="0.2">
      <c r="A95" s="68" t="s">
        <v>93</v>
      </c>
      <c r="B95" s="107">
        <v>1.4999999999999999E-2</v>
      </c>
      <c r="C95" s="25" t="s">
        <v>20</v>
      </c>
      <c r="D95" s="104" t="s">
        <v>34</v>
      </c>
      <c r="E95" s="114">
        <v>92873</v>
      </c>
      <c r="F95" s="51">
        <v>128.4</v>
      </c>
      <c r="G95" s="51">
        <f t="shared" si="1"/>
        <v>1.93</v>
      </c>
      <c r="H95" s="109" t="s">
        <v>38</v>
      </c>
      <c r="I95" s="20" t="s">
        <v>29</v>
      </c>
      <c r="J95" s="62"/>
      <c r="K95" s="20"/>
      <c r="L95" s="20"/>
      <c r="M95" s="20"/>
      <c r="N95" s="20"/>
      <c r="O95" s="20"/>
      <c r="P95" s="20"/>
      <c r="Q95" s="20"/>
      <c r="R95" s="20"/>
      <c r="S95" s="20"/>
      <c r="T95" s="20"/>
    </row>
    <row r="96" spans="1:20" s="24" customFormat="1" ht="25.5" hidden="1" x14ac:dyDescent="0.2">
      <c r="A96" s="106" t="s">
        <v>94</v>
      </c>
      <c r="B96" s="115">
        <v>0.38600000000000001</v>
      </c>
      <c r="C96" s="96" t="e">
        <v>#N/A</v>
      </c>
      <c r="D96" s="116" t="s">
        <v>34</v>
      </c>
      <c r="E96" s="117">
        <v>1346</v>
      </c>
      <c r="F96" s="97" t="e">
        <v>#N/A</v>
      </c>
      <c r="G96" s="97" t="e">
        <f t="shared" si="1"/>
        <v>#N/A</v>
      </c>
      <c r="H96" s="118" t="s">
        <v>37</v>
      </c>
      <c r="I96" s="23" t="e">
        <v>#N/A</v>
      </c>
      <c r="J96" s="119"/>
      <c r="K96" s="23"/>
      <c r="L96" s="23"/>
      <c r="M96" s="23"/>
      <c r="N96" s="23"/>
      <c r="O96" s="23"/>
      <c r="P96" s="23"/>
      <c r="Q96" s="23"/>
      <c r="R96" s="23"/>
      <c r="S96" s="23"/>
      <c r="T96" s="23"/>
    </row>
    <row r="97" spans="1:20" ht="38.25" hidden="1" x14ac:dyDescent="0.2">
      <c r="A97" s="106" t="s">
        <v>95</v>
      </c>
      <c r="B97" s="107">
        <v>0.214</v>
      </c>
      <c r="C97" s="25" t="e">
        <v>#N/A</v>
      </c>
      <c r="D97" s="104" t="s">
        <v>34</v>
      </c>
      <c r="E97" s="114">
        <v>1607</v>
      </c>
      <c r="F97" s="51" t="e">
        <v>#N/A</v>
      </c>
      <c r="G97" s="51" t="e">
        <f t="shared" si="1"/>
        <v>#N/A</v>
      </c>
      <c r="H97" s="120" t="s">
        <v>37</v>
      </c>
      <c r="I97" s="20" t="e">
        <v>#N/A</v>
      </c>
      <c r="J97" s="62"/>
      <c r="K97" s="20"/>
      <c r="L97" s="20"/>
      <c r="M97" s="20"/>
      <c r="N97" s="20"/>
      <c r="O97" s="20"/>
      <c r="P97" s="20"/>
      <c r="Q97" s="20"/>
      <c r="R97" s="20"/>
      <c r="S97" s="20"/>
      <c r="T97" s="20"/>
    </row>
    <row r="98" spans="1:20" hidden="1" x14ac:dyDescent="0.2">
      <c r="A98" s="106" t="s">
        <v>96</v>
      </c>
      <c r="B98" s="107">
        <v>5.7000000000000002E-3</v>
      </c>
      <c r="C98" s="25" t="e">
        <v>#N/A</v>
      </c>
      <c r="D98" s="104" t="s">
        <v>34</v>
      </c>
      <c r="E98" s="114">
        <v>2370</v>
      </c>
      <c r="F98" s="51" t="e">
        <v>#N/A</v>
      </c>
      <c r="G98" s="51" t="e">
        <f t="shared" si="1"/>
        <v>#N/A</v>
      </c>
      <c r="H98" s="120" t="s">
        <v>37</v>
      </c>
      <c r="I98" s="20" t="e">
        <v>#N/A</v>
      </c>
      <c r="J98" s="62"/>
      <c r="K98" s="20"/>
      <c r="L98" s="20"/>
      <c r="M98" s="20"/>
      <c r="N98" s="20"/>
      <c r="O98" s="20"/>
      <c r="P98" s="20"/>
      <c r="Q98" s="20"/>
      <c r="R98" s="20"/>
      <c r="S98" s="20"/>
      <c r="T98" s="20"/>
    </row>
    <row r="99" spans="1:20" ht="25.5" hidden="1" x14ac:dyDescent="0.2">
      <c r="A99" s="106" t="s">
        <v>97</v>
      </c>
      <c r="B99" s="107">
        <v>0.7</v>
      </c>
      <c r="C99" s="25" t="e">
        <v>#N/A</v>
      </c>
      <c r="D99" s="104" t="s">
        <v>34</v>
      </c>
      <c r="E99" s="114">
        <v>4448</v>
      </c>
      <c r="F99" s="51" t="e">
        <v>#N/A</v>
      </c>
      <c r="G99" s="51" t="e">
        <f t="shared" si="1"/>
        <v>#N/A</v>
      </c>
      <c r="H99" s="120" t="s">
        <v>37</v>
      </c>
      <c r="I99" s="20" t="e">
        <v>#N/A</v>
      </c>
      <c r="J99" s="62"/>
      <c r="K99" s="20"/>
      <c r="L99" s="20"/>
      <c r="M99" s="20"/>
      <c r="N99" s="20"/>
      <c r="O99" s="20"/>
      <c r="P99" s="20"/>
      <c r="Q99" s="20"/>
      <c r="R99" s="20"/>
      <c r="S99" s="20"/>
      <c r="T99" s="20"/>
    </row>
    <row r="100" spans="1:20" ht="25.5" hidden="1" x14ac:dyDescent="0.2">
      <c r="A100" s="106" t="s">
        <v>98</v>
      </c>
      <c r="B100" s="107">
        <v>0.9</v>
      </c>
      <c r="C100" s="25" t="e">
        <v>#N/A</v>
      </c>
      <c r="D100" s="104" t="s">
        <v>34</v>
      </c>
      <c r="E100" s="114">
        <v>4491</v>
      </c>
      <c r="F100" s="51" t="e">
        <v>#N/A</v>
      </c>
      <c r="G100" s="51" t="e">
        <f t="shared" si="1"/>
        <v>#N/A</v>
      </c>
      <c r="H100" s="120" t="s">
        <v>37</v>
      </c>
      <c r="I100" s="20" t="e">
        <v>#N/A</v>
      </c>
      <c r="J100" s="62"/>
      <c r="K100" s="20"/>
      <c r="L100" s="20"/>
      <c r="M100" s="20"/>
      <c r="N100" s="20"/>
      <c r="O100" s="20"/>
      <c r="P100" s="20"/>
      <c r="Q100" s="20"/>
      <c r="R100" s="20"/>
      <c r="S100" s="20"/>
      <c r="T100" s="20"/>
    </row>
    <row r="101" spans="1:20" hidden="1" x14ac:dyDescent="0.2">
      <c r="A101" s="106" t="s">
        <v>99</v>
      </c>
      <c r="B101" s="107">
        <v>0.1</v>
      </c>
      <c r="C101" s="25" t="e">
        <v>#N/A</v>
      </c>
      <c r="D101" s="104" t="s">
        <v>34</v>
      </c>
      <c r="E101" s="114">
        <v>5075</v>
      </c>
      <c r="F101" s="51" t="e">
        <v>#N/A</v>
      </c>
      <c r="G101" s="51" t="e">
        <f t="shared" si="1"/>
        <v>#N/A</v>
      </c>
      <c r="H101" s="120" t="s">
        <v>37</v>
      </c>
      <c r="I101" s="20" t="e">
        <v>#N/A</v>
      </c>
      <c r="J101" s="62"/>
      <c r="K101" s="20"/>
      <c r="L101" s="20"/>
      <c r="M101" s="20"/>
      <c r="N101" s="20"/>
      <c r="O101" s="20"/>
      <c r="P101" s="20"/>
      <c r="Q101" s="20"/>
      <c r="R101" s="20"/>
      <c r="S101" s="20"/>
      <c r="T101" s="20"/>
    </row>
    <row r="102" spans="1:20" ht="25.5" hidden="1" x14ac:dyDescent="0.2">
      <c r="A102" s="106" t="s">
        <v>100</v>
      </c>
      <c r="B102" s="107">
        <v>5.7999999999999996E-3</v>
      </c>
      <c r="C102" s="25" t="e">
        <v>#N/A</v>
      </c>
      <c r="D102" s="104" t="s">
        <v>34</v>
      </c>
      <c r="E102" s="114">
        <v>5085</v>
      </c>
      <c r="F102" s="51" t="e">
        <v>#N/A</v>
      </c>
      <c r="G102" s="51" t="e">
        <f t="shared" si="1"/>
        <v>#N/A</v>
      </c>
      <c r="H102" s="120" t="s">
        <v>37</v>
      </c>
      <c r="I102" s="20" t="e">
        <v>#N/A</v>
      </c>
      <c r="J102" s="62"/>
      <c r="K102" s="20"/>
      <c r="L102" s="20"/>
      <c r="M102" s="20"/>
      <c r="N102" s="20"/>
      <c r="O102" s="20"/>
      <c r="P102" s="20"/>
      <c r="Q102" s="20"/>
      <c r="R102" s="20"/>
      <c r="S102" s="20"/>
      <c r="T102" s="20"/>
    </row>
    <row r="103" spans="1:20" hidden="1" x14ac:dyDescent="0.2">
      <c r="A103" s="106" t="s">
        <v>101</v>
      </c>
      <c r="B103" s="107">
        <v>5.7999999999999996E-3</v>
      </c>
      <c r="C103" s="25" t="e">
        <v>#N/A</v>
      </c>
      <c r="D103" s="104" t="s">
        <v>34</v>
      </c>
      <c r="E103" s="114">
        <v>5088</v>
      </c>
      <c r="F103" s="51" t="e">
        <v>#N/A</v>
      </c>
      <c r="G103" s="51" t="e">
        <f t="shared" si="1"/>
        <v>#N/A</v>
      </c>
      <c r="H103" s="120" t="s">
        <v>37</v>
      </c>
      <c r="I103" s="20" t="e">
        <v>#N/A</v>
      </c>
      <c r="J103" s="62"/>
      <c r="K103" s="20"/>
      <c r="L103" s="20"/>
      <c r="M103" s="20"/>
      <c r="N103" s="20"/>
      <c r="O103" s="20"/>
      <c r="P103" s="20"/>
      <c r="Q103" s="20"/>
      <c r="R103" s="20"/>
      <c r="S103" s="20"/>
      <c r="T103" s="20"/>
    </row>
    <row r="104" spans="1:20" ht="25.5" hidden="1" x14ac:dyDescent="0.2">
      <c r="A104" s="106" t="s">
        <v>102</v>
      </c>
      <c r="B104" s="107">
        <v>0.318</v>
      </c>
      <c r="C104" s="25" t="e">
        <v>#N/A</v>
      </c>
      <c r="D104" s="104" t="s">
        <v>34</v>
      </c>
      <c r="E104" s="114">
        <v>7194</v>
      </c>
      <c r="F104" s="51" t="e">
        <v>#N/A</v>
      </c>
      <c r="G104" s="51" t="e">
        <f t="shared" si="1"/>
        <v>#N/A</v>
      </c>
      <c r="H104" s="120" t="s">
        <v>37</v>
      </c>
      <c r="I104" s="20" t="e">
        <v>#N/A</v>
      </c>
      <c r="J104" s="62"/>
      <c r="K104" s="20"/>
      <c r="L104" s="20"/>
      <c r="M104" s="20"/>
      <c r="N104" s="20"/>
      <c r="O104" s="20"/>
      <c r="P104" s="20"/>
      <c r="Q104" s="20"/>
      <c r="R104" s="20"/>
      <c r="S104" s="20"/>
      <c r="T104" s="20"/>
    </row>
    <row r="105" spans="1:20" hidden="1" x14ac:dyDescent="0.2">
      <c r="A105" s="106" t="s">
        <v>103</v>
      </c>
      <c r="B105" s="107">
        <v>2.3E-2</v>
      </c>
      <c r="C105" s="25" t="e">
        <v>#N/A</v>
      </c>
      <c r="D105" s="104" t="s">
        <v>34</v>
      </c>
      <c r="E105" s="114">
        <v>10490</v>
      </c>
      <c r="F105" s="51" t="e">
        <v>#N/A</v>
      </c>
      <c r="G105" s="51" t="e">
        <f t="shared" si="1"/>
        <v>#N/A</v>
      </c>
      <c r="H105" s="120" t="s">
        <v>37</v>
      </c>
      <c r="I105" s="20" t="e">
        <v>#N/A</v>
      </c>
      <c r="J105" s="62"/>
      <c r="K105" s="20"/>
      <c r="L105" s="20"/>
      <c r="M105" s="20"/>
      <c r="N105" s="20"/>
      <c r="O105" s="20"/>
      <c r="P105" s="20"/>
      <c r="Q105" s="20"/>
      <c r="R105" s="20"/>
      <c r="S105" s="20"/>
      <c r="T105" s="20"/>
    </row>
    <row r="106" spans="1:20" ht="25.5" hidden="1" x14ac:dyDescent="0.2">
      <c r="A106" s="106" t="s">
        <v>104</v>
      </c>
      <c r="B106" s="107">
        <v>1.15E-2</v>
      </c>
      <c r="C106" s="25" t="e">
        <v>#N/A</v>
      </c>
      <c r="D106" s="104" t="s">
        <v>34</v>
      </c>
      <c r="E106" s="114">
        <v>10555</v>
      </c>
      <c r="F106" s="51" t="e">
        <v>#N/A</v>
      </c>
      <c r="G106" s="51" t="e">
        <f t="shared" si="1"/>
        <v>#N/A</v>
      </c>
      <c r="H106" s="120" t="s">
        <v>37</v>
      </c>
      <c r="I106" s="20" t="e">
        <v>#N/A</v>
      </c>
      <c r="J106" s="62"/>
      <c r="K106" s="20"/>
      <c r="L106" s="20"/>
      <c r="M106" s="20"/>
      <c r="N106" s="20"/>
      <c r="O106" s="20"/>
      <c r="P106" s="20"/>
      <c r="Q106" s="20"/>
      <c r="R106" s="20"/>
      <c r="S106" s="20"/>
      <c r="T106" s="20"/>
    </row>
    <row r="107" spans="1:20" ht="25.5" hidden="1" x14ac:dyDescent="0.2">
      <c r="A107" s="106" t="s">
        <v>105</v>
      </c>
      <c r="B107" s="107">
        <v>0.25</v>
      </c>
      <c r="C107" s="25" t="e">
        <v>#N/A</v>
      </c>
      <c r="D107" s="104" t="s">
        <v>34</v>
      </c>
      <c r="E107" s="114">
        <v>10567</v>
      </c>
      <c r="F107" s="51" t="e">
        <v>#N/A</v>
      </c>
      <c r="G107" s="51" t="e">
        <f t="shared" si="1"/>
        <v>#N/A</v>
      </c>
      <c r="H107" s="120" t="s">
        <v>37</v>
      </c>
      <c r="I107" s="20" t="e">
        <v>#N/A</v>
      </c>
      <c r="J107" s="62"/>
      <c r="K107" s="20"/>
      <c r="L107" s="20"/>
      <c r="M107" s="20"/>
      <c r="N107" s="20"/>
      <c r="O107" s="20"/>
      <c r="P107" s="20"/>
      <c r="Q107" s="20"/>
      <c r="R107" s="20"/>
      <c r="S107" s="20"/>
      <c r="T107" s="20"/>
    </row>
    <row r="108" spans="1:20" hidden="1" x14ac:dyDescent="0.2">
      <c r="A108" s="106" t="s">
        <v>106</v>
      </c>
      <c r="B108" s="107">
        <v>0.30299999999999999</v>
      </c>
      <c r="C108" s="25" t="e">
        <v>#N/A</v>
      </c>
      <c r="D108" s="104" t="s">
        <v>34</v>
      </c>
      <c r="E108" s="114">
        <v>10952</v>
      </c>
      <c r="F108" s="51" t="e">
        <v>#N/A</v>
      </c>
      <c r="G108" s="51" t="e">
        <f t="shared" si="1"/>
        <v>#N/A</v>
      </c>
      <c r="H108" s="120" t="s">
        <v>37</v>
      </c>
      <c r="I108" s="20" t="e">
        <v>#N/A</v>
      </c>
      <c r="J108" s="62"/>
      <c r="K108" s="20"/>
      <c r="L108" s="20"/>
      <c r="M108" s="20"/>
      <c r="N108" s="20"/>
      <c r="O108" s="20"/>
      <c r="P108" s="20"/>
      <c r="Q108" s="20"/>
      <c r="R108" s="20"/>
      <c r="S108" s="20"/>
      <c r="T108" s="20"/>
    </row>
    <row r="109" spans="1:20" ht="25.5" hidden="1" x14ac:dyDescent="0.2">
      <c r="A109" s="106" t="s">
        <v>107</v>
      </c>
      <c r="B109" s="107">
        <v>1.28</v>
      </c>
      <c r="C109" s="25" t="e">
        <v>#N/A</v>
      </c>
      <c r="D109" s="104" t="s">
        <v>34</v>
      </c>
      <c r="E109" s="114">
        <v>11056</v>
      </c>
      <c r="F109" s="51" t="e">
        <v>#N/A</v>
      </c>
      <c r="G109" s="51" t="e">
        <f t="shared" si="1"/>
        <v>#N/A</v>
      </c>
      <c r="H109" s="120" t="s">
        <v>37</v>
      </c>
      <c r="I109" s="20" t="e">
        <v>#N/A</v>
      </c>
      <c r="J109" s="62"/>
      <c r="K109" s="20"/>
      <c r="L109" s="20"/>
      <c r="M109" s="20"/>
      <c r="N109" s="20"/>
      <c r="O109" s="20"/>
      <c r="P109" s="20"/>
      <c r="Q109" s="20"/>
      <c r="R109" s="20"/>
      <c r="S109" s="20"/>
      <c r="T109" s="20"/>
    </row>
    <row r="110" spans="1:20" ht="25.5" hidden="1" x14ac:dyDescent="0.2">
      <c r="A110" s="106" t="s">
        <v>108</v>
      </c>
      <c r="B110" s="107">
        <v>3.4599999999999999E-2</v>
      </c>
      <c r="C110" s="25" t="e">
        <v>#N/A</v>
      </c>
      <c r="D110" s="116" t="s">
        <v>34</v>
      </c>
      <c r="E110" s="117">
        <v>2432</v>
      </c>
      <c r="F110" s="51" t="e">
        <v>#N/A</v>
      </c>
      <c r="G110" s="51" t="e">
        <f t="shared" si="1"/>
        <v>#N/A</v>
      </c>
      <c r="H110" s="120" t="s">
        <v>37</v>
      </c>
      <c r="I110" s="20" t="e">
        <v>#N/A</v>
      </c>
      <c r="J110" s="62"/>
      <c r="K110" s="20"/>
      <c r="L110" s="20"/>
      <c r="M110" s="20"/>
      <c r="N110" s="20"/>
      <c r="O110" s="20"/>
      <c r="P110" s="20"/>
      <c r="Q110" s="20"/>
      <c r="R110" s="20"/>
      <c r="S110" s="20"/>
      <c r="T110" s="20"/>
    </row>
    <row r="111" spans="1:20" hidden="1" x14ac:dyDescent="0.2">
      <c r="A111" s="106" t="s">
        <v>109</v>
      </c>
      <c r="B111" s="107">
        <v>5.7999999999999996E-3</v>
      </c>
      <c r="C111" s="25" t="e">
        <v>#N/A</v>
      </c>
      <c r="D111" s="104" t="s">
        <v>34</v>
      </c>
      <c r="E111" s="114">
        <v>11467</v>
      </c>
      <c r="F111" s="51" t="e">
        <v>#N/A</v>
      </c>
      <c r="G111" s="51" t="e">
        <f t="shared" si="1"/>
        <v>#N/A</v>
      </c>
      <c r="H111" s="120" t="s">
        <v>37</v>
      </c>
      <c r="I111" s="20" t="e">
        <v>#N/A</v>
      </c>
      <c r="J111" s="62"/>
      <c r="K111" s="20"/>
      <c r="L111" s="20"/>
      <c r="M111" s="20"/>
      <c r="N111" s="20"/>
      <c r="O111" s="20"/>
      <c r="P111" s="20"/>
      <c r="Q111" s="20"/>
      <c r="R111" s="20"/>
      <c r="S111" s="20"/>
      <c r="T111" s="20"/>
    </row>
    <row r="112" spans="1:20" ht="25.5" hidden="1" x14ac:dyDescent="0.2">
      <c r="A112" s="106" t="s">
        <v>110</v>
      </c>
      <c r="B112" s="107">
        <v>0.53600000000000003</v>
      </c>
      <c r="C112" s="25" t="e">
        <v>#N/A</v>
      </c>
      <c r="D112" s="104" t="s">
        <v>34</v>
      </c>
      <c r="E112" s="114">
        <v>11891</v>
      </c>
      <c r="F112" s="51" t="e">
        <v>#N/A</v>
      </c>
      <c r="G112" s="51" t="e">
        <f t="shared" si="1"/>
        <v>#N/A</v>
      </c>
      <c r="H112" s="120" t="s">
        <v>37</v>
      </c>
      <c r="I112" s="20" t="e">
        <v>#N/A</v>
      </c>
      <c r="J112" s="62"/>
      <c r="K112" s="20"/>
      <c r="L112" s="20"/>
      <c r="M112" s="20"/>
      <c r="N112" s="20"/>
      <c r="O112" s="20"/>
      <c r="P112" s="20"/>
      <c r="Q112" s="20"/>
      <c r="R112" s="20"/>
      <c r="S112" s="20"/>
      <c r="T112" s="20"/>
    </row>
    <row r="113" spans="1:20" ht="25.5" hidden="1" x14ac:dyDescent="0.2">
      <c r="A113" s="106" t="s">
        <v>111</v>
      </c>
      <c r="B113" s="107">
        <v>2.3E-2</v>
      </c>
      <c r="C113" s="25" t="e">
        <v>#N/A</v>
      </c>
      <c r="D113" s="104" t="s">
        <v>34</v>
      </c>
      <c r="E113" s="114">
        <v>12128</v>
      </c>
      <c r="F113" s="51" t="e">
        <v>#N/A</v>
      </c>
      <c r="G113" s="51" t="e">
        <f t="shared" si="1"/>
        <v>#N/A</v>
      </c>
      <c r="H113" s="120" t="s">
        <v>37</v>
      </c>
      <c r="I113" s="20" t="e">
        <v>#N/A</v>
      </c>
      <c r="J113" s="62"/>
      <c r="K113" s="20"/>
      <c r="L113" s="20"/>
      <c r="M113" s="20"/>
      <c r="N113" s="20"/>
      <c r="O113" s="20"/>
      <c r="P113" s="20"/>
      <c r="Q113" s="20"/>
      <c r="R113" s="20"/>
      <c r="S113" s="20"/>
      <c r="T113" s="20"/>
    </row>
    <row r="114" spans="1:20" ht="13.5" hidden="1" customHeight="1" x14ac:dyDescent="0.2">
      <c r="A114" s="106" t="s">
        <v>112</v>
      </c>
      <c r="B114" s="107">
        <v>2.1999999999999999E-2</v>
      </c>
      <c r="C114" s="25" t="e">
        <v>#N/A</v>
      </c>
      <c r="D114" s="104" t="s">
        <v>34</v>
      </c>
      <c r="E114" s="114">
        <v>12147</v>
      </c>
      <c r="F114" s="51" t="e">
        <v>#N/A</v>
      </c>
      <c r="G114" s="51" t="e">
        <f t="shared" si="1"/>
        <v>#N/A</v>
      </c>
      <c r="H114" s="120" t="s">
        <v>37</v>
      </c>
      <c r="I114" s="20" t="e">
        <v>#N/A</v>
      </c>
      <c r="J114" s="62"/>
      <c r="K114" s="20"/>
      <c r="L114" s="20"/>
      <c r="M114" s="20"/>
      <c r="N114" s="20"/>
      <c r="O114" s="20"/>
      <c r="P114" s="20"/>
      <c r="Q114" s="20"/>
      <c r="R114" s="20"/>
      <c r="S114" s="20"/>
      <c r="T114" s="20"/>
    </row>
    <row r="115" spans="1:20" ht="25.5" hidden="1" x14ac:dyDescent="0.2">
      <c r="A115" s="106" t="s">
        <v>113</v>
      </c>
      <c r="B115" s="107">
        <v>4.6100000000000002E-2</v>
      </c>
      <c r="C115" s="25" t="e">
        <v>#N/A</v>
      </c>
      <c r="D115" s="104" t="s">
        <v>34</v>
      </c>
      <c r="E115" s="114">
        <v>12296</v>
      </c>
      <c r="F115" s="51" t="e">
        <v>#N/A</v>
      </c>
      <c r="G115" s="51" t="e">
        <f t="shared" si="1"/>
        <v>#N/A</v>
      </c>
      <c r="H115" s="120" t="s">
        <v>37</v>
      </c>
      <c r="I115" s="20" t="e">
        <v>#N/A</v>
      </c>
      <c r="J115" s="62"/>
      <c r="K115" s="20"/>
      <c r="L115" s="20"/>
      <c r="M115" s="20"/>
      <c r="N115" s="20"/>
      <c r="O115" s="20"/>
      <c r="P115" s="20"/>
      <c r="Q115" s="20"/>
      <c r="R115" s="20"/>
      <c r="S115" s="20"/>
      <c r="T115" s="20"/>
    </row>
    <row r="116" spans="1:20" ht="28.5" hidden="1" customHeight="1" x14ac:dyDescent="0.2">
      <c r="A116" s="106" t="s">
        <v>114</v>
      </c>
      <c r="B116" s="107">
        <v>4.6100000000000002E-2</v>
      </c>
      <c r="C116" s="25" t="e">
        <v>#N/A</v>
      </c>
      <c r="D116" s="104" t="s">
        <v>34</v>
      </c>
      <c r="E116" s="114">
        <v>3803</v>
      </c>
      <c r="F116" s="51" t="e">
        <v>#N/A</v>
      </c>
      <c r="G116" s="51" t="e">
        <f t="shared" si="1"/>
        <v>#N/A</v>
      </c>
      <c r="H116" s="120" t="s">
        <v>37</v>
      </c>
      <c r="I116" s="20" t="e">
        <v>#N/A</v>
      </c>
      <c r="J116" s="62"/>
      <c r="K116" s="20"/>
      <c r="L116" s="20"/>
      <c r="M116" s="20"/>
      <c r="N116" s="20"/>
      <c r="O116" s="20"/>
      <c r="P116" s="20"/>
      <c r="Q116" s="20"/>
      <c r="R116" s="20"/>
      <c r="S116" s="20"/>
      <c r="T116" s="20"/>
    </row>
    <row r="117" spans="1:20" ht="13.5" hidden="1" customHeight="1" x14ac:dyDescent="0.2">
      <c r="A117" s="106" t="s">
        <v>115</v>
      </c>
      <c r="B117" s="107">
        <v>0.15</v>
      </c>
      <c r="C117" s="25" t="e">
        <v>#N/A</v>
      </c>
      <c r="D117" s="104" t="s">
        <v>34</v>
      </c>
      <c r="E117" s="114">
        <v>38192</v>
      </c>
      <c r="F117" s="51" t="e">
        <v>#N/A</v>
      </c>
      <c r="G117" s="51" t="e">
        <f t="shared" si="1"/>
        <v>#N/A</v>
      </c>
      <c r="H117" s="120" t="s">
        <v>37</v>
      </c>
      <c r="I117" s="20" t="e">
        <v>#N/A</v>
      </c>
      <c r="J117" s="62"/>
      <c r="K117" s="20"/>
      <c r="L117" s="20"/>
      <c r="M117" s="20"/>
      <c r="N117" s="20"/>
      <c r="O117" s="20"/>
      <c r="P117" s="20"/>
      <c r="Q117" s="20"/>
      <c r="R117" s="20"/>
      <c r="S117" s="20"/>
      <c r="T117" s="20"/>
    </row>
    <row r="118" spans="1:20" hidden="1" x14ac:dyDescent="0.2">
      <c r="A118" s="106" t="s">
        <v>116</v>
      </c>
      <c r="B118" s="107">
        <v>2.4E-2</v>
      </c>
      <c r="C118" s="25" t="e">
        <v>#N/A</v>
      </c>
      <c r="D118" s="104" t="s">
        <v>34</v>
      </c>
      <c r="E118" s="114">
        <v>21127</v>
      </c>
      <c r="F118" s="51" t="e">
        <v>#N/A</v>
      </c>
      <c r="G118" s="51" t="e">
        <f t="shared" si="1"/>
        <v>#N/A</v>
      </c>
      <c r="H118" s="120" t="s">
        <v>37</v>
      </c>
      <c r="I118" s="20" t="e">
        <v>#N/A</v>
      </c>
      <c r="J118" s="62"/>
      <c r="K118" s="20"/>
      <c r="L118" s="20"/>
      <c r="M118" s="20"/>
      <c r="N118" s="20"/>
      <c r="O118" s="20"/>
      <c r="P118" s="20"/>
      <c r="Q118" s="20"/>
      <c r="R118" s="20"/>
      <c r="S118" s="20"/>
      <c r="T118" s="20"/>
    </row>
    <row r="119" spans="1:20" hidden="1" x14ac:dyDescent="0.2">
      <c r="A119" s="106" t="s">
        <v>117</v>
      </c>
      <c r="B119" s="107">
        <v>0.03</v>
      </c>
      <c r="C119" s="25" t="e">
        <v>#N/A</v>
      </c>
      <c r="D119" s="104" t="s">
        <v>34</v>
      </c>
      <c r="E119" s="114">
        <v>11871</v>
      </c>
      <c r="F119" s="51" t="e">
        <v>#N/A</v>
      </c>
      <c r="G119" s="51" t="e">
        <f t="shared" si="1"/>
        <v>#N/A</v>
      </c>
      <c r="H119" s="120" t="s">
        <v>37</v>
      </c>
      <c r="I119" s="20" t="e">
        <v>#N/A</v>
      </c>
      <c r="J119" s="62"/>
      <c r="K119" s="20"/>
      <c r="L119" s="20"/>
      <c r="M119" s="20"/>
      <c r="N119" s="20"/>
      <c r="O119" s="20"/>
      <c r="P119" s="20"/>
      <c r="Q119" s="20"/>
      <c r="R119" s="20"/>
      <c r="S119" s="20"/>
      <c r="T119" s="20"/>
    </row>
    <row r="120" spans="1:20" ht="25.5" hidden="1" x14ac:dyDescent="0.2">
      <c r="A120" s="106" t="s">
        <v>118</v>
      </c>
      <c r="B120" s="107">
        <v>0.03</v>
      </c>
      <c r="C120" s="25" t="e">
        <v>#N/A</v>
      </c>
      <c r="D120" s="104" t="s">
        <v>34</v>
      </c>
      <c r="E120" s="114">
        <v>10425</v>
      </c>
      <c r="F120" s="51" t="e">
        <v>#N/A</v>
      </c>
      <c r="G120" s="51" t="e">
        <f t="shared" si="1"/>
        <v>#N/A</v>
      </c>
      <c r="H120" s="120" t="s">
        <v>37</v>
      </c>
      <c r="I120" s="20" t="e">
        <v>#N/A</v>
      </c>
      <c r="J120" s="62"/>
      <c r="K120" s="20"/>
      <c r="L120" s="20"/>
      <c r="M120" s="20"/>
      <c r="N120" s="20"/>
      <c r="O120" s="20"/>
      <c r="P120" s="20"/>
      <c r="Q120" s="20"/>
      <c r="R120" s="20"/>
      <c r="S120" s="20"/>
      <c r="T120" s="20"/>
    </row>
    <row r="121" spans="1:20" hidden="1" x14ac:dyDescent="0.2">
      <c r="A121" s="106" t="s">
        <v>119</v>
      </c>
      <c r="B121" s="107">
        <v>0.37</v>
      </c>
      <c r="C121" s="25" t="e">
        <v>#N/A</v>
      </c>
      <c r="D121" s="104" t="s">
        <v>34</v>
      </c>
      <c r="E121" s="114">
        <v>9868</v>
      </c>
      <c r="F121" s="51" t="e">
        <v>#N/A</v>
      </c>
      <c r="G121" s="51" t="e">
        <f t="shared" si="1"/>
        <v>#N/A</v>
      </c>
      <c r="H121" s="120" t="s">
        <v>37</v>
      </c>
      <c r="I121" s="20" t="e">
        <v>#N/A</v>
      </c>
      <c r="J121" s="62"/>
      <c r="K121" s="20"/>
      <c r="L121" s="20"/>
      <c r="M121" s="20"/>
      <c r="N121" s="20"/>
      <c r="O121" s="20"/>
      <c r="P121" s="20"/>
      <c r="Q121" s="20"/>
      <c r="R121" s="20"/>
      <c r="S121" s="20"/>
      <c r="T121" s="20"/>
    </row>
    <row r="122" spans="1:20" ht="25.5" hidden="1" x14ac:dyDescent="0.2">
      <c r="A122" s="106" t="s">
        <v>120</v>
      </c>
      <c r="B122" s="107">
        <v>0.03</v>
      </c>
      <c r="C122" s="25" t="e">
        <v>#N/A</v>
      </c>
      <c r="D122" s="104" t="s">
        <v>34</v>
      </c>
      <c r="E122" s="114">
        <v>1031</v>
      </c>
      <c r="F122" s="51" t="e">
        <v>#N/A</v>
      </c>
      <c r="G122" s="51" t="e">
        <f t="shared" si="1"/>
        <v>#N/A</v>
      </c>
      <c r="H122" s="120" t="s">
        <v>37</v>
      </c>
      <c r="I122" s="20" t="e">
        <v>#N/A</v>
      </c>
      <c r="J122" s="62"/>
      <c r="K122" s="20"/>
      <c r="L122" s="20"/>
      <c r="M122" s="20"/>
      <c r="N122" s="20"/>
      <c r="O122" s="20"/>
      <c r="P122" s="20"/>
      <c r="Q122" s="20"/>
      <c r="R122" s="20"/>
      <c r="S122" s="20"/>
      <c r="T122" s="20"/>
    </row>
    <row r="123" spans="1:20" ht="38.25" hidden="1" x14ac:dyDescent="0.2">
      <c r="A123" s="106" t="s">
        <v>121</v>
      </c>
      <c r="B123" s="107">
        <v>0.03</v>
      </c>
      <c r="C123" s="25" t="e">
        <v>#N/A</v>
      </c>
      <c r="D123" s="104" t="s">
        <v>34</v>
      </c>
      <c r="E123" s="114">
        <v>1030</v>
      </c>
      <c r="F123" s="51" t="e">
        <v>#N/A</v>
      </c>
      <c r="G123" s="51" t="e">
        <f t="shared" si="1"/>
        <v>#N/A</v>
      </c>
      <c r="H123" s="120" t="s">
        <v>37</v>
      </c>
      <c r="I123" s="20" t="e">
        <v>#N/A</v>
      </c>
      <c r="J123" s="62"/>
      <c r="K123" s="20"/>
      <c r="L123" s="20"/>
      <c r="M123" s="20"/>
      <c r="N123" s="20"/>
      <c r="O123" s="20"/>
      <c r="P123" s="20"/>
      <c r="Q123" s="20"/>
      <c r="R123" s="20"/>
      <c r="S123" s="20"/>
      <c r="T123" s="20"/>
    </row>
    <row r="124" spans="1:20" ht="25.5" hidden="1" x14ac:dyDescent="0.2">
      <c r="A124" s="106" t="s">
        <v>122</v>
      </c>
      <c r="B124" s="107">
        <v>0.03</v>
      </c>
      <c r="C124" s="25" t="e">
        <v>#N/A</v>
      </c>
      <c r="D124" s="104" t="s">
        <v>34</v>
      </c>
      <c r="E124" s="114">
        <v>13415</v>
      </c>
      <c r="F124" s="51" t="e">
        <v>#N/A</v>
      </c>
      <c r="G124" s="51" t="e">
        <f t="shared" si="1"/>
        <v>#N/A</v>
      </c>
      <c r="H124" s="120" t="s">
        <v>37</v>
      </c>
      <c r="I124" s="20" t="e">
        <v>#N/A</v>
      </c>
      <c r="J124" s="62"/>
      <c r="K124" s="20"/>
      <c r="L124" s="20"/>
      <c r="M124" s="20"/>
      <c r="N124" s="20"/>
      <c r="O124" s="20"/>
      <c r="P124" s="20"/>
      <c r="Q124" s="20"/>
      <c r="R124" s="20"/>
      <c r="S124" s="20"/>
      <c r="T124" s="20"/>
    </row>
    <row r="125" spans="1:20" hidden="1" x14ac:dyDescent="0.2">
      <c r="A125" s="106" t="s">
        <v>123</v>
      </c>
      <c r="B125" s="107">
        <v>0.31</v>
      </c>
      <c r="C125" s="25" t="e">
        <v>#N/A</v>
      </c>
      <c r="D125" s="104" t="s">
        <v>34</v>
      </c>
      <c r="E125" s="114">
        <v>9836</v>
      </c>
      <c r="F125" s="51" t="e">
        <v>#N/A</v>
      </c>
      <c r="G125" s="51" t="e">
        <f t="shared" si="1"/>
        <v>#N/A</v>
      </c>
      <c r="H125" s="120" t="s">
        <v>37</v>
      </c>
      <c r="I125" s="20" t="e">
        <v>#N/A</v>
      </c>
      <c r="J125" s="62"/>
      <c r="K125" s="20"/>
      <c r="L125" s="20"/>
      <c r="M125" s="20"/>
      <c r="N125" s="20"/>
      <c r="O125" s="20"/>
      <c r="P125" s="20"/>
      <c r="Q125" s="20"/>
      <c r="R125" s="20"/>
      <c r="S125" s="20"/>
      <c r="T125" s="20"/>
    </row>
    <row r="126" spans="1:20" ht="25.5" hidden="1" x14ac:dyDescent="0.2">
      <c r="A126" s="106" t="s">
        <v>124</v>
      </c>
      <c r="B126" s="107">
        <v>0.03</v>
      </c>
      <c r="C126" s="25" t="e">
        <v>#N/A</v>
      </c>
      <c r="D126" s="104" t="s">
        <v>34</v>
      </c>
      <c r="E126" s="114">
        <v>6140</v>
      </c>
      <c r="F126" s="51" t="e">
        <v>#N/A</v>
      </c>
      <c r="G126" s="51" t="e">
        <f t="shared" si="1"/>
        <v>#N/A</v>
      </c>
      <c r="H126" s="120" t="s">
        <v>37</v>
      </c>
      <c r="I126" s="20" t="e">
        <v>#N/A</v>
      </c>
      <c r="J126" s="62"/>
      <c r="K126" s="20"/>
      <c r="L126" s="20"/>
      <c r="M126" s="20"/>
      <c r="N126" s="20"/>
      <c r="O126" s="20"/>
      <c r="P126" s="20"/>
      <c r="Q126" s="20"/>
      <c r="R126" s="20"/>
      <c r="S126" s="20"/>
      <c r="T126" s="20"/>
    </row>
    <row r="127" spans="1:20" ht="25.5" hidden="1" x14ac:dyDescent="0.2">
      <c r="A127" s="106" t="s">
        <v>125</v>
      </c>
      <c r="B127" s="107">
        <v>0.06</v>
      </c>
      <c r="C127" s="25" t="e">
        <v>#N/A</v>
      </c>
      <c r="D127" s="104" t="s">
        <v>34</v>
      </c>
      <c r="E127" s="114">
        <v>6141</v>
      </c>
      <c r="F127" s="51" t="e">
        <v>#N/A</v>
      </c>
      <c r="G127" s="51" t="e">
        <f t="shared" si="1"/>
        <v>#N/A</v>
      </c>
      <c r="H127" s="120" t="s">
        <v>37</v>
      </c>
      <c r="I127" s="20" t="e">
        <v>#N/A</v>
      </c>
      <c r="J127" s="62"/>
      <c r="K127" s="20"/>
      <c r="L127" s="20"/>
      <c r="M127" s="20"/>
      <c r="N127" s="20"/>
      <c r="O127" s="20"/>
      <c r="P127" s="20"/>
      <c r="Q127" s="20"/>
      <c r="R127" s="20"/>
      <c r="S127" s="20"/>
      <c r="T127" s="20"/>
    </row>
    <row r="128" spans="1:20" hidden="1" x14ac:dyDescent="0.2">
      <c r="A128" s="106" t="s">
        <v>126</v>
      </c>
      <c r="B128" s="107">
        <v>0.03</v>
      </c>
      <c r="C128" s="25" t="e">
        <v>#N/A</v>
      </c>
      <c r="D128" s="104" t="s">
        <v>34</v>
      </c>
      <c r="E128" s="114">
        <v>6146</v>
      </c>
      <c r="F128" s="51" t="e">
        <v>#N/A</v>
      </c>
      <c r="G128" s="51" t="e">
        <f t="shared" si="1"/>
        <v>#N/A</v>
      </c>
      <c r="H128" s="120" t="s">
        <v>37</v>
      </c>
      <c r="I128" s="20" t="e">
        <v>#N/A</v>
      </c>
      <c r="J128" s="62"/>
      <c r="K128" s="20"/>
      <c r="L128" s="20"/>
      <c r="M128" s="20"/>
      <c r="N128" s="20"/>
      <c r="O128" s="20"/>
      <c r="P128" s="20"/>
      <c r="Q128" s="20"/>
      <c r="R128" s="20"/>
      <c r="S128" s="20"/>
      <c r="T128" s="20"/>
    </row>
    <row r="129" spans="1:20" ht="25.5" hidden="1" x14ac:dyDescent="0.2">
      <c r="A129" s="106" t="s">
        <v>127</v>
      </c>
      <c r="B129" s="107">
        <v>0.03</v>
      </c>
      <c r="C129" s="25" t="e">
        <v>#N/A</v>
      </c>
      <c r="D129" s="104" t="s">
        <v>34</v>
      </c>
      <c r="E129" s="114">
        <v>6158</v>
      </c>
      <c r="F129" s="51" t="e">
        <v>#N/A</v>
      </c>
      <c r="G129" s="51" t="e">
        <f t="shared" si="1"/>
        <v>#N/A</v>
      </c>
      <c r="H129" s="120" t="s">
        <v>37</v>
      </c>
      <c r="I129" s="20" t="e">
        <v>#N/A</v>
      </c>
      <c r="J129" s="62"/>
      <c r="K129" s="20"/>
      <c r="L129" s="20"/>
      <c r="M129" s="20"/>
      <c r="N129" s="20"/>
      <c r="O129" s="20"/>
      <c r="P129" s="20"/>
      <c r="Q129" s="20"/>
      <c r="R129" s="20"/>
      <c r="S129" s="20"/>
      <c r="T129" s="20"/>
    </row>
    <row r="130" spans="1:20" hidden="1" x14ac:dyDescent="0.2">
      <c r="A130" s="106" t="s">
        <v>128</v>
      </c>
      <c r="B130" s="107">
        <v>0.03</v>
      </c>
      <c r="C130" s="25" t="e">
        <v>#N/A</v>
      </c>
      <c r="D130" s="104" t="s">
        <v>34</v>
      </c>
      <c r="E130" s="114">
        <v>7608</v>
      </c>
      <c r="F130" s="51" t="e">
        <v>#N/A</v>
      </c>
      <c r="G130" s="51" t="e">
        <f t="shared" si="1"/>
        <v>#N/A</v>
      </c>
      <c r="H130" s="120" t="s">
        <v>37</v>
      </c>
      <c r="I130" s="20" t="e">
        <v>#N/A</v>
      </c>
      <c r="J130" s="62"/>
      <c r="K130" s="20"/>
      <c r="L130" s="20"/>
      <c r="M130" s="20"/>
      <c r="N130" s="20"/>
      <c r="O130" s="20"/>
      <c r="P130" s="20"/>
      <c r="Q130" s="20"/>
      <c r="R130" s="20"/>
      <c r="S130" s="20"/>
      <c r="T130" s="20"/>
    </row>
    <row r="131" spans="1:20" hidden="1" x14ac:dyDescent="0.2">
      <c r="A131" s="106" t="s">
        <v>129</v>
      </c>
      <c r="B131" s="107">
        <v>0.03</v>
      </c>
      <c r="C131" s="25" t="e">
        <v>#N/A</v>
      </c>
      <c r="D131" s="104" t="s">
        <v>34</v>
      </c>
      <c r="E131" s="114">
        <v>10420</v>
      </c>
      <c r="F131" s="51" t="e">
        <v>#N/A</v>
      </c>
      <c r="G131" s="51" t="e">
        <f t="shared" si="1"/>
        <v>#N/A</v>
      </c>
      <c r="H131" s="120" t="s">
        <v>37</v>
      </c>
      <c r="I131" s="20" t="e">
        <v>#N/A</v>
      </c>
      <c r="J131" s="62"/>
      <c r="K131" s="20"/>
      <c r="L131" s="20"/>
      <c r="M131" s="20"/>
      <c r="N131" s="20"/>
      <c r="O131" s="20"/>
      <c r="P131" s="20"/>
      <c r="Q131" s="20"/>
      <c r="R131" s="20"/>
      <c r="S131" s="20"/>
      <c r="T131" s="20"/>
    </row>
    <row r="132" spans="1:20" hidden="1" x14ac:dyDescent="0.2">
      <c r="A132" s="106" t="s">
        <v>130</v>
      </c>
      <c r="B132" s="107">
        <v>0.03</v>
      </c>
      <c r="C132" s="25" t="e">
        <v>#N/A</v>
      </c>
      <c r="D132" s="104" t="s">
        <v>34</v>
      </c>
      <c r="E132" s="114">
        <v>11753</v>
      </c>
      <c r="F132" s="51" t="e">
        <v>#N/A</v>
      </c>
      <c r="G132" s="51" t="e">
        <f t="shared" si="1"/>
        <v>#N/A</v>
      </c>
      <c r="H132" s="120" t="s">
        <v>37</v>
      </c>
      <c r="I132" s="20" t="e">
        <v>#N/A</v>
      </c>
      <c r="J132" s="62"/>
      <c r="K132" s="20"/>
      <c r="L132" s="20"/>
      <c r="M132" s="20"/>
      <c r="N132" s="20"/>
      <c r="O132" s="20"/>
      <c r="P132" s="20"/>
      <c r="Q132" s="20"/>
      <c r="R132" s="20"/>
      <c r="S132" s="20"/>
      <c r="T132" s="20"/>
    </row>
    <row r="133" spans="1:20" hidden="1" x14ac:dyDescent="0.2">
      <c r="A133" s="106" t="s">
        <v>131</v>
      </c>
      <c r="B133" s="107">
        <v>0.03</v>
      </c>
      <c r="C133" s="25" t="e">
        <v>#N/A</v>
      </c>
      <c r="D133" s="104" t="s">
        <v>34</v>
      </c>
      <c r="E133" s="114">
        <v>1966</v>
      </c>
      <c r="F133" s="51" t="e">
        <v>#N/A</v>
      </c>
      <c r="G133" s="51" t="e">
        <f t="shared" si="1"/>
        <v>#N/A</v>
      </c>
      <c r="H133" s="120" t="s">
        <v>37</v>
      </c>
      <c r="I133" s="20" t="e">
        <v>#N/A</v>
      </c>
      <c r="J133" s="62"/>
      <c r="K133" s="20"/>
      <c r="L133" s="20"/>
      <c r="M133" s="20"/>
      <c r="N133" s="20"/>
      <c r="O133" s="20"/>
      <c r="P133" s="20"/>
      <c r="Q133" s="20"/>
      <c r="R133" s="20"/>
      <c r="S133" s="20"/>
      <c r="T133" s="20"/>
    </row>
    <row r="134" spans="1:20" hidden="1" x14ac:dyDescent="0.2">
      <c r="A134" s="106" t="s">
        <v>132</v>
      </c>
      <c r="B134" s="107">
        <v>1.29</v>
      </c>
      <c r="C134" s="25" t="e">
        <v>#N/A</v>
      </c>
      <c r="D134" s="104" t="s">
        <v>34</v>
      </c>
      <c r="E134" s="114">
        <v>20209</v>
      </c>
      <c r="F134" s="51" t="e">
        <v>#N/A</v>
      </c>
      <c r="G134" s="51" t="e">
        <f t="shared" si="1"/>
        <v>#N/A</v>
      </c>
      <c r="H134" s="120" t="s">
        <v>37</v>
      </c>
      <c r="I134" s="20" t="e">
        <v>#N/A</v>
      </c>
      <c r="J134" s="62"/>
      <c r="K134" s="20"/>
      <c r="L134" s="20"/>
      <c r="M134" s="20"/>
      <c r="N134" s="20"/>
      <c r="O134" s="20"/>
      <c r="P134" s="20"/>
      <c r="Q134" s="20"/>
      <c r="R134" s="20"/>
      <c r="S134" s="20"/>
      <c r="T134" s="20"/>
    </row>
    <row r="135" spans="1:20" hidden="1" x14ac:dyDescent="0.2">
      <c r="A135" s="106" t="s">
        <v>133</v>
      </c>
      <c r="B135" s="107">
        <v>0.1</v>
      </c>
      <c r="C135" s="25" t="e">
        <v>#N/A</v>
      </c>
      <c r="D135" s="104" t="s">
        <v>34</v>
      </c>
      <c r="E135" s="114">
        <v>20211</v>
      </c>
      <c r="F135" s="51" t="e">
        <v>#N/A</v>
      </c>
      <c r="G135" s="51" t="e">
        <f t="shared" si="1"/>
        <v>#N/A</v>
      </c>
      <c r="H135" s="120" t="s">
        <v>37</v>
      </c>
      <c r="I135" s="20" t="e">
        <v>#N/A</v>
      </c>
      <c r="J135" s="62"/>
      <c r="K135" s="20"/>
      <c r="L135" s="20"/>
      <c r="M135" s="20"/>
      <c r="N135" s="20"/>
      <c r="O135" s="20"/>
      <c r="P135" s="20"/>
      <c r="Q135" s="20"/>
      <c r="R135" s="20"/>
      <c r="S135" s="20"/>
      <c r="T135" s="20"/>
    </row>
    <row r="136" spans="1:20" ht="25.5" hidden="1" x14ac:dyDescent="0.2">
      <c r="A136" s="106" t="s">
        <v>134</v>
      </c>
      <c r="B136" s="107">
        <v>0.01</v>
      </c>
      <c r="C136" s="25" t="s">
        <v>20</v>
      </c>
      <c r="D136" s="104" t="s">
        <v>34</v>
      </c>
      <c r="E136" s="114">
        <v>73361</v>
      </c>
      <c r="F136" s="51">
        <v>346.09</v>
      </c>
      <c r="G136" s="51">
        <f t="shared" si="1"/>
        <v>3.46</v>
      </c>
      <c r="H136" s="120" t="s">
        <v>38</v>
      </c>
      <c r="I136" s="20" t="s">
        <v>15</v>
      </c>
      <c r="J136" s="62"/>
      <c r="K136" s="20"/>
      <c r="L136" s="20"/>
      <c r="M136" s="20"/>
      <c r="N136" s="20"/>
      <c r="O136" s="20"/>
      <c r="P136" s="20"/>
      <c r="Q136" s="20"/>
      <c r="R136" s="20"/>
      <c r="S136" s="20"/>
      <c r="T136" s="20"/>
    </row>
    <row r="137" spans="1:20" ht="63.75" hidden="1" x14ac:dyDescent="0.2">
      <c r="A137" s="121" t="s">
        <v>135</v>
      </c>
      <c r="B137" s="107">
        <v>0.01</v>
      </c>
      <c r="C137" s="25" t="s">
        <v>10</v>
      </c>
      <c r="D137" s="104" t="s">
        <v>34</v>
      </c>
      <c r="E137" s="114">
        <v>95463</v>
      </c>
      <c r="F137" s="51">
        <v>1206.93</v>
      </c>
      <c r="G137" s="51">
        <f t="shared" si="1"/>
        <v>12.07</v>
      </c>
      <c r="H137" s="120" t="s">
        <v>38</v>
      </c>
      <c r="I137" s="20" t="s">
        <v>165</v>
      </c>
      <c r="J137" s="62"/>
      <c r="K137" s="20"/>
      <c r="L137" s="20"/>
      <c r="M137" s="20"/>
      <c r="N137" s="20"/>
      <c r="O137" s="20"/>
      <c r="P137" s="20"/>
      <c r="Q137" s="20"/>
      <c r="R137" s="20"/>
      <c r="S137" s="20"/>
      <c r="T137" s="20"/>
    </row>
    <row r="138" spans="1:20" ht="38.25" hidden="1" x14ac:dyDescent="0.2">
      <c r="A138" s="121" t="s">
        <v>136</v>
      </c>
      <c r="B138" s="107">
        <v>0.01</v>
      </c>
      <c r="C138" s="25" t="s">
        <v>10</v>
      </c>
      <c r="D138" s="104" t="s">
        <v>34</v>
      </c>
      <c r="E138" s="114" t="s">
        <v>21</v>
      </c>
      <c r="F138" s="51">
        <v>1140.56</v>
      </c>
      <c r="G138" s="51">
        <f t="shared" si="1"/>
        <v>11.41</v>
      </c>
      <c r="H138" s="120" t="s">
        <v>38</v>
      </c>
      <c r="I138" s="20" t="s">
        <v>166</v>
      </c>
      <c r="J138" s="62"/>
      <c r="K138" s="20"/>
      <c r="L138" s="20"/>
      <c r="M138" s="20"/>
      <c r="N138" s="20"/>
      <c r="O138" s="20"/>
      <c r="P138" s="20"/>
      <c r="Q138" s="20"/>
      <c r="R138" s="20"/>
      <c r="S138" s="20"/>
      <c r="T138" s="20"/>
    </row>
    <row r="139" spans="1:20" hidden="1" x14ac:dyDescent="0.2">
      <c r="A139" s="70" t="s">
        <v>76</v>
      </c>
      <c r="B139" s="71"/>
      <c r="C139" s="71"/>
      <c r="D139" s="71"/>
      <c r="E139" s="72"/>
      <c r="F139" s="73"/>
      <c r="G139" s="26" t="e">
        <f>SUM(G92:G138)</f>
        <v>#N/A</v>
      </c>
      <c r="H139" s="53"/>
      <c r="I139" s="20" t="e">
        <v>#N/A</v>
      </c>
      <c r="J139" s="20"/>
      <c r="K139" s="20"/>
      <c r="L139" s="20"/>
      <c r="M139" s="20"/>
      <c r="N139" s="20"/>
      <c r="O139" s="20"/>
      <c r="P139" s="20"/>
      <c r="Q139" s="20"/>
      <c r="R139" s="20"/>
      <c r="S139" s="20"/>
      <c r="T139" s="20"/>
    </row>
    <row r="140" spans="1:20" hidden="1" x14ac:dyDescent="0.2">
      <c r="A140" s="58"/>
      <c r="B140" s="59"/>
      <c r="C140" s="57"/>
      <c r="D140" s="60"/>
      <c r="E140" s="61"/>
      <c r="F140" s="74"/>
      <c r="G140" s="75"/>
      <c r="H140" s="76" t="s">
        <v>77</v>
      </c>
      <c r="I140" s="77" t="s">
        <v>78</v>
      </c>
      <c r="J140" s="77" t="s">
        <v>53</v>
      </c>
      <c r="K140" s="20"/>
      <c r="L140" s="20"/>
      <c r="M140" s="20"/>
      <c r="N140" s="20"/>
      <c r="O140" s="20"/>
      <c r="P140" s="20"/>
      <c r="Q140" s="20"/>
      <c r="R140" s="20"/>
      <c r="S140" s="20"/>
      <c r="T140" s="20"/>
    </row>
    <row r="141" spans="1:20" hidden="1" x14ac:dyDescent="0.2">
      <c r="A141" s="78" t="s">
        <v>79</v>
      </c>
      <c r="B141" s="79"/>
      <c r="C141" s="79"/>
      <c r="D141" s="57"/>
      <c r="E141" s="57"/>
      <c r="F141" s="80"/>
      <c r="G141" s="81" t="e">
        <f>G89+G139</f>
        <v>#N/A</v>
      </c>
      <c r="H141" s="122"/>
      <c r="I141" s="101" t="str">
        <f>E80</f>
        <v>S/ REF.</v>
      </c>
      <c r="J141" s="101" t="str">
        <f>F80</f>
        <v>S/C</v>
      </c>
      <c r="K141" s="21"/>
      <c r="L141" s="20"/>
      <c r="M141" s="20"/>
      <c r="N141" s="20"/>
      <c r="O141" s="20"/>
      <c r="P141" s="20"/>
      <c r="Q141" s="20"/>
      <c r="R141" s="20"/>
      <c r="S141" s="20"/>
      <c r="T141" s="20"/>
    </row>
    <row r="142" spans="1:20" hidden="1" x14ac:dyDescent="0.2">
      <c r="A142" s="82" t="str">
        <f>"B.D.I. = "&amp;FIXED(BDI*100,2)&amp;"% [4]"</f>
        <v>B.D.I. = 0,00% [4]</v>
      </c>
      <c r="B142" s="83"/>
      <c r="C142" s="83"/>
      <c r="D142" s="84"/>
      <c r="E142" s="84"/>
      <c r="F142" s="85"/>
      <c r="G142" s="86" t="e">
        <f>ROUND(G141*BDI,2)</f>
        <v>#N/A</v>
      </c>
      <c r="H142" s="87" t="e">
        <v>#REF!</v>
      </c>
      <c r="I142" s="123" t="s">
        <v>137</v>
      </c>
      <c r="J142" s="102"/>
      <c r="K142" s="20"/>
      <c r="L142" s="20"/>
      <c r="M142" s="20"/>
      <c r="N142" s="20"/>
      <c r="O142" s="20"/>
      <c r="P142" s="20"/>
      <c r="Q142" s="20"/>
      <c r="R142" s="20"/>
      <c r="S142" s="20"/>
      <c r="T142" s="20"/>
    </row>
    <row r="143" spans="1:20" hidden="1" x14ac:dyDescent="0.2">
      <c r="A143" s="88" t="s">
        <v>80</v>
      </c>
      <c r="B143" s="89"/>
      <c r="C143" s="89"/>
      <c r="D143" s="90"/>
      <c r="E143" s="90"/>
      <c r="F143" s="91"/>
      <c r="G143" s="28" t="e">
        <f>G141+G142</f>
        <v>#N/A</v>
      </c>
      <c r="H143" s="92" t="e">
        <f>IF(H142&lt;=2%,"OK","CORRIGIR")</f>
        <v>#REF!</v>
      </c>
      <c r="I143" s="22"/>
      <c r="J143" s="102"/>
      <c r="K143" s="20"/>
      <c r="L143" s="20"/>
      <c r="M143" s="20"/>
      <c r="N143" s="20"/>
      <c r="O143" s="20"/>
      <c r="P143" s="20"/>
      <c r="Q143" s="20"/>
      <c r="R143" s="20"/>
      <c r="S143" s="20"/>
      <c r="T143" s="20"/>
    </row>
    <row r="144" spans="1:20" hidden="1" x14ac:dyDescent="0.2">
      <c r="A144" s="124"/>
      <c r="B144" s="124"/>
      <c r="C144" s="124"/>
      <c r="D144" s="125"/>
      <c r="E144" s="125"/>
      <c r="F144" s="125"/>
      <c r="G144" s="41"/>
      <c r="H144" s="92"/>
      <c r="I144" s="22"/>
      <c r="J144" s="102"/>
      <c r="K144" s="20"/>
      <c r="L144" s="20"/>
      <c r="M144" s="20"/>
      <c r="N144" s="20"/>
      <c r="O144" s="20"/>
      <c r="P144" s="20"/>
      <c r="Q144" s="20"/>
      <c r="R144" s="20"/>
      <c r="S144" s="20"/>
      <c r="T144" s="20"/>
    </row>
    <row r="145" spans="1:20" hidden="1" x14ac:dyDescent="0.2">
      <c r="A145" s="365" t="s">
        <v>138</v>
      </c>
      <c r="B145" s="366"/>
      <c r="C145" s="366"/>
      <c r="D145" s="367"/>
      <c r="E145" s="38" t="s">
        <v>1</v>
      </c>
      <c r="F145" s="38" t="s">
        <v>2</v>
      </c>
      <c r="G145" s="38" t="s">
        <v>44</v>
      </c>
      <c r="H145" s="53"/>
      <c r="I145" s="20"/>
      <c r="J145" s="20"/>
      <c r="K145" s="20"/>
      <c r="L145" s="20"/>
      <c r="M145" s="20"/>
      <c r="N145" s="20"/>
      <c r="O145" s="20"/>
      <c r="P145" s="20"/>
      <c r="Q145" s="20"/>
      <c r="R145" s="20"/>
      <c r="S145" s="20"/>
      <c r="T145" s="20"/>
    </row>
    <row r="146" spans="1:20" hidden="1" x14ac:dyDescent="0.2">
      <c r="A146" s="368"/>
      <c r="B146" s="369"/>
      <c r="C146" s="369"/>
      <c r="D146" s="370"/>
      <c r="E146" s="40" t="s">
        <v>34</v>
      </c>
      <c r="F146" s="126">
        <v>73372</v>
      </c>
      <c r="G146" s="38" t="s">
        <v>52</v>
      </c>
      <c r="H146" s="93"/>
      <c r="I146" s="20"/>
      <c r="J146" s="20"/>
      <c r="K146" s="20"/>
      <c r="L146" s="20"/>
      <c r="M146" s="20"/>
      <c r="N146" s="20"/>
      <c r="O146" s="20"/>
      <c r="P146" s="20"/>
      <c r="Q146" s="20"/>
      <c r="R146" s="20"/>
      <c r="S146" s="20"/>
      <c r="T146" s="20"/>
    </row>
    <row r="147" spans="1:20" hidden="1" x14ac:dyDescent="0.2">
      <c r="A147" s="42" t="s">
        <v>68</v>
      </c>
      <c r="B147" s="43" t="s">
        <v>5</v>
      </c>
      <c r="C147" s="44" t="s">
        <v>6</v>
      </c>
      <c r="D147" s="45"/>
      <c r="E147" s="94" t="s">
        <v>69</v>
      </c>
      <c r="F147" s="44" t="s">
        <v>70</v>
      </c>
      <c r="G147" s="46" t="s">
        <v>71</v>
      </c>
      <c r="H147" s="53"/>
      <c r="I147" s="20"/>
      <c r="J147" s="20"/>
      <c r="K147" s="20"/>
      <c r="L147" s="20"/>
      <c r="M147" s="20"/>
      <c r="N147" s="20"/>
      <c r="O147" s="20"/>
      <c r="P147" s="20"/>
      <c r="Q147" s="20"/>
      <c r="R147" s="20"/>
      <c r="S147" s="20"/>
      <c r="T147" s="20"/>
    </row>
    <row r="148" spans="1:20" hidden="1" x14ac:dyDescent="0.2">
      <c r="A148" s="47"/>
      <c r="B148" s="48"/>
      <c r="C148" s="25"/>
      <c r="D148" s="49"/>
      <c r="E148" s="50"/>
      <c r="F148" s="51">
        <v>0</v>
      </c>
      <c r="G148" s="52">
        <f>ROUND(B148*F148,2)</f>
        <v>0</v>
      </c>
      <c r="H148" s="53"/>
      <c r="I148" s="20"/>
      <c r="J148" s="20"/>
      <c r="K148" s="20"/>
      <c r="L148" s="20"/>
      <c r="M148" s="20"/>
      <c r="N148" s="20"/>
      <c r="O148" s="20"/>
      <c r="P148" s="20"/>
      <c r="Q148" s="20"/>
      <c r="R148" s="20"/>
      <c r="S148" s="20"/>
      <c r="T148" s="20"/>
    </row>
    <row r="149" spans="1:20" hidden="1" x14ac:dyDescent="0.2">
      <c r="A149" s="337" t="s">
        <v>72</v>
      </c>
      <c r="B149" s="338"/>
      <c r="C149" s="338"/>
      <c r="D149" s="57"/>
      <c r="E149" s="57"/>
      <c r="F149" s="51"/>
      <c r="G149" s="52">
        <f>SUM(G148:G148)</f>
        <v>0</v>
      </c>
      <c r="H149" s="53"/>
      <c r="I149" s="20"/>
      <c r="J149" s="20"/>
      <c r="K149" s="20"/>
      <c r="L149" s="20"/>
      <c r="M149" s="20"/>
      <c r="N149" s="20"/>
      <c r="O149" s="20"/>
      <c r="P149" s="20"/>
      <c r="Q149" s="20"/>
      <c r="R149" s="20"/>
      <c r="S149" s="20"/>
      <c r="T149" s="20"/>
    </row>
    <row r="150" spans="1:20" hidden="1" x14ac:dyDescent="0.2">
      <c r="A150" s="58"/>
      <c r="B150" s="59"/>
      <c r="C150" s="57"/>
      <c r="D150" s="60"/>
      <c r="E150" s="60"/>
      <c r="F150" s="61"/>
      <c r="G150" s="51"/>
      <c r="H150" s="53"/>
      <c r="I150" s="20"/>
      <c r="J150" s="20"/>
      <c r="K150" s="20"/>
      <c r="L150" s="20"/>
      <c r="M150" s="20"/>
      <c r="N150" s="20"/>
      <c r="O150" s="20"/>
      <c r="P150" s="20"/>
      <c r="Q150" s="20"/>
      <c r="R150" s="20"/>
      <c r="S150" s="20"/>
      <c r="T150" s="20"/>
    </row>
    <row r="151" spans="1:20" hidden="1" x14ac:dyDescent="0.2">
      <c r="A151" s="63" t="s">
        <v>73</v>
      </c>
      <c r="B151" s="43" t="s">
        <v>5</v>
      </c>
      <c r="C151" s="64" t="s">
        <v>6</v>
      </c>
      <c r="D151" s="65"/>
      <c r="E151" s="94" t="s">
        <v>69</v>
      </c>
      <c r="F151" s="66" t="s">
        <v>74</v>
      </c>
      <c r="G151" s="67" t="s">
        <v>75</v>
      </c>
      <c r="H151" s="53"/>
      <c r="I151" s="20"/>
      <c r="J151" s="20"/>
      <c r="K151" s="20"/>
      <c r="L151" s="20"/>
      <c r="M151" s="20"/>
      <c r="N151" s="20"/>
      <c r="O151" s="20"/>
      <c r="P151" s="20"/>
      <c r="Q151" s="20"/>
      <c r="R151" s="20"/>
      <c r="S151" s="20"/>
      <c r="T151" s="20"/>
    </row>
    <row r="152" spans="1:20" hidden="1" x14ac:dyDescent="0.2">
      <c r="A152" s="47" t="s">
        <v>139</v>
      </c>
      <c r="B152" s="127">
        <v>1.665</v>
      </c>
      <c r="C152" s="25" t="e">
        <v>#N/A</v>
      </c>
      <c r="D152" s="49" t="s">
        <v>34</v>
      </c>
      <c r="E152" s="50">
        <v>6189</v>
      </c>
      <c r="F152" s="51" t="e">
        <v>#N/A</v>
      </c>
      <c r="G152" s="51" t="e">
        <f>ROUND(F152*B152,2)</f>
        <v>#N/A</v>
      </c>
      <c r="H152" s="69" t="s">
        <v>37</v>
      </c>
      <c r="I152" s="20" t="e">
        <v>#N/A</v>
      </c>
      <c r="J152" s="20"/>
      <c r="K152" s="20"/>
      <c r="L152" s="20"/>
      <c r="M152" s="20"/>
      <c r="N152" s="20"/>
      <c r="O152" s="20"/>
      <c r="P152" s="20"/>
      <c r="Q152" s="20"/>
      <c r="R152" s="20"/>
      <c r="S152" s="20"/>
      <c r="T152" s="20"/>
    </row>
    <row r="153" spans="1:20" hidden="1" x14ac:dyDescent="0.2">
      <c r="A153" s="47" t="s">
        <v>140</v>
      </c>
      <c r="B153" s="127">
        <v>2.2749999999999999</v>
      </c>
      <c r="C153" s="25" t="e">
        <v>#N/A</v>
      </c>
      <c r="D153" s="49" t="s">
        <v>34</v>
      </c>
      <c r="E153" s="50">
        <v>10567</v>
      </c>
      <c r="F153" s="51" t="e">
        <v>#N/A</v>
      </c>
      <c r="G153" s="51" t="e">
        <f>ROUND(F153*B153,2)</f>
        <v>#N/A</v>
      </c>
      <c r="H153" s="69" t="s">
        <v>37</v>
      </c>
      <c r="I153" s="20" t="e">
        <v>#N/A</v>
      </c>
      <c r="J153" s="20"/>
      <c r="K153" s="20"/>
      <c r="L153" s="20"/>
      <c r="M153" s="20"/>
      <c r="N153" s="20"/>
      <c r="O153" s="20"/>
      <c r="P153" s="20"/>
      <c r="Q153" s="20"/>
      <c r="R153" s="20"/>
      <c r="S153" s="20"/>
      <c r="T153" s="20"/>
    </row>
    <row r="154" spans="1:20" hidden="1" x14ac:dyDescent="0.2">
      <c r="A154" s="70" t="s">
        <v>76</v>
      </c>
      <c r="B154" s="72"/>
      <c r="C154" s="72"/>
      <c r="D154" s="72"/>
      <c r="E154" s="72"/>
      <c r="F154" s="99"/>
      <c r="G154" s="26" t="e">
        <f>SUM(G152:G153)</f>
        <v>#N/A</v>
      </c>
      <c r="H154" s="53"/>
      <c r="I154" s="20"/>
      <c r="J154" s="20"/>
      <c r="K154" s="20"/>
      <c r="L154" s="20"/>
      <c r="M154" s="20"/>
      <c r="N154" s="20"/>
      <c r="O154" s="20"/>
      <c r="P154" s="20"/>
      <c r="Q154" s="20"/>
      <c r="R154" s="20"/>
      <c r="S154" s="20"/>
      <c r="T154" s="20"/>
    </row>
    <row r="155" spans="1:20" hidden="1" x14ac:dyDescent="0.2">
      <c r="A155" s="58"/>
      <c r="B155" s="59"/>
      <c r="C155" s="57"/>
      <c r="D155" s="60"/>
      <c r="E155" s="60"/>
      <c r="F155" s="74"/>
      <c r="G155" s="75"/>
      <c r="H155" s="76" t="s">
        <v>77</v>
      </c>
      <c r="I155" s="77" t="s">
        <v>78</v>
      </c>
      <c r="J155" s="77" t="s">
        <v>53</v>
      </c>
      <c r="K155" s="20"/>
      <c r="L155" s="20"/>
      <c r="M155" s="20"/>
      <c r="N155" s="20"/>
      <c r="O155" s="20"/>
      <c r="P155" s="20"/>
      <c r="Q155" s="20"/>
      <c r="R155" s="20"/>
      <c r="S155" s="20"/>
      <c r="T155" s="20"/>
    </row>
    <row r="156" spans="1:20" hidden="1" x14ac:dyDescent="0.2">
      <c r="A156" s="78" t="s">
        <v>79</v>
      </c>
      <c r="B156" s="79"/>
      <c r="C156" s="79"/>
      <c r="D156" s="57"/>
      <c r="E156" s="57"/>
      <c r="F156" s="80"/>
      <c r="G156" s="81" t="e">
        <f>G149+G154</f>
        <v>#N/A</v>
      </c>
      <c r="H156" s="100"/>
      <c r="I156" s="101" t="str">
        <f>E146</f>
        <v>SINAPI</v>
      </c>
      <c r="J156" s="128">
        <f>F146</f>
        <v>73372</v>
      </c>
      <c r="K156" s="20"/>
      <c r="L156" s="20"/>
      <c r="M156" s="20"/>
      <c r="N156" s="20"/>
      <c r="O156" s="20"/>
      <c r="P156" s="20"/>
      <c r="Q156" s="20"/>
      <c r="R156" s="20"/>
      <c r="S156" s="20"/>
      <c r="T156" s="20"/>
    </row>
    <row r="157" spans="1:20" hidden="1" x14ac:dyDescent="0.2">
      <c r="A157" s="82" t="str">
        <f>"B.D.I. = "&amp;FIXED(BDI*100,2)&amp;"% [4]"</f>
        <v>B.D.I. = 0,00% [4]</v>
      </c>
      <c r="B157" s="83"/>
      <c r="C157" s="83"/>
      <c r="D157" s="84"/>
      <c r="E157" s="84"/>
      <c r="F157" s="85"/>
      <c r="G157" s="86" t="e">
        <f>ROUND(G156*BDI,2)</f>
        <v>#N/A</v>
      </c>
      <c r="H157" s="129"/>
      <c r="I157" s="22"/>
      <c r="J157" s="102"/>
      <c r="K157" s="20"/>
      <c r="L157" s="20"/>
      <c r="M157" s="20"/>
      <c r="N157" s="20"/>
      <c r="O157" s="20"/>
      <c r="P157" s="20"/>
      <c r="Q157" s="20"/>
      <c r="R157" s="20"/>
      <c r="S157" s="20"/>
      <c r="T157" s="20"/>
    </row>
    <row r="158" spans="1:20" hidden="1" x14ac:dyDescent="0.2">
      <c r="A158" s="88" t="s">
        <v>80</v>
      </c>
      <c r="B158" s="89"/>
      <c r="C158" s="89"/>
      <c r="D158" s="90"/>
      <c r="E158" s="90"/>
      <c r="F158" s="91"/>
      <c r="G158" s="28" t="e">
        <f>G156+G157</f>
        <v>#N/A</v>
      </c>
      <c r="H158" s="19"/>
      <c r="I158" s="20"/>
      <c r="J158" s="20"/>
      <c r="K158" s="20"/>
      <c r="L158" s="20"/>
      <c r="M158" s="20"/>
      <c r="N158" s="20"/>
      <c r="O158" s="20"/>
      <c r="P158" s="20"/>
      <c r="Q158" s="20"/>
      <c r="R158" s="20"/>
      <c r="S158" s="20"/>
      <c r="T158" s="20"/>
    </row>
    <row r="159" spans="1:20" hidden="1" x14ac:dyDescent="0.2">
      <c r="A159" s="124"/>
      <c r="B159" s="124"/>
      <c r="C159" s="124"/>
      <c r="D159" s="125"/>
      <c r="E159" s="125"/>
      <c r="F159" s="125"/>
      <c r="G159" s="41"/>
      <c r="H159" s="92"/>
      <c r="I159" s="22"/>
      <c r="J159" s="102"/>
      <c r="K159" s="20"/>
      <c r="L159" s="20"/>
      <c r="M159" s="20"/>
      <c r="N159" s="20"/>
      <c r="O159" s="20"/>
      <c r="P159" s="20"/>
      <c r="Q159" s="20"/>
      <c r="R159" s="20"/>
      <c r="S159" s="20"/>
      <c r="T159" s="20"/>
    </row>
    <row r="160" spans="1:20" x14ac:dyDescent="0.2">
      <c r="A160" s="124"/>
      <c r="B160" s="124"/>
      <c r="C160" s="124"/>
      <c r="D160" s="125"/>
      <c r="E160" s="125"/>
      <c r="F160" s="125"/>
      <c r="G160" s="41"/>
      <c r="H160" s="19"/>
      <c r="I160" s="19"/>
      <c r="J160" s="130"/>
      <c r="K160" s="20"/>
      <c r="L160" s="20"/>
      <c r="M160" s="20"/>
      <c r="N160" s="20"/>
      <c r="O160" s="20"/>
      <c r="P160" s="20"/>
      <c r="Q160" s="20"/>
      <c r="R160" s="20"/>
      <c r="S160" s="20"/>
      <c r="T160" s="20"/>
    </row>
    <row r="161" spans="1:20" ht="18" x14ac:dyDescent="0.25">
      <c r="A161" s="340" t="s">
        <v>141</v>
      </c>
      <c r="B161" s="341"/>
      <c r="C161" s="341"/>
      <c r="D161" s="342"/>
      <c r="E161" s="215" t="s">
        <v>1</v>
      </c>
      <c r="F161" s="215" t="s">
        <v>2</v>
      </c>
      <c r="G161" s="215" t="s">
        <v>44</v>
      </c>
      <c r="H161" s="131" t="s">
        <v>142</v>
      </c>
      <c r="I161" s="20"/>
      <c r="J161" s="20"/>
      <c r="K161" s="20"/>
      <c r="L161" s="20"/>
      <c r="M161" s="20"/>
      <c r="N161" s="20"/>
      <c r="O161" s="20"/>
      <c r="P161" s="20"/>
      <c r="Q161" s="20"/>
      <c r="R161" s="20"/>
      <c r="S161" s="20"/>
      <c r="T161" s="20"/>
    </row>
    <row r="162" spans="1:20" x14ac:dyDescent="0.2">
      <c r="A162" s="343"/>
      <c r="B162" s="344"/>
      <c r="C162" s="344"/>
      <c r="D162" s="345"/>
      <c r="E162" s="216" t="s">
        <v>34</v>
      </c>
      <c r="F162" s="216" t="s">
        <v>22</v>
      </c>
      <c r="G162" s="215" t="s">
        <v>58</v>
      </c>
      <c r="H162" s="93"/>
      <c r="I162" s="20"/>
      <c r="J162" s="20"/>
      <c r="K162" s="20"/>
      <c r="L162" s="20"/>
      <c r="M162" s="20"/>
      <c r="N162" s="20"/>
      <c r="O162" s="20"/>
      <c r="P162" s="20"/>
      <c r="Q162" s="20"/>
      <c r="R162" s="20"/>
      <c r="S162" s="20"/>
      <c r="T162" s="20"/>
    </row>
    <row r="163" spans="1:20" x14ac:dyDescent="0.2">
      <c r="A163" s="42" t="s">
        <v>68</v>
      </c>
      <c r="B163" s="43" t="s">
        <v>5</v>
      </c>
      <c r="C163" s="44" t="s">
        <v>6</v>
      </c>
      <c r="D163" s="45"/>
      <c r="E163" s="94" t="s">
        <v>69</v>
      </c>
      <c r="F163" s="44" t="s">
        <v>70</v>
      </c>
      <c r="G163" s="46" t="s">
        <v>71</v>
      </c>
      <c r="H163" s="53"/>
      <c r="I163" s="20"/>
      <c r="J163" s="20"/>
      <c r="K163" s="20"/>
      <c r="L163" s="20"/>
      <c r="M163" s="20"/>
      <c r="N163" s="20"/>
      <c r="O163" s="20"/>
      <c r="P163" s="20"/>
      <c r="Q163" s="20"/>
      <c r="R163" s="20"/>
      <c r="S163" s="20"/>
      <c r="T163" s="20"/>
    </row>
    <row r="164" spans="1:20" x14ac:dyDescent="0.2">
      <c r="A164" s="47" t="s">
        <v>143</v>
      </c>
      <c r="B164" s="48">
        <v>6</v>
      </c>
      <c r="C164" s="210" t="e">
        <f>UPPER(IF(DESON="COM DESONERAÇÃO",(IF($I164="SINAPI",(IF($H164="INS",(VLOOKUP($E164,#REF!,3,FALSE)),(VLOOKUP($E164,#REF!,3,FALSE)))),IF($I164="ORSE",(VLOOKUP($E164,#REF!,3,FALSE)),(VLOOKUP($E164,#REF!,2,FALSE))))),(IF($I164="SINAPI",(IF($H164="INS",(VLOOKUP($E164,#REF!,3,FALSE)),(VLOOKUP($E164,#REF!,3,FALSE)))),IF($I164="ORSE",(VLOOKUP($E164,#REF!,3,FALSE)),(VLOOKUP($E164,#REF!,2,FALSE)))))))</f>
        <v>#REF!</v>
      </c>
      <c r="D164" s="49" t="s">
        <v>34</v>
      </c>
      <c r="E164" s="50">
        <v>88262</v>
      </c>
      <c r="F164" s="261" t="e">
        <f>UPPER(IF(DESON="COM DESONERAÇÃO",(IF($I164="SINAPI",(IF($H164="INS",(VLOOKUP($E164,#REF!,4,FALSE)),(VLOOKUP($E164,#REF!,4,FALSE)))),IF($I164="ORSE",(VLOOKUP($E164,#REF!,4,FALSE)),(VLOOKUP($E164,#REF!,4,FALSE))))),(IF($I164="SINAPI",(IF($H164="INS",(VLOOKUP($E164,#REF!,4,FALSE)),(VLOOKUP($E164,#REF!,4,FALSE)))),IF($I164="ORSE",(VLOOKUP($E164,#REF!,4,FALSE)),(VLOOKUP($E164,#REF!,4,FALSE)))))))</f>
        <v>#REF!</v>
      </c>
      <c r="G164" s="52" t="e">
        <f>ROUND(B164*F164,2)</f>
        <v>#REF!</v>
      </c>
      <c r="H164" s="225" t="s">
        <v>38</v>
      </c>
      <c r="I164" s="13" t="s">
        <v>34</v>
      </c>
      <c r="J164" s="20" t="e">
        <f>UPPER(IF(DESON="COM DESONERAÇÃO",(IF($I164="SINAPI",(IF($H164="INS",(VLOOKUP($E164,#REF!,2,FALSE)),(VLOOKUP($E164,#REF!,2,FALSE)))),IF($I164="ORSE",(VLOOKUP($E164,#REF!,2,FALSE)),(VLOOKUP($E164,#REF!,2,FALSE))))),(IF($E164="SINAPI",(IF($H164="INS",(VLOOKUP($E164,#REF!,2,FALSE)),(VLOOKUP($E164,#REF!,2,FALSE)))),IF($I164="ORSE",(VLOOKUP($E164,#REF!,2,FALSE)),(VLOOKUP($E164,#REF!,2,FALSE)))))))</f>
        <v>#REF!</v>
      </c>
      <c r="K164" s="20"/>
      <c r="L164" s="20"/>
      <c r="M164" s="20"/>
      <c r="N164" s="20"/>
      <c r="O164" s="20"/>
      <c r="P164" s="20"/>
      <c r="Q164" s="20"/>
      <c r="R164" s="20"/>
      <c r="S164" s="20"/>
      <c r="T164" s="20"/>
    </row>
    <row r="165" spans="1:20" x14ac:dyDescent="0.2">
      <c r="A165" s="47" t="s">
        <v>87</v>
      </c>
      <c r="B165" s="48">
        <v>12</v>
      </c>
      <c r="C165" s="210" t="e">
        <f>UPPER(IF(DESON="COM DESONERAÇÃO",(IF($I165="SINAPI",(IF($H165="INS",(VLOOKUP($E165,#REF!,3,FALSE)),(VLOOKUP($E165,#REF!,3,FALSE)))),IF($I165="ORSE",(VLOOKUP($E165,#REF!,3,FALSE)),(VLOOKUP($E165,#REF!,2,FALSE))))),(IF($I165="SINAPI",(IF($H165="INS",(VLOOKUP($E165,#REF!,3,FALSE)),(VLOOKUP($E165,#REF!,3,FALSE)))),IF($I165="ORSE",(VLOOKUP($E165,#REF!,3,FALSE)),(VLOOKUP($E165,#REF!,2,FALSE)))))))</f>
        <v>#REF!</v>
      </c>
      <c r="D165" s="49" t="s">
        <v>34</v>
      </c>
      <c r="E165" s="50">
        <v>88316</v>
      </c>
      <c r="F165" s="261" t="e">
        <f>UPPER(IF(DESON="COM DESONERAÇÃO",(IF($I165="SINAPI",(IF($H165="INS",(VLOOKUP($E165,#REF!,4,FALSE)),(VLOOKUP($E165,#REF!,4,FALSE)))),IF($I165="ORSE",(VLOOKUP($E165,#REF!,4,FALSE)),(VLOOKUP($E165,#REF!,4,FALSE))))),(IF($I165="SINAPI",(IF($H165="INS",(VLOOKUP($E165,#REF!,4,FALSE)),(VLOOKUP($E165,#REF!,4,FALSE)))),IF($I165="ORSE",(VLOOKUP($E165,#REF!,4,FALSE)),(VLOOKUP($E165,#REF!,4,FALSE)))))))</f>
        <v>#REF!</v>
      </c>
      <c r="G165" s="52" t="e">
        <f>ROUND(B165*F165,2)</f>
        <v>#REF!</v>
      </c>
      <c r="H165" s="225" t="s">
        <v>38</v>
      </c>
      <c r="I165" s="13" t="s">
        <v>34</v>
      </c>
      <c r="J165" s="20" t="e">
        <f>UPPER(IF(DESON="COM DESONERAÇÃO",(IF($I165="SINAPI",(IF($H165="INS",(VLOOKUP($E165,#REF!,2,FALSE)),(VLOOKUP($E165,#REF!,2,FALSE)))),IF($I165="ORSE",(VLOOKUP($E165,#REF!,2,FALSE)),(VLOOKUP($E165,#REF!,2,FALSE))))),(IF($E165="SINAPI",(IF($H165="INS",(VLOOKUP($E165,#REF!,2,FALSE)),(VLOOKUP($E165,#REF!,2,FALSE)))),IF($I165="ORSE",(VLOOKUP($E165,#REF!,2,FALSE)),(VLOOKUP($E165,#REF!,2,FALSE)))))))</f>
        <v>#REF!</v>
      </c>
      <c r="K165" s="20"/>
      <c r="L165" s="20"/>
      <c r="M165" s="20"/>
      <c r="N165" s="20"/>
      <c r="O165" s="20"/>
      <c r="P165" s="20"/>
      <c r="Q165" s="20"/>
      <c r="R165" s="20"/>
      <c r="S165" s="20"/>
      <c r="T165" s="20"/>
    </row>
    <row r="166" spans="1:20" x14ac:dyDescent="0.2">
      <c r="A166" s="337" t="s">
        <v>72</v>
      </c>
      <c r="B166" s="338"/>
      <c r="C166" s="338"/>
      <c r="D166" s="57"/>
      <c r="E166" s="57"/>
      <c r="F166" s="51"/>
      <c r="G166" s="52" t="e">
        <f>SUM(G164:G165)</f>
        <v>#REF!</v>
      </c>
      <c r="H166" s="53"/>
      <c r="I166" s="20"/>
      <c r="J166" s="20"/>
      <c r="K166" s="20"/>
      <c r="L166" s="20"/>
      <c r="M166" s="20"/>
      <c r="N166" s="20"/>
      <c r="O166" s="20"/>
      <c r="P166" s="20"/>
      <c r="Q166" s="20"/>
      <c r="R166" s="20"/>
      <c r="S166" s="20"/>
      <c r="T166" s="20"/>
    </row>
    <row r="167" spans="1:20" x14ac:dyDescent="0.2">
      <c r="A167" s="58"/>
      <c r="B167" s="59"/>
      <c r="C167" s="57"/>
      <c r="D167" s="60"/>
      <c r="E167" s="60"/>
      <c r="F167" s="61"/>
      <c r="G167" s="51"/>
      <c r="H167" s="53"/>
      <c r="I167" s="20"/>
      <c r="J167" s="20"/>
      <c r="K167" s="20"/>
      <c r="L167" s="20"/>
      <c r="M167" s="20"/>
      <c r="N167" s="20"/>
      <c r="O167" s="20"/>
      <c r="P167" s="20"/>
      <c r="Q167" s="20"/>
      <c r="R167" s="20"/>
      <c r="S167" s="20"/>
      <c r="T167" s="20"/>
    </row>
    <row r="168" spans="1:20" x14ac:dyDescent="0.2">
      <c r="A168" s="63" t="s">
        <v>73</v>
      </c>
      <c r="B168" s="43" t="s">
        <v>5</v>
      </c>
      <c r="C168" s="64" t="s">
        <v>6</v>
      </c>
      <c r="D168" s="65"/>
      <c r="E168" s="94" t="s">
        <v>69</v>
      </c>
      <c r="F168" s="66" t="s">
        <v>74</v>
      </c>
      <c r="G168" s="67" t="s">
        <v>75</v>
      </c>
      <c r="H168" s="53"/>
      <c r="I168" s="20"/>
      <c r="J168" s="20"/>
      <c r="K168" s="20"/>
      <c r="L168" s="20"/>
      <c r="M168" s="20"/>
      <c r="N168" s="20"/>
      <c r="O168" s="20"/>
      <c r="P168" s="20"/>
      <c r="Q168" s="20"/>
      <c r="R168" s="20"/>
      <c r="S168" s="20"/>
      <c r="T168" s="20"/>
    </row>
    <row r="169" spans="1:20" x14ac:dyDescent="0.2">
      <c r="A169" s="47" t="s">
        <v>145</v>
      </c>
      <c r="B169" s="48">
        <f>3.2*2</f>
        <v>6.4</v>
      </c>
      <c r="C169" s="210" t="e">
        <f>UPPER(IF(DESON="COM DESONERAÇÃO",(IF($I169="SINAPI",(IF($H169="INS",(VLOOKUP($E169,#REF!,3,FALSE)),(VLOOKUP($E169,#REF!,3,FALSE)))),IF($I169="ORSE",(VLOOKUP($E169,#REF!,3,FALSE)),(VLOOKUP($E169,#REF!,2,FALSE))))),(IF($I169="SINAPI",(IF($H169="INS",(VLOOKUP($E169,#REF!,3,FALSE)),(VLOOKUP($E169,#REF!,3,FALSE)))),IF($I169="ORSE",(VLOOKUP($E169,#REF!,3,FALSE)),(VLOOKUP($E169,#REF!,2,FALSE)))))))</f>
        <v>#REF!</v>
      </c>
      <c r="D169" s="49" t="s">
        <v>34</v>
      </c>
      <c r="E169" s="50">
        <v>4417</v>
      </c>
      <c r="F169" s="261" t="e">
        <f>UPPER(IF(DESON="COM DESONERAÇÃO",(IF($I169="SINAPI",(IF($H169="INS",(VLOOKUP($E169,#REF!,4,FALSE)),(VLOOKUP($E169,#REF!,4,FALSE)))),IF($I169="ORSE",(VLOOKUP($E169,#REF!,4,FALSE)),(VLOOKUP($E169,#REF!,4,FALSE))))),(IF($I169="SINAPI",(IF($H169="INS",(VLOOKUP($E169,#REF!,4,FALSE)),(VLOOKUP($E169,#REF!,4,FALSE)))),IF($I169="ORSE",(VLOOKUP($E169,#REF!,4,FALSE)),(VLOOKUP($E169,#REF!,4,FALSE)))))))</f>
        <v>#REF!</v>
      </c>
      <c r="G169" s="51" t="e">
        <f>ROUND(F169*B169,2)</f>
        <v>#REF!</v>
      </c>
      <c r="H169" s="225" t="s">
        <v>33</v>
      </c>
      <c r="I169" s="13" t="s">
        <v>34</v>
      </c>
      <c r="J169" s="20" t="e">
        <f>UPPER(IF(DESON="COM DESONERAÇÃO",(IF($I169="SINAPI",(IF($H169="INS",(VLOOKUP($E169,#REF!,2,FALSE)),(VLOOKUP($E169,#REF!,2,FALSE)))),IF($I169="ORSE",(VLOOKUP($E169,#REF!,2,FALSE)),(VLOOKUP($E169,#REF!,2,FALSE))))),(IF($E169="SINAPI",(IF($H169="INS",(VLOOKUP($E169,#REF!,2,FALSE)),(VLOOKUP($E169,#REF!,2,FALSE)))),IF($I169="ORSE",(VLOOKUP($E169,#REF!,2,FALSE)),(VLOOKUP($E169,#REF!,2,FALSE)))))))</f>
        <v>#REF!</v>
      </c>
      <c r="K169" s="20"/>
      <c r="L169" s="20"/>
      <c r="M169" s="20"/>
      <c r="N169" s="20"/>
      <c r="O169" s="20"/>
      <c r="P169" s="20"/>
      <c r="Q169" s="20"/>
      <c r="R169" s="20"/>
      <c r="S169" s="20"/>
      <c r="T169" s="20"/>
    </row>
    <row r="170" spans="1:20" x14ac:dyDescent="0.2">
      <c r="A170" s="47" t="s">
        <v>146</v>
      </c>
      <c r="B170" s="48">
        <f>4*3.2*2</f>
        <v>25.6</v>
      </c>
      <c r="C170" s="210" t="e">
        <f>UPPER(IF(DESON="COM DESONERAÇÃO",(IF($I170="SINAPI",(IF($H170="INS",(VLOOKUP($E170,#REF!,3,FALSE)),(VLOOKUP($E170,#REF!,3,FALSE)))),IF($I170="ORSE",(VLOOKUP($E170,#REF!,3,FALSE)),(VLOOKUP($E170,#REF!,2,FALSE))))),(IF($I170="SINAPI",(IF($H170="INS",(VLOOKUP($E170,#REF!,3,FALSE)),(VLOOKUP($E170,#REF!,3,FALSE)))),IF($I170="ORSE",(VLOOKUP($E170,#REF!,3,FALSE)),(VLOOKUP($E170,#REF!,2,FALSE)))))))</f>
        <v>#REF!</v>
      </c>
      <c r="D170" s="49" t="s">
        <v>34</v>
      </c>
      <c r="E170" s="50">
        <v>4491</v>
      </c>
      <c r="F170" s="261" t="e">
        <f>UPPER(IF(DESON="COM DESONERAÇÃO",(IF($I170="SINAPI",(IF($H170="INS",(VLOOKUP($E170,#REF!,4,FALSE)),(VLOOKUP($E170,#REF!,4,FALSE)))),IF($I170="ORSE",(VLOOKUP($E170,#REF!,4,FALSE)),(VLOOKUP($E170,#REF!,4,FALSE))))),(IF($I170="SINAPI",(IF($H170="INS",(VLOOKUP($E170,#REF!,4,FALSE)),(VLOOKUP($E170,#REF!,4,FALSE)))),IF($I170="ORSE",(VLOOKUP($E170,#REF!,4,FALSE)),(VLOOKUP($E170,#REF!,4,FALSE)))))))</f>
        <v>#REF!</v>
      </c>
      <c r="G170" s="51" t="e">
        <f>ROUND(F170*B170,2)</f>
        <v>#REF!</v>
      </c>
      <c r="H170" s="225" t="s">
        <v>33</v>
      </c>
      <c r="I170" s="13" t="s">
        <v>34</v>
      </c>
      <c r="J170" s="20" t="e">
        <f>UPPER(IF(DESON="COM DESONERAÇÃO",(IF($I170="SINAPI",(IF($H170="INS",(VLOOKUP($E170,#REF!,2,FALSE)),(VLOOKUP($E170,#REF!,2,FALSE)))),IF($I170="ORSE",(VLOOKUP($E170,#REF!,2,FALSE)),(VLOOKUP($E170,#REF!,2,FALSE))))),(IF($E170="SINAPI",(IF($H170="INS",(VLOOKUP($E170,#REF!,2,FALSE)),(VLOOKUP($E170,#REF!,2,FALSE)))),IF($I170="ORSE",(VLOOKUP($E170,#REF!,2,FALSE)),(VLOOKUP($E170,#REF!,2,FALSE)))))))</f>
        <v>#REF!</v>
      </c>
      <c r="K170" s="20"/>
      <c r="L170" s="20"/>
      <c r="M170" s="20"/>
      <c r="N170" s="20"/>
      <c r="O170" s="20"/>
      <c r="P170" s="20"/>
      <c r="Q170" s="20"/>
      <c r="R170" s="20"/>
      <c r="S170" s="20"/>
      <c r="T170" s="20"/>
    </row>
    <row r="171" spans="1:20" x14ac:dyDescent="0.2">
      <c r="A171" s="47" t="s">
        <v>144</v>
      </c>
      <c r="B171" s="48">
        <f>3.2*2</f>
        <v>6.4</v>
      </c>
      <c r="C171" s="210" t="e">
        <f>UPPER(IF(DESON="COM DESONERAÇÃO",(IF($I171="SINAPI",(IF($H171="INS",(VLOOKUP($E171,#REF!,3,FALSE)),(VLOOKUP($E171,#REF!,3,FALSE)))),IF($I171="ORSE",(VLOOKUP($E171,#REF!,3,FALSE)),(VLOOKUP($E171,#REF!,2,FALSE))))),(IF($I171="SINAPI",(IF($H171="INS",(VLOOKUP($E171,#REF!,3,FALSE)),(VLOOKUP($E171,#REF!,3,FALSE)))),IF($I171="ORSE",(VLOOKUP($E171,#REF!,3,FALSE)),(VLOOKUP($E171,#REF!,2,FALSE)))))))</f>
        <v>#REF!</v>
      </c>
      <c r="D171" s="49" t="s">
        <v>34</v>
      </c>
      <c r="E171" s="50">
        <v>4813</v>
      </c>
      <c r="F171" s="261" t="e">
        <f>UPPER(IF(DESON="COM DESONERAÇÃO",(IF($I171="SINAPI",(IF($H171="INS",(VLOOKUP($E171,#REF!,4,FALSE)),(VLOOKUP($E171,#REF!,4,FALSE)))),IF($I171="ORSE",(VLOOKUP($E171,#REF!,4,FALSE)),(VLOOKUP($E171,#REF!,4,FALSE))))),(IF($I171="SINAPI",(IF($H171="INS",(VLOOKUP($E171,#REF!,4,FALSE)),(VLOOKUP($E171,#REF!,4,FALSE)))),IF($I171="ORSE",(VLOOKUP($E171,#REF!,4,FALSE)),(VLOOKUP($E171,#REF!,4,FALSE)))))))</f>
        <v>#REF!</v>
      </c>
      <c r="G171" s="51" t="e">
        <f>ROUND(F171*B171,2)</f>
        <v>#REF!</v>
      </c>
      <c r="H171" s="225" t="s">
        <v>33</v>
      </c>
      <c r="I171" s="13" t="s">
        <v>34</v>
      </c>
      <c r="J171" s="20" t="e">
        <f>UPPER(IF(DESON="COM DESONERAÇÃO",(IF($I171="SINAPI",(IF($H171="INS",(VLOOKUP($E171,#REF!,2,FALSE)),(VLOOKUP($E171,#REF!,2,FALSE)))),IF($I171="ORSE",(VLOOKUP($E171,#REF!,2,FALSE)),(VLOOKUP($E171,#REF!,2,FALSE))))),(IF($E171="SINAPI",(IF($H171="INS",(VLOOKUP($E171,#REF!,2,FALSE)),(VLOOKUP($E171,#REF!,2,FALSE)))),IF($I171="ORSE",(VLOOKUP($E171,#REF!,2,FALSE)),(VLOOKUP($E171,#REF!,2,FALSE)))))))</f>
        <v>#REF!</v>
      </c>
      <c r="K171" s="20"/>
      <c r="L171" s="20"/>
      <c r="M171" s="20"/>
      <c r="N171" s="20"/>
      <c r="O171" s="20"/>
      <c r="P171" s="20"/>
      <c r="Q171" s="20"/>
      <c r="R171" s="20"/>
      <c r="S171" s="20"/>
      <c r="T171" s="20"/>
    </row>
    <row r="172" spans="1:20" x14ac:dyDescent="0.2">
      <c r="A172" s="47" t="s">
        <v>147</v>
      </c>
      <c r="B172" s="48">
        <f>0.11*3.2*2</f>
        <v>0.70400000000000007</v>
      </c>
      <c r="C172" s="210" t="e">
        <f>UPPER(IF(DESON="COM DESONERAÇÃO",(IF($I172="SINAPI",(IF($H172="INS",(VLOOKUP($E172,#REF!,3,FALSE)),(VLOOKUP($E172,#REF!,3,FALSE)))),IF($I172="ORSE",(VLOOKUP($E172,#REF!,3,FALSE)),(VLOOKUP($E172,#REF!,2,FALSE))))),(IF($I172="SINAPI",(IF($H172="INS",(VLOOKUP($E172,#REF!,3,FALSE)),(VLOOKUP($E172,#REF!,3,FALSE)))),IF($I172="ORSE",(VLOOKUP($E172,#REF!,3,FALSE)),(VLOOKUP($E172,#REF!,2,FALSE)))))))</f>
        <v>#REF!</v>
      </c>
      <c r="D172" s="49" t="s">
        <v>34</v>
      </c>
      <c r="E172" s="50">
        <v>5075</v>
      </c>
      <c r="F172" s="261" t="e">
        <f>UPPER(IF(DESON="COM DESONERAÇÃO",(IF($I172="SINAPI",(IF($H172="INS",(VLOOKUP($E172,#REF!,4,FALSE)),(VLOOKUP($E172,#REF!,4,FALSE)))),IF($I172="ORSE",(VLOOKUP($E172,#REF!,4,FALSE)),(VLOOKUP($E172,#REF!,4,FALSE))))),(IF($I172="SINAPI",(IF($H172="INS",(VLOOKUP($E172,#REF!,4,FALSE)),(VLOOKUP($E172,#REF!,4,FALSE)))),IF($I172="ORSE",(VLOOKUP($E172,#REF!,4,FALSE)),(VLOOKUP($E172,#REF!,4,FALSE)))))))</f>
        <v>#REF!</v>
      </c>
      <c r="G172" s="51" t="e">
        <f>ROUND(F172*B172,2)</f>
        <v>#REF!</v>
      </c>
      <c r="H172" s="225" t="s">
        <v>33</v>
      </c>
      <c r="I172" s="13" t="s">
        <v>34</v>
      </c>
      <c r="J172" s="20" t="e">
        <f>UPPER(IF(DESON="COM DESONERAÇÃO",(IF($I172="SINAPI",(IF($H172="INS",(VLOOKUP($E172,#REF!,2,FALSE)),(VLOOKUP($E172,#REF!,2,FALSE)))),IF($I172="ORSE",(VLOOKUP($E172,#REF!,2,FALSE)),(VLOOKUP($E172,#REF!,2,FALSE))))),(IF($E172="SINAPI",(IF($H172="INS",(VLOOKUP($E172,#REF!,2,FALSE)),(VLOOKUP($E172,#REF!,2,FALSE)))),IF($I172="ORSE",(VLOOKUP($E172,#REF!,2,FALSE)),(VLOOKUP($E172,#REF!,2,FALSE)))))))</f>
        <v>#REF!</v>
      </c>
      <c r="K172" s="20"/>
      <c r="L172" s="20"/>
      <c r="M172" s="20"/>
      <c r="N172" s="20"/>
      <c r="O172" s="20"/>
      <c r="P172" s="20"/>
      <c r="Q172" s="20"/>
      <c r="R172" s="20"/>
      <c r="S172" s="20"/>
      <c r="T172" s="20"/>
    </row>
    <row r="173" spans="1:20" s="24" customFormat="1" x14ac:dyDescent="0.2">
      <c r="A173" s="47" t="s">
        <v>148</v>
      </c>
      <c r="B173" s="95">
        <f>0.01*3.2*2</f>
        <v>6.4000000000000001E-2</v>
      </c>
      <c r="C173" s="96" t="s">
        <v>20</v>
      </c>
      <c r="D173" s="49" t="s">
        <v>34</v>
      </c>
      <c r="E173" s="50">
        <v>94962</v>
      </c>
      <c r="F173" s="223" t="e">
        <f>IF(DESON="COM DESONERAÇÃO",(IF($D173="SINAPI",(IF($H173="INS",(VLOOKUP($E173,#REF!,4,FALSE)),(VLOOKUP($E173,#REF!,4,FALSE)))),IF($D173="ORSE",(VLOOKUP($E173,#REF!,4,FALSE)),(VLOOKUP($E173,#REF!,4,FALSE))))),(IF($D173="SINAPI",(IF($H173="INS",(VLOOKUP($E173,#REF!,4,FALSE)),(VLOOKUP($E173,#REF!,4,FALSE)))),IF($D173="ORSE",(VLOOKUP($E173,#REF!,4,FALSE)),(VLOOKUP($E173,#REF!,4,FALSE))))))</f>
        <v>#REF!</v>
      </c>
      <c r="G173" s="97" t="e">
        <f>ROUND(F173*B173,2)</f>
        <v>#REF!</v>
      </c>
      <c r="H173" s="225" t="s">
        <v>38</v>
      </c>
      <c r="I173" s="13" t="s">
        <v>34</v>
      </c>
      <c r="J173" s="20" t="e">
        <f>UPPER(IF(DESON="COM DESONERAÇÃO",(IF($I173="SINAPI",(IF($H173="INS",(VLOOKUP($E173,#REF!,2,FALSE)),(VLOOKUP($E173,#REF!,2,FALSE)))),IF($I173="ORSE",(VLOOKUP($E173,#REF!,2,FALSE)),(VLOOKUP($E173,#REF!,2,FALSE))))),(IF($E173="SINAPI",(IF($H173="INS",(VLOOKUP($E173,#REF!,2,FALSE)),(VLOOKUP($E173,#REF!,2,FALSE)))),IF($I173="ORSE",(VLOOKUP($E173,#REF!,2,FALSE)),(VLOOKUP($E173,#REF!,2,FALSE)))))))</f>
        <v>#REF!</v>
      </c>
      <c r="K173" s="23"/>
      <c r="L173" s="23"/>
      <c r="M173" s="23"/>
      <c r="N173" s="23"/>
      <c r="O173" s="23"/>
      <c r="P173" s="23"/>
      <c r="Q173" s="23"/>
      <c r="R173" s="23"/>
      <c r="S173" s="23"/>
      <c r="T173" s="23"/>
    </row>
    <row r="174" spans="1:20" x14ac:dyDescent="0.2">
      <c r="A174" s="70" t="s">
        <v>76</v>
      </c>
      <c r="B174" s="98"/>
      <c r="C174" s="72"/>
      <c r="D174" s="72"/>
      <c r="E174" s="72"/>
      <c r="F174" s="99"/>
      <c r="G174" s="26" t="e">
        <f>SUM(G169:G173)</f>
        <v>#REF!</v>
      </c>
      <c r="H174" s="53"/>
      <c r="I174" s="20"/>
      <c r="J174" s="20"/>
      <c r="K174" s="20"/>
      <c r="L174" s="20"/>
      <c r="M174" s="20"/>
      <c r="N174" s="20"/>
      <c r="O174" s="20"/>
      <c r="P174" s="20"/>
      <c r="Q174" s="20"/>
      <c r="R174" s="20"/>
      <c r="S174" s="20"/>
      <c r="T174" s="20"/>
    </row>
    <row r="175" spans="1:20" x14ac:dyDescent="0.2">
      <c r="A175" s="58"/>
      <c r="B175" s="59"/>
      <c r="C175" s="57"/>
      <c r="D175" s="60"/>
      <c r="E175" s="60"/>
      <c r="F175" s="74"/>
      <c r="G175" s="75"/>
      <c r="H175" s="76" t="s">
        <v>77</v>
      </c>
      <c r="I175" s="13" t="s">
        <v>162</v>
      </c>
      <c r="J175" s="77" t="s">
        <v>78</v>
      </c>
      <c r="K175" s="77" t="s">
        <v>53</v>
      </c>
      <c r="L175" s="20"/>
      <c r="M175" s="20"/>
      <c r="N175" s="20"/>
      <c r="O175" s="20"/>
      <c r="P175" s="20"/>
      <c r="Q175" s="20"/>
      <c r="R175" s="20"/>
      <c r="S175" s="20"/>
      <c r="T175" s="20"/>
    </row>
    <row r="176" spans="1:20" x14ac:dyDescent="0.2">
      <c r="A176" s="78" t="s">
        <v>79</v>
      </c>
      <c r="B176" s="79"/>
      <c r="C176" s="79"/>
      <c r="D176" s="57"/>
      <c r="E176" s="57"/>
      <c r="F176" s="80"/>
      <c r="G176" s="81" t="e">
        <f>G166+G174</f>
        <v>#REF!</v>
      </c>
      <c r="H176" s="260" t="e">
        <f>UPPER(IF(DESON="COM DESONERAÇÃO",(IF($J176="SINAPI",(IF($I176="INS",(VLOOKUP($K176,#REF!,4,FALSE)),(VLOOKUP($K176,#REF!,4,FALSE)))),IF($J176="ORSE",(VLOOKUP($K176,#REF!,4,FALSE)),(VLOOKUP($K176,#REF!,4,FALSE))))),(IF($J176="SINAPI",(IF($I176="INS",(VLOOKUP($K176,#REF!,4,FALSE)),(VLOOKUP($K176,#REF!,4,FALSE)))),IF($J176="ORSE",(VLOOKUP($K176,#REF!,4,FALSE)),(VLOOKUP($K176,#REF!,2,FALSE)))))))*3.2*2</f>
        <v>#REF!</v>
      </c>
      <c r="I176" s="225" t="s">
        <v>38</v>
      </c>
      <c r="J176" s="13" t="s">
        <v>34</v>
      </c>
      <c r="K176" s="20" t="s">
        <v>56</v>
      </c>
      <c r="L176" s="20"/>
      <c r="M176" s="20"/>
      <c r="N176" s="20"/>
      <c r="O176" s="20"/>
      <c r="P176" s="20"/>
      <c r="Q176" s="20"/>
      <c r="R176" s="20"/>
      <c r="S176" s="20"/>
      <c r="T176" s="20"/>
    </row>
    <row r="177" spans="1:20" x14ac:dyDescent="0.2">
      <c r="A177" s="241" t="str">
        <f>"B.D.I. = "&amp;ROUND(BDI,2)&amp;"% [4]"</f>
        <v>B.D.I. = 0% [4]</v>
      </c>
      <c r="B177" s="83"/>
      <c r="C177" s="83"/>
      <c r="D177" s="84"/>
      <c r="E177" s="84"/>
      <c r="F177" s="85"/>
      <c r="G177" s="86" t="e">
        <f>ROUND(G176*ROUND(BDI/100,2),2)</f>
        <v>#REF!</v>
      </c>
      <c r="H177" s="129" t="e">
        <f>IF(G176&lt;=H176,"OK","CORRIGIR")</f>
        <v>#REF!</v>
      </c>
      <c r="J177" s="22" t="s">
        <v>149</v>
      </c>
      <c r="K177" s="102"/>
      <c r="L177" s="20"/>
      <c r="M177" s="20"/>
      <c r="N177" s="20"/>
      <c r="O177" s="20"/>
      <c r="P177" s="20"/>
      <c r="Q177" s="20"/>
      <c r="R177" s="20"/>
      <c r="S177" s="20"/>
      <c r="T177" s="20"/>
    </row>
    <row r="178" spans="1:20" x14ac:dyDescent="0.2">
      <c r="A178" s="88" t="s">
        <v>80</v>
      </c>
      <c r="B178" s="89"/>
      <c r="C178" s="89"/>
      <c r="D178" s="90"/>
      <c r="E178" s="90"/>
      <c r="F178" s="91"/>
      <c r="G178" s="28" t="e">
        <f>G176+G177</f>
        <v>#REF!</v>
      </c>
      <c r="H178" s="129" t="e">
        <f>IF(G178=#REF!,"OK","CORRIGIR")</f>
        <v>#REF!</v>
      </c>
      <c r="I178" s="20"/>
      <c r="J178" s="20"/>
      <c r="K178" s="20"/>
      <c r="L178" s="20"/>
      <c r="M178" s="20"/>
      <c r="N178" s="20"/>
      <c r="O178" s="20"/>
      <c r="P178" s="20"/>
      <c r="Q178" s="20"/>
      <c r="R178" s="20"/>
      <c r="S178" s="20"/>
      <c r="T178" s="20"/>
    </row>
    <row r="179" spans="1:20" x14ac:dyDescent="0.2">
      <c r="A179" s="124"/>
      <c r="B179" s="124"/>
      <c r="C179" s="124"/>
      <c r="D179" s="125"/>
      <c r="E179" s="125"/>
      <c r="F179" s="125"/>
      <c r="G179" s="41"/>
      <c r="H179" s="53"/>
      <c r="I179" s="20"/>
      <c r="J179" s="20"/>
      <c r="K179" s="20"/>
      <c r="L179" s="20"/>
      <c r="M179" s="20"/>
      <c r="N179" s="20"/>
      <c r="O179" s="20"/>
      <c r="P179" s="20"/>
      <c r="Q179" s="20"/>
      <c r="R179" s="20"/>
      <c r="S179" s="20"/>
      <c r="T179" s="20"/>
    </row>
    <row r="180" spans="1:20" x14ac:dyDescent="0.2">
      <c r="A180" s="124"/>
      <c r="B180" s="124"/>
      <c r="C180" s="124"/>
      <c r="D180" s="125"/>
      <c r="E180" s="125"/>
      <c r="F180" s="125"/>
      <c r="G180" s="41"/>
      <c r="H180" s="92"/>
      <c r="I180" s="123"/>
      <c r="J180" s="20"/>
      <c r="K180" s="20"/>
      <c r="L180" s="20"/>
      <c r="M180" s="20"/>
      <c r="N180" s="20"/>
      <c r="O180" s="20"/>
      <c r="P180" s="20"/>
      <c r="Q180" s="20"/>
      <c r="R180" s="20"/>
      <c r="S180" s="20"/>
      <c r="T180" s="20"/>
    </row>
    <row r="181" spans="1:20" x14ac:dyDescent="0.2">
      <c r="A181" s="132"/>
      <c r="B181" s="20"/>
      <c r="C181" s="20"/>
      <c r="D181" s="20"/>
      <c r="E181" s="20"/>
      <c r="F181" s="20"/>
      <c r="G181" s="105"/>
      <c r="H181" s="133" t="e">
        <f>#REF!</f>
        <v>#REF!</v>
      </c>
      <c r="I181" s="133"/>
      <c r="J181" s="20"/>
      <c r="K181" s="20"/>
      <c r="L181" s="20"/>
      <c r="M181" s="20"/>
      <c r="N181" s="20"/>
      <c r="O181" s="20"/>
      <c r="P181" s="20"/>
      <c r="Q181" s="20"/>
      <c r="R181" s="20"/>
      <c r="S181" s="20"/>
      <c r="T181" s="20"/>
    </row>
  </sheetData>
  <mergeCells count="22">
    <mergeCell ref="A2:G2"/>
    <mergeCell ref="A1:G1"/>
    <mergeCell ref="A89:C89"/>
    <mergeCell ref="D93:E93"/>
    <mergeCell ref="A145:D146"/>
    <mergeCell ref="A16:C16"/>
    <mergeCell ref="A166:C166"/>
    <mergeCell ref="A5:D5"/>
    <mergeCell ref="A161:D162"/>
    <mergeCell ref="A11:G11"/>
    <mergeCell ref="A26:D27"/>
    <mergeCell ref="A34:C34"/>
    <mergeCell ref="A63:D64"/>
    <mergeCell ref="A149:C149"/>
    <mergeCell ref="F77:F79"/>
    <mergeCell ref="A67:C67"/>
    <mergeCell ref="A77:D80"/>
    <mergeCell ref="E77:E79"/>
    <mergeCell ref="G77:G79"/>
    <mergeCell ref="A44:D45"/>
    <mergeCell ref="A49:C49"/>
    <mergeCell ref="A12:D13"/>
  </mergeCells>
  <conditionalFormatting sqref="H23 H60:H61 H74 H157 H177:H178">
    <cfRule type="containsText" dxfId="155" priority="8" stopIfTrue="1" operator="containsText" text="CORRIGIR">
      <formula>NOT(ISERROR(SEARCH("CORRIGIR",H23)))</formula>
    </cfRule>
  </conditionalFormatting>
  <conditionalFormatting sqref="H40 H142">
    <cfRule type="containsText" dxfId="154" priority="7" stopIfTrue="1" operator="containsText" text="CORRIGIR">
      <formula>NOT(ISERROR(SEARCH("CORRIGIR",H40)))</formula>
    </cfRule>
  </conditionalFormatting>
  <dataValidations disablePrompts="1" count="4">
    <dataValidation type="list" allowBlank="1" showInputMessage="1" showErrorMessage="1" sqref="WVO983104 WLS983104 WBW983104 VSA983104 VIE983104 UYI983104 UOM983104 UEQ983104 TUU983104 TKY983104 TBC983104 SRG983104 SHK983104 RXO983104 RNS983104 RDW983104 QUA983104 QKE983104 QAI983104 PQM983104 PGQ983104 OWU983104 OMY983104 ODC983104 NTG983104 NJK983104 MZO983104 MPS983104 MFW983104 LWA983104 LME983104 LCI983104 KSM983104 KIQ983104 JYU983104 JOY983104 JFC983104 IVG983104 ILK983104 IBO983104 HRS983104 HHW983104 GYA983104 GOE983104 GEI983104 FUM983104 FKQ983104 FAU983104 EQY983104 EHC983104 DXG983104 DNK983104 DDO983104 CTS983104 CJW983104 CAA983104 BQE983104 BGI983104 AWM983104 AMQ983104 ACU983104 SY983104 JC983104 G983104 WVO917568 WLS917568 WBW917568 VSA917568 VIE917568 UYI917568 UOM917568 UEQ917568 TUU917568 TKY917568 TBC917568 SRG917568 SHK917568 RXO917568 RNS917568 RDW917568 QUA917568 QKE917568 QAI917568 PQM917568 PGQ917568 OWU917568 OMY917568 ODC917568 NTG917568 NJK917568 MZO917568 MPS917568 MFW917568 LWA917568 LME917568 LCI917568 KSM917568 KIQ917568 JYU917568 JOY917568 JFC917568 IVG917568 ILK917568 IBO917568 HRS917568 HHW917568 GYA917568 GOE917568 GEI917568 FUM917568 FKQ917568 FAU917568 EQY917568 EHC917568 DXG917568 DNK917568 DDO917568 CTS917568 CJW917568 CAA917568 BQE917568 BGI917568 AWM917568 AMQ917568 ACU917568 SY917568 JC917568 G917568 WVO852032 WLS852032 WBW852032 VSA852032 VIE852032 UYI852032 UOM852032 UEQ852032 TUU852032 TKY852032 TBC852032 SRG852032 SHK852032 RXO852032 RNS852032 RDW852032 QUA852032 QKE852032 QAI852032 PQM852032 PGQ852032 OWU852032 OMY852032 ODC852032 NTG852032 NJK852032 MZO852032 MPS852032 MFW852032 LWA852032 LME852032 LCI852032 KSM852032 KIQ852032 JYU852032 JOY852032 JFC852032 IVG852032 ILK852032 IBO852032 HRS852032 HHW852032 GYA852032 GOE852032 GEI852032 FUM852032 FKQ852032 FAU852032 EQY852032 EHC852032 DXG852032 DNK852032 DDO852032 CTS852032 CJW852032 CAA852032 BQE852032 BGI852032 AWM852032 AMQ852032 ACU852032 SY852032 JC852032 G852032 WVO786496 WLS786496 WBW786496 VSA786496 VIE786496 UYI786496 UOM786496 UEQ786496 TUU786496 TKY786496 TBC786496 SRG786496 SHK786496 RXO786496 RNS786496 RDW786496 QUA786496 QKE786496 QAI786496 PQM786496 PGQ786496 OWU786496 OMY786496 ODC786496 NTG786496 NJK786496 MZO786496 MPS786496 MFW786496 LWA786496 LME786496 LCI786496 KSM786496 KIQ786496 JYU786496 JOY786496 JFC786496 IVG786496 ILK786496 IBO786496 HRS786496 HHW786496 GYA786496 GOE786496 GEI786496 FUM786496 FKQ786496 FAU786496 EQY786496 EHC786496 DXG786496 DNK786496 DDO786496 CTS786496 CJW786496 CAA786496 BQE786496 BGI786496 AWM786496 AMQ786496 ACU786496 SY786496 JC786496 G786496 WVO720960 WLS720960 WBW720960 VSA720960 VIE720960 UYI720960 UOM720960 UEQ720960 TUU720960 TKY720960 TBC720960 SRG720960 SHK720960 RXO720960 RNS720960 RDW720960 QUA720960 QKE720960 QAI720960 PQM720960 PGQ720960 OWU720960 OMY720960 ODC720960 NTG720960 NJK720960 MZO720960 MPS720960 MFW720960 LWA720960 LME720960 LCI720960 KSM720960 KIQ720960 JYU720960 JOY720960 JFC720960 IVG720960 ILK720960 IBO720960 HRS720960 HHW720960 GYA720960 GOE720960 GEI720960 FUM720960 FKQ720960 FAU720960 EQY720960 EHC720960 DXG720960 DNK720960 DDO720960 CTS720960 CJW720960 CAA720960 BQE720960 BGI720960 AWM720960 AMQ720960 ACU720960 SY720960 JC720960 G720960 WVO655424 WLS655424 WBW655424 VSA655424 VIE655424 UYI655424 UOM655424 UEQ655424 TUU655424 TKY655424 TBC655424 SRG655424 SHK655424 RXO655424 RNS655424 RDW655424 QUA655424 QKE655424 QAI655424 PQM655424 PGQ655424 OWU655424 OMY655424 ODC655424 NTG655424 NJK655424 MZO655424 MPS655424 MFW655424 LWA655424 LME655424 LCI655424 KSM655424 KIQ655424 JYU655424 JOY655424 JFC655424 IVG655424 ILK655424 IBO655424 HRS655424 HHW655424 GYA655424 GOE655424 GEI655424 FUM655424 FKQ655424 FAU655424 EQY655424 EHC655424 DXG655424 DNK655424 DDO655424 CTS655424 CJW655424 CAA655424 BQE655424 BGI655424 AWM655424 AMQ655424 ACU655424 SY655424 JC655424 G655424 WVO589888 WLS589888 WBW589888 VSA589888 VIE589888 UYI589888 UOM589888 UEQ589888 TUU589888 TKY589888 TBC589888 SRG589888 SHK589888 RXO589888 RNS589888 RDW589888 QUA589888 QKE589888 QAI589888 PQM589888 PGQ589888 OWU589888 OMY589888 ODC589888 NTG589888 NJK589888 MZO589888 MPS589888 MFW589888 LWA589888 LME589888 LCI589888 KSM589888 KIQ589888 JYU589888 JOY589888 JFC589888 IVG589888 ILK589888 IBO589888 HRS589888 HHW589888 GYA589888 GOE589888 GEI589888 FUM589888 FKQ589888 FAU589888 EQY589888 EHC589888 DXG589888 DNK589888 DDO589888 CTS589888 CJW589888 CAA589888 BQE589888 BGI589888 AWM589888 AMQ589888 ACU589888 SY589888 JC589888 G589888 WVO524352 WLS524352 WBW524352 VSA524352 VIE524352 UYI524352 UOM524352 UEQ524352 TUU524352 TKY524352 TBC524352 SRG524352 SHK524352 RXO524352 RNS524352 RDW524352 QUA524352 QKE524352 QAI524352 PQM524352 PGQ524352 OWU524352 OMY524352 ODC524352 NTG524352 NJK524352 MZO524352 MPS524352 MFW524352 LWA524352 LME524352 LCI524352 KSM524352 KIQ524352 JYU524352 JOY524352 JFC524352 IVG524352 ILK524352 IBO524352 HRS524352 HHW524352 GYA524352 GOE524352 GEI524352 FUM524352 FKQ524352 FAU524352 EQY524352 EHC524352 DXG524352 DNK524352 DDO524352 CTS524352 CJW524352 CAA524352 BQE524352 BGI524352 AWM524352 AMQ524352 ACU524352 SY524352 JC524352 G524352 WVO458816 WLS458816 WBW458816 VSA458816 VIE458816 UYI458816 UOM458816 UEQ458816 TUU458816 TKY458816 TBC458816 SRG458816 SHK458816 RXO458816 RNS458816 RDW458816 QUA458816 QKE458816 QAI458816 PQM458816 PGQ458816 OWU458816 OMY458816 ODC458816 NTG458816 NJK458816 MZO458816 MPS458816 MFW458816 LWA458816 LME458816 LCI458816 KSM458816 KIQ458816 JYU458816 JOY458816 JFC458816 IVG458816 ILK458816 IBO458816 HRS458816 HHW458816 GYA458816 GOE458816 GEI458816 FUM458816 FKQ458816 FAU458816 EQY458816 EHC458816 DXG458816 DNK458816 DDO458816 CTS458816 CJW458816 CAA458816 BQE458816 BGI458816 AWM458816 AMQ458816 ACU458816 SY458816 JC458816 G458816 WVO393280 WLS393280 WBW393280 VSA393280 VIE393280 UYI393280 UOM393280 UEQ393280 TUU393280 TKY393280 TBC393280 SRG393280 SHK393280 RXO393280 RNS393280 RDW393280 QUA393280 QKE393280 QAI393280 PQM393280 PGQ393280 OWU393280 OMY393280 ODC393280 NTG393280 NJK393280 MZO393280 MPS393280 MFW393280 LWA393280 LME393280 LCI393280 KSM393280 KIQ393280 JYU393280 JOY393280 JFC393280 IVG393280 ILK393280 IBO393280 HRS393280 HHW393280 GYA393280 GOE393280 GEI393280 FUM393280 FKQ393280 FAU393280 EQY393280 EHC393280 DXG393280 DNK393280 DDO393280 CTS393280 CJW393280 CAA393280 BQE393280 BGI393280 AWM393280 AMQ393280 ACU393280 SY393280 JC393280 G393280 WVO327744 WLS327744 WBW327744 VSA327744 VIE327744 UYI327744 UOM327744 UEQ327744 TUU327744 TKY327744 TBC327744 SRG327744 SHK327744 RXO327744 RNS327744 RDW327744 QUA327744 QKE327744 QAI327744 PQM327744 PGQ327744 OWU327744 OMY327744 ODC327744 NTG327744 NJK327744 MZO327744 MPS327744 MFW327744 LWA327744 LME327744 LCI327744 KSM327744 KIQ327744 JYU327744 JOY327744 JFC327744 IVG327744 ILK327744 IBO327744 HRS327744 HHW327744 GYA327744 GOE327744 GEI327744 FUM327744 FKQ327744 FAU327744 EQY327744 EHC327744 DXG327744 DNK327744 DDO327744 CTS327744 CJW327744 CAA327744 BQE327744 BGI327744 AWM327744 AMQ327744 ACU327744 SY327744 JC327744 G327744 WVO262208 WLS262208 WBW262208 VSA262208 VIE262208 UYI262208 UOM262208 UEQ262208 TUU262208 TKY262208 TBC262208 SRG262208 SHK262208 RXO262208 RNS262208 RDW262208 QUA262208 QKE262208 QAI262208 PQM262208 PGQ262208 OWU262208 OMY262208 ODC262208 NTG262208 NJK262208 MZO262208 MPS262208 MFW262208 LWA262208 LME262208 LCI262208 KSM262208 KIQ262208 JYU262208 JOY262208 JFC262208 IVG262208 ILK262208 IBO262208 HRS262208 HHW262208 GYA262208 GOE262208 GEI262208 FUM262208 FKQ262208 FAU262208 EQY262208 EHC262208 DXG262208 DNK262208 DDO262208 CTS262208 CJW262208 CAA262208 BQE262208 BGI262208 AWM262208 AMQ262208 ACU262208 SY262208 JC262208 G262208 WVO196672 WLS196672 WBW196672 VSA196672 VIE196672 UYI196672 UOM196672 UEQ196672 TUU196672 TKY196672 TBC196672 SRG196672 SHK196672 RXO196672 RNS196672 RDW196672 QUA196672 QKE196672 QAI196672 PQM196672 PGQ196672 OWU196672 OMY196672 ODC196672 NTG196672 NJK196672 MZO196672 MPS196672 MFW196672 LWA196672 LME196672 LCI196672 KSM196672 KIQ196672 JYU196672 JOY196672 JFC196672 IVG196672 ILK196672 IBO196672 HRS196672 HHW196672 GYA196672 GOE196672 GEI196672 FUM196672 FKQ196672 FAU196672 EQY196672 EHC196672 DXG196672 DNK196672 DDO196672 CTS196672 CJW196672 CAA196672 BQE196672 BGI196672 AWM196672 AMQ196672 ACU196672 SY196672 JC196672 G196672 WVO131136 WLS131136 WBW131136 VSA131136 VIE131136 UYI131136 UOM131136 UEQ131136 TUU131136 TKY131136 TBC131136 SRG131136 SHK131136 RXO131136 RNS131136 RDW131136 QUA131136 QKE131136 QAI131136 PQM131136 PGQ131136 OWU131136 OMY131136 ODC131136 NTG131136 NJK131136 MZO131136 MPS131136 MFW131136 LWA131136 LME131136 LCI131136 KSM131136 KIQ131136 JYU131136 JOY131136 JFC131136 IVG131136 ILK131136 IBO131136 HRS131136 HHW131136 GYA131136 GOE131136 GEI131136 FUM131136 FKQ131136 FAU131136 EQY131136 EHC131136 DXG131136 DNK131136 DDO131136 CTS131136 CJW131136 CAA131136 BQE131136 BGI131136 AWM131136 AMQ131136 ACU131136 SY131136 JC131136 G131136 WVO65600 WLS65600 WBW65600 VSA65600 VIE65600 UYI65600 UOM65600 UEQ65600 TUU65600 TKY65600 TBC65600 SRG65600 SHK65600 RXO65600 RNS65600 RDW65600 QUA65600 QKE65600 QAI65600 PQM65600 PGQ65600 OWU65600 OMY65600 ODC65600 NTG65600 NJK65600 MZO65600 MPS65600 MFW65600 LWA65600 LME65600 LCI65600 KSM65600 KIQ65600 JYU65600 JOY65600 JFC65600 IVG65600 ILK65600 IBO65600 HRS65600 HHW65600 GYA65600 GOE65600 GEI65600 FUM65600 FKQ65600 FAU65600 EQY65600 EHC65600 DXG65600 DNK65600 DDO65600 CTS65600 CJW65600 CAA65600 BQE65600 BGI65600 AWM65600 AMQ65600 ACU65600 SY65600 JC65600 G65600 WVO64 WLS64 WBW64 VSA64 VIE64 UYI64 UOM64 UEQ64 TUU64 TKY64 TBC64 SRG64 SHK64 RXO64 RNS64 RDW64 QUA64 QKE64 QAI64 PQM64 PGQ64 OWU64 OMY64 ODC64 NTG64 NJK64 MZO64 MPS64 MFW64 LWA64 LME64 LCI64 KSM64 KIQ64 JYU64 JOY64 JFC64 IVG64 ILK64 IBO64 HRS64 HHW64 GYA64 GOE64 GEI64 FUM64 FKQ64 FAU64 EQY64 EHC64 DXG64 DNK64 DDO64 CTS64 CJW64 CAA64 BQE64 BGI64 AWM64 AMQ64 ACU64 SY64 JC64 G64 WVO983186 WLS983186 WBW983186 VSA983186 VIE983186 UYI983186 UOM983186 UEQ983186 TUU983186 TKY983186 TBC983186 SRG983186 SHK983186 RXO983186 RNS983186 RDW983186 QUA983186 QKE983186 QAI983186 PQM983186 PGQ983186 OWU983186 OMY983186 ODC983186 NTG983186 NJK983186 MZO983186 MPS983186 MFW983186 LWA983186 LME983186 LCI983186 KSM983186 KIQ983186 JYU983186 JOY983186 JFC983186 IVG983186 ILK983186 IBO983186 HRS983186 HHW983186 GYA983186 GOE983186 GEI983186 FUM983186 FKQ983186 FAU983186 EQY983186 EHC983186 DXG983186 DNK983186 DDO983186 CTS983186 CJW983186 CAA983186 BQE983186 BGI983186 AWM983186 AMQ983186 ACU983186 SY983186 JC983186 G983186 WVO917650 WLS917650 WBW917650 VSA917650 VIE917650 UYI917650 UOM917650 UEQ917650 TUU917650 TKY917650 TBC917650 SRG917650 SHK917650 RXO917650 RNS917650 RDW917650 QUA917650 QKE917650 QAI917650 PQM917650 PGQ917650 OWU917650 OMY917650 ODC917650 NTG917650 NJK917650 MZO917650 MPS917650 MFW917650 LWA917650 LME917650 LCI917650 KSM917650 KIQ917650 JYU917650 JOY917650 JFC917650 IVG917650 ILK917650 IBO917650 HRS917650 HHW917650 GYA917650 GOE917650 GEI917650 FUM917650 FKQ917650 FAU917650 EQY917650 EHC917650 DXG917650 DNK917650 DDO917650 CTS917650 CJW917650 CAA917650 BQE917650 BGI917650 AWM917650 AMQ917650 ACU917650 SY917650 JC917650 G917650 WVO852114 WLS852114 WBW852114 VSA852114 VIE852114 UYI852114 UOM852114 UEQ852114 TUU852114 TKY852114 TBC852114 SRG852114 SHK852114 RXO852114 RNS852114 RDW852114 QUA852114 QKE852114 QAI852114 PQM852114 PGQ852114 OWU852114 OMY852114 ODC852114 NTG852114 NJK852114 MZO852114 MPS852114 MFW852114 LWA852114 LME852114 LCI852114 KSM852114 KIQ852114 JYU852114 JOY852114 JFC852114 IVG852114 ILK852114 IBO852114 HRS852114 HHW852114 GYA852114 GOE852114 GEI852114 FUM852114 FKQ852114 FAU852114 EQY852114 EHC852114 DXG852114 DNK852114 DDO852114 CTS852114 CJW852114 CAA852114 BQE852114 BGI852114 AWM852114 AMQ852114 ACU852114 SY852114 JC852114 G852114 WVO786578 WLS786578 WBW786578 VSA786578 VIE786578 UYI786578 UOM786578 UEQ786578 TUU786578 TKY786578 TBC786578 SRG786578 SHK786578 RXO786578 RNS786578 RDW786578 QUA786578 QKE786578 QAI786578 PQM786578 PGQ786578 OWU786578 OMY786578 ODC786578 NTG786578 NJK786578 MZO786578 MPS786578 MFW786578 LWA786578 LME786578 LCI786578 KSM786578 KIQ786578 JYU786578 JOY786578 JFC786578 IVG786578 ILK786578 IBO786578 HRS786578 HHW786578 GYA786578 GOE786578 GEI786578 FUM786578 FKQ786578 FAU786578 EQY786578 EHC786578 DXG786578 DNK786578 DDO786578 CTS786578 CJW786578 CAA786578 BQE786578 BGI786578 AWM786578 AMQ786578 ACU786578 SY786578 JC786578 G786578 WVO721042 WLS721042 WBW721042 VSA721042 VIE721042 UYI721042 UOM721042 UEQ721042 TUU721042 TKY721042 TBC721042 SRG721042 SHK721042 RXO721042 RNS721042 RDW721042 QUA721042 QKE721042 QAI721042 PQM721042 PGQ721042 OWU721042 OMY721042 ODC721042 NTG721042 NJK721042 MZO721042 MPS721042 MFW721042 LWA721042 LME721042 LCI721042 KSM721042 KIQ721042 JYU721042 JOY721042 JFC721042 IVG721042 ILK721042 IBO721042 HRS721042 HHW721042 GYA721042 GOE721042 GEI721042 FUM721042 FKQ721042 FAU721042 EQY721042 EHC721042 DXG721042 DNK721042 DDO721042 CTS721042 CJW721042 CAA721042 BQE721042 BGI721042 AWM721042 AMQ721042 ACU721042 SY721042 JC721042 G721042 WVO655506 WLS655506 WBW655506 VSA655506 VIE655506 UYI655506 UOM655506 UEQ655506 TUU655506 TKY655506 TBC655506 SRG655506 SHK655506 RXO655506 RNS655506 RDW655506 QUA655506 QKE655506 QAI655506 PQM655506 PGQ655506 OWU655506 OMY655506 ODC655506 NTG655506 NJK655506 MZO655506 MPS655506 MFW655506 LWA655506 LME655506 LCI655506 KSM655506 KIQ655506 JYU655506 JOY655506 JFC655506 IVG655506 ILK655506 IBO655506 HRS655506 HHW655506 GYA655506 GOE655506 GEI655506 FUM655506 FKQ655506 FAU655506 EQY655506 EHC655506 DXG655506 DNK655506 DDO655506 CTS655506 CJW655506 CAA655506 BQE655506 BGI655506 AWM655506 AMQ655506 ACU655506 SY655506 JC655506 G655506 WVO589970 WLS589970 WBW589970 VSA589970 VIE589970 UYI589970 UOM589970 UEQ589970 TUU589970 TKY589970 TBC589970 SRG589970 SHK589970 RXO589970 RNS589970 RDW589970 QUA589970 QKE589970 QAI589970 PQM589970 PGQ589970 OWU589970 OMY589970 ODC589970 NTG589970 NJK589970 MZO589970 MPS589970 MFW589970 LWA589970 LME589970 LCI589970 KSM589970 KIQ589970 JYU589970 JOY589970 JFC589970 IVG589970 ILK589970 IBO589970 HRS589970 HHW589970 GYA589970 GOE589970 GEI589970 FUM589970 FKQ589970 FAU589970 EQY589970 EHC589970 DXG589970 DNK589970 DDO589970 CTS589970 CJW589970 CAA589970 BQE589970 BGI589970 AWM589970 AMQ589970 ACU589970 SY589970 JC589970 G589970 WVO524434 WLS524434 WBW524434 VSA524434 VIE524434 UYI524434 UOM524434 UEQ524434 TUU524434 TKY524434 TBC524434 SRG524434 SHK524434 RXO524434 RNS524434 RDW524434 QUA524434 QKE524434 QAI524434 PQM524434 PGQ524434 OWU524434 OMY524434 ODC524434 NTG524434 NJK524434 MZO524434 MPS524434 MFW524434 LWA524434 LME524434 LCI524434 KSM524434 KIQ524434 JYU524434 JOY524434 JFC524434 IVG524434 ILK524434 IBO524434 HRS524434 HHW524434 GYA524434 GOE524434 GEI524434 FUM524434 FKQ524434 FAU524434 EQY524434 EHC524434 DXG524434 DNK524434 DDO524434 CTS524434 CJW524434 CAA524434 BQE524434 BGI524434 AWM524434 AMQ524434 ACU524434 SY524434 JC524434 G524434 WVO458898 WLS458898 WBW458898 VSA458898 VIE458898 UYI458898 UOM458898 UEQ458898 TUU458898 TKY458898 TBC458898 SRG458898 SHK458898 RXO458898 RNS458898 RDW458898 QUA458898 QKE458898 QAI458898 PQM458898 PGQ458898 OWU458898 OMY458898 ODC458898 NTG458898 NJK458898 MZO458898 MPS458898 MFW458898 LWA458898 LME458898 LCI458898 KSM458898 KIQ458898 JYU458898 JOY458898 JFC458898 IVG458898 ILK458898 IBO458898 HRS458898 HHW458898 GYA458898 GOE458898 GEI458898 FUM458898 FKQ458898 FAU458898 EQY458898 EHC458898 DXG458898 DNK458898 DDO458898 CTS458898 CJW458898 CAA458898 BQE458898 BGI458898 AWM458898 AMQ458898 ACU458898 SY458898 JC458898 G458898 WVO393362 WLS393362 WBW393362 VSA393362 VIE393362 UYI393362 UOM393362 UEQ393362 TUU393362 TKY393362 TBC393362 SRG393362 SHK393362 RXO393362 RNS393362 RDW393362 QUA393362 QKE393362 QAI393362 PQM393362 PGQ393362 OWU393362 OMY393362 ODC393362 NTG393362 NJK393362 MZO393362 MPS393362 MFW393362 LWA393362 LME393362 LCI393362 KSM393362 KIQ393362 JYU393362 JOY393362 JFC393362 IVG393362 ILK393362 IBO393362 HRS393362 HHW393362 GYA393362 GOE393362 GEI393362 FUM393362 FKQ393362 FAU393362 EQY393362 EHC393362 DXG393362 DNK393362 DDO393362 CTS393362 CJW393362 CAA393362 BQE393362 BGI393362 AWM393362 AMQ393362 ACU393362 SY393362 JC393362 G393362 WVO327826 WLS327826 WBW327826 VSA327826 VIE327826 UYI327826 UOM327826 UEQ327826 TUU327826 TKY327826 TBC327826 SRG327826 SHK327826 RXO327826 RNS327826 RDW327826 QUA327826 QKE327826 QAI327826 PQM327826 PGQ327826 OWU327826 OMY327826 ODC327826 NTG327826 NJK327826 MZO327826 MPS327826 MFW327826 LWA327826 LME327826 LCI327826 KSM327826 KIQ327826 JYU327826 JOY327826 JFC327826 IVG327826 ILK327826 IBO327826 HRS327826 HHW327826 GYA327826 GOE327826 GEI327826 FUM327826 FKQ327826 FAU327826 EQY327826 EHC327826 DXG327826 DNK327826 DDO327826 CTS327826 CJW327826 CAA327826 BQE327826 BGI327826 AWM327826 AMQ327826 ACU327826 SY327826 JC327826 G327826 WVO262290 WLS262290 WBW262290 VSA262290 VIE262290 UYI262290 UOM262290 UEQ262290 TUU262290 TKY262290 TBC262290 SRG262290 SHK262290 RXO262290 RNS262290 RDW262290 QUA262290 QKE262290 QAI262290 PQM262290 PGQ262290 OWU262290 OMY262290 ODC262290 NTG262290 NJK262290 MZO262290 MPS262290 MFW262290 LWA262290 LME262290 LCI262290 KSM262290 KIQ262290 JYU262290 JOY262290 JFC262290 IVG262290 ILK262290 IBO262290 HRS262290 HHW262290 GYA262290 GOE262290 GEI262290 FUM262290 FKQ262290 FAU262290 EQY262290 EHC262290 DXG262290 DNK262290 DDO262290 CTS262290 CJW262290 CAA262290 BQE262290 BGI262290 AWM262290 AMQ262290 ACU262290 SY262290 JC262290 G262290 WVO196754 WLS196754 WBW196754 VSA196754 VIE196754 UYI196754 UOM196754 UEQ196754 TUU196754 TKY196754 TBC196754 SRG196754 SHK196754 RXO196754 RNS196754 RDW196754 QUA196754 QKE196754 QAI196754 PQM196754 PGQ196754 OWU196754 OMY196754 ODC196754 NTG196754 NJK196754 MZO196754 MPS196754 MFW196754 LWA196754 LME196754 LCI196754 KSM196754 KIQ196754 JYU196754 JOY196754 JFC196754 IVG196754 ILK196754 IBO196754 HRS196754 HHW196754 GYA196754 GOE196754 GEI196754 FUM196754 FKQ196754 FAU196754 EQY196754 EHC196754 DXG196754 DNK196754 DDO196754 CTS196754 CJW196754 CAA196754 BQE196754 BGI196754 AWM196754 AMQ196754 ACU196754 SY196754 JC196754 G196754 WVO131218 WLS131218 WBW131218 VSA131218 VIE131218 UYI131218 UOM131218 UEQ131218 TUU131218 TKY131218 TBC131218 SRG131218 SHK131218 RXO131218 RNS131218 RDW131218 QUA131218 QKE131218 QAI131218 PQM131218 PGQ131218 OWU131218 OMY131218 ODC131218 NTG131218 NJK131218 MZO131218 MPS131218 MFW131218 LWA131218 LME131218 LCI131218 KSM131218 KIQ131218 JYU131218 JOY131218 JFC131218 IVG131218 ILK131218 IBO131218 HRS131218 HHW131218 GYA131218 GOE131218 GEI131218 FUM131218 FKQ131218 FAU131218 EQY131218 EHC131218 DXG131218 DNK131218 DDO131218 CTS131218 CJW131218 CAA131218 BQE131218 BGI131218 AWM131218 AMQ131218 ACU131218 SY131218 JC131218 G131218 WVO65682 WLS65682 WBW65682 VSA65682 VIE65682 UYI65682 UOM65682 UEQ65682 TUU65682 TKY65682 TBC65682 SRG65682 SHK65682 RXO65682 RNS65682 RDW65682 QUA65682 QKE65682 QAI65682 PQM65682 PGQ65682 OWU65682 OMY65682 ODC65682 NTG65682 NJK65682 MZO65682 MPS65682 MFW65682 LWA65682 LME65682 LCI65682 KSM65682 KIQ65682 JYU65682 JOY65682 JFC65682 IVG65682 ILK65682 IBO65682 HRS65682 HHW65682 GYA65682 GOE65682 GEI65682 FUM65682 FKQ65682 FAU65682 EQY65682 EHC65682 DXG65682 DNK65682 DDO65682 CTS65682 CJW65682 CAA65682 BQE65682 BGI65682 AWM65682 AMQ65682 ACU65682 SY65682 JC65682 G65682 WVO146 WLS146 WBW146 VSA146 VIE146 UYI146 UOM146 UEQ146 TUU146 TKY146 TBC146 SRG146 SHK146 RXO146 RNS146 RDW146 QUA146 QKE146 QAI146 PQM146 PGQ146 OWU146 OMY146 ODC146 NTG146 NJK146 MZO146 MPS146 MFW146 LWA146 LME146 LCI146 KSM146 KIQ146 JYU146 JOY146 JFC146 IVG146 ILK146 IBO146 HRS146 HHW146 GYA146 GOE146 GEI146 FUM146 FKQ146 FAU146 EQY146 EHC146 DXG146 DNK146 DDO146 CTS146 CJW146 CAA146 BQE146 BGI146 AWM146 AMQ146 ACU146 SY146 JC146 G146 WVO983202 WLS983202 WBW983202 VSA983202 VIE983202 UYI983202 UOM983202 UEQ983202 TUU983202 TKY983202 TBC983202 SRG983202 SHK983202 RXO983202 RNS983202 RDW983202 QUA983202 QKE983202 QAI983202 PQM983202 PGQ983202 OWU983202 OMY983202 ODC983202 NTG983202 NJK983202 MZO983202 MPS983202 MFW983202 LWA983202 LME983202 LCI983202 KSM983202 KIQ983202 JYU983202 JOY983202 JFC983202 IVG983202 ILK983202 IBO983202 HRS983202 HHW983202 GYA983202 GOE983202 GEI983202 FUM983202 FKQ983202 FAU983202 EQY983202 EHC983202 DXG983202 DNK983202 DDO983202 CTS983202 CJW983202 CAA983202 BQE983202 BGI983202 AWM983202 AMQ983202 ACU983202 SY983202 JC983202 G983202 WVO917666 WLS917666 WBW917666 VSA917666 VIE917666 UYI917666 UOM917666 UEQ917666 TUU917666 TKY917666 TBC917666 SRG917666 SHK917666 RXO917666 RNS917666 RDW917666 QUA917666 QKE917666 QAI917666 PQM917666 PGQ917666 OWU917666 OMY917666 ODC917666 NTG917666 NJK917666 MZO917666 MPS917666 MFW917666 LWA917666 LME917666 LCI917666 KSM917666 KIQ917666 JYU917666 JOY917666 JFC917666 IVG917666 ILK917666 IBO917666 HRS917666 HHW917666 GYA917666 GOE917666 GEI917666 FUM917666 FKQ917666 FAU917666 EQY917666 EHC917666 DXG917666 DNK917666 DDO917666 CTS917666 CJW917666 CAA917666 BQE917666 BGI917666 AWM917666 AMQ917666 ACU917666 SY917666 JC917666 G917666 WVO852130 WLS852130 WBW852130 VSA852130 VIE852130 UYI852130 UOM852130 UEQ852130 TUU852130 TKY852130 TBC852130 SRG852130 SHK852130 RXO852130 RNS852130 RDW852130 QUA852130 QKE852130 QAI852130 PQM852130 PGQ852130 OWU852130 OMY852130 ODC852130 NTG852130 NJK852130 MZO852130 MPS852130 MFW852130 LWA852130 LME852130 LCI852130 KSM852130 KIQ852130 JYU852130 JOY852130 JFC852130 IVG852130 ILK852130 IBO852130 HRS852130 HHW852130 GYA852130 GOE852130 GEI852130 FUM852130 FKQ852130 FAU852130 EQY852130 EHC852130 DXG852130 DNK852130 DDO852130 CTS852130 CJW852130 CAA852130 BQE852130 BGI852130 AWM852130 AMQ852130 ACU852130 SY852130 JC852130 G852130 WVO786594 WLS786594 WBW786594 VSA786594 VIE786594 UYI786594 UOM786594 UEQ786594 TUU786594 TKY786594 TBC786594 SRG786594 SHK786594 RXO786594 RNS786594 RDW786594 QUA786594 QKE786594 QAI786594 PQM786594 PGQ786594 OWU786594 OMY786594 ODC786594 NTG786594 NJK786594 MZO786594 MPS786594 MFW786594 LWA786594 LME786594 LCI786594 KSM786594 KIQ786594 JYU786594 JOY786594 JFC786594 IVG786594 ILK786594 IBO786594 HRS786594 HHW786594 GYA786594 GOE786594 GEI786594 FUM786594 FKQ786594 FAU786594 EQY786594 EHC786594 DXG786594 DNK786594 DDO786594 CTS786594 CJW786594 CAA786594 BQE786594 BGI786594 AWM786594 AMQ786594 ACU786594 SY786594 JC786594 G786594 WVO721058 WLS721058 WBW721058 VSA721058 VIE721058 UYI721058 UOM721058 UEQ721058 TUU721058 TKY721058 TBC721058 SRG721058 SHK721058 RXO721058 RNS721058 RDW721058 QUA721058 QKE721058 QAI721058 PQM721058 PGQ721058 OWU721058 OMY721058 ODC721058 NTG721058 NJK721058 MZO721058 MPS721058 MFW721058 LWA721058 LME721058 LCI721058 KSM721058 KIQ721058 JYU721058 JOY721058 JFC721058 IVG721058 ILK721058 IBO721058 HRS721058 HHW721058 GYA721058 GOE721058 GEI721058 FUM721058 FKQ721058 FAU721058 EQY721058 EHC721058 DXG721058 DNK721058 DDO721058 CTS721058 CJW721058 CAA721058 BQE721058 BGI721058 AWM721058 AMQ721058 ACU721058 SY721058 JC721058 G721058 WVO655522 WLS655522 WBW655522 VSA655522 VIE655522 UYI655522 UOM655522 UEQ655522 TUU655522 TKY655522 TBC655522 SRG655522 SHK655522 RXO655522 RNS655522 RDW655522 QUA655522 QKE655522 QAI655522 PQM655522 PGQ655522 OWU655522 OMY655522 ODC655522 NTG655522 NJK655522 MZO655522 MPS655522 MFW655522 LWA655522 LME655522 LCI655522 KSM655522 KIQ655522 JYU655522 JOY655522 JFC655522 IVG655522 ILK655522 IBO655522 HRS655522 HHW655522 GYA655522 GOE655522 GEI655522 FUM655522 FKQ655522 FAU655522 EQY655522 EHC655522 DXG655522 DNK655522 DDO655522 CTS655522 CJW655522 CAA655522 BQE655522 BGI655522 AWM655522 AMQ655522 ACU655522 SY655522 JC655522 G655522 WVO589986 WLS589986 WBW589986 VSA589986 VIE589986 UYI589986 UOM589986 UEQ589986 TUU589986 TKY589986 TBC589986 SRG589986 SHK589986 RXO589986 RNS589986 RDW589986 QUA589986 QKE589986 QAI589986 PQM589986 PGQ589986 OWU589986 OMY589986 ODC589986 NTG589986 NJK589986 MZO589986 MPS589986 MFW589986 LWA589986 LME589986 LCI589986 KSM589986 KIQ589986 JYU589986 JOY589986 JFC589986 IVG589986 ILK589986 IBO589986 HRS589986 HHW589986 GYA589986 GOE589986 GEI589986 FUM589986 FKQ589986 FAU589986 EQY589986 EHC589986 DXG589986 DNK589986 DDO589986 CTS589986 CJW589986 CAA589986 BQE589986 BGI589986 AWM589986 AMQ589986 ACU589986 SY589986 JC589986 G589986 WVO524450 WLS524450 WBW524450 VSA524450 VIE524450 UYI524450 UOM524450 UEQ524450 TUU524450 TKY524450 TBC524450 SRG524450 SHK524450 RXO524450 RNS524450 RDW524450 QUA524450 QKE524450 QAI524450 PQM524450 PGQ524450 OWU524450 OMY524450 ODC524450 NTG524450 NJK524450 MZO524450 MPS524450 MFW524450 LWA524450 LME524450 LCI524450 KSM524450 KIQ524450 JYU524450 JOY524450 JFC524450 IVG524450 ILK524450 IBO524450 HRS524450 HHW524450 GYA524450 GOE524450 GEI524450 FUM524450 FKQ524450 FAU524450 EQY524450 EHC524450 DXG524450 DNK524450 DDO524450 CTS524450 CJW524450 CAA524450 BQE524450 BGI524450 AWM524450 AMQ524450 ACU524450 SY524450 JC524450 G524450 WVO458914 WLS458914 WBW458914 VSA458914 VIE458914 UYI458914 UOM458914 UEQ458914 TUU458914 TKY458914 TBC458914 SRG458914 SHK458914 RXO458914 RNS458914 RDW458914 QUA458914 QKE458914 QAI458914 PQM458914 PGQ458914 OWU458914 OMY458914 ODC458914 NTG458914 NJK458914 MZO458914 MPS458914 MFW458914 LWA458914 LME458914 LCI458914 KSM458914 KIQ458914 JYU458914 JOY458914 JFC458914 IVG458914 ILK458914 IBO458914 HRS458914 HHW458914 GYA458914 GOE458914 GEI458914 FUM458914 FKQ458914 FAU458914 EQY458914 EHC458914 DXG458914 DNK458914 DDO458914 CTS458914 CJW458914 CAA458914 BQE458914 BGI458914 AWM458914 AMQ458914 ACU458914 SY458914 JC458914 G458914 WVO393378 WLS393378 WBW393378 VSA393378 VIE393378 UYI393378 UOM393378 UEQ393378 TUU393378 TKY393378 TBC393378 SRG393378 SHK393378 RXO393378 RNS393378 RDW393378 QUA393378 QKE393378 QAI393378 PQM393378 PGQ393378 OWU393378 OMY393378 ODC393378 NTG393378 NJK393378 MZO393378 MPS393378 MFW393378 LWA393378 LME393378 LCI393378 KSM393378 KIQ393378 JYU393378 JOY393378 JFC393378 IVG393378 ILK393378 IBO393378 HRS393378 HHW393378 GYA393378 GOE393378 GEI393378 FUM393378 FKQ393378 FAU393378 EQY393378 EHC393378 DXG393378 DNK393378 DDO393378 CTS393378 CJW393378 CAA393378 BQE393378 BGI393378 AWM393378 AMQ393378 ACU393378 SY393378 JC393378 G393378 WVO327842 WLS327842 WBW327842 VSA327842 VIE327842 UYI327842 UOM327842 UEQ327842 TUU327842 TKY327842 TBC327842 SRG327842 SHK327842 RXO327842 RNS327842 RDW327842 QUA327842 QKE327842 QAI327842 PQM327842 PGQ327842 OWU327842 OMY327842 ODC327842 NTG327842 NJK327842 MZO327842 MPS327842 MFW327842 LWA327842 LME327842 LCI327842 KSM327842 KIQ327842 JYU327842 JOY327842 JFC327842 IVG327842 ILK327842 IBO327842 HRS327842 HHW327842 GYA327842 GOE327842 GEI327842 FUM327842 FKQ327842 FAU327842 EQY327842 EHC327842 DXG327842 DNK327842 DDO327842 CTS327842 CJW327842 CAA327842 BQE327842 BGI327842 AWM327842 AMQ327842 ACU327842 SY327842 JC327842 G327842 WVO262306 WLS262306 WBW262306 VSA262306 VIE262306 UYI262306 UOM262306 UEQ262306 TUU262306 TKY262306 TBC262306 SRG262306 SHK262306 RXO262306 RNS262306 RDW262306 QUA262306 QKE262306 QAI262306 PQM262306 PGQ262306 OWU262306 OMY262306 ODC262306 NTG262306 NJK262306 MZO262306 MPS262306 MFW262306 LWA262306 LME262306 LCI262306 KSM262306 KIQ262306 JYU262306 JOY262306 JFC262306 IVG262306 ILK262306 IBO262306 HRS262306 HHW262306 GYA262306 GOE262306 GEI262306 FUM262306 FKQ262306 FAU262306 EQY262306 EHC262306 DXG262306 DNK262306 DDO262306 CTS262306 CJW262306 CAA262306 BQE262306 BGI262306 AWM262306 AMQ262306 ACU262306 SY262306 JC262306 G262306 WVO196770 WLS196770 WBW196770 VSA196770 VIE196770 UYI196770 UOM196770 UEQ196770 TUU196770 TKY196770 TBC196770 SRG196770 SHK196770 RXO196770 RNS196770 RDW196770 QUA196770 QKE196770 QAI196770 PQM196770 PGQ196770 OWU196770 OMY196770 ODC196770 NTG196770 NJK196770 MZO196770 MPS196770 MFW196770 LWA196770 LME196770 LCI196770 KSM196770 KIQ196770 JYU196770 JOY196770 JFC196770 IVG196770 ILK196770 IBO196770 HRS196770 HHW196770 GYA196770 GOE196770 GEI196770 FUM196770 FKQ196770 FAU196770 EQY196770 EHC196770 DXG196770 DNK196770 DDO196770 CTS196770 CJW196770 CAA196770 BQE196770 BGI196770 AWM196770 AMQ196770 ACU196770 SY196770 JC196770 G196770 WVO131234 WLS131234 WBW131234 VSA131234 VIE131234 UYI131234 UOM131234 UEQ131234 TUU131234 TKY131234 TBC131234 SRG131234 SHK131234 RXO131234 RNS131234 RDW131234 QUA131234 QKE131234 QAI131234 PQM131234 PGQ131234 OWU131234 OMY131234 ODC131234 NTG131234 NJK131234 MZO131234 MPS131234 MFW131234 LWA131234 LME131234 LCI131234 KSM131234 KIQ131234 JYU131234 JOY131234 JFC131234 IVG131234 ILK131234 IBO131234 HRS131234 HHW131234 GYA131234 GOE131234 GEI131234 FUM131234 FKQ131234 FAU131234 EQY131234 EHC131234 DXG131234 DNK131234 DDO131234 CTS131234 CJW131234 CAA131234 BQE131234 BGI131234 AWM131234 AMQ131234 ACU131234 SY131234 JC131234 G131234 WVO65698 WLS65698 WBW65698 VSA65698 VIE65698 UYI65698 UOM65698 UEQ65698 TUU65698 TKY65698 TBC65698 SRG65698 SHK65698 RXO65698 RNS65698 RDW65698 QUA65698 QKE65698 QAI65698 PQM65698 PGQ65698 OWU65698 OMY65698 ODC65698 NTG65698 NJK65698 MZO65698 MPS65698 MFW65698 LWA65698 LME65698 LCI65698 KSM65698 KIQ65698 JYU65698 JOY65698 JFC65698 IVG65698 ILK65698 IBO65698 HRS65698 HHW65698 GYA65698 GOE65698 GEI65698 FUM65698 FKQ65698 FAU65698 EQY65698 EHC65698 DXG65698 DNK65698 DDO65698 CTS65698 CJW65698 CAA65698 BQE65698 BGI65698 AWM65698 AMQ65698 ACU65698 SY65698 JC65698 G65698 WVO162 WLS162 WBW162 VSA162 VIE162 UYI162 UOM162 UEQ162 TUU162 TKY162 TBC162 SRG162 SHK162 RXO162 RNS162 RDW162 QUA162 QKE162 QAI162 PQM162 PGQ162 OWU162 OMY162 ODC162 NTG162 NJK162 MZO162 MPS162 MFW162 LWA162 LME162 LCI162 KSM162 KIQ162 JYU162 JOY162 JFC162 IVG162 ILK162 IBO162 HRS162 HHW162 GYA162 GOE162 GEI162 FUM162 FKQ162 FAU162 EQY162 EHC162 DXG162 DNK162 DDO162 CTS162 CJW162 CAA162 BQE162 BGI162 AWM162 AMQ162 ACU162 SY162 JC162 G162 WVO983084 WLS983084 WBW983084 VSA983084 VIE983084 UYI983084 UOM983084 UEQ983084 TUU983084 TKY983084 TBC983084 SRG983084 SHK983084 RXO983084 RNS983084 RDW983084 QUA983084 QKE983084 QAI983084 PQM983084 PGQ983084 OWU983084 OMY983084 ODC983084 NTG983084 NJK983084 MZO983084 MPS983084 MFW983084 LWA983084 LME983084 LCI983084 KSM983084 KIQ983084 JYU983084 JOY983084 JFC983084 IVG983084 ILK983084 IBO983084 HRS983084 HHW983084 GYA983084 GOE983084 GEI983084 FUM983084 FKQ983084 FAU983084 EQY983084 EHC983084 DXG983084 DNK983084 DDO983084 CTS983084 CJW983084 CAA983084 BQE983084 BGI983084 AWM983084 AMQ983084 ACU983084 SY983084 JC983084 G983084 WVO917548 WLS917548 WBW917548 VSA917548 VIE917548 UYI917548 UOM917548 UEQ917548 TUU917548 TKY917548 TBC917548 SRG917548 SHK917548 RXO917548 RNS917548 RDW917548 QUA917548 QKE917548 QAI917548 PQM917548 PGQ917548 OWU917548 OMY917548 ODC917548 NTG917548 NJK917548 MZO917548 MPS917548 MFW917548 LWA917548 LME917548 LCI917548 KSM917548 KIQ917548 JYU917548 JOY917548 JFC917548 IVG917548 ILK917548 IBO917548 HRS917548 HHW917548 GYA917548 GOE917548 GEI917548 FUM917548 FKQ917548 FAU917548 EQY917548 EHC917548 DXG917548 DNK917548 DDO917548 CTS917548 CJW917548 CAA917548 BQE917548 BGI917548 AWM917548 AMQ917548 ACU917548 SY917548 JC917548 G917548 WVO852012 WLS852012 WBW852012 VSA852012 VIE852012 UYI852012 UOM852012 UEQ852012 TUU852012 TKY852012 TBC852012 SRG852012 SHK852012 RXO852012 RNS852012 RDW852012 QUA852012 QKE852012 QAI852012 PQM852012 PGQ852012 OWU852012 OMY852012 ODC852012 NTG852012 NJK852012 MZO852012 MPS852012 MFW852012 LWA852012 LME852012 LCI852012 KSM852012 KIQ852012 JYU852012 JOY852012 JFC852012 IVG852012 ILK852012 IBO852012 HRS852012 HHW852012 GYA852012 GOE852012 GEI852012 FUM852012 FKQ852012 FAU852012 EQY852012 EHC852012 DXG852012 DNK852012 DDO852012 CTS852012 CJW852012 CAA852012 BQE852012 BGI852012 AWM852012 AMQ852012 ACU852012 SY852012 JC852012 G852012 WVO786476 WLS786476 WBW786476 VSA786476 VIE786476 UYI786476 UOM786476 UEQ786476 TUU786476 TKY786476 TBC786476 SRG786476 SHK786476 RXO786476 RNS786476 RDW786476 QUA786476 QKE786476 QAI786476 PQM786476 PGQ786476 OWU786476 OMY786476 ODC786476 NTG786476 NJK786476 MZO786476 MPS786476 MFW786476 LWA786476 LME786476 LCI786476 KSM786476 KIQ786476 JYU786476 JOY786476 JFC786476 IVG786476 ILK786476 IBO786476 HRS786476 HHW786476 GYA786476 GOE786476 GEI786476 FUM786476 FKQ786476 FAU786476 EQY786476 EHC786476 DXG786476 DNK786476 DDO786476 CTS786476 CJW786476 CAA786476 BQE786476 BGI786476 AWM786476 AMQ786476 ACU786476 SY786476 JC786476 G786476 WVO720940 WLS720940 WBW720940 VSA720940 VIE720940 UYI720940 UOM720940 UEQ720940 TUU720940 TKY720940 TBC720940 SRG720940 SHK720940 RXO720940 RNS720940 RDW720940 QUA720940 QKE720940 QAI720940 PQM720940 PGQ720940 OWU720940 OMY720940 ODC720940 NTG720940 NJK720940 MZO720940 MPS720940 MFW720940 LWA720940 LME720940 LCI720940 KSM720940 KIQ720940 JYU720940 JOY720940 JFC720940 IVG720940 ILK720940 IBO720940 HRS720940 HHW720940 GYA720940 GOE720940 GEI720940 FUM720940 FKQ720940 FAU720940 EQY720940 EHC720940 DXG720940 DNK720940 DDO720940 CTS720940 CJW720940 CAA720940 BQE720940 BGI720940 AWM720940 AMQ720940 ACU720940 SY720940 JC720940 G720940 WVO655404 WLS655404 WBW655404 VSA655404 VIE655404 UYI655404 UOM655404 UEQ655404 TUU655404 TKY655404 TBC655404 SRG655404 SHK655404 RXO655404 RNS655404 RDW655404 QUA655404 QKE655404 QAI655404 PQM655404 PGQ655404 OWU655404 OMY655404 ODC655404 NTG655404 NJK655404 MZO655404 MPS655404 MFW655404 LWA655404 LME655404 LCI655404 KSM655404 KIQ655404 JYU655404 JOY655404 JFC655404 IVG655404 ILK655404 IBO655404 HRS655404 HHW655404 GYA655404 GOE655404 GEI655404 FUM655404 FKQ655404 FAU655404 EQY655404 EHC655404 DXG655404 DNK655404 DDO655404 CTS655404 CJW655404 CAA655404 BQE655404 BGI655404 AWM655404 AMQ655404 ACU655404 SY655404 JC655404 G655404 WVO589868 WLS589868 WBW589868 VSA589868 VIE589868 UYI589868 UOM589868 UEQ589868 TUU589868 TKY589868 TBC589868 SRG589868 SHK589868 RXO589868 RNS589868 RDW589868 QUA589868 QKE589868 QAI589868 PQM589868 PGQ589868 OWU589868 OMY589868 ODC589868 NTG589868 NJK589868 MZO589868 MPS589868 MFW589868 LWA589868 LME589868 LCI589868 KSM589868 KIQ589868 JYU589868 JOY589868 JFC589868 IVG589868 ILK589868 IBO589868 HRS589868 HHW589868 GYA589868 GOE589868 GEI589868 FUM589868 FKQ589868 FAU589868 EQY589868 EHC589868 DXG589868 DNK589868 DDO589868 CTS589868 CJW589868 CAA589868 BQE589868 BGI589868 AWM589868 AMQ589868 ACU589868 SY589868 JC589868 G589868 WVO524332 WLS524332 WBW524332 VSA524332 VIE524332 UYI524332 UOM524332 UEQ524332 TUU524332 TKY524332 TBC524332 SRG524332 SHK524332 RXO524332 RNS524332 RDW524332 QUA524332 QKE524332 QAI524332 PQM524332 PGQ524332 OWU524332 OMY524332 ODC524332 NTG524332 NJK524332 MZO524332 MPS524332 MFW524332 LWA524332 LME524332 LCI524332 KSM524332 KIQ524332 JYU524332 JOY524332 JFC524332 IVG524332 ILK524332 IBO524332 HRS524332 HHW524332 GYA524332 GOE524332 GEI524332 FUM524332 FKQ524332 FAU524332 EQY524332 EHC524332 DXG524332 DNK524332 DDO524332 CTS524332 CJW524332 CAA524332 BQE524332 BGI524332 AWM524332 AMQ524332 ACU524332 SY524332 JC524332 G524332 WVO458796 WLS458796 WBW458796 VSA458796 VIE458796 UYI458796 UOM458796 UEQ458796 TUU458796 TKY458796 TBC458796 SRG458796 SHK458796 RXO458796 RNS458796 RDW458796 QUA458796 QKE458796 QAI458796 PQM458796 PGQ458796 OWU458796 OMY458796 ODC458796 NTG458796 NJK458796 MZO458796 MPS458796 MFW458796 LWA458796 LME458796 LCI458796 KSM458796 KIQ458796 JYU458796 JOY458796 JFC458796 IVG458796 ILK458796 IBO458796 HRS458796 HHW458796 GYA458796 GOE458796 GEI458796 FUM458796 FKQ458796 FAU458796 EQY458796 EHC458796 DXG458796 DNK458796 DDO458796 CTS458796 CJW458796 CAA458796 BQE458796 BGI458796 AWM458796 AMQ458796 ACU458796 SY458796 JC458796 G458796 WVO393260 WLS393260 WBW393260 VSA393260 VIE393260 UYI393260 UOM393260 UEQ393260 TUU393260 TKY393260 TBC393260 SRG393260 SHK393260 RXO393260 RNS393260 RDW393260 QUA393260 QKE393260 QAI393260 PQM393260 PGQ393260 OWU393260 OMY393260 ODC393260 NTG393260 NJK393260 MZO393260 MPS393260 MFW393260 LWA393260 LME393260 LCI393260 KSM393260 KIQ393260 JYU393260 JOY393260 JFC393260 IVG393260 ILK393260 IBO393260 HRS393260 HHW393260 GYA393260 GOE393260 GEI393260 FUM393260 FKQ393260 FAU393260 EQY393260 EHC393260 DXG393260 DNK393260 DDO393260 CTS393260 CJW393260 CAA393260 BQE393260 BGI393260 AWM393260 AMQ393260 ACU393260 SY393260 JC393260 G393260 WVO327724 WLS327724 WBW327724 VSA327724 VIE327724 UYI327724 UOM327724 UEQ327724 TUU327724 TKY327724 TBC327724 SRG327724 SHK327724 RXO327724 RNS327724 RDW327724 QUA327724 QKE327724 QAI327724 PQM327724 PGQ327724 OWU327724 OMY327724 ODC327724 NTG327724 NJK327724 MZO327724 MPS327724 MFW327724 LWA327724 LME327724 LCI327724 KSM327724 KIQ327724 JYU327724 JOY327724 JFC327724 IVG327724 ILK327724 IBO327724 HRS327724 HHW327724 GYA327724 GOE327724 GEI327724 FUM327724 FKQ327724 FAU327724 EQY327724 EHC327724 DXG327724 DNK327724 DDO327724 CTS327724 CJW327724 CAA327724 BQE327724 BGI327724 AWM327724 AMQ327724 ACU327724 SY327724 JC327724 G327724 WVO262188 WLS262188 WBW262188 VSA262188 VIE262188 UYI262188 UOM262188 UEQ262188 TUU262188 TKY262188 TBC262188 SRG262188 SHK262188 RXO262188 RNS262188 RDW262188 QUA262188 QKE262188 QAI262188 PQM262188 PGQ262188 OWU262188 OMY262188 ODC262188 NTG262188 NJK262188 MZO262188 MPS262188 MFW262188 LWA262188 LME262188 LCI262188 KSM262188 KIQ262188 JYU262188 JOY262188 JFC262188 IVG262188 ILK262188 IBO262188 HRS262188 HHW262188 GYA262188 GOE262188 GEI262188 FUM262188 FKQ262188 FAU262188 EQY262188 EHC262188 DXG262188 DNK262188 DDO262188 CTS262188 CJW262188 CAA262188 BQE262188 BGI262188 AWM262188 AMQ262188 ACU262188 SY262188 JC262188 G262188 WVO196652 WLS196652 WBW196652 VSA196652 VIE196652 UYI196652 UOM196652 UEQ196652 TUU196652 TKY196652 TBC196652 SRG196652 SHK196652 RXO196652 RNS196652 RDW196652 QUA196652 QKE196652 QAI196652 PQM196652 PGQ196652 OWU196652 OMY196652 ODC196652 NTG196652 NJK196652 MZO196652 MPS196652 MFW196652 LWA196652 LME196652 LCI196652 KSM196652 KIQ196652 JYU196652 JOY196652 JFC196652 IVG196652 ILK196652 IBO196652 HRS196652 HHW196652 GYA196652 GOE196652 GEI196652 FUM196652 FKQ196652 FAU196652 EQY196652 EHC196652 DXG196652 DNK196652 DDO196652 CTS196652 CJW196652 CAA196652 BQE196652 BGI196652 AWM196652 AMQ196652 ACU196652 SY196652 JC196652 G196652 WVO131116 WLS131116 WBW131116 VSA131116 VIE131116 UYI131116 UOM131116 UEQ131116 TUU131116 TKY131116 TBC131116 SRG131116 SHK131116 RXO131116 RNS131116 RDW131116 QUA131116 QKE131116 QAI131116 PQM131116 PGQ131116 OWU131116 OMY131116 ODC131116 NTG131116 NJK131116 MZO131116 MPS131116 MFW131116 LWA131116 LME131116 LCI131116 KSM131116 KIQ131116 JYU131116 JOY131116 JFC131116 IVG131116 ILK131116 IBO131116 HRS131116 HHW131116 GYA131116 GOE131116 GEI131116 FUM131116 FKQ131116 FAU131116 EQY131116 EHC131116 DXG131116 DNK131116 DDO131116 CTS131116 CJW131116 CAA131116 BQE131116 BGI131116 AWM131116 AMQ131116 ACU131116 SY131116 JC131116 G131116 WVO65580 WLS65580 WBW65580 VSA65580 VIE65580 UYI65580 UOM65580 UEQ65580 TUU65580 TKY65580 TBC65580 SRG65580 SHK65580 RXO65580 RNS65580 RDW65580 QUA65580 QKE65580 QAI65580 PQM65580 PGQ65580 OWU65580 OMY65580 ODC65580 NTG65580 NJK65580 MZO65580 MPS65580 MFW65580 LWA65580 LME65580 LCI65580 KSM65580 KIQ65580 JYU65580 JOY65580 JFC65580 IVG65580 ILK65580 IBO65580 HRS65580 HHW65580 GYA65580 GOE65580 GEI65580 FUM65580 FKQ65580 FAU65580 EQY65580 EHC65580 DXG65580 DNK65580 DDO65580 CTS65580 CJW65580 CAA65580 BQE65580 BGI65580 AWM65580 AMQ65580 ACU65580 SY65580 JC65580 G65580 G45 JC45 SY45 ACU45 AMQ45 AWM45 BGI45 BQE45 CAA45 CJW45 CTS45 DDO45 DNK45 DXG45 EHC45 EQY45 FAU45 FKQ45 FUM45 GEI45 GOE45 GYA45 HHW45 HRS45 IBO45 ILK45 IVG45 JFC45 JOY45 JYU45 KIQ45 KSM45 LCI45 LME45 LWA45 MFW45 MPS45 MZO45 NJK45 NTG45 ODC45 OMY45 OWU45 PGQ45 PQM45 QAI45 QKE45 QUA45 RDW45 RNS45 RXO45 SHK45 SRG45 TBC45 TKY45 TUU45 UEQ45 UOM45 UYI45 VIE45 VSA45 WBW45 WLS45 WVO45 G13 JC13 SY13 ACU13 AMQ13 AWM13 BGI13 BQE13 CAA13 CJW13 CTS13 DDO13 DNK13 DXG13 EHC13 EQY13 FAU13 FKQ13 FUM13 GEI13 GOE13 GYA13 HHW13 HRS13 IBO13 ILK13 IVG13 JFC13 JOY13 JYU13 KIQ13 KSM13 LCI13 LME13 LWA13 MFW13 MPS13 MZO13 NJK13 NTG13 ODC13 OMY13 OWU13 PGQ13 PQM13 QAI13 QKE13 QUA13 RDW13 RNS13 RXO13 SHK13 SRG13 TBC13 TKY13 TUU13 UEQ13 UOM13 UYI13 VIE13 VSA13 WBW13 WLS13 WVO13 WVO27 WLS27 WBW27 VSA27 VIE27 UYI27 UOM27 UEQ27 TUU27 TKY27 TBC27 SRG27 SHK27 RXO27 RNS27 RDW27 QUA27 QKE27 QAI27 PQM27 PGQ27 OWU27 OMY27 ODC27 NTG27 NJK27 MZO27 MPS27 MFW27 LWA27 LME27 LCI27 KSM27 KIQ27 JYU27 JOY27 JFC27 IVG27 ILK27 IBO27 HRS27 HHW27 GYA27 GOE27 GEI27 FUM27 FKQ27 FAU27 EQY27 EHC27 DXG27 DNK27 DDO27 CTS27 CJW27 CAA27 BQE27 BGI27 AWM27 AMQ27 ACU27 SY27 JC27 G27" xr:uid="{00000000-0002-0000-0000-000000000000}">
      <formula1>$I$2:$I$11</formula1>
    </dataValidation>
    <dataValidation type="list" allowBlank="1" showInputMessage="1" showErrorMessage="1" sqref="WVM983104 WLQ983104 WBU983104 VRY983104 VIC983104 UYG983104 UOK983104 UEO983104 TUS983104 TKW983104 TBA983104 SRE983104 SHI983104 RXM983104 RNQ983104 RDU983104 QTY983104 QKC983104 QAG983104 PQK983104 PGO983104 OWS983104 OMW983104 ODA983104 NTE983104 NJI983104 MZM983104 MPQ983104 MFU983104 LVY983104 LMC983104 LCG983104 KSK983104 KIO983104 JYS983104 JOW983104 JFA983104 IVE983104 ILI983104 IBM983104 HRQ983104 HHU983104 GXY983104 GOC983104 GEG983104 FUK983104 FKO983104 FAS983104 EQW983104 EHA983104 DXE983104 DNI983104 DDM983104 CTQ983104 CJU983104 BZY983104 BQC983104 BGG983104 AWK983104 AMO983104 ACS983104 SW983104 JA983104 E983104 WVM917568 WLQ917568 WBU917568 VRY917568 VIC917568 UYG917568 UOK917568 UEO917568 TUS917568 TKW917568 TBA917568 SRE917568 SHI917568 RXM917568 RNQ917568 RDU917568 QTY917568 QKC917568 QAG917568 PQK917568 PGO917568 OWS917568 OMW917568 ODA917568 NTE917568 NJI917568 MZM917568 MPQ917568 MFU917568 LVY917568 LMC917568 LCG917568 KSK917568 KIO917568 JYS917568 JOW917568 JFA917568 IVE917568 ILI917568 IBM917568 HRQ917568 HHU917568 GXY917568 GOC917568 GEG917568 FUK917568 FKO917568 FAS917568 EQW917568 EHA917568 DXE917568 DNI917568 DDM917568 CTQ917568 CJU917568 BZY917568 BQC917568 BGG917568 AWK917568 AMO917568 ACS917568 SW917568 JA917568 E917568 WVM852032 WLQ852032 WBU852032 VRY852032 VIC852032 UYG852032 UOK852032 UEO852032 TUS852032 TKW852032 TBA852032 SRE852032 SHI852032 RXM852032 RNQ852032 RDU852032 QTY852032 QKC852032 QAG852032 PQK852032 PGO852032 OWS852032 OMW852032 ODA852032 NTE852032 NJI852032 MZM852032 MPQ852032 MFU852032 LVY852032 LMC852032 LCG852032 KSK852032 KIO852032 JYS852032 JOW852032 JFA852032 IVE852032 ILI852032 IBM852032 HRQ852032 HHU852032 GXY852032 GOC852032 GEG852032 FUK852032 FKO852032 FAS852032 EQW852032 EHA852032 DXE852032 DNI852032 DDM852032 CTQ852032 CJU852032 BZY852032 BQC852032 BGG852032 AWK852032 AMO852032 ACS852032 SW852032 JA852032 E852032 WVM786496 WLQ786496 WBU786496 VRY786496 VIC786496 UYG786496 UOK786496 UEO786496 TUS786496 TKW786496 TBA786496 SRE786496 SHI786496 RXM786496 RNQ786496 RDU786496 QTY786496 QKC786496 QAG786496 PQK786496 PGO786496 OWS786496 OMW786496 ODA786496 NTE786496 NJI786496 MZM786496 MPQ786496 MFU786496 LVY786496 LMC786496 LCG786496 KSK786496 KIO786496 JYS786496 JOW786496 JFA786496 IVE786496 ILI786496 IBM786496 HRQ786496 HHU786496 GXY786496 GOC786496 GEG786496 FUK786496 FKO786496 FAS786496 EQW786496 EHA786496 DXE786496 DNI786496 DDM786496 CTQ786496 CJU786496 BZY786496 BQC786496 BGG786496 AWK786496 AMO786496 ACS786496 SW786496 JA786496 E786496 WVM720960 WLQ720960 WBU720960 VRY720960 VIC720960 UYG720960 UOK720960 UEO720960 TUS720960 TKW720960 TBA720960 SRE720960 SHI720960 RXM720960 RNQ720960 RDU720960 QTY720960 QKC720960 QAG720960 PQK720960 PGO720960 OWS720960 OMW720960 ODA720960 NTE720960 NJI720960 MZM720960 MPQ720960 MFU720960 LVY720960 LMC720960 LCG720960 KSK720960 KIO720960 JYS720960 JOW720960 JFA720960 IVE720960 ILI720960 IBM720960 HRQ720960 HHU720960 GXY720960 GOC720960 GEG720960 FUK720960 FKO720960 FAS720960 EQW720960 EHA720960 DXE720960 DNI720960 DDM720960 CTQ720960 CJU720960 BZY720960 BQC720960 BGG720960 AWK720960 AMO720960 ACS720960 SW720960 JA720960 E720960 WVM655424 WLQ655424 WBU655424 VRY655424 VIC655424 UYG655424 UOK655424 UEO655424 TUS655424 TKW655424 TBA655424 SRE655424 SHI655424 RXM655424 RNQ655424 RDU655424 QTY655424 QKC655424 QAG655424 PQK655424 PGO655424 OWS655424 OMW655424 ODA655424 NTE655424 NJI655424 MZM655424 MPQ655424 MFU655424 LVY655424 LMC655424 LCG655424 KSK655424 KIO655424 JYS655424 JOW655424 JFA655424 IVE655424 ILI655424 IBM655424 HRQ655424 HHU655424 GXY655424 GOC655424 GEG655424 FUK655424 FKO655424 FAS655424 EQW655424 EHA655424 DXE655424 DNI655424 DDM655424 CTQ655424 CJU655424 BZY655424 BQC655424 BGG655424 AWK655424 AMO655424 ACS655424 SW655424 JA655424 E655424 WVM589888 WLQ589888 WBU589888 VRY589888 VIC589888 UYG589888 UOK589888 UEO589888 TUS589888 TKW589888 TBA589888 SRE589888 SHI589888 RXM589888 RNQ589888 RDU589888 QTY589888 QKC589888 QAG589888 PQK589888 PGO589888 OWS589888 OMW589888 ODA589888 NTE589888 NJI589888 MZM589888 MPQ589888 MFU589888 LVY589888 LMC589888 LCG589888 KSK589888 KIO589888 JYS589888 JOW589888 JFA589888 IVE589888 ILI589888 IBM589888 HRQ589888 HHU589888 GXY589888 GOC589888 GEG589888 FUK589888 FKO589888 FAS589888 EQW589888 EHA589888 DXE589888 DNI589888 DDM589888 CTQ589888 CJU589888 BZY589888 BQC589888 BGG589888 AWK589888 AMO589888 ACS589888 SW589888 JA589888 E589888 WVM524352 WLQ524352 WBU524352 VRY524352 VIC524352 UYG524352 UOK524352 UEO524352 TUS524352 TKW524352 TBA524352 SRE524352 SHI524352 RXM524352 RNQ524352 RDU524352 QTY524352 QKC524352 QAG524352 PQK524352 PGO524352 OWS524352 OMW524352 ODA524352 NTE524352 NJI524352 MZM524352 MPQ524352 MFU524352 LVY524352 LMC524352 LCG524352 KSK524352 KIO524352 JYS524352 JOW524352 JFA524352 IVE524352 ILI524352 IBM524352 HRQ524352 HHU524352 GXY524352 GOC524352 GEG524352 FUK524352 FKO524352 FAS524352 EQW524352 EHA524352 DXE524352 DNI524352 DDM524352 CTQ524352 CJU524352 BZY524352 BQC524352 BGG524352 AWK524352 AMO524352 ACS524352 SW524352 JA524352 E524352 WVM458816 WLQ458816 WBU458816 VRY458816 VIC458816 UYG458816 UOK458816 UEO458816 TUS458816 TKW458816 TBA458816 SRE458816 SHI458816 RXM458816 RNQ458816 RDU458816 QTY458816 QKC458816 QAG458816 PQK458816 PGO458816 OWS458816 OMW458816 ODA458816 NTE458816 NJI458816 MZM458816 MPQ458816 MFU458816 LVY458816 LMC458816 LCG458816 KSK458816 KIO458816 JYS458816 JOW458816 JFA458816 IVE458816 ILI458816 IBM458816 HRQ458816 HHU458816 GXY458816 GOC458816 GEG458816 FUK458816 FKO458816 FAS458816 EQW458816 EHA458816 DXE458816 DNI458816 DDM458816 CTQ458816 CJU458816 BZY458816 BQC458816 BGG458816 AWK458816 AMO458816 ACS458816 SW458816 JA458816 E458816 WVM393280 WLQ393280 WBU393280 VRY393280 VIC393280 UYG393280 UOK393280 UEO393280 TUS393280 TKW393280 TBA393280 SRE393280 SHI393280 RXM393280 RNQ393280 RDU393280 QTY393280 QKC393280 QAG393280 PQK393280 PGO393280 OWS393280 OMW393280 ODA393280 NTE393280 NJI393280 MZM393280 MPQ393280 MFU393280 LVY393280 LMC393280 LCG393280 KSK393280 KIO393280 JYS393280 JOW393280 JFA393280 IVE393280 ILI393280 IBM393280 HRQ393280 HHU393280 GXY393280 GOC393280 GEG393280 FUK393280 FKO393280 FAS393280 EQW393280 EHA393280 DXE393280 DNI393280 DDM393280 CTQ393280 CJU393280 BZY393280 BQC393280 BGG393280 AWK393280 AMO393280 ACS393280 SW393280 JA393280 E393280 WVM327744 WLQ327744 WBU327744 VRY327744 VIC327744 UYG327744 UOK327744 UEO327744 TUS327744 TKW327744 TBA327744 SRE327744 SHI327744 RXM327744 RNQ327744 RDU327744 QTY327744 QKC327744 QAG327744 PQK327744 PGO327744 OWS327744 OMW327744 ODA327744 NTE327744 NJI327744 MZM327744 MPQ327744 MFU327744 LVY327744 LMC327744 LCG327744 KSK327744 KIO327744 JYS327744 JOW327744 JFA327744 IVE327744 ILI327744 IBM327744 HRQ327744 HHU327744 GXY327744 GOC327744 GEG327744 FUK327744 FKO327744 FAS327744 EQW327744 EHA327744 DXE327744 DNI327744 DDM327744 CTQ327744 CJU327744 BZY327744 BQC327744 BGG327744 AWK327744 AMO327744 ACS327744 SW327744 JA327744 E327744 WVM262208 WLQ262208 WBU262208 VRY262208 VIC262208 UYG262208 UOK262208 UEO262208 TUS262208 TKW262208 TBA262208 SRE262208 SHI262208 RXM262208 RNQ262208 RDU262208 QTY262208 QKC262208 QAG262208 PQK262208 PGO262208 OWS262208 OMW262208 ODA262208 NTE262208 NJI262208 MZM262208 MPQ262208 MFU262208 LVY262208 LMC262208 LCG262208 KSK262208 KIO262208 JYS262208 JOW262208 JFA262208 IVE262208 ILI262208 IBM262208 HRQ262208 HHU262208 GXY262208 GOC262208 GEG262208 FUK262208 FKO262208 FAS262208 EQW262208 EHA262208 DXE262208 DNI262208 DDM262208 CTQ262208 CJU262208 BZY262208 BQC262208 BGG262208 AWK262208 AMO262208 ACS262208 SW262208 JA262208 E262208 WVM196672 WLQ196672 WBU196672 VRY196672 VIC196672 UYG196672 UOK196672 UEO196672 TUS196672 TKW196672 TBA196672 SRE196672 SHI196672 RXM196672 RNQ196672 RDU196672 QTY196672 QKC196672 QAG196672 PQK196672 PGO196672 OWS196672 OMW196672 ODA196672 NTE196672 NJI196672 MZM196672 MPQ196672 MFU196672 LVY196672 LMC196672 LCG196672 KSK196672 KIO196672 JYS196672 JOW196672 JFA196672 IVE196672 ILI196672 IBM196672 HRQ196672 HHU196672 GXY196672 GOC196672 GEG196672 FUK196672 FKO196672 FAS196672 EQW196672 EHA196672 DXE196672 DNI196672 DDM196672 CTQ196672 CJU196672 BZY196672 BQC196672 BGG196672 AWK196672 AMO196672 ACS196672 SW196672 JA196672 E196672 WVM131136 WLQ131136 WBU131136 VRY131136 VIC131136 UYG131136 UOK131136 UEO131136 TUS131136 TKW131136 TBA131136 SRE131136 SHI131136 RXM131136 RNQ131136 RDU131136 QTY131136 QKC131136 QAG131136 PQK131136 PGO131136 OWS131136 OMW131136 ODA131136 NTE131136 NJI131136 MZM131136 MPQ131136 MFU131136 LVY131136 LMC131136 LCG131136 KSK131136 KIO131136 JYS131136 JOW131136 JFA131136 IVE131136 ILI131136 IBM131136 HRQ131136 HHU131136 GXY131136 GOC131136 GEG131136 FUK131136 FKO131136 FAS131136 EQW131136 EHA131136 DXE131136 DNI131136 DDM131136 CTQ131136 CJU131136 BZY131136 BQC131136 BGG131136 AWK131136 AMO131136 ACS131136 SW131136 JA131136 E131136 WVM65600 WLQ65600 WBU65600 VRY65600 VIC65600 UYG65600 UOK65600 UEO65600 TUS65600 TKW65600 TBA65600 SRE65600 SHI65600 RXM65600 RNQ65600 RDU65600 QTY65600 QKC65600 QAG65600 PQK65600 PGO65600 OWS65600 OMW65600 ODA65600 NTE65600 NJI65600 MZM65600 MPQ65600 MFU65600 LVY65600 LMC65600 LCG65600 KSK65600 KIO65600 JYS65600 JOW65600 JFA65600 IVE65600 ILI65600 IBM65600 HRQ65600 HHU65600 GXY65600 GOC65600 GEG65600 FUK65600 FKO65600 FAS65600 EQW65600 EHA65600 DXE65600 DNI65600 DDM65600 CTQ65600 CJU65600 BZY65600 BQC65600 BGG65600 AWK65600 AMO65600 ACS65600 SW65600 JA65600 E65600 WVM64 WLQ64 WBU64 VRY64 VIC64 UYG64 UOK64 UEO64 TUS64 TKW64 TBA64 SRE64 SHI64 RXM64 RNQ64 RDU64 QTY64 QKC64 QAG64 PQK64 PGO64 OWS64 OMW64 ODA64 NTE64 NJI64 MZM64 MPQ64 MFU64 LVY64 LMC64 LCG64 KSK64 KIO64 JYS64 JOW64 JFA64 IVE64 ILI64 IBM64 HRQ64 HHU64 GXY64 GOC64 GEG64 FUK64 FKO64 FAS64 EQW64 EHA64 DXE64 DNI64 DDM64 CTQ64 CJU64 BZY64 BQC64 BGG64 AWK64 AMO64 ACS64 SW64 JA64 E64 WVM983186 WLQ983186 WBU983186 VRY983186 VIC983186 UYG983186 UOK983186 UEO983186 TUS983186 TKW983186 TBA983186 SRE983186 SHI983186 RXM983186 RNQ983186 RDU983186 QTY983186 QKC983186 QAG983186 PQK983186 PGO983186 OWS983186 OMW983186 ODA983186 NTE983186 NJI983186 MZM983186 MPQ983186 MFU983186 LVY983186 LMC983186 LCG983186 KSK983186 KIO983186 JYS983186 JOW983186 JFA983186 IVE983186 ILI983186 IBM983186 HRQ983186 HHU983186 GXY983186 GOC983186 GEG983186 FUK983186 FKO983186 FAS983186 EQW983186 EHA983186 DXE983186 DNI983186 DDM983186 CTQ983186 CJU983186 BZY983186 BQC983186 BGG983186 AWK983186 AMO983186 ACS983186 SW983186 JA983186 E983186 WVM917650 WLQ917650 WBU917650 VRY917650 VIC917650 UYG917650 UOK917650 UEO917650 TUS917650 TKW917650 TBA917650 SRE917650 SHI917650 RXM917650 RNQ917650 RDU917650 QTY917650 QKC917650 QAG917650 PQK917650 PGO917650 OWS917650 OMW917650 ODA917650 NTE917650 NJI917650 MZM917650 MPQ917650 MFU917650 LVY917650 LMC917650 LCG917650 KSK917650 KIO917650 JYS917650 JOW917650 JFA917650 IVE917650 ILI917650 IBM917650 HRQ917650 HHU917650 GXY917650 GOC917650 GEG917650 FUK917650 FKO917650 FAS917650 EQW917650 EHA917650 DXE917650 DNI917650 DDM917650 CTQ917650 CJU917650 BZY917650 BQC917650 BGG917650 AWK917650 AMO917650 ACS917650 SW917650 JA917650 E917650 WVM852114 WLQ852114 WBU852114 VRY852114 VIC852114 UYG852114 UOK852114 UEO852114 TUS852114 TKW852114 TBA852114 SRE852114 SHI852114 RXM852114 RNQ852114 RDU852114 QTY852114 QKC852114 QAG852114 PQK852114 PGO852114 OWS852114 OMW852114 ODA852114 NTE852114 NJI852114 MZM852114 MPQ852114 MFU852114 LVY852114 LMC852114 LCG852114 KSK852114 KIO852114 JYS852114 JOW852114 JFA852114 IVE852114 ILI852114 IBM852114 HRQ852114 HHU852114 GXY852114 GOC852114 GEG852114 FUK852114 FKO852114 FAS852114 EQW852114 EHA852114 DXE852114 DNI852114 DDM852114 CTQ852114 CJU852114 BZY852114 BQC852114 BGG852114 AWK852114 AMO852114 ACS852114 SW852114 JA852114 E852114 WVM786578 WLQ786578 WBU786578 VRY786578 VIC786578 UYG786578 UOK786578 UEO786578 TUS786578 TKW786578 TBA786578 SRE786578 SHI786578 RXM786578 RNQ786578 RDU786578 QTY786578 QKC786578 QAG786578 PQK786578 PGO786578 OWS786578 OMW786578 ODA786578 NTE786578 NJI786578 MZM786578 MPQ786578 MFU786578 LVY786578 LMC786578 LCG786578 KSK786578 KIO786578 JYS786578 JOW786578 JFA786578 IVE786578 ILI786578 IBM786578 HRQ786578 HHU786578 GXY786578 GOC786578 GEG786578 FUK786578 FKO786578 FAS786578 EQW786578 EHA786578 DXE786578 DNI786578 DDM786578 CTQ786578 CJU786578 BZY786578 BQC786578 BGG786578 AWK786578 AMO786578 ACS786578 SW786578 JA786578 E786578 WVM721042 WLQ721042 WBU721042 VRY721042 VIC721042 UYG721042 UOK721042 UEO721042 TUS721042 TKW721042 TBA721042 SRE721042 SHI721042 RXM721042 RNQ721042 RDU721042 QTY721042 QKC721042 QAG721042 PQK721042 PGO721042 OWS721042 OMW721042 ODA721042 NTE721042 NJI721042 MZM721042 MPQ721042 MFU721042 LVY721042 LMC721042 LCG721042 KSK721042 KIO721042 JYS721042 JOW721042 JFA721042 IVE721042 ILI721042 IBM721042 HRQ721042 HHU721042 GXY721042 GOC721042 GEG721042 FUK721042 FKO721042 FAS721042 EQW721042 EHA721042 DXE721042 DNI721042 DDM721042 CTQ721042 CJU721042 BZY721042 BQC721042 BGG721042 AWK721042 AMO721042 ACS721042 SW721042 JA721042 E721042 WVM655506 WLQ655506 WBU655506 VRY655506 VIC655506 UYG655506 UOK655506 UEO655506 TUS655506 TKW655506 TBA655506 SRE655506 SHI655506 RXM655506 RNQ655506 RDU655506 QTY655506 QKC655506 QAG655506 PQK655506 PGO655506 OWS655506 OMW655506 ODA655506 NTE655506 NJI655506 MZM655506 MPQ655506 MFU655506 LVY655506 LMC655506 LCG655506 KSK655506 KIO655506 JYS655506 JOW655506 JFA655506 IVE655506 ILI655506 IBM655506 HRQ655506 HHU655506 GXY655506 GOC655506 GEG655506 FUK655506 FKO655506 FAS655506 EQW655506 EHA655506 DXE655506 DNI655506 DDM655506 CTQ655506 CJU655506 BZY655506 BQC655506 BGG655506 AWK655506 AMO655506 ACS655506 SW655506 JA655506 E655506 WVM589970 WLQ589970 WBU589970 VRY589970 VIC589970 UYG589970 UOK589970 UEO589970 TUS589970 TKW589970 TBA589970 SRE589970 SHI589970 RXM589970 RNQ589970 RDU589970 QTY589970 QKC589970 QAG589970 PQK589970 PGO589970 OWS589970 OMW589970 ODA589970 NTE589970 NJI589970 MZM589970 MPQ589970 MFU589970 LVY589970 LMC589970 LCG589970 KSK589970 KIO589970 JYS589970 JOW589970 JFA589970 IVE589970 ILI589970 IBM589970 HRQ589970 HHU589970 GXY589970 GOC589970 GEG589970 FUK589970 FKO589970 FAS589970 EQW589970 EHA589970 DXE589970 DNI589970 DDM589970 CTQ589970 CJU589970 BZY589970 BQC589970 BGG589970 AWK589970 AMO589970 ACS589970 SW589970 JA589970 E589970 WVM524434 WLQ524434 WBU524434 VRY524434 VIC524434 UYG524434 UOK524434 UEO524434 TUS524434 TKW524434 TBA524434 SRE524434 SHI524434 RXM524434 RNQ524434 RDU524434 QTY524434 QKC524434 QAG524434 PQK524434 PGO524434 OWS524434 OMW524434 ODA524434 NTE524434 NJI524434 MZM524434 MPQ524434 MFU524434 LVY524434 LMC524434 LCG524434 KSK524434 KIO524434 JYS524434 JOW524434 JFA524434 IVE524434 ILI524434 IBM524434 HRQ524434 HHU524434 GXY524434 GOC524434 GEG524434 FUK524434 FKO524434 FAS524434 EQW524434 EHA524434 DXE524434 DNI524434 DDM524434 CTQ524434 CJU524434 BZY524434 BQC524434 BGG524434 AWK524434 AMO524434 ACS524434 SW524434 JA524434 E524434 WVM458898 WLQ458898 WBU458898 VRY458898 VIC458898 UYG458898 UOK458898 UEO458898 TUS458898 TKW458898 TBA458898 SRE458898 SHI458898 RXM458898 RNQ458898 RDU458898 QTY458898 QKC458898 QAG458898 PQK458898 PGO458898 OWS458898 OMW458898 ODA458898 NTE458898 NJI458898 MZM458898 MPQ458898 MFU458898 LVY458898 LMC458898 LCG458898 KSK458898 KIO458898 JYS458898 JOW458898 JFA458898 IVE458898 ILI458898 IBM458898 HRQ458898 HHU458898 GXY458898 GOC458898 GEG458898 FUK458898 FKO458898 FAS458898 EQW458898 EHA458898 DXE458898 DNI458898 DDM458898 CTQ458898 CJU458898 BZY458898 BQC458898 BGG458898 AWK458898 AMO458898 ACS458898 SW458898 JA458898 E458898 WVM393362 WLQ393362 WBU393362 VRY393362 VIC393362 UYG393362 UOK393362 UEO393362 TUS393362 TKW393362 TBA393362 SRE393362 SHI393362 RXM393362 RNQ393362 RDU393362 QTY393362 QKC393362 QAG393362 PQK393362 PGO393362 OWS393362 OMW393362 ODA393362 NTE393362 NJI393362 MZM393362 MPQ393362 MFU393362 LVY393362 LMC393362 LCG393362 KSK393362 KIO393362 JYS393362 JOW393362 JFA393362 IVE393362 ILI393362 IBM393362 HRQ393362 HHU393362 GXY393362 GOC393362 GEG393362 FUK393362 FKO393362 FAS393362 EQW393362 EHA393362 DXE393362 DNI393362 DDM393362 CTQ393362 CJU393362 BZY393362 BQC393362 BGG393362 AWK393362 AMO393362 ACS393362 SW393362 JA393362 E393362 WVM327826 WLQ327826 WBU327826 VRY327826 VIC327826 UYG327826 UOK327826 UEO327826 TUS327826 TKW327826 TBA327826 SRE327826 SHI327826 RXM327826 RNQ327826 RDU327826 QTY327826 QKC327826 QAG327826 PQK327826 PGO327826 OWS327826 OMW327826 ODA327826 NTE327826 NJI327826 MZM327826 MPQ327826 MFU327826 LVY327826 LMC327826 LCG327826 KSK327826 KIO327826 JYS327826 JOW327826 JFA327826 IVE327826 ILI327826 IBM327826 HRQ327826 HHU327826 GXY327826 GOC327826 GEG327826 FUK327826 FKO327826 FAS327826 EQW327826 EHA327826 DXE327826 DNI327826 DDM327826 CTQ327826 CJU327826 BZY327826 BQC327826 BGG327826 AWK327826 AMO327826 ACS327826 SW327826 JA327826 E327826 WVM262290 WLQ262290 WBU262290 VRY262290 VIC262290 UYG262290 UOK262290 UEO262290 TUS262290 TKW262290 TBA262290 SRE262290 SHI262290 RXM262290 RNQ262290 RDU262290 QTY262290 QKC262290 QAG262290 PQK262290 PGO262290 OWS262290 OMW262290 ODA262290 NTE262290 NJI262290 MZM262290 MPQ262290 MFU262290 LVY262290 LMC262290 LCG262290 KSK262290 KIO262290 JYS262290 JOW262290 JFA262290 IVE262290 ILI262290 IBM262290 HRQ262290 HHU262290 GXY262290 GOC262290 GEG262290 FUK262290 FKO262290 FAS262290 EQW262290 EHA262290 DXE262290 DNI262290 DDM262290 CTQ262290 CJU262290 BZY262290 BQC262290 BGG262290 AWK262290 AMO262290 ACS262290 SW262290 JA262290 E262290 WVM196754 WLQ196754 WBU196754 VRY196754 VIC196754 UYG196754 UOK196754 UEO196754 TUS196754 TKW196754 TBA196754 SRE196754 SHI196754 RXM196754 RNQ196754 RDU196754 QTY196754 QKC196754 QAG196754 PQK196754 PGO196754 OWS196754 OMW196754 ODA196754 NTE196754 NJI196754 MZM196754 MPQ196754 MFU196754 LVY196754 LMC196754 LCG196754 KSK196754 KIO196754 JYS196754 JOW196754 JFA196754 IVE196754 ILI196754 IBM196754 HRQ196754 HHU196754 GXY196754 GOC196754 GEG196754 FUK196754 FKO196754 FAS196754 EQW196754 EHA196754 DXE196754 DNI196754 DDM196754 CTQ196754 CJU196754 BZY196754 BQC196754 BGG196754 AWK196754 AMO196754 ACS196754 SW196754 JA196754 E196754 WVM131218 WLQ131218 WBU131218 VRY131218 VIC131218 UYG131218 UOK131218 UEO131218 TUS131218 TKW131218 TBA131218 SRE131218 SHI131218 RXM131218 RNQ131218 RDU131218 QTY131218 QKC131218 QAG131218 PQK131218 PGO131218 OWS131218 OMW131218 ODA131218 NTE131218 NJI131218 MZM131218 MPQ131218 MFU131218 LVY131218 LMC131218 LCG131218 KSK131218 KIO131218 JYS131218 JOW131218 JFA131218 IVE131218 ILI131218 IBM131218 HRQ131218 HHU131218 GXY131218 GOC131218 GEG131218 FUK131218 FKO131218 FAS131218 EQW131218 EHA131218 DXE131218 DNI131218 DDM131218 CTQ131218 CJU131218 BZY131218 BQC131218 BGG131218 AWK131218 AMO131218 ACS131218 SW131218 JA131218 E131218 WVM65682 WLQ65682 WBU65682 VRY65682 VIC65682 UYG65682 UOK65682 UEO65682 TUS65682 TKW65682 TBA65682 SRE65682 SHI65682 RXM65682 RNQ65682 RDU65682 QTY65682 QKC65682 QAG65682 PQK65682 PGO65682 OWS65682 OMW65682 ODA65682 NTE65682 NJI65682 MZM65682 MPQ65682 MFU65682 LVY65682 LMC65682 LCG65682 KSK65682 KIO65682 JYS65682 JOW65682 JFA65682 IVE65682 ILI65682 IBM65682 HRQ65682 HHU65682 GXY65682 GOC65682 GEG65682 FUK65682 FKO65682 FAS65682 EQW65682 EHA65682 DXE65682 DNI65682 DDM65682 CTQ65682 CJU65682 BZY65682 BQC65682 BGG65682 AWK65682 AMO65682 ACS65682 SW65682 JA65682 E65682 WVM146 WLQ146 WBU146 VRY146 VIC146 UYG146 UOK146 UEO146 TUS146 TKW146 TBA146 SRE146 SHI146 RXM146 RNQ146 RDU146 QTY146 QKC146 QAG146 PQK146 PGO146 OWS146 OMW146 ODA146 NTE146 NJI146 MZM146 MPQ146 MFU146 LVY146 LMC146 LCG146 KSK146 KIO146 JYS146 JOW146 JFA146 IVE146 ILI146 IBM146 HRQ146 HHU146 GXY146 GOC146 GEG146 FUK146 FKO146 FAS146 EQW146 EHA146 DXE146 DNI146 DDM146 CTQ146 CJU146 BZY146 BQC146 BGG146 AWK146 AMO146 ACS146 SW146 JA146 E146 WVM983202 WLQ983202 WBU983202 VRY983202 VIC983202 UYG983202 UOK983202 UEO983202 TUS983202 TKW983202 TBA983202 SRE983202 SHI983202 RXM983202 RNQ983202 RDU983202 QTY983202 QKC983202 QAG983202 PQK983202 PGO983202 OWS983202 OMW983202 ODA983202 NTE983202 NJI983202 MZM983202 MPQ983202 MFU983202 LVY983202 LMC983202 LCG983202 KSK983202 KIO983202 JYS983202 JOW983202 JFA983202 IVE983202 ILI983202 IBM983202 HRQ983202 HHU983202 GXY983202 GOC983202 GEG983202 FUK983202 FKO983202 FAS983202 EQW983202 EHA983202 DXE983202 DNI983202 DDM983202 CTQ983202 CJU983202 BZY983202 BQC983202 BGG983202 AWK983202 AMO983202 ACS983202 SW983202 JA983202 E983202 WVM917666 WLQ917666 WBU917666 VRY917666 VIC917666 UYG917666 UOK917666 UEO917666 TUS917666 TKW917666 TBA917666 SRE917666 SHI917666 RXM917666 RNQ917666 RDU917666 QTY917666 QKC917666 QAG917666 PQK917666 PGO917666 OWS917666 OMW917666 ODA917666 NTE917666 NJI917666 MZM917666 MPQ917666 MFU917666 LVY917666 LMC917666 LCG917666 KSK917666 KIO917666 JYS917666 JOW917666 JFA917666 IVE917666 ILI917666 IBM917666 HRQ917666 HHU917666 GXY917666 GOC917666 GEG917666 FUK917666 FKO917666 FAS917666 EQW917666 EHA917666 DXE917666 DNI917666 DDM917666 CTQ917666 CJU917666 BZY917666 BQC917666 BGG917666 AWK917666 AMO917666 ACS917666 SW917666 JA917666 E917666 WVM852130 WLQ852130 WBU852130 VRY852130 VIC852130 UYG852130 UOK852130 UEO852130 TUS852130 TKW852130 TBA852130 SRE852130 SHI852130 RXM852130 RNQ852130 RDU852130 QTY852130 QKC852130 QAG852130 PQK852130 PGO852130 OWS852130 OMW852130 ODA852130 NTE852130 NJI852130 MZM852130 MPQ852130 MFU852130 LVY852130 LMC852130 LCG852130 KSK852130 KIO852130 JYS852130 JOW852130 JFA852130 IVE852130 ILI852130 IBM852130 HRQ852130 HHU852130 GXY852130 GOC852130 GEG852130 FUK852130 FKO852130 FAS852130 EQW852130 EHA852130 DXE852130 DNI852130 DDM852130 CTQ852130 CJU852130 BZY852130 BQC852130 BGG852130 AWK852130 AMO852130 ACS852130 SW852130 JA852130 E852130 WVM786594 WLQ786594 WBU786594 VRY786594 VIC786594 UYG786594 UOK786594 UEO786594 TUS786594 TKW786594 TBA786594 SRE786594 SHI786594 RXM786594 RNQ786594 RDU786594 QTY786594 QKC786594 QAG786594 PQK786594 PGO786594 OWS786594 OMW786594 ODA786594 NTE786594 NJI786594 MZM786594 MPQ786594 MFU786594 LVY786594 LMC786594 LCG786594 KSK786594 KIO786594 JYS786594 JOW786594 JFA786594 IVE786594 ILI786594 IBM786594 HRQ786594 HHU786594 GXY786594 GOC786594 GEG786594 FUK786594 FKO786594 FAS786594 EQW786594 EHA786594 DXE786594 DNI786594 DDM786594 CTQ786594 CJU786594 BZY786594 BQC786594 BGG786594 AWK786594 AMO786594 ACS786594 SW786594 JA786594 E786594 WVM721058 WLQ721058 WBU721058 VRY721058 VIC721058 UYG721058 UOK721058 UEO721058 TUS721058 TKW721058 TBA721058 SRE721058 SHI721058 RXM721058 RNQ721058 RDU721058 QTY721058 QKC721058 QAG721058 PQK721058 PGO721058 OWS721058 OMW721058 ODA721058 NTE721058 NJI721058 MZM721058 MPQ721058 MFU721058 LVY721058 LMC721058 LCG721058 KSK721058 KIO721058 JYS721058 JOW721058 JFA721058 IVE721058 ILI721058 IBM721058 HRQ721058 HHU721058 GXY721058 GOC721058 GEG721058 FUK721058 FKO721058 FAS721058 EQW721058 EHA721058 DXE721058 DNI721058 DDM721058 CTQ721058 CJU721058 BZY721058 BQC721058 BGG721058 AWK721058 AMO721058 ACS721058 SW721058 JA721058 E721058 WVM655522 WLQ655522 WBU655522 VRY655522 VIC655522 UYG655522 UOK655522 UEO655522 TUS655522 TKW655522 TBA655522 SRE655522 SHI655522 RXM655522 RNQ655522 RDU655522 QTY655522 QKC655522 QAG655522 PQK655522 PGO655522 OWS655522 OMW655522 ODA655522 NTE655522 NJI655522 MZM655522 MPQ655522 MFU655522 LVY655522 LMC655522 LCG655522 KSK655522 KIO655522 JYS655522 JOW655522 JFA655522 IVE655522 ILI655522 IBM655522 HRQ655522 HHU655522 GXY655522 GOC655522 GEG655522 FUK655522 FKO655522 FAS655522 EQW655522 EHA655522 DXE655522 DNI655522 DDM655522 CTQ655522 CJU655522 BZY655522 BQC655522 BGG655522 AWK655522 AMO655522 ACS655522 SW655522 JA655522 E655522 WVM589986 WLQ589986 WBU589986 VRY589986 VIC589986 UYG589986 UOK589986 UEO589986 TUS589986 TKW589986 TBA589986 SRE589986 SHI589986 RXM589986 RNQ589986 RDU589986 QTY589986 QKC589986 QAG589986 PQK589986 PGO589986 OWS589986 OMW589986 ODA589986 NTE589986 NJI589986 MZM589986 MPQ589986 MFU589986 LVY589986 LMC589986 LCG589986 KSK589986 KIO589986 JYS589986 JOW589986 JFA589986 IVE589986 ILI589986 IBM589986 HRQ589986 HHU589986 GXY589986 GOC589986 GEG589986 FUK589986 FKO589986 FAS589986 EQW589986 EHA589986 DXE589986 DNI589986 DDM589986 CTQ589986 CJU589986 BZY589986 BQC589986 BGG589986 AWK589986 AMO589986 ACS589986 SW589986 JA589986 E589986 WVM524450 WLQ524450 WBU524450 VRY524450 VIC524450 UYG524450 UOK524450 UEO524450 TUS524450 TKW524450 TBA524450 SRE524450 SHI524450 RXM524450 RNQ524450 RDU524450 QTY524450 QKC524450 QAG524450 PQK524450 PGO524450 OWS524450 OMW524450 ODA524450 NTE524450 NJI524450 MZM524450 MPQ524450 MFU524450 LVY524450 LMC524450 LCG524450 KSK524450 KIO524450 JYS524450 JOW524450 JFA524450 IVE524450 ILI524450 IBM524450 HRQ524450 HHU524450 GXY524450 GOC524450 GEG524450 FUK524450 FKO524450 FAS524450 EQW524450 EHA524450 DXE524450 DNI524450 DDM524450 CTQ524450 CJU524450 BZY524450 BQC524450 BGG524450 AWK524450 AMO524450 ACS524450 SW524450 JA524450 E524450 WVM458914 WLQ458914 WBU458914 VRY458914 VIC458914 UYG458914 UOK458914 UEO458914 TUS458914 TKW458914 TBA458914 SRE458914 SHI458914 RXM458914 RNQ458914 RDU458914 QTY458914 QKC458914 QAG458914 PQK458914 PGO458914 OWS458914 OMW458914 ODA458914 NTE458914 NJI458914 MZM458914 MPQ458914 MFU458914 LVY458914 LMC458914 LCG458914 KSK458914 KIO458914 JYS458914 JOW458914 JFA458914 IVE458914 ILI458914 IBM458914 HRQ458914 HHU458914 GXY458914 GOC458914 GEG458914 FUK458914 FKO458914 FAS458914 EQW458914 EHA458914 DXE458914 DNI458914 DDM458914 CTQ458914 CJU458914 BZY458914 BQC458914 BGG458914 AWK458914 AMO458914 ACS458914 SW458914 JA458914 E458914 WVM393378 WLQ393378 WBU393378 VRY393378 VIC393378 UYG393378 UOK393378 UEO393378 TUS393378 TKW393378 TBA393378 SRE393378 SHI393378 RXM393378 RNQ393378 RDU393378 QTY393378 QKC393378 QAG393378 PQK393378 PGO393378 OWS393378 OMW393378 ODA393378 NTE393378 NJI393378 MZM393378 MPQ393378 MFU393378 LVY393378 LMC393378 LCG393378 KSK393378 KIO393378 JYS393378 JOW393378 JFA393378 IVE393378 ILI393378 IBM393378 HRQ393378 HHU393378 GXY393378 GOC393378 GEG393378 FUK393378 FKO393378 FAS393378 EQW393378 EHA393378 DXE393378 DNI393378 DDM393378 CTQ393378 CJU393378 BZY393378 BQC393378 BGG393378 AWK393378 AMO393378 ACS393378 SW393378 JA393378 E393378 WVM327842 WLQ327842 WBU327842 VRY327842 VIC327842 UYG327842 UOK327842 UEO327842 TUS327842 TKW327842 TBA327842 SRE327842 SHI327842 RXM327842 RNQ327842 RDU327842 QTY327842 QKC327842 QAG327842 PQK327842 PGO327842 OWS327842 OMW327842 ODA327842 NTE327842 NJI327842 MZM327842 MPQ327842 MFU327842 LVY327842 LMC327842 LCG327842 KSK327842 KIO327842 JYS327842 JOW327842 JFA327842 IVE327842 ILI327842 IBM327842 HRQ327842 HHU327842 GXY327842 GOC327842 GEG327842 FUK327842 FKO327842 FAS327842 EQW327842 EHA327842 DXE327842 DNI327842 DDM327842 CTQ327842 CJU327842 BZY327842 BQC327842 BGG327842 AWK327842 AMO327842 ACS327842 SW327842 JA327842 E327842 WVM262306 WLQ262306 WBU262306 VRY262306 VIC262306 UYG262306 UOK262306 UEO262306 TUS262306 TKW262306 TBA262306 SRE262306 SHI262306 RXM262306 RNQ262306 RDU262306 QTY262306 QKC262306 QAG262306 PQK262306 PGO262306 OWS262306 OMW262306 ODA262306 NTE262306 NJI262306 MZM262306 MPQ262306 MFU262306 LVY262306 LMC262306 LCG262306 KSK262306 KIO262306 JYS262306 JOW262306 JFA262306 IVE262306 ILI262306 IBM262306 HRQ262306 HHU262306 GXY262306 GOC262306 GEG262306 FUK262306 FKO262306 FAS262306 EQW262306 EHA262306 DXE262306 DNI262306 DDM262306 CTQ262306 CJU262306 BZY262306 BQC262306 BGG262306 AWK262306 AMO262306 ACS262306 SW262306 JA262306 E262306 WVM196770 WLQ196770 WBU196770 VRY196770 VIC196770 UYG196770 UOK196770 UEO196770 TUS196770 TKW196770 TBA196770 SRE196770 SHI196770 RXM196770 RNQ196770 RDU196770 QTY196770 QKC196770 QAG196770 PQK196770 PGO196770 OWS196770 OMW196770 ODA196770 NTE196770 NJI196770 MZM196770 MPQ196770 MFU196770 LVY196770 LMC196770 LCG196770 KSK196770 KIO196770 JYS196770 JOW196770 JFA196770 IVE196770 ILI196770 IBM196770 HRQ196770 HHU196770 GXY196770 GOC196770 GEG196770 FUK196770 FKO196770 FAS196770 EQW196770 EHA196770 DXE196770 DNI196770 DDM196770 CTQ196770 CJU196770 BZY196770 BQC196770 BGG196770 AWK196770 AMO196770 ACS196770 SW196770 JA196770 E196770 WVM131234 WLQ131234 WBU131234 VRY131234 VIC131234 UYG131234 UOK131234 UEO131234 TUS131234 TKW131234 TBA131234 SRE131234 SHI131234 RXM131234 RNQ131234 RDU131234 QTY131234 QKC131234 QAG131234 PQK131234 PGO131234 OWS131234 OMW131234 ODA131234 NTE131234 NJI131234 MZM131234 MPQ131234 MFU131234 LVY131234 LMC131234 LCG131234 KSK131234 KIO131234 JYS131234 JOW131234 JFA131234 IVE131234 ILI131234 IBM131234 HRQ131234 HHU131234 GXY131234 GOC131234 GEG131234 FUK131234 FKO131234 FAS131234 EQW131234 EHA131234 DXE131234 DNI131234 DDM131234 CTQ131234 CJU131234 BZY131234 BQC131234 BGG131234 AWK131234 AMO131234 ACS131234 SW131234 JA131234 E131234 WVM65698 WLQ65698 WBU65698 VRY65698 VIC65698 UYG65698 UOK65698 UEO65698 TUS65698 TKW65698 TBA65698 SRE65698 SHI65698 RXM65698 RNQ65698 RDU65698 QTY65698 QKC65698 QAG65698 PQK65698 PGO65698 OWS65698 OMW65698 ODA65698 NTE65698 NJI65698 MZM65698 MPQ65698 MFU65698 LVY65698 LMC65698 LCG65698 KSK65698 KIO65698 JYS65698 JOW65698 JFA65698 IVE65698 ILI65698 IBM65698 HRQ65698 HHU65698 GXY65698 GOC65698 GEG65698 FUK65698 FKO65698 FAS65698 EQW65698 EHA65698 DXE65698 DNI65698 DDM65698 CTQ65698 CJU65698 BZY65698 BQC65698 BGG65698 AWK65698 AMO65698 ACS65698 SW65698 JA65698 E65698 WVM162 WLQ162 WBU162 VRY162 VIC162 UYG162 UOK162 UEO162 TUS162 TKW162 TBA162 SRE162 SHI162 RXM162 RNQ162 RDU162 QTY162 QKC162 QAG162 PQK162 PGO162 OWS162 OMW162 ODA162 NTE162 NJI162 MZM162 MPQ162 MFU162 LVY162 LMC162 LCG162 KSK162 KIO162 JYS162 JOW162 JFA162 IVE162 ILI162 IBM162 HRQ162 HHU162 GXY162 GOC162 GEG162 FUK162 FKO162 FAS162 EQW162 EHA162 DXE162 DNI162 DDM162 CTQ162 CJU162 BZY162 BQC162 BGG162 AWK162 AMO162 ACS162 SW162 JA162 E162 WVM983084 WLQ983084 WBU983084 VRY983084 VIC983084 UYG983084 UOK983084 UEO983084 TUS983084 TKW983084 TBA983084 SRE983084 SHI983084 RXM983084 RNQ983084 RDU983084 QTY983084 QKC983084 QAG983084 PQK983084 PGO983084 OWS983084 OMW983084 ODA983084 NTE983084 NJI983084 MZM983084 MPQ983084 MFU983084 LVY983084 LMC983084 LCG983084 KSK983084 KIO983084 JYS983084 JOW983084 JFA983084 IVE983084 ILI983084 IBM983084 HRQ983084 HHU983084 GXY983084 GOC983084 GEG983084 FUK983084 FKO983084 FAS983084 EQW983084 EHA983084 DXE983084 DNI983084 DDM983084 CTQ983084 CJU983084 BZY983084 BQC983084 BGG983084 AWK983084 AMO983084 ACS983084 SW983084 JA983084 E983084 WVM917548 WLQ917548 WBU917548 VRY917548 VIC917548 UYG917548 UOK917548 UEO917548 TUS917548 TKW917548 TBA917548 SRE917548 SHI917548 RXM917548 RNQ917548 RDU917548 QTY917548 QKC917548 QAG917548 PQK917548 PGO917548 OWS917548 OMW917548 ODA917548 NTE917548 NJI917548 MZM917548 MPQ917548 MFU917548 LVY917548 LMC917548 LCG917548 KSK917548 KIO917548 JYS917548 JOW917548 JFA917548 IVE917548 ILI917548 IBM917548 HRQ917548 HHU917548 GXY917548 GOC917548 GEG917548 FUK917548 FKO917548 FAS917548 EQW917548 EHA917548 DXE917548 DNI917548 DDM917548 CTQ917548 CJU917548 BZY917548 BQC917548 BGG917548 AWK917548 AMO917548 ACS917548 SW917548 JA917548 E917548 WVM852012 WLQ852012 WBU852012 VRY852012 VIC852012 UYG852012 UOK852012 UEO852012 TUS852012 TKW852012 TBA852012 SRE852012 SHI852012 RXM852012 RNQ852012 RDU852012 QTY852012 QKC852012 QAG852012 PQK852012 PGO852012 OWS852012 OMW852012 ODA852012 NTE852012 NJI852012 MZM852012 MPQ852012 MFU852012 LVY852012 LMC852012 LCG852012 KSK852012 KIO852012 JYS852012 JOW852012 JFA852012 IVE852012 ILI852012 IBM852012 HRQ852012 HHU852012 GXY852012 GOC852012 GEG852012 FUK852012 FKO852012 FAS852012 EQW852012 EHA852012 DXE852012 DNI852012 DDM852012 CTQ852012 CJU852012 BZY852012 BQC852012 BGG852012 AWK852012 AMO852012 ACS852012 SW852012 JA852012 E852012 WVM786476 WLQ786476 WBU786476 VRY786476 VIC786476 UYG786476 UOK786476 UEO786476 TUS786476 TKW786476 TBA786476 SRE786476 SHI786476 RXM786476 RNQ786476 RDU786476 QTY786476 QKC786476 QAG786476 PQK786476 PGO786476 OWS786476 OMW786476 ODA786476 NTE786476 NJI786476 MZM786476 MPQ786476 MFU786476 LVY786476 LMC786476 LCG786476 KSK786476 KIO786476 JYS786476 JOW786476 JFA786476 IVE786476 ILI786476 IBM786476 HRQ786476 HHU786476 GXY786476 GOC786476 GEG786476 FUK786476 FKO786476 FAS786476 EQW786476 EHA786476 DXE786476 DNI786476 DDM786476 CTQ786476 CJU786476 BZY786476 BQC786476 BGG786476 AWK786476 AMO786476 ACS786476 SW786476 JA786476 E786476 WVM720940 WLQ720940 WBU720940 VRY720940 VIC720940 UYG720940 UOK720940 UEO720940 TUS720940 TKW720940 TBA720940 SRE720940 SHI720940 RXM720940 RNQ720940 RDU720940 QTY720940 QKC720940 QAG720940 PQK720940 PGO720940 OWS720940 OMW720940 ODA720940 NTE720940 NJI720940 MZM720940 MPQ720940 MFU720940 LVY720940 LMC720940 LCG720940 KSK720940 KIO720940 JYS720940 JOW720940 JFA720940 IVE720940 ILI720940 IBM720940 HRQ720940 HHU720940 GXY720940 GOC720940 GEG720940 FUK720940 FKO720940 FAS720940 EQW720940 EHA720940 DXE720940 DNI720940 DDM720940 CTQ720940 CJU720940 BZY720940 BQC720940 BGG720940 AWK720940 AMO720940 ACS720940 SW720940 JA720940 E720940 WVM655404 WLQ655404 WBU655404 VRY655404 VIC655404 UYG655404 UOK655404 UEO655404 TUS655404 TKW655404 TBA655404 SRE655404 SHI655404 RXM655404 RNQ655404 RDU655404 QTY655404 QKC655404 QAG655404 PQK655404 PGO655404 OWS655404 OMW655404 ODA655404 NTE655404 NJI655404 MZM655404 MPQ655404 MFU655404 LVY655404 LMC655404 LCG655404 KSK655404 KIO655404 JYS655404 JOW655404 JFA655404 IVE655404 ILI655404 IBM655404 HRQ655404 HHU655404 GXY655404 GOC655404 GEG655404 FUK655404 FKO655404 FAS655404 EQW655404 EHA655404 DXE655404 DNI655404 DDM655404 CTQ655404 CJU655404 BZY655404 BQC655404 BGG655404 AWK655404 AMO655404 ACS655404 SW655404 JA655404 E655404 WVM589868 WLQ589868 WBU589868 VRY589868 VIC589868 UYG589868 UOK589868 UEO589868 TUS589868 TKW589868 TBA589868 SRE589868 SHI589868 RXM589868 RNQ589868 RDU589868 QTY589868 QKC589868 QAG589868 PQK589868 PGO589868 OWS589868 OMW589868 ODA589868 NTE589868 NJI589868 MZM589868 MPQ589868 MFU589868 LVY589868 LMC589868 LCG589868 KSK589868 KIO589868 JYS589868 JOW589868 JFA589868 IVE589868 ILI589868 IBM589868 HRQ589868 HHU589868 GXY589868 GOC589868 GEG589868 FUK589868 FKO589868 FAS589868 EQW589868 EHA589868 DXE589868 DNI589868 DDM589868 CTQ589868 CJU589868 BZY589868 BQC589868 BGG589868 AWK589868 AMO589868 ACS589868 SW589868 JA589868 E589868 WVM524332 WLQ524332 WBU524332 VRY524332 VIC524332 UYG524332 UOK524332 UEO524332 TUS524332 TKW524332 TBA524332 SRE524332 SHI524332 RXM524332 RNQ524332 RDU524332 QTY524332 QKC524332 QAG524332 PQK524332 PGO524332 OWS524332 OMW524332 ODA524332 NTE524332 NJI524332 MZM524332 MPQ524332 MFU524332 LVY524332 LMC524332 LCG524332 KSK524332 KIO524332 JYS524332 JOW524332 JFA524332 IVE524332 ILI524332 IBM524332 HRQ524332 HHU524332 GXY524332 GOC524332 GEG524332 FUK524332 FKO524332 FAS524332 EQW524332 EHA524332 DXE524332 DNI524332 DDM524332 CTQ524332 CJU524332 BZY524332 BQC524332 BGG524332 AWK524332 AMO524332 ACS524332 SW524332 JA524332 E524332 WVM458796 WLQ458796 WBU458796 VRY458796 VIC458796 UYG458796 UOK458796 UEO458796 TUS458796 TKW458796 TBA458796 SRE458796 SHI458796 RXM458796 RNQ458796 RDU458796 QTY458796 QKC458796 QAG458796 PQK458796 PGO458796 OWS458796 OMW458796 ODA458796 NTE458796 NJI458796 MZM458796 MPQ458796 MFU458796 LVY458796 LMC458796 LCG458796 KSK458796 KIO458796 JYS458796 JOW458796 JFA458796 IVE458796 ILI458796 IBM458796 HRQ458796 HHU458796 GXY458796 GOC458796 GEG458796 FUK458796 FKO458796 FAS458796 EQW458796 EHA458796 DXE458796 DNI458796 DDM458796 CTQ458796 CJU458796 BZY458796 BQC458796 BGG458796 AWK458796 AMO458796 ACS458796 SW458796 JA458796 E458796 WVM393260 WLQ393260 WBU393260 VRY393260 VIC393260 UYG393260 UOK393260 UEO393260 TUS393260 TKW393260 TBA393260 SRE393260 SHI393260 RXM393260 RNQ393260 RDU393260 QTY393260 QKC393260 QAG393260 PQK393260 PGO393260 OWS393260 OMW393260 ODA393260 NTE393260 NJI393260 MZM393260 MPQ393260 MFU393260 LVY393260 LMC393260 LCG393260 KSK393260 KIO393260 JYS393260 JOW393260 JFA393260 IVE393260 ILI393260 IBM393260 HRQ393260 HHU393260 GXY393260 GOC393260 GEG393260 FUK393260 FKO393260 FAS393260 EQW393260 EHA393260 DXE393260 DNI393260 DDM393260 CTQ393260 CJU393260 BZY393260 BQC393260 BGG393260 AWK393260 AMO393260 ACS393260 SW393260 JA393260 E393260 WVM327724 WLQ327724 WBU327724 VRY327724 VIC327724 UYG327724 UOK327724 UEO327724 TUS327724 TKW327724 TBA327724 SRE327724 SHI327724 RXM327724 RNQ327724 RDU327724 QTY327724 QKC327724 QAG327724 PQK327724 PGO327724 OWS327724 OMW327724 ODA327724 NTE327724 NJI327724 MZM327724 MPQ327724 MFU327724 LVY327724 LMC327724 LCG327724 KSK327724 KIO327724 JYS327724 JOW327724 JFA327724 IVE327724 ILI327724 IBM327724 HRQ327724 HHU327724 GXY327724 GOC327724 GEG327724 FUK327724 FKO327724 FAS327724 EQW327724 EHA327724 DXE327724 DNI327724 DDM327724 CTQ327724 CJU327724 BZY327724 BQC327724 BGG327724 AWK327724 AMO327724 ACS327724 SW327724 JA327724 E327724 WVM262188 WLQ262188 WBU262188 VRY262188 VIC262188 UYG262188 UOK262188 UEO262188 TUS262188 TKW262188 TBA262188 SRE262188 SHI262188 RXM262188 RNQ262188 RDU262188 QTY262188 QKC262188 QAG262188 PQK262188 PGO262188 OWS262188 OMW262188 ODA262188 NTE262188 NJI262188 MZM262188 MPQ262188 MFU262188 LVY262188 LMC262188 LCG262188 KSK262188 KIO262188 JYS262188 JOW262188 JFA262188 IVE262188 ILI262188 IBM262188 HRQ262188 HHU262188 GXY262188 GOC262188 GEG262188 FUK262188 FKO262188 FAS262188 EQW262188 EHA262188 DXE262188 DNI262188 DDM262188 CTQ262188 CJU262188 BZY262188 BQC262188 BGG262188 AWK262188 AMO262188 ACS262188 SW262188 JA262188 E262188 WVM196652 WLQ196652 WBU196652 VRY196652 VIC196652 UYG196652 UOK196652 UEO196652 TUS196652 TKW196652 TBA196652 SRE196652 SHI196652 RXM196652 RNQ196652 RDU196652 QTY196652 QKC196652 QAG196652 PQK196652 PGO196652 OWS196652 OMW196652 ODA196652 NTE196652 NJI196652 MZM196652 MPQ196652 MFU196652 LVY196652 LMC196652 LCG196652 KSK196652 KIO196652 JYS196652 JOW196652 JFA196652 IVE196652 ILI196652 IBM196652 HRQ196652 HHU196652 GXY196652 GOC196652 GEG196652 FUK196652 FKO196652 FAS196652 EQW196652 EHA196652 DXE196652 DNI196652 DDM196652 CTQ196652 CJU196652 BZY196652 BQC196652 BGG196652 AWK196652 AMO196652 ACS196652 SW196652 JA196652 E196652 WVM131116 WLQ131116 WBU131116 VRY131116 VIC131116 UYG131116 UOK131116 UEO131116 TUS131116 TKW131116 TBA131116 SRE131116 SHI131116 RXM131116 RNQ131116 RDU131116 QTY131116 QKC131116 QAG131116 PQK131116 PGO131116 OWS131116 OMW131116 ODA131116 NTE131116 NJI131116 MZM131116 MPQ131116 MFU131116 LVY131116 LMC131116 LCG131116 KSK131116 KIO131116 JYS131116 JOW131116 JFA131116 IVE131116 ILI131116 IBM131116 HRQ131116 HHU131116 GXY131116 GOC131116 GEG131116 FUK131116 FKO131116 FAS131116 EQW131116 EHA131116 DXE131116 DNI131116 DDM131116 CTQ131116 CJU131116 BZY131116 BQC131116 BGG131116 AWK131116 AMO131116 ACS131116 SW131116 JA131116 E131116 WVM65580 WLQ65580 WBU65580 VRY65580 VIC65580 UYG65580 UOK65580 UEO65580 TUS65580 TKW65580 TBA65580 SRE65580 SHI65580 RXM65580 RNQ65580 RDU65580 QTY65580 QKC65580 QAG65580 PQK65580 PGO65580 OWS65580 OMW65580 ODA65580 NTE65580 NJI65580 MZM65580 MPQ65580 MFU65580 LVY65580 LMC65580 LCG65580 KSK65580 KIO65580 JYS65580 JOW65580 JFA65580 IVE65580 ILI65580 IBM65580 HRQ65580 HHU65580 GXY65580 GOC65580 GEG65580 FUK65580 FKO65580 FAS65580 EQW65580 EHA65580 DXE65580 DNI65580 DDM65580 CTQ65580 CJU65580 BZY65580 BQC65580 BGG65580 AWK65580 AMO65580 ACS65580 SW65580 JA65580 E65580 E45 JA45 SW45 ACS45 AMO45 AWK45 BGG45 BQC45 BZY45 CJU45 CTQ45 DDM45 DNI45 DXE45 EHA45 EQW45 FAS45 FKO45 FUK45 GEG45 GOC45 GXY45 HHU45 HRQ45 IBM45 ILI45 IVE45 JFA45 JOW45 JYS45 KIO45 KSK45 LCG45 LMC45 LVY45 MFU45 MPQ45 MZM45 NJI45 NTE45 ODA45 OMW45 OWS45 PGO45 PQK45 QAG45 QKC45 QTY45 RDU45 RNQ45 RXM45 SHI45 SRE45 TBA45 TKW45 TUS45 UEO45 UOK45 UYG45 VIC45 VRY45 WBU45 WLQ45 WVM45 E13 JA13 SW13 ACS13 AMO13 AWK13 BGG13 BQC13 BZY13 CJU13 CTQ13 DDM13 DNI13 DXE13 EHA13 EQW13 FAS13 FKO13 FUK13 GEG13 GOC13 GXY13 HHU13 HRQ13 IBM13 ILI13 IVE13 JFA13 JOW13 JYS13 KIO13 KSK13 LCG13 LMC13 LVY13 MFU13 MPQ13 MZM13 NJI13 NTE13 ODA13 OMW13 OWS13 PGO13 PQK13 QAG13 QKC13 QTY13 RDU13 RNQ13 RXM13 SHI13 SRE13 TBA13 TKW13 TUS13 UEO13 UOK13 UYG13 VIC13 VRY13 WBU13 WLQ13 WVM13 WVM27 WLQ27 WBU27 VRY27 VIC27 UYG27 UOK27 UEO27 TUS27 TKW27 TBA27 SRE27 SHI27 RXM27 RNQ27 RDU27 QTY27 QKC27 QAG27 PQK27 PGO27 OWS27 OMW27 ODA27 NTE27 NJI27 MZM27 MPQ27 MFU27 LVY27 LMC27 LCG27 KSK27 KIO27 JYS27 JOW27 JFA27 IVE27 ILI27 IBM27 HRQ27 HHU27 GXY27 GOC27 GEG27 FUK27 FKO27 FAS27 EQW27 EHA27 DXE27 DNI27 DDM27 CTQ27 CJU27 BZY27 BQC27 BGG27 AWK27 AMO27 ACS27 SW27 JA27 E27" xr:uid="{00000000-0002-0000-0000-000001000000}">
      <formula1>$J$2:$J$11</formula1>
    </dataValidation>
    <dataValidation type="list" allowBlank="1" showInputMessage="1" showErrorMessage="1" sqref="E80 JA80 SW80 ACS80 AMO80 AWK80 BGG80 BQC80 BZY80 CJU80 CTQ80 DDM80 DNI80 DXE80 EHA80 EQW80 FAS80 FKO80 FUK80 GEG80 GOC80 GXY80 HHU80 HRQ80 IBM80 ILI80 IVE80 JFA80 JOW80 JYS80 KIO80 KSK80 LCG80 LMC80 LVY80 MFU80 MPQ80 MZM80 NJI80 NTE80 ODA80 OMW80 OWS80 PGO80 PQK80 QAG80 QKC80 QTY80 RDU80 RNQ80 RXM80 SHI80 SRE80 TBA80 TKW80 TUS80 UEO80 UOK80 UYG80 VIC80 VRY80 WBU80 WLQ80 WVM80 E65616 JA65616 SW65616 ACS65616 AMO65616 AWK65616 BGG65616 BQC65616 BZY65616 CJU65616 CTQ65616 DDM65616 DNI65616 DXE65616 EHA65616 EQW65616 FAS65616 FKO65616 FUK65616 GEG65616 GOC65616 GXY65616 HHU65616 HRQ65616 IBM65616 ILI65616 IVE65616 JFA65616 JOW65616 JYS65616 KIO65616 KSK65616 LCG65616 LMC65616 LVY65616 MFU65616 MPQ65616 MZM65616 NJI65616 NTE65616 ODA65616 OMW65616 OWS65616 PGO65616 PQK65616 QAG65616 QKC65616 QTY65616 RDU65616 RNQ65616 RXM65616 SHI65616 SRE65616 TBA65616 TKW65616 TUS65616 UEO65616 UOK65616 UYG65616 VIC65616 VRY65616 WBU65616 WLQ65616 WVM65616 E131152 JA131152 SW131152 ACS131152 AMO131152 AWK131152 BGG131152 BQC131152 BZY131152 CJU131152 CTQ131152 DDM131152 DNI131152 DXE131152 EHA131152 EQW131152 FAS131152 FKO131152 FUK131152 GEG131152 GOC131152 GXY131152 HHU131152 HRQ131152 IBM131152 ILI131152 IVE131152 JFA131152 JOW131152 JYS131152 KIO131152 KSK131152 LCG131152 LMC131152 LVY131152 MFU131152 MPQ131152 MZM131152 NJI131152 NTE131152 ODA131152 OMW131152 OWS131152 PGO131152 PQK131152 QAG131152 QKC131152 QTY131152 RDU131152 RNQ131152 RXM131152 SHI131152 SRE131152 TBA131152 TKW131152 TUS131152 UEO131152 UOK131152 UYG131152 VIC131152 VRY131152 WBU131152 WLQ131152 WVM131152 E196688 JA196688 SW196688 ACS196688 AMO196688 AWK196688 BGG196688 BQC196688 BZY196688 CJU196688 CTQ196688 DDM196688 DNI196688 DXE196688 EHA196688 EQW196688 FAS196688 FKO196688 FUK196688 GEG196688 GOC196688 GXY196688 HHU196688 HRQ196688 IBM196688 ILI196688 IVE196688 JFA196688 JOW196688 JYS196688 KIO196688 KSK196688 LCG196688 LMC196688 LVY196688 MFU196688 MPQ196688 MZM196688 NJI196688 NTE196688 ODA196688 OMW196688 OWS196688 PGO196688 PQK196688 QAG196688 QKC196688 QTY196688 RDU196688 RNQ196688 RXM196688 SHI196688 SRE196688 TBA196688 TKW196688 TUS196688 UEO196688 UOK196688 UYG196688 VIC196688 VRY196688 WBU196688 WLQ196688 WVM196688 E262224 JA262224 SW262224 ACS262224 AMO262224 AWK262224 BGG262224 BQC262224 BZY262224 CJU262224 CTQ262224 DDM262224 DNI262224 DXE262224 EHA262224 EQW262224 FAS262224 FKO262224 FUK262224 GEG262224 GOC262224 GXY262224 HHU262224 HRQ262224 IBM262224 ILI262224 IVE262224 JFA262224 JOW262224 JYS262224 KIO262224 KSK262224 LCG262224 LMC262224 LVY262224 MFU262224 MPQ262224 MZM262224 NJI262224 NTE262224 ODA262224 OMW262224 OWS262224 PGO262224 PQK262224 QAG262224 QKC262224 QTY262224 RDU262224 RNQ262224 RXM262224 SHI262224 SRE262224 TBA262224 TKW262224 TUS262224 UEO262224 UOK262224 UYG262224 VIC262224 VRY262224 WBU262224 WLQ262224 WVM262224 E327760 JA327760 SW327760 ACS327760 AMO327760 AWK327760 BGG327760 BQC327760 BZY327760 CJU327760 CTQ327760 DDM327760 DNI327760 DXE327760 EHA327760 EQW327760 FAS327760 FKO327760 FUK327760 GEG327760 GOC327760 GXY327760 HHU327760 HRQ327760 IBM327760 ILI327760 IVE327760 JFA327760 JOW327760 JYS327760 KIO327760 KSK327760 LCG327760 LMC327760 LVY327760 MFU327760 MPQ327760 MZM327760 NJI327760 NTE327760 ODA327760 OMW327760 OWS327760 PGO327760 PQK327760 QAG327760 QKC327760 QTY327760 RDU327760 RNQ327760 RXM327760 SHI327760 SRE327760 TBA327760 TKW327760 TUS327760 UEO327760 UOK327760 UYG327760 VIC327760 VRY327760 WBU327760 WLQ327760 WVM327760 E393296 JA393296 SW393296 ACS393296 AMO393296 AWK393296 BGG393296 BQC393296 BZY393296 CJU393296 CTQ393296 DDM393296 DNI393296 DXE393296 EHA393296 EQW393296 FAS393296 FKO393296 FUK393296 GEG393296 GOC393296 GXY393296 HHU393296 HRQ393296 IBM393296 ILI393296 IVE393296 JFA393296 JOW393296 JYS393296 KIO393296 KSK393296 LCG393296 LMC393296 LVY393296 MFU393296 MPQ393296 MZM393296 NJI393296 NTE393296 ODA393296 OMW393296 OWS393296 PGO393296 PQK393296 QAG393296 QKC393296 QTY393296 RDU393296 RNQ393296 RXM393296 SHI393296 SRE393296 TBA393296 TKW393296 TUS393296 UEO393296 UOK393296 UYG393296 VIC393296 VRY393296 WBU393296 WLQ393296 WVM393296 E458832 JA458832 SW458832 ACS458832 AMO458832 AWK458832 BGG458832 BQC458832 BZY458832 CJU458832 CTQ458832 DDM458832 DNI458832 DXE458832 EHA458832 EQW458832 FAS458832 FKO458832 FUK458832 GEG458832 GOC458832 GXY458832 HHU458832 HRQ458832 IBM458832 ILI458832 IVE458832 JFA458832 JOW458832 JYS458832 KIO458832 KSK458832 LCG458832 LMC458832 LVY458832 MFU458832 MPQ458832 MZM458832 NJI458832 NTE458832 ODA458832 OMW458832 OWS458832 PGO458832 PQK458832 QAG458832 QKC458832 QTY458832 RDU458832 RNQ458832 RXM458832 SHI458832 SRE458832 TBA458832 TKW458832 TUS458832 UEO458832 UOK458832 UYG458832 VIC458832 VRY458832 WBU458832 WLQ458832 WVM458832 E524368 JA524368 SW524368 ACS524368 AMO524368 AWK524368 BGG524368 BQC524368 BZY524368 CJU524368 CTQ524368 DDM524368 DNI524368 DXE524368 EHA524368 EQW524368 FAS524368 FKO524368 FUK524368 GEG524368 GOC524368 GXY524368 HHU524368 HRQ524368 IBM524368 ILI524368 IVE524368 JFA524368 JOW524368 JYS524368 KIO524368 KSK524368 LCG524368 LMC524368 LVY524368 MFU524368 MPQ524368 MZM524368 NJI524368 NTE524368 ODA524368 OMW524368 OWS524368 PGO524368 PQK524368 QAG524368 QKC524368 QTY524368 RDU524368 RNQ524368 RXM524368 SHI524368 SRE524368 TBA524368 TKW524368 TUS524368 UEO524368 UOK524368 UYG524368 VIC524368 VRY524368 WBU524368 WLQ524368 WVM524368 E589904 JA589904 SW589904 ACS589904 AMO589904 AWK589904 BGG589904 BQC589904 BZY589904 CJU589904 CTQ589904 DDM589904 DNI589904 DXE589904 EHA589904 EQW589904 FAS589904 FKO589904 FUK589904 GEG589904 GOC589904 GXY589904 HHU589904 HRQ589904 IBM589904 ILI589904 IVE589904 JFA589904 JOW589904 JYS589904 KIO589904 KSK589904 LCG589904 LMC589904 LVY589904 MFU589904 MPQ589904 MZM589904 NJI589904 NTE589904 ODA589904 OMW589904 OWS589904 PGO589904 PQK589904 QAG589904 QKC589904 QTY589904 RDU589904 RNQ589904 RXM589904 SHI589904 SRE589904 TBA589904 TKW589904 TUS589904 UEO589904 UOK589904 UYG589904 VIC589904 VRY589904 WBU589904 WLQ589904 WVM589904 E655440 JA655440 SW655440 ACS655440 AMO655440 AWK655440 BGG655440 BQC655440 BZY655440 CJU655440 CTQ655440 DDM655440 DNI655440 DXE655440 EHA655440 EQW655440 FAS655440 FKO655440 FUK655440 GEG655440 GOC655440 GXY655440 HHU655440 HRQ655440 IBM655440 ILI655440 IVE655440 JFA655440 JOW655440 JYS655440 KIO655440 KSK655440 LCG655440 LMC655440 LVY655440 MFU655440 MPQ655440 MZM655440 NJI655440 NTE655440 ODA655440 OMW655440 OWS655440 PGO655440 PQK655440 QAG655440 QKC655440 QTY655440 RDU655440 RNQ655440 RXM655440 SHI655440 SRE655440 TBA655440 TKW655440 TUS655440 UEO655440 UOK655440 UYG655440 VIC655440 VRY655440 WBU655440 WLQ655440 WVM655440 E720976 JA720976 SW720976 ACS720976 AMO720976 AWK720976 BGG720976 BQC720976 BZY720976 CJU720976 CTQ720976 DDM720976 DNI720976 DXE720976 EHA720976 EQW720976 FAS720976 FKO720976 FUK720976 GEG720976 GOC720976 GXY720976 HHU720976 HRQ720976 IBM720976 ILI720976 IVE720976 JFA720976 JOW720976 JYS720976 KIO720976 KSK720976 LCG720976 LMC720976 LVY720976 MFU720976 MPQ720976 MZM720976 NJI720976 NTE720976 ODA720976 OMW720976 OWS720976 PGO720976 PQK720976 QAG720976 QKC720976 QTY720976 RDU720976 RNQ720976 RXM720976 SHI720976 SRE720976 TBA720976 TKW720976 TUS720976 UEO720976 UOK720976 UYG720976 VIC720976 VRY720976 WBU720976 WLQ720976 WVM720976 E786512 JA786512 SW786512 ACS786512 AMO786512 AWK786512 BGG786512 BQC786512 BZY786512 CJU786512 CTQ786512 DDM786512 DNI786512 DXE786512 EHA786512 EQW786512 FAS786512 FKO786512 FUK786512 GEG786512 GOC786512 GXY786512 HHU786512 HRQ786512 IBM786512 ILI786512 IVE786512 JFA786512 JOW786512 JYS786512 KIO786512 KSK786512 LCG786512 LMC786512 LVY786512 MFU786512 MPQ786512 MZM786512 NJI786512 NTE786512 ODA786512 OMW786512 OWS786512 PGO786512 PQK786512 QAG786512 QKC786512 QTY786512 RDU786512 RNQ786512 RXM786512 SHI786512 SRE786512 TBA786512 TKW786512 TUS786512 UEO786512 UOK786512 UYG786512 VIC786512 VRY786512 WBU786512 WLQ786512 WVM786512 E852048 JA852048 SW852048 ACS852048 AMO852048 AWK852048 BGG852048 BQC852048 BZY852048 CJU852048 CTQ852048 DDM852048 DNI852048 DXE852048 EHA852048 EQW852048 FAS852048 FKO852048 FUK852048 GEG852048 GOC852048 GXY852048 HHU852048 HRQ852048 IBM852048 ILI852048 IVE852048 JFA852048 JOW852048 JYS852048 KIO852048 KSK852048 LCG852048 LMC852048 LVY852048 MFU852048 MPQ852048 MZM852048 NJI852048 NTE852048 ODA852048 OMW852048 OWS852048 PGO852048 PQK852048 QAG852048 QKC852048 QTY852048 RDU852048 RNQ852048 RXM852048 SHI852048 SRE852048 TBA852048 TKW852048 TUS852048 UEO852048 UOK852048 UYG852048 VIC852048 VRY852048 WBU852048 WLQ852048 WVM852048 E917584 JA917584 SW917584 ACS917584 AMO917584 AWK917584 BGG917584 BQC917584 BZY917584 CJU917584 CTQ917584 DDM917584 DNI917584 DXE917584 EHA917584 EQW917584 FAS917584 FKO917584 FUK917584 GEG917584 GOC917584 GXY917584 HHU917584 HRQ917584 IBM917584 ILI917584 IVE917584 JFA917584 JOW917584 JYS917584 KIO917584 KSK917584 LCG917584 LMC917584 LVY917584 MFU917584 MPQ917584 MZM917584 NJI917584 NTE917584 ODA917584 OMW917584 OWS917584 PGO917584 PQK917584 QAG917584 QKC917584 QTY917584 RDU917584 RNQ917584 RXM917584 SHI917584 SRE917584 TBA917584 TKW917584 TUS917584 UEO917584 UOK917584 UYG917584 VIC917584 VRY917584 WBU917584 WLQ917584 WVM917584 E983120 JA983120 SW983120 ACS983120 AMO983120 AWK983120 BGG983120 BQC983120 BZY983120 CJU983120 CTQ983120 DDM983120 DNI983120 DXE983120 EHA983120 EQW983120 FAS983120 FKO983120 FUK983120 GEG983120 GOC983120 GXY983120 HHU983120 HRQ983120 IBM983120 ILI983120 IVE983120 JFA983120 JOW983120 JYS983120 KIO983120 KSK983120 LCG983120 LMC983120 LVY983120 MFU983120 MPQ983120 MZM983120 NJI983120 NTE983120 ODA983120 OMW983120 OWS983120 PGO983120 PQK983120 QAG983120 QKC983120 QTY983120 RDU983120 RNQ983120 RXM983120 SHI983120 SRE983120 TBA983120 TKW983120 TUS983120 UEO983120 UOK983120 UYG983120 VIC983120 VRY983120 WBU983120 WLQ983120 WVM983120" xr:uid="{00000000-0002-0000-0000-000002000000}">
      <formula1>$J$2:$J$26</formula1>
    </dataValidation>
    <dataValidation type="list" allowBlank="1" showInputMessage="1" showErrorMessage="1" sqref="G80 JC80 SY80 ACU80 AMQ80 AWM80 BGI80 BQE80 CAA80 CJW80 CTS80 DDO80 DNK80 DXG80 EHC80 EQY80 FAU80 FKQ80 FUM80 GEI80 GOE80 GYA80 HHW80 HRS80 IBO80 ILK80 IVG80 JFC80 JOY80 JYU80 KIQ80 KSM80 LCI80 LME80 LWA80 MFW80 MPS80 MZO80 NJK80 NTG80 ODC80 OMY80 OWU80 PGQ80 PQM80 QAI80 QKE80 QUA80 RDW80 RNS80 RXO80 SHK80 SRG80 TBC80 TKY80 TUU80 UEQ80 UOM80 UYI80 VIE80 VSA80 WBW80 WLS80 WVO80 G65616 JC65616 SY65616 ACU65616 AMQ65616 AWM65616 BGI65616 BQE65616 CAA65616 CJW65616 CTS65616 DDO65616 DNK65616 DXG65616 EHC65616 EQY65616 FAU65616 FKQ65616 FUM65616 GEI65616 GOE65616 GYA65616 HHW65616 HRS65616 IBO65616 ILK65616 IVG65616 JFC65616 JOY65616 JYU65616 KIQ65616 KSM65616 LCI65616 LME65616 LWA65616 MFW65616 MPS65616 MZO65616 NJK65616 NTG65616 ODC65616 OMY65616 OWU65616 PGQ65616 PQM65616 QAI65616 QKE65616 QUA65616 RDW65616 RNS65616 RXO65616 SHK65616 SRG65616 TBC65616 TKY65616 TUU65616 UEQ65616 UOM65616 UYI65616 VIE65616 VSA65616 WBW65616 WLS65616 WVO65616 G131152 JC131152 SY131152 ACU131152 AMQ131152 AWM131152 BGI131152 BQE131152 CAA131152 CJW131152 CTS131152 DDO131152 DNK131152 DXG131152 EHC131152 EQY131152 FAU131152 FKQ131152 FUM131152 GEI131152 GOE131152 GYA131152 HHW131152 HRS131152 IBO131152 ILK131152 IVG131152 JFC131152 JOY131152 JYU131152 KIQ131152 KSM131152 LCI131152 LME131152 LWA131152 MFW131152 MPS131152 MZO131152 NJK131152 NTG131152 ODC131152 OMY131152 OWU131152 PGQ131152 PQM131152 QAI131152 QKE131152 QUA131152 RDW131152 RNS131152 RXO131152 SHK131152 SRG131152 TBC131152 TKY131152 TUU131152 UEQ131152 UOM131152 UYI131152 VIE131152 VSA131152 WBW131152 WLS131152 WVO131152 G196688 JC196688 SY196688 ACU196688 AMQ196688 AWM196688 BGI196688 BQE196688 CAA196688 CJW196688 CTS196688 DDO196688 DNK196688 DXG196688 EHC196688 EQY196688 FAU196688 FKQ196688 FUM196688 GEI196688 GOE196688 GYA196688 HHW196688 HRS196688 IBO196688 ILK196688 IVG196688 JFC196688 JOY196688 JYU196688 KIQ196688 KSM196688 LCI196688 LME196688 LWA196688 MFW196688 MPS196688 MZO196688 NJK196688 NTG196688 ODC196688 OMY196688 OWU196688 PGQ196688 PQM196688 QAI196688 QKE196688 QUA196688 RDW196688 RNS196688 RXO196688 SHK196688 SRG196688 TBC196688 TKY196688 TUU196688 UEQ196688 UOM196688 UYI196688 VIE196688 VSA196688 WBW196688 WLS196688 WVO196688 G262224 JC262224 SY262224 ACU262224 AMQ262224 AWM262224 BGI262224 BQE262224 CAA262224 CJW262224 CTS262224 DDO262224 DNK262224 DXG262224 EHC262224 EQY262224 FAU262224 FKQ262224 FUM262224 GEI262224 GOE262224 GYA262224 HHW262224 HRS262224 IBO262224 ILK262224 IVG262224 JFC262224 JOY262224 JYU262224 KIQ262224 KSM262224 LCI262224 LME262224 LWA262224 MFW262224 MPS262224 MZO262224 NJK262224 NTG262224 ODC262224 OMY262224 OWU262224 PGQ262224 PQM262224 QAI262224 QKE262224 QUA262224 RDW262224 RNS262224 RXO262224 SHK262224 SRG262224 TBC262224 TKY262224 TUU262224 UEQ262224 UOM262224 UYI262224 VIE262224 VSA262224 WBW262224 WLS262224 WVO262224 G327760 JC327760 SY327760 ACU327760 AMQ327760 AWM327760 BGI327760 BQE327760 CAA327760 CJW327760 CTS327760 DDO327760 DNK327760 DXG327760 EHC327760 EQY327760 FAU327760 FKQ327760 FUM327760 GEI327760 GOE327760 GYA327760 HHW327760 HRS327760 IBO327760 ILK327760 IVG327760 JFC327760 JOY327760 JYU327760 KIQ327760 KSM327760 LCI327760 LME327760 LWA327760 MFW327760 MPS327760 MZO327760 NJK327760 NTG327760 ODC327760 OMY327760 OWU327760 PGQ327760 PQM327760 QAI327760 QKE327760 QUA327760 RDW327760 RNS327760 RXO327760 SHK327760 SRG327760 TBC327760 TKY327760 TUU327760 UEQ327760 UOM327760 UYI327760 VIE327760 VSA327760 WBW327760 WLS327760 WVO327760 G393296 JC393296 SY393296 ACU393296 AMQ393296 AWM393296 BGI393296 BQE393296 CAA393296 CJW393296 CTS393296 DDO393296 DNK393296 DXG393296 EHC393296 EQY393296 FAU393296 FKQ393296 FUM393296 GEI393296 GOE393296 GYA393296 HHW393296 HRS393296 IBO393296 ILK393296 IVG393296 JFC393296 JOY393296 JYU393296 KIQ393296 KSM393296 LCI393296 LME393296 LWA393296 MFW393296 MPS393296 MZO393296 NJK393296 NTG393296 ODC393296 OMY393296 OWU393296 PGQ393296 PQM393296 QAI393296 QKE393296 QUA393296 RDW393296 RNS393296 RXO393296 SHK393296 SRG393296 TBC393296 TKY393296 TUU393296 UEQ393296 UOM393296 UYI393296 VIE393296 VSA393296 WBW393296 WLS393296 WVO393296 G458832 JC458832 SY458832 ACU458832 AMQ458832 AWM458832 BGI458832 BQE458832 CAA458832 CJW458832 CTS458832 DDO458832 DNK458832 DXG458832 EHC458832 EQY458832 FAU458832 FKQ458832 FUM458832 GEI458832 GOE458832 GYA458832 HHW458832 HRS458832 IBO458832 ILK458832 IVG458832 JFC458832 JOY458832 JYU458832 KIQ458832 KSM458832 LCI458832 LME458832 LWA458832 MFW458832 MPS458832 MZO458832 NJK458832 NTG458832 ODC458832 OMY458832 OWU458832 PGQ458832 PQM458832 QAI458832 QKE458832 QUA458832 RDW458832 RNS458832 RXO458832 SHK458832 SRG458832 TBC458832 TKY458832 TUU458832 UEQ458832 UOM458832 UYI458832 VIE458832 VSA458832 WBW458832 WLS458832 WVO458832 G524368 JC524368 SY524368 ACU524368 AMQ524368 AWM524368 BGI524368 BQE524368 CAA524368 CJW524368 CTS524368 DDO524368 DNK524368 DXG524368 EHC524368 EQY524368 FAU524368 FKQ524368 FUM524368 GEI524368 GOE524368 GYA524368 HHW524368 HRS524368 IBO524368 ILK524368 IVG524368 JFC524368 JOY524368 JYU524368 KIQ524368 KSM524368 LCI524368 LME524368 LWA524368 MFW524368 MPS524368 MZO524368 NJK524368 NTG524368 ODC524368 OMY524368 OWU524368 PGQ524368 PQM524368 QAI524368 QKE524368 QUA524368 RDW524368 RNS524368 RXO524368 SHK524368 SRG524368 TBC524368 TKY524368 TUU524368 UEQ524368 UOM524368 UYI524368 VIE524368 VSA524368 WBW524368 WLS524368 WVO524368 G589904 JC589904 SY589904 ACU589904 AMQ589904 AWM589904 BGI589904 BQE589904 CAA589904 CJW589904 CTS589904 DDO589904 DNK589904 DXG589904 EHC589904 EQY589904 FAU589904 FKQ589904 FUM589904 GEI589904 GOE589904 GYA589904 HHW589904 HRS589904 IBO589904 ILK589904 IVG589904 JFC589904 JOY589904 JYU589904 KIQ589904 KSM589904 LCI589904 LME589904 LWA589904 MFW589904 MPS589904 MZO589904 NJK589904 NTG589904 ODC589904 OMY589904 OWU589904 PGQ589904 PQM589904 QAI589904 QKE589904 QUA589904 RDW589904 RNS589904 RXO589904 SHK589904 SRG589904 TBC589904 TKY589904 TUU589904 UEQ589904 UOM589904 UYI589904 VIE589904 VSA589904 WBW589904 WLS589904 WVO589904 G655440 JC655440 SY655440 ACU655440 AMQ655440 AWM655440 BGI655440 BQE655440 CAA655440 CJW655440 CTS655440 DDO655440 DNK655440 DXG655440 EHC655440 EQY655440 FAU655440 FKQ655440 FUM655440 GEI655440 GOE655440 GYA655440 HHW655440 HRS655440 IBO655440 ILK655440 IVG655440 JFC655440 JOY655440 JYU655440 KIQ655440 KSM655440 LCI655440 LME655440 LWA655440 MFW655440 MPS655440 MZO655440 NJK655440 NTG655440 ODC655440 OMY655440 OWU655440 PGQ655440 PQM655440 QAI655440 QKE655440 QUA655440 RDW655440 RNS655440 RXO655440 SHK655440 SRG655440 TBC655440 TKY655440 TUU655440 UEQ655440 UOM655440 UYI655440 VIE655440 VSA655440 WBW655440 WLS655440 WVO655440 G720976 JC720976 SY720976 ACU720976 AMQ720976 AWM720976 BGI720976 BQE720976 CAA720976 CJW720976 CTS720976 DDO720976 DNK720976 DXG720976 EHC720976 EQY720976 FAU720976 FKQ720976 FUM720976 GEI720976 GOE720976 GYA720976 HHW720976 HRS720976 IBO720976 ILK720976 IVG720976 JFC720976 JOY720976 JYU720976 KIQ720976 KSM720976 LCI720976 LME720976 LWA720976 MFW720976 MPS720976 MZO720976 NJK720976 NTG720976 ODC720976 OMY720976 OWU720976 PGQ720976 PQM720976 QAI720976 QKE720976 QUA720976 RDW720976 RNS720976 RXO720976 SHK720976 SRG720976 TBC720976 TKY720976 TUU720976 UEQ720976 UOM720976 UYI720976 VIE720976 VSA720976 WBW720976 WLS720976 WVO720976 G786512 JC786512 SY786512 ACU786512 AMQ786512 AWM786512 BGI786512 BQE786512 CAA786512 CJW786512 CTS786512 DDO786512 DNK786512 DXG786512 EHC786512 EQY786512 FAU786512 FKQ786512 FUM786512 GEI786512 GOE786512 GYA786512 HHW786512 HRS786512 IBO786512 ILK786512 IVG786512 JFC786512 JOY786512 JYU786512 KIQ786512 KSM786512 LCI786512 LME786512 LWA786512 MFW786512 MPS786512 MZO786512 NJK786512 NTG786512 ODC786512 OMY786512 OWU786512 PGQ786512 PQM786512 QAI786512 QKE786512 QUA786512 RDW786512 RNS786512 RXO786512 SHK786512 SRG786512 TBC786512 TKY786512 TUU786512 UEQ786512 UOM786512 UYI786512 VIE786512 VSA786512 WBW786512 WLS786512 WVO786512 G852048 JC852048 SY852048 ACU852048 AMQ852048 AWM852048 BGI852048 BQE852048 CAA852048 CJW852048 CTS852048 DDO852048 DNK852048 DXG852048 EHC852048 EQY852048 FAU852048 FKQ852048 FUM852048 GEI852048 GOE852048 GYA852048 HHW852048 HRS852048 IBO852048 ILK852048 IVG852048 JFC852048 JOY852048 JYU852048 KIQ852048 KSM852048 LCI852048 LME852048 LWA852048 MFW852048 MPS852048 MZO852048 NJK852048 NTG852048 ODC852048 OMY852048 OWU852048 PGQ852048 PQM852048 QAI852048 QKE852048 QUA852048 RDW852048 RNS852048 RXO852048 SHK852048 SRG852048 TBC852048 TKY852048 TUU852048 UEQ852048 UOM852048 UYI852048 VIE852048 VSA852048 WBW852048 WLS852048 WVO852048 G917584 JC917584 SY917584 ACU917584 AMQ917584 AWM917584 BGI917584 BQE917584 CAA917584 CJW917584 CTS917584 DDO917584 DNK917584 DXG917584 EHC917584 EQY917584 FAU917584 FKQ917584 FUM917584 GEI917584 GOE917584 GYA917584 HHW917584 HRS917584 IBO917584 ILK917584 IVG917584 JFC917584 JOY917584 JYU917584 KIQ917584 KSM917584 LCI917584 LME917584 LWA917584 MFW917584 MPS917584 MZO917584 NJK917584 NTG917584 ODC917584 OMY917584 OWU917584 PGQ917584 PQM917584 QAI917584 QKE917584 QUA917584 RDW917584 RNS917584 RXO917584 SHK917584 SRG917584 TBC917584 TKY917584 TUU917584 UEQ917584 UOM917584 UYI917584 VIE917584 VSA917584 WBW917584 WLS917584 WVO917584 G983120 JC983120 SY983120 ACU983120 AMQ983120 AWM983120 BGI983120 BQE983120 CAA983120 CJW983120 CTS983120 DDO983120 DNK983120 DXG983120 EHC983120 EQY983120 FAU983120 FKQ983120 FUM983120 GEI983120 GOE983120 GYA983120 HHW983120 HRS983120 IBO983120 ILK983120 IVG983120 JFC983120 JOY983120 JYU983120 KIQ983120 KSM983120 LCI983120 LME983120 LWA983120 MFW983120 MPS983120 MZO983120 NJK983120 NTG983120 ODC983120 OMY983120 OWU983120 PGQ983120 PQM983120 QAI983120 QKE983120 QUA983120 RDW983120 RNS983120 RXO983120 SHK983120 SRG983120 TBC983120 TKY983120 TUU983120 UEQ983120 UOM983120 UYI983120 VIE983120 VSA983120 WBW983120 WLS983120 WVO983120" xr:uid="{00000000-0002-0000-0000-000003000000}">
      <formula1>$I$2:$I$26</formula1>
    </dataValidation>
  </dataValidations>
  <pageMargins left="1.1811023622047245" right="0.51181102362204722" top="1.1811023622047245" bottom="0.78740157480314965" header="0.31496062992125984" footer="0.31496062992125984"/>
  <pageSetup paperSize="9" scale="68" orientation="portrait" r:id="rId1"/>
  <headerFooter>
    <oddHeader>&amp;C&amp;G</oddHeader>
    <oddFooter>&amp;R&amp;G</oddFooter>
  </headerFooter>
  <rowBreaks count="1" manualBreakCount="1">
    <brk id="43" max="6"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1">
    <tabColor rgb="FF92D050"/>
  </sheetPr>
  <dimension ref="A1:S98"/>
  <sheetViews>
    <sheetView tabSelected="1" view="pageBreakPreview" zoomScaleNormal="100" zoomScaleSheetLayoutView="100" workbookViewId="0">
      <selection activeCell="F16" sqref="F16"/>
    </sheetView>
  </sheetViews>
  <sheetFormatPr defaultColWidth="9.140625" defaultRowHeight="12.75" x14ac:dyDescent="0.2"/>
  <cols>
    <col min="1" max="1" width="9.140625" customWidth="1"/>
    <col min="2" max="2" width="37.5703125" customWidth="1"/>
    <col min="3" max="3" width="6.140625" customWidth="1"/>
    <col min="4" max="4" width="12.28515625" customWidth="1"/>
    <col min="5" max="6" width="13.42578125" customWidth="1"/>
    <col min="7" max="7" width="19.140625" customWidth="1"/>
    <col min="8" max="8" width="10.85546875" customWidth="1"/>
    <col min="9" max="9" width="10.5703125" customWidth="1"/>
    <col min="10" max="10" width="19.5703125" customWidth="1"/>
    <col min="11" max="11" width="9.42578125" customWidth="1"/>
    <col min="12" max="12" width="12.7109375" customWidth="1"/>
    <col min="13" max="13" width="13" customWidth="1"/>
    <col min="14" max="14" width="12.28515625" bestFit="1" customWidth="1"/>
  </cols>
  <sheetData>
    <row r="1" spans="1:19" ht="27.95" customHeight="1" x14ac:dyDescent="0.3">
      <c r="A1" s="321" t="s">
        <v>223</v>
      </c>
      <c r="B1" s="320"/>
      <c r="C1" s="320"/>
      <c r="D1" s="320"/>
      <c r="E1" s="320"/>
      <c r="F1" s="320"/>
      <c r="G1" s="320"/>
      <c r="H1" s="320"/>
      <c r="I1" s="320"/>
      <c r="K1" s="168"/>
      <c r="L1" s="12"/>
      <c r="M1" s="12"/>
    </row>
    <row r="2" spans="1:19" ht="27.95" customHeight="1" x14ac:dyDescent="0.35">
      <c r="A2" s="321" t="s">
        <v>224</v>
      </c>
      <c r="B2" s="332"/>
      <c r="C2" s="332"/>
      <c r="D2" s="332"/>
      <c r="E2" s="332"/>
      <c r="F2" s="332"/>
      <c r="G2" s="332"/>
      <c r="H2" s="332"/>
      <c r="I2" s="321"/>
      <c r="K2" s="168"/>
      <c r="L2" s="12"/>
      <c r="M2" s="147"/>
    </row>
    <row r="3" spans="1:19" ht="18" customHeight="1" x14ac:dyDescent="0.3">
      <c r="B3" s="147"/>
      <c r="C3" s="147"/>
      <c r="D3" s="147"/>
      <c r="E3" s="147"/>
      <c r="F3" s="147"/>
      <c r="G3" s="147"/>
      <c r="H3" s="147"/>
      <c r="I3" s="147"/>
      <c r="J3" s="147"/>
      <c r="K3" s="168"/>
      <c r="N3" s="6"/>
      <c r="O3" s="6"/>
    </row>
    <row r="4" spans="1:19" ht="18" customHeight="1" x14ac:dyDescent="0.3">
      <c r="B4" s="147"/>
      <c r="C4" s="147"/>
      <c r="D4" s="147"/>
      <c r="E4" s="147"/>
      <c r="G4" s="269" t="s">
        <v>150</v>
      </c>
      <c r="H4" s="265"/>
      <c r="I4" s="265"/>
      <c r="J4" s="147"/>
      <c r="K4" s="168"/>
      <c r="L4" s="170"/>
      <c r="M4" s="171"/>
      <c r="N4" s="172"/>
    </row>
    <row r="5" spans="1:19" ht="18" customHeight="1" x14ac:dyDescent="0.2">
      <c r="A5" s="152" t="s">
        <v>225</v>
      </c>
      <c r="B5" s="5"/>
      <c r="C5" s="5"/>
      <c r="D5" s="5"/>
      <c r="E5" s="5"/>
      <c r="G5" s="152" t="s">
        <v>226</v>
      </c>
      <c r="H5" s="270"/>
      <c r="I5" s="169"/>
      <c r="J5" s="12"/>
      <c r="L5" s="173"/>
      <c r="M5" s="174"/>
      <c r="N5" s="173"/>
      <c r="R5" s="6"/>
      <c r="S5" s="6"/>
    </row>
    <row r="6" spans="1:19" ht="18" customHeight="1" x14ac:dyDescent="0.2">
      <c r="A6" s="152" t="s">
        <v>227</v>
      </c>
      <c r="B6" s="152"/>
      <c r="C6" s="152"/>
      <c r="D6" s="152"/>
      <c r="E6" s="152"/>
      <c r="G6" s="152" t="s">
        <v>228</v>
      </c>
      <c r="H6" s="265"/>
      <c r="I6" s="169"/>
      <c r="J6" s="12"/>
      <c r="L6" s="175"/>
      <c r="M6" s="175"/>
      <c r="N6" s="175"/>
      <c r="O6" s="6"/>
    </row>
    <row r="7" spans="1:19" ht="18" hidden="1" customHeight="1" x14ac:dyDescent="0.2">
      <c r="A7" s="152" t="s">
        <v>229</v>
      </c>
      <c r="B7" s="152"/>
      <c r="C7" s="152"/>
      <c r="D7" s="152"/>
      <c r="E7" s="152"/>
      <c r="G7" s="152" t="s">
        <v>230</v>
      </c>
      <c r="H7" s="265"/>
      <c r="I7" s="265"/>
      <c r="J7" s="12"/>
      <c r="L7" s="175"/>
      <c r="M7" s="175"/>
      <c r="N7" s="175"/>
      <c r="O7" s="6"/>
    </row>
    <row r="8" spans="1:19" ht="18" customHeight="1" x14ac:dyDescent="0.2">
      <c r="A8" s="152" t="s">
        <v>231</v>
      </c>
      <c r="B8" s="2"/>
      <c r="C8" s="2"/>
      <c r="D8" s="2"/>
      <c r="E8" s="2"/>
      <c r="G8" s="271" t="s">
        <v>232</v>
      </c>
      <c r="H8" s="265"/>
      <c r="I8" s="169"/>
      <c r="J8" s="12"/>
      <c r="K8" s="168"/>
      <c r="L8" s="178"/>
      <c r="M8" s="262"/>
      <c r="N8" s="175"/>
    </row>
    <row r="9" spans="1:19" ht="18.75" customHeight="1" x14ac:dyDescent="0.2">
      <c r="A9" s="152" t="s">
        <v>233</v>
      </c>
      <c r="B9" s="2"/>
      <c r="C9" s="176"/>
      <c r="D9" s="177"/>
      <c r="E9" s="2"/>
      <c r="G9" s="152" t="s">
        <v>234</v>
      </c>
      <c r="H9" s="265"/>
      <c r="I9" s="265"/>
      <c r="J9" s="152"/>
      <c r="K9" s="168"/>
      <c r="L9" s="207"/>
      <c r="M9" s="208"/>
      <c r="N9" s="208"/>
    </row>
    <row r="10" spans="1:19" ht="18" customHeight="1" thickBot="1" x14ac:dyDescent="0.25">
      <c r="B10" s="272"/>
      <c r="C10" s="176"/>
      <c r="D10" s="177"/>
      <c r="E10" s="2"/>
      <c r="F10" s="2"/>
      <c r="J10" s="152"/>
      <c r="K10" s="168"/>
    </row>
    <row r="11" spans="1:19" s="2" customFormat="1" ht="28.15" customHeight="1" thickBot="1" x14ac:dyDescent="0.25">
      <c r="A11" s="374" t="s">
        <v>235</v>
      </c>
      <c r="B11" s="375"/>
      <c r="C11" s="375"/>
      <c r="D11" s="375"/>
      <c r="E11" s="375"/>
      <c r="F11" s="375"/>
      <c r="G11" s="375"/>
      <c r="H11" s="375"/>
      <c r="I11" s="202"/>
      <c r="J11" s="205"/>
      <c r="L11" s="206"/>
    </row>
    <row r="12" spans="1:19" s="2" customFormat="1" ht="18" customHeight="1" x14ac:dyDescent="0.2">
      <c r="A12" s="202"/>
      <c r="B12" s="203"/>
      <c r="C12" s="203"/>
      <c r="D12" s="203"/>
      <c r="E12" s="203"/>
      <c r="F12" s="203"/>
      <c r="G12" s="203"/>
      <c r="H12" s="203"/>
      <c r="I12" s="203"/>
      <c r="J12" s="204"/>
      <c r="K12" s="331"/>
      <c r="L12" s="206"/>
    </row>
    <row r="13" spans="1:19" s="2" customFormat="1" ht="39.75" customHeight="1" x14ac:dyDescent="0.2">
      <c r="A13" s="138" t="s">
        <v>23</v>
      </c>
      <c r="B13" s="135" t="s">
        <v>24</v>
      </c>
      <c r="C13" s="135" t="s">
        <v>6</v>
      </c>
      <c r="D13" s="135" t="s">
        <v>5</v>
      </c>
      <c r="E13" s="136" t="s">
        <v>174</v>
      </c>
      <c r="F13" s="135" t="s">
        <v>30</v>
      </c>
      <c r="G13" s="137" t="s">
        <v>1</v>
      </c>
      <c r="H13" s="137" t="s">
        <v>2</v>
      </c>
      <c r="I13" s="274"/>
      <c r="J13" s="274"/>
      <c r="K13" s="330"/>
      <c r="L13" s="323"/>
    </row>
    <row r="14" spans="1:19" s="2" customFormat="1" ht="18" customHeight="1" x14ac:dyDescent="0.2">
      <c r="A14" s="138" t="s">
        <v>8</v>
      </c>
      <c r="B14" s="376" t="s">
        <v>186</v>
      </c>
      <c r="C14" s="377"/>
      <c r="D14" s="377"/>
      <c r="E14" s="377"/>
      <c r="F14" s="377"/>
      <c r="G14" s="377"/>
      <c r="H14" s="377"/>
      <c r="I14" s="205"/>
      <c r="J14" s="324"/>
    </row>
    <row r="15" spans="1:19" s="2" customFormat="1" ht="60" x14ac:dyDescent="0.2">
      <c r="A15" s="179" t="s">
        <v>151</v>
      </c>
      <c r="B15" s="334" t="s">
        <v>207</v>
      </c>
      <c r="C15" s="181" t="s">
        <v>47</v>
      </c>
      <c r="D15" s="294">
        <v>20</v>
      </c>
      <c r="E15" s="182">
        <v>1161.0899999999999</v>
      </c>
      <c r="F15" s="183">
        <v>23221.8</v>
      </c>
      <c r="G15" s="184" t="s">
        <v>236</v>
      </c>
      <c r="H15" s="322" t="s">
        <v>173</v>
      </c>
      <c r="I15" s="186"/>
      <c r="J15" s="159" t="s">
        <v>10</v>
      </c>
      <c r="K15" s="159">
        <v>956.42</v>
      </c>
      <c r="L15" s="159" t="s">
        <v>207</v>
      </c>
      <c r="M15" s="159" t="s">
        <v>237</v>
      </c>
    </row>
    <row r="16" spans="1:19" s="2" customFormat="1" ht="48" x14ac:dyDescent="0.2">
      <c r="A16" s="179" t="s">
        <v>152</v>
      </c>
      <c r="B16" s="180" t="s">
        <v>201</v>
      </c>
      <c r="C16" s="181" t="s">
        <v>47</v>
      </c>
      <c r="D16" s="294">
        <v>20</v>
      </c>
      <c r="E16" s="182">
        <v>2101.79</v>
      </c>
      <c r="F16" s="183">
        <v>42035.8</v>
      </c>
      <c r="G16" s="184" t="s">
        <v>238</v>
      </c>
      <c r="H16" s="322">
        <v>105953</v>
      </c>
      <c r="I16" s="186" t="s">
        <v>34</v>
      </c>
      <c r="J16" s="159" t="s">
        <v>10</v>
      </c>
      <c r="K16" s="159">
        <v>1731.29</v>
      </c>
      <c r="L16" s="159" t="s">
        <v>201</v>
      </c>
      <c r="M16" s="159" t="s">
        <v>201</v>
      </c>
    </row>
    <row r="17" spans="1:16" s="2" customFormat="1" ht="48" x14ac:dyDescent="0.2">
      <c r="A17" s="179" t="s">
        <v>153</v>
      </c>
      <c r="B17" s="180" t="s">
        <v>204</v>
      </c>
      <c r="C17" s="181" t="s">
        <v>47</v>
      </c>
      <c r="D17" s="294">
        <v>1</v>
      </c>
      <c r="E17" s="182">
        <v>145.24</v>
      </c>
      <c r="F17" s="183">
        <v>145.24</v>
      </c>
      <c r="G17" s="184" t="s">
        <v>238</v>
      </c>
      <c r="H17" s="322">
        <v>101876</v>
      </c>
      <c r="I17" s="186" t="s">
        <v>34</v>
      </c>
      <c r="J17" s="159" t="s">
        <v>10</v>
      </c>
      <c r="K17" s="159">
        <v>119.64</v>
      </c>
      <c r="L17" s="159" t="s">
        <v>204</v>
      </c>
      <c r="M17" s="159" t="s">
        <v>204</v>
      </c>
    </row>
    <row r="18" spans="1:16" s="2" customFormat="1" ht="48" x14ac:dyDescent="0.2">
      <c r="A18" s="179" t="s">
        <v>155</v>
      </c>
      <c r="B18" s="180" t="s">
        <v>202</v>
      </c>
      <c r="C18" s="181" t="s">
        <v>47</v>
      </c>
      <c r="D18" s="294">
        <v>2</v>
      </c>
      <c r="E18" s="182">
        <v>15.94</v>
      </c>
      <c r="F18" s="183">
        <v>31.88</v>
      </c>
      <c r="G18" s="184" t="s">
        <v>238</v>
      </c>
      <c r="H18" s="322">
        <v>93656</v>
      </c>
      <c r="I18" s="186" t="s">
        <v>34</v>
      </c>
      <c r="J18" s="159" t="s">
        <v>10</v>
      </c>
      <c r="K18" s="159">
        <v>13.13</v>
      </c>
      <c r="L18" s="159" t="s">
        <v>202</v>
      </c>
      <c r="M18" s="159" t="s">
        <v>202</v>
      </c>
    </row>
    <row r="19" spans="1:16" s="2" customFormat="1" ht="48" x14ac:dyDescent="0.2">
      <c r="A19" s="179" t="s">
        <v>154</v>
      </c>
      <c r="B19" s="180" t="s">
        <v>203</v>
      </c>
      <c r="C19" s="181" t="s">
        <v>47</v>
      </c>
      <c r="D19" s="294">
        <v>2</v>
      </c>
      <c r="E19" s="182">
        <v>28.75</v>
      </c>
      <c r="F19" s="183">
        <v>57.5</v>
      </c>
      <c r="G19" s="184" t="s">
        <v>238</v>
      </c>
      <c r="H19" s="322">
        <v>93659</v>
      </c>
      <c r="I19" s="186" t="s">
        <v>34</v>
      </c>
      <c r="J19" s="159" t="s">
        <v>10</v>
      </c>
      <c r="K19" s="159">
        <v>23.68</v>
      </c>
      <c r="L19" s="159" t="s">
        <v>203</v>
      </c>
      <c r="M19" s="159" t="s">
        <v>203</v>
      </c>
    </row>
    <row r="20" spans="1:16" s="2" customFormat="1" ht="36" x14ac:dyDescent="0.2">
      <c r="A20" s="179" t="s">
        <v>191</v>
      </c>
      <c r="B20" s="180" t="s">
        <v>206</v>
      </c>
      <c r="C20" s="181" t="s">
        <v>47</v>
      </c>
      <c r="D20" s="294">
        <v>2</v>
      </c>
      <c r="E20" s="182">
        <v>86.16</v>
      </c>
      <c r="F20" s="183">
        <v>172.32</v>
      </c>
      <c r="G20" s="184" t="s">
        <v>238</v>
      </c>
      <c r="H20" s="322">
        <v>106027</v>
      </c>
      <c r="I20" s="186" t="s">
        <v>34</v>
      </c>
      <c r="J20" s="159" t="s">
        <v>10</v>
      </c>
      <c r="K20" s="159">
        <v>70.97</v>
      </c>
      <c r="L20" s="159" t="s">
        <v>206</v>
      </c>
      <c r="M20" s="159" t="s">
        <v>206</v>
      </c>
    </row>
    <row r="21" spans="1:16" s="2" customFormat="1" ht="60" x14ac:dyDescent="0.2">
      <c r="A21" s="179" t="s">
        <v>192</v>
      </c>
      <c r="B21" s="180" t="s">
        <v>181</v>
      </c>
      <c r="C21" s="181" t="s">
        <v>47</v>
      </c>
      <c r="D21" s="294">
        <v>22</v>
      </c>
      <c r="E21" s="182">
        <v>265.52999999999997</v>
      </c>
      <c r="F21" s="183">
        <v>5841.66</v>
      </c>
      <c r="G21" s="184" t="s">
        <v>238</v>
      </c>
      <c r="H21" s="322">
        <v>97882</v>
      </c>
      <c r="I21" s="186" t="s">
        <v>34</v>
      </c>
      <c r="J21" s="159" t="s">
        <v>10</v>
      </c>
      <c r="K21" s="159">
        <v>218.72</v>
      </c>
      <c r="L21" s="159" t="s">
        <v>181</v>
      </c>
      <c r="M21" s="159" t="s">
        <v>181</v>
      </c>
    </row>
    <row r="22" spans="1:16" s="2" customFormat="1" x14ac:dyDescent="0.2">
      <c r="A22" s="179" t="s">
        <v>193</v>
      </c>
      <c r="B22" s="180" t="s">
        <v>199</v>
      </c>
      <c r="C22" s="181" t="s">
        <v>46</v>
      </c>
      <c r="D22" s="294">
        <v>60</v>
      </c>
      <c r="E22" s="182">
        <v>104.25</v>
      </c>
      <c r="F22" s="183">
        <v>6255</v>
      </c>
      <c r="G22" s="184" t="s">
        <v>238</v>
      </c>
      <c r="H22" s="322">
        <v>93358</v>
      </c>
      <c r="I22" s="186" t="s">
        <v>34</v>
      </c>
      <c r="J22" s="159" t="s">
        <v>161</v>
      </c>
      <c r="K22" s="159">
        <v>85.87</v>
      </c>
      <c r="L22" s="159" t="s">
        <v>199</v>
      </c>
      <c r="M22" s="159" t="s">
        <v>199</v>
      </c>
    </row>
    <row r="23" spans="1:16" s="2" customFormat="1" ht="24" x14ac:dyDescent="0.2">
      <c r="A23" s="179" t="s">
        <v>194</v>
      </c>
      <c r="B23" s="180" t="s">
        <v>189</v>
      </c>
      <c r="C23" s="181" t="s">
        <v>46</v>
      </c>
      <c r="D23" s="294">
        <v>60</v>
      </c>
      <c r="E23" s="182">
        <v>26.45</v>
      </c>
      <c r="F23" s="183">
        <v>1587</v>
      </c>
      <c r="G23" s="184" t="s">
        <v>238</v>
      </c>
      <c r="H23" s="322">
        <v>104737</v>
      </c>
      <c r="I23" s="186" t="s">
        <v>34</v>
      </c>
      <c r="J23" s="159" t="s">
        <v>161</v>
      </c>
      <c r="K23" s="159">
        <v>21.79</v>
      </c>
      <c r="L23" s="159" t="s">
        <v>189</v>
      </c>
      <c r="M23" s="159" t="s">
        <v>189</v>
      </c>
    </row>
    <row r="24" spans="1:16" s="2" customFormat="1" ht="48" x14ac:dyDescent="0.2">
      <c r="A24" s="179" t="s">
        <v>195</v>
      </c>
      <c r="B24" s="180" t="s">
        <v>188</v>
      </c>
      <c r="C24" s="181" t="s">
        <v>43</v>
      </c>
      <c r="D24" s="294">
        <v>1200</v>
      </c>
      <c r="E24" s="182">
        <v>13.68</v>
      </c>
      <c r="F24" s="183">
        <v>16416</v>
      </c>
      <c r="G24" s="184" t="s">
        <v>238</v>
      </c>
      <c r="H24" s="322">
        <v>91931</v>
      </c>
      <c r="I24" s="186" t="s">
        <v>34</v>
      </c>
      <c r="J24" s="159" t="s">
        <v>19</v>
      </c>
      <c r="K24" s="159">
        <v>11.27</v>
      </c>
      <c r="L24" s="159" t="s">
        <v>188</v>
      </c>
      <c r="M24" s="159" t="s">
        <v>188</v>
      </c>
    </row>
    <row r="25" spans="1:16" s="2" customFormat="1" ht="48" x14ac:dyDescent="0.2">
      <c r="A25" s="179" t="s">
        <v>196</v>
      </c>
      <c r="B25" s="180" t="s">
        <v>187</v>
      </c>
      <c r="C25" s="181" t="s">
        <v>43</v>
      </c>
      <c r="D25" s="294">
        <v>500</v>
      </c>
      <c r="E25" s="182">
        <v>10.95</v>
      </c>
      <c r="F25" s="183">
        <v>5475</v>
      </c>
      <c r="G25" s="184" t="s">
        <v>238</v>
      </c>
      <c r="H25" s="322">
        <v>91849</v>
      </c>
      <c r="I25" s="186" t="s">
        <v>34</v>
      </c>
      <c r="J25" s="159" t="s">
        <v>19</v>
      </c>
      <c r="K25" s="159">
        <v>9.02</v>
      </c>
      <c r="L25" s="159" t="s">
        <v>187</v>
      </c>
      <c r="M25" s="159" t="s">
        <v>187</v>
      </c>
    </row>
    <row r="26" spans="1:16" s="2" customFormat="1" ht="48" x14ac:dyDescent="0.2">
      <c r="A26" s="179" t="s">
        <v>210</v>
      </c>
      <c r="B26" s="180" t="s">
        <v>205</v>
      </c>
      <c r="C26" s="181" t="s">
        <v>47</v>
      </c>
      <c r="D26" s="294">
        <v>1</v>
      </c>
      <c r="E26" s="182">
        <v>196.19</v>
      </c>
      <c r="F26" s="183">
        <v>196.19</v>
      </c>
      <c r="G26" s="184" t="s">
        <v>238</v>
      </c>
      <c r="H26" s="322">
        <v>101938</v>
      </c>
      <c r="I26" s="186" t="s">
        <v>34</v>
      </c>
      <c r="J26" s="159" t="s">
        <v>10</v>
      </c>
      <c r="K26" s="159">
        <v>161.61000000000001</v>
      </c>
      <c r="L26" s="159" t="s">
        <v>205</v>
      </c>
      <c r="M26" s="159" t="s">
        <v>205</v>
      </c>
    </row>
    <row r="27" spans="1:16" s="2" customFormat="1" ht="36" x14ac:dyDescent="0.2">
      <c r="A27" s="179" t="s">
        <v>211</v>
      </c>
      <c r="B27" s="180" t="s">
        <v>209</v>
      </c>
      <c r="C27" s="181" t="s">
        <v>47</v>
      </c>
      <c r="D27" s="294">
        <v>1</v>
      </c>
      <c r="E27" s="182">
        <v>911.09</v>
      </c>
      <c r="F27" s="183">
        <v>911.09</v>
      </c>
      <c r="G27" s="184" t="s">
        <v>208</v>
      </c>
      <c r="H27" s="322" t="s">
        <v>208</v>
      </c>
      <c r="I27" s="186"/>
      <c r="J27" s="159" t="s">
        <v>10</v>
      </c>
      <c r="K27" s="159">
        <v>750.49</v>
      </c>
      <c r="L27" s="159" t="s">
        <v>209</v>
      </c>
      <c r="M27" s="159">
        <v>0</v>
      </c>
    </row>
    <row r="28" spans="1:16" s="2" customFormat="1" ht="27.95" customHeight="1" x14ac:dyDescent="0.2">
      <c r="A28" s="371" t="s">
        <v>239</v>
      </c>
      <c r="B28" s="372"/>
      <c r="C28" s="372"/>
      <c r="D28" s="372"/>
      <c r="E28" s="373"/>
      <c r="F28" s="187">
        <v>102346.48000000001</v>
      </c>
      <c r="G28" s="188"/>
      <c r="H28" s="141"/>
      <c r="I28" s="141"/>
      <c r="J28" s="185"/>
      <c r="K28" s="143"/>
      <c r="L28" s="144"/>
      <c r="O28" s="159"/>
    </row>
    <row r="29" spans="1:16" s="2" customFormat="1" ht="18" customHeight="1" x14ac:dyDescent="0.2">
      <c r="A29" s="142"/>
      <c r="B29" s="142"/>
      <c r="C29" s="142"/>
      <c r="D29" s="142"/>
      <c r="E29" s="142"/>
      <c r="F29" s="290"/>
      <c r="G29" s="141"/>
      <c r="H29" s="141"/>
      <c r="I29" s="141"/>
      <c r="J29" s="141"/>
      <c r="K29" s="185"/>
      <c r="L29" s="143"/>
      <c r="M29" s="144"/>
      <c r="P29" s="159"/>
    </row>
    <row r="30" spans="1:16" s="2" customFormat="1" ht="27.95" customHeight="1" x14ac:dyDescent="0.2">
      <c r="A30" s="371" t="s">
        <v>240</v>
      </c>
      <c r="B30" s="372"/>
      <c r="C30" s="372"/>
      <c r="D30" s="372"/>
      <c r="E30" s="373"/>
      <c r="F30" s="187">
        <v>102346.48000000001</v>
      </c>
      <c r="G30" s="188"/>
      <c r="H30" s="141"/>
      <c r="I30" s="141"/>
      <c r="J30" s="185"/>
      <c r="K30" s="143"/>
      <c r="L30" s="144"/>
      <c r="O30" s="159"/>
    </row>
    <row r="31" spans="1:16" s="2" customFormat="1" ht="18" customHeight="1" x14ac:dyDescent="0.2">
      <c r="A31" s="142"/>
      <c r="B31" s="142"/>
      <c r="C31" s="142"/>
      <c r="D31" s="142"/>
      <c r="E31" s="142"/>
      <c r="F31" s="290"/>
      <c r="G31" s="141"/>
      <c r="H31" s="141"/>
      <c r="I31" s="141"/>
      <c r="J31" s="185"/>
      <c r="K31" s="143"/>
      <c r="L31" s="144"/>
      <c r="O31" s="159"/>
    </row>
    <row r="32" spans="1:16" s="2" customFormat="1" ht="18" customHeight="1" x14ac:dyDescent="0.2">
      <c r="A32" s="189" t="s">
        <v>39</v>
      </c>
      <c r="B32" s="189"/>
      <c r="C32" s="189"/>
      <c r="D32" s="189"/>
      <c r="E32" s="189"/>
      <c r="F32" s="199"/>
      <c r="G32" s="199"/>
      <c r="H32" s="189"/>
      <c r="I32" s="189"/>
      <c r="J32" s="189"/>
      <c r="K32" s="185"/>
      <c r="L32" s="143"/>
      <c r="M32" s="190"/>
    </row>
    <row r="33" spans="1:14" s="2" customFormat="1" ht="18" customHeight="1" x14ac:dyDescent="0.2">
      <c r="A33" s="6" t="s">
        <v>48</v>
      </c>
      <c r="C33" s="6" t="s">
        <v>41</v>
      </c>
      <c r="D33" s="6"/>
      <c r="E33" s="6"/>
      <c r="F33" s="144"/>
      <c r="G33" s="6"/>
      <c r="K33" s="185"/>
      <c r="L33" s="143"/>
      <c r="M33" s="190"/>
    </row>
    <row r="34" spans="1:14" ht="18" customHeight="1" x14ac:dyDescent="0.2">
      <c r="C34" s="6"/>
      <c r="D34" s="6"/>
      <c r="E34" s="6"/>
      <c r="F34" s="6"/>
      <c r="H34" s="191"/>
      <c r="I34" s="191"/>
      <c r="J34" s="191"/>
      <c r="K34" s="2"/>
    </row>
    <row r="35" spans="1:14" ht="18" customHeight="1" x14ac:dyDescent="0.2">
      <c r="E35" s="191"/>
      <c r="F35" s="191"/>
      <c r="J35" s="7"/>
      <c r="K35" s="2"/>
    </row>
    <row r="36" spans="1:14" ht="20.100000000000001" customHeight="1" x14ac:dyDescent="0.2">
      <c r="A36" s="5"/>
      <c r="C36" s="192"/>
      <c r="D36" s="191"/>
      <c r="E36" s="191"/>
      <c r="F36" s="193"/>
      <c r="G36" s="191"/>
      <c r="H36" s="191"/>
      <c r="I36" s="191"/>
      <c r="J36" s="191"/>
      <c r="K36" s="2"/>
    </row>
    <row r="37" spans="1:14" ht="18" customHeight="1" x14ac:dyDescent="0.2">
      <c r="A37" s="6"/>
      <c r="C37" s="2"/>
      <c r="D37" s="2"/>
      <c r="E37" s="144"/>
      <c r="F37" s="7"/>
      <c r="G37" s="2"/>
      <c r="H37" s="2"/>
      <c r="I37" s="2"/>
      <c r="J37" s="2"/>
      <c r="K37" s="6"/>
    </row>
    <row r="38" spans="1:14" ht="18" customHeight="1" x14ac:dyDescent="0.2">
      <c r="B38" s="6"/>
      <c r="D38" s="194"/>
      <c r="E38" s="195"/>
      <c r="K38" s="6"/>
    </row>
    <row r="39" spans="1:14" ht="18" customHeight="1" x14ac:dyDescent="0.2">
      <c r="B39" s="6"/>
      <c r="E39" s="195"/>
      <c r="G39" s="196"/>
    </row>
    <row r="40" spans="1:14" ht="18" customHeight="1" x14ac:dyDescent="0.2">
      <c r="B40" s="196"/>
      <c r="E40" s="195"/>
    </row>
    <row r="41" spans="1:14" ht="18" customHeight="1" x14ac:dyDescent="0.2">
      <c r="E41" s="195"/>
      <c r="K41" s="6"/>
      <c r="L41" s="6"/>
      <c r="M41" s="6"/>
      <c r="N41" s="6"/>
    </row>
    <row r="42" spans="1:14" x14ac:dyDescent="0.2">
      <c r="E42" s="195"/>
      <c r="J42" s="6"/>
    </row>
    <row r="43" spans="1:14" x14ac:dyDescent="0.2">
      <c r="E43" s="195"/>
    </row>
    <row r="44" spans="1:14" x14ac:dyDescent="0.2">
      <c r="E44" s="195"/>
    </row>
    <row r="45" spans="1:14" x14ac:dyDescent="0.2">
      <c r="E45" s="195"/>
    </row>
    <row r="46" spans="1:14" x14ac:dyDescent="0.2">
      <c r="E46" s="195"/>
    </row>
    <row r="47" spans="1:14" x14ac:dyDescent="0.2">
      <c r="E47" s="195"/>
    </row>
    <row r="48" spans="1:14" x14ac:dyDescent="0.2">
      <c r="E48" s="195"/>
    </row>
    <row r="49" spans="5:5" x14ac:dyDescent="0.2">
      <c r="E49" s="195"/>
    </row>
    <row r="50" spans="5:5" x14ac:dyDescent="0.2">
      <c r="E50" s="195"/>
    </row>
    <row r="51" spans="5:5" x14ac:dyDescent="0.2">
      <c r="E51" s="195"/>
    </row>
    <row r="52" spans="5:5" x14ac:dyDescent="0.2">
      <c r="E52" s="195"/>
    </row>
    <row r="53" spans="5:5" x14ac:dyDescent="0.2">
      <c r="E53" s="195"/>
    </row>
    <row r="54" spans="5:5" x14ac:dyDescent="0.2">
      <c r="E54" s="195"/>
    </row>
    <row r="55" spans="5:5" x14ac:dyDescent="0.2">
      <c r="E55" s="195"/>
    </row>
    <row r="56" spans="5:5" x14ac:dyDescent="0.2">
      <c r="E56" s="195"/>
    </row>
    <row r="57" spans="5:5" x14ac:dyDescent="0.2">
      <c r="E57" s="195"/>
    </row>
    <row r="67" spans="2:2" x14ac:dyDescent="0.2">
      <c r="B67" s="196"/>
    </row>
    <row r="97" spans="2:2" x14ac:dyDescent="0.2">
      <c r="B97" s="196"/>
    </row>
    <row r="98" spans="2:2" x14ac:dyDescent="0.2">
      <c r="B98" s="195">
        <v>0</v>
      </c>
    </row>
  </sheetData>
  <dataConsolidate/>
  <mergeCells count="4">
    <mergeCell ref="A30:E30"/>
    <mergeCell ref="A11:H11"/>
    <mergeCell ref="B14:H14"/>
    <mergeCell ref="A28:E28"/>
  </mergeCells>
  <phoneticPr fontId="59" type="noConversion"/>
  <conditionalFormatting sqref="H23">
    <cfRule type="duplicateValues" dxfId="153" priority="4"/>
  </conditionalFormatting>
  <conditionalFormatting sqref="H24:H27 H15:H22">
    <cfRule type="duplicateValues" dxfId="152" priority="288551"/>
  </conditionalFormatting>
  <dataValidations count="1">
    <dataValidation type="list" allowBlank="1" showInputMessage="1" showErrorMessage="1" sqref="I15:I27" xr:uid="{00000000-0002-0000-0200-000000000000}">
      <formula1>$O$6:$O$6</formula1>
    </dataValidation>
  </dataValidations>
  <printOptions horizontalCentered="1"/>
  <pageMargins left="0.78740157480314965" right="0.78740157480314965" top="1.1811023622047245" bottom="0.78740157480314965" header="0.31496062992125984" footer="0.31496062992125984"/>
  <pageSetup paperSize="9" scale="71" orientation="portrait" r:id="rId1"/>
  <headerFooter>
    <oddHeader>&amp;C&amp;G</oddHeader>
    <oddFooter>&amp;R&amp;G</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tabColor rgb="FF92D050"/>
  </sheetPr>
  <dimension ref="A1:M914"/>
  <sheetViews>
    <sheetView view="pageBreakPreview" zoomScaleNormal="100" zoomScaleSheetLayoutView="100" workbookViewId="0">
      <selection activeCell="N14" sqref="N14"/>
    </sheetView>
  </sheetViews>
  <sheetFormatPr defaultColWidth="9.140625" defaultRowHeight="12" x14ac:dyDescent="0.2"/>
  <cols>
    <col min="1" max="1" width="10.42578125" style="2" customWidth="1"/>
    <col min="2" max="2" width="9.140625" style="2" customWidth="1"/>
    <col min="3" max="3" width="11.42578125" style="2" customWidth="1"/>
    <col min="4" max="4" width="48" style="2" customWidth="1"/>
    <col min="5" max="5" width="5.5703125" style="2" customWidth="1"/>
    <col min="6" max="6" width="9.5703125" style="2" customWidth="1"/>
    <col min="7" max="7" width="9.7109375" style="2" customWidth="1"/>
    <col min="8" max="8" width="12.28515625" style="2" customWidth="1"/>
    <col min="9" max="9" width="7" style="2" customWidth="1"/>
    <col min="10" max="10" width="10" style="2" customWidth="1"/>
    <col min="11" max="11" width="8" style="2" customWidth="1"/>
    <col min="12" max="12" width="9.85546875" style="2" customWidth="1"/>
    <col min="13" max="13" width="16.28515625" style="2" bestFit="1" customWidth="1"/>
    <col min="14" max="16384" width="9.140625" style="2"/>
  </cols>
  <sheetData>
    <row r="1" spans="1:13" ht="20.25" x14ac:dyDescent="0.3">
      <c r="A1" s="147" t="s">
        <v>223</v>
      </c>
      <c r="B1" s="319"/>
      <c r="C1" s="319"/>
      <c r="D1" s="319"/>
      <c r="E1" s="319"/>
      <c r="F1" s="319"/>
      <c r="G1" s="319"/>
      <c r="H1" s="319"/>
      <c r="I1" s="317"/>
      <c r="J1" s="317"/>
      <c r="K1" s="145"/>
      <c r="L1" s="146"/>
    </row>
    <row r="2" spans="1:13" ht="20.25" x14ac:dyDescent="0.3">
      <c r="A2" s="147" t="s">
        <v>224</v>
      </c>
      <c r="B2" s="319"/>
      <c r="C2" s="319"/>
      <c r="D2" s="319"/>
      <c r="E2" s="319"/>
      <c r="F2" s="319"/>
      <c r="G2" s="319"/>
      <c r="H2" s="319"/>
      <c r="I2" s="317"/>
      <c r="J2" s="317"/>
      <c r="K2" s="145"/>
      <c r="L2" s="146"/>
    </row>
    <row r="3" spans="1:13" ht="20.25" x14ac:dyDescent="0.3">
      <c r="A3" s="147"/>
      <c r="B3" s="319"/>
      <c r="C3" s="319"/>
      <c r="D3" s="319"/>
      <c r="E3" s="319"/>
      <c r="F3" s="319"/>
      <c r="G3" s="319"/>
      <c r="H3" s="319"/>
      <c r="I3" s="317"/>
      <c r="J3" s="317"/>
      <c r="K3" s="145"/>
      <c r="L3" s="146"/>
    </row>
    <row r="4" spans="1:13" customFormat="1" ht="18" customHeight="1" x14ac:dyDescent="0.3">
      <c r="A4" s="5"/>
      <c r="B4" s="147"/>
      <c r="C4" s="147"/>
      <c r="D4" s="147"/>
      <c r="F4" s="264" t="s">
        <v>150</v>
      </c>
      <c r="H4" s="147"/>
      <c r="I4" s="148"/>
      <c r="J4" s="318"/>
    </row>
    <row r="5" spans="1:13" ht="18" customHeight="1" x14ac:dyDescent="0.2">
      <c r="A5" s="329" t="s">
        <v>225</v>
      </c>
      <c r="B5" s="329"/>
      <c r="C5" s="329"/>
      <c r="D5" s="329"/>
      <c r="F5" s="264" t="s">
        <v>226</v>
      </c>
      <c r="H5" s="263"/>
      <c r="I5" s="8"/>
      <c r="K5" s="145"/>
      <c r="L5" s="149"/>
    </row>
    <row r="6" spans="1:13" ht="18" customHeight="1" x14ac:dyDescent="0.2">
      <c r="A6" s="329" t="s">
        <v>227</v>
      </c>
      <c r="B6" s="5"/>
      <c r="C6" s="5"/>
      <c r="D6" s="5"/>
      <c r="F6" s="264" t="s">
        <v>228</v>
      </c>
      <c r="H6" s="150"/>
      <c r="I6" s="8"/>
      <c r="J6" s="8"/>
      <c r="K6" s="145"/>
      <c r="L6" s="151"/>
    </row>
    <row r="7" spans="1:13" ht="18" hidden="1" customHeight="1" x14ac:dyDescent="0.2">
      <c r="B7" s="282"/>
      <c r="C7" s="282"/>
      <c r="D7" s="282"/>
      <c r="F7" s="264" t="s">
        <v>230</v>
      </c>
      <c r="H7" s="150"/>
      <c r="I7" s="8"/>
      <c r="J7" s="8"/>
      <c r="K7" s="145"/>
      <c r="L7" s="151"/>
    </row>
    <row r="8" spans="1:13" ht="18" customHeight="1" x14ac:dyDescent="0.2">
      <c r="A8" s="5" t="s">
        <v>231</v>
      </c>
      <c r="F8" s="293" t="s">
        <v>232</v>
      </c>
      <c r="H8" s="152"/>
      <c r="I8" s="4"/>
      <c r="J8" s="4"/>
      <c r="K8" s="145"/>
      <c r="L8" s="149"/>
    </row>
    <row r="9" spans="1:13" ht="18" customHeight="1" x14ac:dyDescent="0.2">
      <c r="B9" s="152"/>
      <c r="F9" s="264" t="s">
        <v>234</v>
      </c>
      <c r="H9" s="152"/>
      <c r="I9" s="4"/>
      <c r="J9" s="4"/>
      <c r="K9" s="145"/>
      <c r="L9" s="153"/>
    </row>
    <row r="10" spans="1:13" ht="18" customHeight="1" x14ac:dyDescent="0.2">
      <c r="C10" s="264"/>
      <c r="D10" s="273"/>
      <c r="H10" s="152"/>
      <c r="I10" s="15"/>
      <c r="J10" s="15"/>
    </row>
    <row r="11" spans="1:13" ht="18" customHeight="1" x14ac:dyDescent="0.2">
      <c r="A11" s="384" t="s">
        <v>178</v>
      </c>
      <c r="B11" s="385"/>
      <c r="C11" s="385"/>
      <c r="D11" s="385"/>
      <c r="E11" s="385"/>
      <c r="F11" s="385"/>
      <c r="G11" s="385"/>
      <c r="H11" s="386"/>
      <c r="I11" s="16"/>
      <c r="J11" s="16"/>
    </row>
    <row r="12" spans="1:13" ht="18" customHeight="1" x14ac:dyDescent="0.2">
      <c r="D12" s="14"/>
      <c r="I12" s="4"/>
      <c r="J12" s="4"/>
    </row>
    <row r="13" spans="1:13" ht="39.950000000000003" customHeight="1" x14ac:dyDescent="0.2">
      <c r="A13" s="154" t="s">
        <v>173</v>
      </c>
      <c r="B13" s="155">
        <v>577</v>
      </c>
      <c r="C13" s="156" t="s">
        <v>40</v>
      </c>
      <c r="D13" s="387" t="s">
        <v>207</v>
      </c>
      <c r="E13" s="388"/>
      <c r="F13" s="388"/>
      <c r="G13" s="157" t="s">
        <v>44</v>
      </c>
      <c r="H13" s="158" t="s">
        <v>10</v>
      </c>
      <c r="I13" s="143" t="s">
        <v>173</v>
      </c>
      <c r="J13" s="143" t="s">
        <v>237</v>
      </c>
      <c r="K13" s="143" t="s">
        <v>10</v>
      </c>
      <c r="L13" s="143">
        <v>956.42</v>
      </c>
      <c r="M13" s="143" t="s">
        <v>207</v>
      </c>
    </row>
    <row r="14" spans="1:13" x14ac:dyDescent="0.2">
      <c r="A14" s="3" t="s">
        <v>31</v>
      </c>
      <c r="B14" s="139" t="s">
        <v>32</v>
      </c>
      <c r="C14" s="139" t="s">
        <v>45</v>
      </c>
      <c r="D14" s="140" t="s">
        <v>179</v>
      </c>
      <c r="E14" s="139" t="s">
        <v>7</v>
      </c>
      <c r="F14" s="139" t="s">
        <v>25</v>
      </c>
      <c r="G14" s="139" t="s">
        <v>16</v>
      </c>
      <c r="H14" s="139" t="s">
        <v>26</v>
      </c>
      <c r="I14" s="5"/>
      <c r="J14" s="5"/>
    </row>
    <row r="15" spans="1:13" ht="12.75" x14ac:dyDescent="0.2">
      <c r="A15" s="1" t="s">
        <v>167</v>
      </c>
      <c r="B15" s="1" t="s">
        <v>33</v>
      </c>
      <c r="C15" s="1" t="s">
        <v>222</v>
      </c>
      <c r="D15" s="160" t="s">
        <v>221</v>
      </c>
      <c r="E15" s="1" t="s">
        <v>10</v>
      </c>
      <c r="F15" s="335">
        <v>3</v>
      </c>
      <c r="G15" s="161">
        <v>158.9</v>
      </c>
      <c r="H15" s="162">
        <v>476.7</v>
      </c>
    </row>
    <row r="16" spans="1:13" ht="48" x14ac:dyDescent="0.2">
      <c r="A16" s="1">
        <v>13558</v>
      </c>
      <c r="B16" s="1" t="s">
        <v>33</v>
      </c>
      <c r="C16" s="1" t="s">
        <v>40</v>
      </c>
      <c r="D16" s="160" t="s">
        <v>243</v>
      </c>
      <c r="E16" s="1" t="s">
        <v>10</v>
      </c>
      <c r="F16" s="335">
        <v>1</v>
      </c>
      <c r="G16" s="161" t="s">
        <v>244</v>
      </c>
      <c r="H16" s="162">
        <v>125.02</v>
      </c>
    </row>
    <row r="17" spans="1:13" ht="24" x14ac:dyDescent="0.2">
      <c r="A17" s="1">
        <v>2510</v>
      </c>
      <c r="B17" s="1" t="s">
        <v>33</v>
      </c>
      <c r="C17" s="1" t="s">
        <v>34</v>
      </c>
      <c r="D17" s="160" t="s">
        <v>190</v>
      </c>
      <c r="E17" s="1" t="s">
        <v>10</v>
      </c>
      <c r="F17" s="335">
        <v>3</v>
      </c>
      <c r="G17" s="161" t="s">
        <v>245</v>
      </c>
      <c r="H17" s="162">
        <v>105.81</v>
      </c>
    </row>
    <row r="18" spans="1:13" ht="18" customHeight="1" x14ac:dyDescent="0.2">
      <c r="A18" s="1">
        <v>3804</v>
      </c>
      <c r="B18" s="1" t="s">
        <v>33</v>
      </c>
      <c r="C18" s="1" t="s">
        <v>40</v>
      </c>
      <c r="D18" s="160" t="s">
        <v>246</v>
      </c>
      <c r="E18" s="1" t="s">
        <v>19</v>
      </c>
      <c r="F18" s="335">
        <v>18</v>
      </c>
      <c r="G18" s="161" t="s">
        <v>247</v>
      </c>
      <c r="H18" s="162">
        <v>104.4</v>
      </c>
    </row>
    <row r="19" spans="1:13" x14ac:dyDescent="0.2">
      <c r="A19" s="1"/>
      <c r="B19" s="1"/>
      <c r="C19" s="1"/>
      <c r="D19" s="163" t="s">
        <v>248</v>
      </c>
      <c r="E19" s="164"/>
      <c r="F19" s="1"/>
      <c r="G19" s="165"/>
      <c r="H19" s="166">
        <v>811.93</v>
      </c>
    </row>
    <row r="20" spans="1:13" x14ac:dyDescent="0.2">
      <c r="A20" s="3"/>
      <c r="B20" s="3"/>
      <c r="C20" s="3"/>
      <c r="D20" s="140" t="s">
        <v>36</v>
      </c>
      <c r="E20" s="139"/>
      <c r="F20" s="139"/>
      <c r="G20" s="139"/>
      <c r="H20" s="139"/>
      <c r="I20" s="5"/>
      <c r="J20" s="5"/>
    </row>
    <row r="21" spans="1:13" ht="12.75" x14ac:dyDescent="0.2">
      <c r="A21" s="1">
        <v>88316</v>
      </c>
      <c r="B21" s="1" t="s">
        <v>35</v>
      </c>
      <c r="C21" s="1" t="s">
        <v>34</v>
      </c>
      <c r="D21" s="160" t="s">
        <v>4</v>
      </c>
      <c r="E21" s="1" t="s">
        <v>17</v>
      </c>
      <c r="F21" s="291">
        <v>2.95</v>
      </c>
      <c r="G21" s="161" t="s">
        <v>249</v>
      </c>
      <c r="H21" s="162">
        <v>64.040000000000006</v>
      </c>
    </row>
    <row r="22" spans="1:13" ht="12.75" x14ac:dyDescent="0.2">
      <c r="A22" s="1">
        <v>88264</v>
      </c>
      <c r="B22" s="1" t="s">
        <v>35</v>
      </c>
      <c r="C22" s="1" t="s">
        <v>34</v>
      </c>
      <c r="D22" s="160" t="s">
        <v>13</v>
      </c>
      <c r="E22" s="1" t="s">
        <v>17</v>
      </c>
      <c r="F22" s="291">
        <v>2.9</v>
      </c>
      <c r="G22" s="161" t="s">
        <v>250</v>
      </c>
      <c r="H22" s="162">
        <v>80.45</v>
      </c>
    </row>
    <row r="23" spans="1:13" x14ac:dyDescent="0.2">
      <c r="A23" s="1"/>
      <c r="B23" s="1"/>
      <c r="C23" s="1"/>
      <c r="D23" s="163" t="s">
        <v>251</v>
      </c>
      <c r="E23" s="164"/>
      <c r="F23" s="1"/>
      <c r="G23" s="165"/>
      <c r="H23" s="166">
        <v>144.49</v>
      </c>
    </row>
    <row r="24" spans="1:13" x14ac:dyDescent="0.2">
      <c r="A24" s="9"/>
      <c r="B24" s="10"/>
      <c r="C24" s="10"/>
      <c r="D24" s="10"/>
      <c r="E24" s="10"/>
      <c r="F24" s="10"/>
      <c r="G24" s="10"/>
      <c r="H24" s="11"/>
    </row>
    <row r="25" spans="1:13" x14ac:dyDescent="0.2">
      <c r="A25" s="378" t="s">
        <v>27</v>
      </c>
      <c r="B25" s="379"/>
      <c r="C25" s="379"/>
      <c r="D25" s="379"/>
      <c r="E25" s="379"/>
      <c r="F25" s="379"/>
      <c r="G25" s="380"/>
      <c r="H25" s="167">
        <v>956.42</v>
      </c>
      <c r="I25" s="2">
        <v>123.58</v>
      </c>
      <c r="J25" s="144">
        <v>832.83999999999992</v>
      </c>
    </row>
    <row r="26" spans="1:13" x14ac:dyDescent="0.2">
      <c r="A26" s="381">
        <v>21.4</v>
      </c>
      <c r="B26" s="382"/>
      <c r="C26" s="382"/>
      <c r="D26" s="382"/>
      <c r="E26" s="382"/>
      <c r="F26" s="382"/>
      <c r="G26" s="383"/>
      <c r="H26" s="162">
        <v>204.67</v>
      </c>
      <c r="I26" s="7"/>
      <c r="J26" s="7"/>
    </row>
    <row r="27" spans="1:13" x14ac:dyDescent="0.2">
      <c r="A27" s="378" t="s">
        <v>28</v>
      </c>
      <c r="B27" s="379"/>
      <c r="C27" s="379"/>
      <c r="D27" s="379"/>
      <c r="E27" s="379"/>
      <c r="F27" s="379"/>
      <c r="G27" s="380"/>
      <c r="H27" s="167">
        <v>1161.0899999999999</v>
      </c>
    </row>
    <row r="29" spans="1:13" ht="27.95" customHeight="1" x14ac:dyDescent="0.2">
      <c r="A29" s="154" t="s">
        <v>208</v>
      </c>
      <c r="B29" s="155"/>
      <c r="C29" s="156"/>
      <c r="D29" s="387" t="s">
        <v>209</v>
      </c>
      <c r="E29" s="388"/>
      <c r="F29" s="388"/>
      <c r="G29" s="157" t="s">
        <v>44</v>
      </c>
      <c r="H29" s="158" t="s">
        <v>10</v>
      </c>
      <c r="I29" s="143" t="s">
        <v>208</v>
      </c>
      <c r="J29" s="143">
        <v>0</v>
      </c>
      <c r="K29" s="143" t="s">
        <v>10</v>
      </c>
      <c r="L29" s="143">
        <v>750.49</v>
      </c>
      <c r="M29" s="143" t="s">
        <v>209</v>
      </c>
    </row>
    <row r="30" spans="1:13" x14ac:dyDescent="0.2">
      <c r="A30" s="3" t="s">
        <v>31</v>
      </c>
      <c r="B30" s="139" t="s">
        <v>32</v>
      </c>
      <c r="C30" s="139" t="s">
        <v>45</v>
      </c>
      <c r="D30" s="140" t="s">
        <v>179</v>
      </c>
      <c r="E30" s="139" t="s">
        <v>7</v>
      </c>
      <c r="F30" s="139" t="s">
        <v>25</v>
      </c>
      <c r="G30" s="139" t="s">
        <v>16</v>
      </c>
      <c r="H30" s="139" t="s">
        <v>26</v>
      </c>
      <c r="I30" s="5"/>
      <c r="J30" s="5"/>
    </row>
    <row r="31" spans="1:13" ht="48" x14ac:dyDescent="0.2">
      <c r="A31" s="1">
        <v>94962</v>
      </c>
      <c r="B31" s="1" t="s">
        <v>35</v>
      </c>
      <c r="C31" s="1" t="s">
        <v>34</v>
      </c>
      <c r="D31" s="160" t="s">
        <v>182</v>
      </c>
      <c r="E31" s="1" t="s">
        <v>161</v>
      </c>
      <c r="F31" s="335">
        <v>3.1399999999999997E-2</v>
      </c>
      <c r="G31" s="161" t="s">
        <v>252</v>
      </c>
      <c r="H31" s="162">
        <v>17.05</v>
      </c>
    </row>
    <row r="32" spans="1:13" ht="48" x14ac:dyDescent="0.2">
      <c r="A32" s="1">
        <v>103319</v>
      </c>
      <c r="B32" s="1" t="s">
        <v>35</v>
      </c>
      <c r="C32" s="1" t="s">
        <v>34</v>
      </c>
      <c r="D32" s="160" t="s">
        <v>183</v>
      </c>
      <c r="E32" s="1" t="s">
        <v>160</v>
      </c>
      <c r="F32" s="335">
        <v>0.32000000000000006</v>
      </c>
      <c r="G32" s="161" t="s">
        <v>253</v>
      </c>
      <c r="H32" s="162">
        <v>29.18</v>
      </c>
    </row>
    <row r="33" spans="1:10" ht="48" x14ac:dyDescent="0.2">
      <c r="A33" s="1">
        <v>103323</v>
      </c>
      <c r="B33" s="1" t="s">
        <v>35</v>
      </c>
      <c r="C33" s="1" t="s">
        <v>34</v>
      </c>
      <c r="D33" s="160" t="s">
        <v>184</v>
      </c>
      <c r="E33" s="1" t="s">
        <v>160</v>
      </c>
      <c r="F33" s="335">
        <v>2.8800000000000003</v>
      </c>
      <c r="G33" s="161" t="s">
        <v>254</v>
      </c>
      <c r="H33" s="162">
        <v>188.99</v>
      </c>
    </row>
    <row r="34" spans="1:10" ht="48" x14ac:dyDescent="0.2">
      <c r="A34" s="1">
        <v>87878</v>
      </c>
      <c r="B34" s="1" t="s">
        <v>35</v>
      </c>
      <c r="C34" s="1" t="s">
        <v>34</v>
      </c>
      <c r="D34" s="160" t="s">
        <v>198</v>
      </c>
      <c r="E34" s="1" t="s">
        <v>160</v>
      </c>
      <c r="F34" s="335">
        <v>2.8800000000000003</v>
      </c>
      <c r="G34" s="161" t="s">
        <v>255</v>
      </c>
      <c r="H34" s="162">
        <v>15.12</v>
      </c>
    </row>
    <row r="35" spans="1:10" ht="48" x14ac:dyDescent="0.2">
      <c r="A35" s="1">
        <v>87530</v>
      </c>
      <c r="B35" s="1" t="s">
        <v>35</v>
      </c>
      <c r="C35" s="1" t="s">
        <v>34</v>
      </c>
      <c r="D35" s="160" t="s">
        <v>197</v>
      </c>
      <c r="E35" s="1" t="s">
        <v>160</v>
      </c>
      <c r="F35" s="335">
        <v>2.8800000000000003</v>
      </c>
      <c r="G35" s="161" t="s">
        <v>256</v>
      </c>
      <c r="H35" s="162">
        <v>119.55</v>
      </c>
    </row>
    <row r="36" spans="1:10" ht="36" x14ac:dyDescent="0.2">
      <c r="A36" s="1">
        <v>95626</v>
      </c>
      <c r="B36" s="1" t="s">
        <v>35</v>
      </c>
      <c r="C36" s="1" t="s">
        <v>34</v>
      </c>
      <c r="D36" s="160" t="s">
        <v>200</v>
      </c>
      <c r="E36" s="1" t="s">
        <v>160</v>
      </c>
      <c r="F36" s="335">
        <v>6.11</v>
      </c>
      <c r="G36" s="161" t="s">
        <v>257</v>
      </c>
      <c r="H36" s="162">
        <v>93.36</v>
      </c>
    </row>
    <row r="37" spans="1:10" x14ac:dyDescent="0.2">
      <c r="A37" s="1"/>
      <c r="B37" s="1"/>
      <c r="C37" s="1"/>
      <c r="D37" s="163" t="s">
        <v>248</v>
      </c>
      <c r="E37" s="164"/>
      <c r="F37" s="1"/>
      <c r="G37" s="165"/>
      <c r="H37" s="166">
        <v>463.25000000000006</v>
      </c>
    </row>
    <row r="38" spans="1:10" x14ac:dyDescent="0.2">
      <c r="A38" s="3"/>
      <c r="B38" s="3"/>
      <c r="C38" s="3"/>
      <c r="D38" s="140" t="s">
        <v>36</v>
      </c>
      <c r="E38" s="139"/>
      <c r="F38" s="139"/>
      <c r="G38" s="139"/>
      <c r="H38" s="139"/>
      <c r="I38" s="5"/>
      <c r="J38" s="5"/>
    </row>
    <row r="39" spans="1:10" ht="12.75" x14ac:dyDescent="0.2">
      <c r="A39" s="1">
        <v>88316</v>
      </c>
      <c r="B39" s="1" t="s">
        <v>35</v>
      </c>
      <c r="C39" s="1" t="s">
        <v>34</v>
      </c>
      <c r="D39" s="160" t="s">
        <v>4</v>
      </c>
      <c r="E39" s="1" t="s">
        <v>17</v>
      </c>
      <c r="F39" s="291">
        <v>5.6609999999999996</v>
      </c>
      <c r="G39" s="161" t="s">
        <v>249</v>
      </c>
      <c r="H39" s="162">
        <v>122.9</v>
      </c>
    </row>
    <row r="40" spans="1:10" ht="12.75" x14ac:dyDescent="0.2">
      <c r="A40" s="336">
        <v>88309</v>
      </c>
      <c r="B40" s="1" t="s">
        <v>35</v>
      </c>
      <c r="C40" s="1" t="s">
        <v>34</v>
      </c>
      <c r="D40" s="160" t="s">
        <v>0</v>
      </c>
      <c r="E40" s="1" t="s">
        <v>17</v>
      </c>
      <c r="F40" s="291">
        <v>6</v>
      </c>
      <c r="G40" s="161" t="s">
        <v>258</v>
      </c>
      <c r="H40" s="162">
        <v>164.34</v>
      </c>
    </row>
    <row r="41" spans="1:10" x14ac:dyDescent="0.2">
      <c r="A41" s="1"/>
      <c r="B41" s="1"/>
      <c r="C41" s="1"/>
      <c r="D41" s="163" t="s">
        <v>251</v>
      </c>
      <c r="E41" s="164"/>
      <c r="F41" s="1"/>
      <c r="G41" s="165"/>
      <c r="H41" s="166">
        <v>287.24</v>
      </c>
    </row>
    <row r="42" spans="1:10" x14ac:dyDescent="0.2">
      <c r="A42" s="9"/>
      <c r="B42" s="10"/>
      <c r="C42" s="10"/>
      <c r="D42" s="10"/>
      <c r="E42" s="10"/>
      <c r="F42" s="10"/>
      <c r="G42" s="10"/>
      <c r="H42" s="11"/>
    </row>
    <row r="43" spans="1:10" x14ac:dyDescent="0.2">
      <c r="A43" s="378" t="s">
        <v>27</v>
      </c>
      <c r="B43" s="379"/>
      <c r="C43" s="379"/>
      <c r="D43" s="379"/>
      <c r="E43" s="379"/>
      <c r="F43" s="379"/>
      <c r="G43" s="380"/>
      <c r="H43" s="167">
        <v>750.49</v>
      </c>
      <c r="I43" s="2">
        <v>123.58</v>
      </c>
      <c r="J43" s="144">
        <v>626.91</v>
      </c>
    </row>
    <row r="44" spans="1:10" x14ac:dyDescent="0.2">
      <c r="A44" s="381">
        <v>21.4</v>
      </c>
      <c r="B44" s="382"/>
      <c r="C44" s="382"/>
      <c r="D44" s="382"/>
      <c r="E44" s="382"/>
      <c r="F44" s="382"/>
      <c r="G44" s="383"/>
      <c r="H44" s="162">
        <v>160.6</v>
      </c>
      <c r="I44" s="7"/>
      <c r="J44" s="7"/>
    </row>
    <row r="45" spans="1:10" x14ac:dyDescent="0.2">
      <c r="A45" s="378" t="s">
        <v>28</v>
      </c>
      <c r="B45" s="379"/>
      <c r="C45" s="379"/>
      <c r="D45" s="379"/>
      <c r="E45" s="379"/>
      <c r="F45" s="379"/>
      <c r="G45" s="380"/>
      <c r="H45" s="167">
        <v>911.09</v>
      </c>
    </row>
    <row r="47" spans="1:10" x14ac:dyDescent="0.2">
      <c r="A47" s="18" t="s">
        <v>39</v>
      </c>
    </row>
    <row r="48" spans="1:10" x14ac:dyDescent="0.2">
      <c r="A48" s="17" t="s">
        <v>48</v>
      </c>
      <c r="D48" s="2" t="s">
        <v>180</v>
      </c>
      <c r="E48" s="17" t="s">
        <v>41</v>
      </c>
    </row>
    <row r="49" spans="1:5" x14ac:dyDescent="0.2">
      <c r="A49" s="2" t="s">
        <v>54</v>
      </c>
      <c r="E49" s="2" t="s">
        <v>55</v>
      </c>
    </row>
    <row r="99" spans="9:10" x14ac:dyDescent="0.2">
      <c r="I99" s="7"/>
      <c r="J99" s="7"/>
    </row>
    <row r="100" spans="9:10" x14ac:dyDescent="0.2">
      <c r="I100" s="7"/>
      <c r="J100" s="7"/>
    </row>
    <row r="134" spans="3:3" x14ac:dyDescent="0.2">
      <c r="C134" s="2">
        <v>995</v>
      </c>
    </row>
    <row r="151" spans="4:10" ht="12.75" x14ac:dyDescent="0.2">
      <c r="D151" s="6"/>
    </row>
    <row r="158" spans="4:10" x14ac:dyDescent="0.2">
      <c r="I158" s="7"/>
      <c r="J158" s="7"/>
    </row>
    <row r="914" spans="3:6" x14ac:dyDescent="0.2">
      <c r="C914" s="2">
        <v>3379</v>
      </c>
      <c r="F914" s="2">
        <v>28.24</v>
      </c>
    </row>
  </sheetData>
  <mergeCells count="9">
    <mergeCell ref="A43:G43"/>
    <mergeCell ref="A44:G44"/>
    <mergeCell ref="A45:G45"/>
    <mergeCell ref="A27:G27"/>
    <mergeCell ref="A11:H11"/>
    <mergeCell ref="D13:F13"/>
    <mergeCell ref="A25:G25"/>
    <mergeCell ref="A26:G26"/>
    <mergeCell ref="D29:F29"/>
  </mergeCells>
  <conditionalFormatting sqref="A13">
    <cfRule type="duplicateValues" dxfId="151" priority="1028"/>
  </conditionalFormatting>
  <conditionalFormatting sqref="A23">
    <cfRule type="duplicateValues" dxfId="150" priority="1013"/>
    <cfRule type="cellIs" dxfId="149" priority="1029" operator="equal">
      <formula>44373</formula>
    </cfRule>
  </conditionalFormatting>
  <conditionalFormatting sqref="A29">
    <cfRule type="duplicateValues" dxfId="148" priority="214"/>
  </conditionalFormatting>
  <conditionalFormatting sqref="A41">
    <cfRule type="duplicateValues" dxfId="147" priority="199"/>
    <cfRule type="cellIs" dxfId="146" priority="215" operator="equal">
      <formula>44373</formula>
    </cfRule>
  </conditionalFormatting>
  <conditionalFormatting sqref="A11:H11">
    <cfRule type="duplicateValues" dxfId="145" priority="19067"/>
  </conditionalFormatting>
  <conditionalFormatting sqref="B13">
    <cfRule type="duplicateValues" dxfId="144" priority="1026"/>
  </conditionalFormatting>
  <conditionalFormatting sqref="B29">
    <cfRule type="duplicateValues" dxfId="143" priority="212"/>
  </conditionalFormatting>
  <conditionalFormatting sqref="C13">
    <cfRule type="duplicateValues" dxfId="142" priority="1025"/>
  </conditionalFormatting>
  <conditionalFormatting sqref="C29">
    <cfRule type="duplicateValues" dxfId="141" priority="211"/>
  </conditionalFormatting>
  <conditionalFormatting sqref="D13">
    <cfRule type="duplicateValues" dxfId="140" priority="1024"/>
  </conditionalFormatting>
  <conditionalFormatting sqref="D14">
    <cfRule type="duplicateValues" dxfId="139" priority="1027"/>
  </conditionalFormatting>
  <conditionalFormatting sqref="D15">
    <cfRule type="duplicateValues" dxfId="138" priority="1005"/>
    <cfRule type="duplicateValues" dxfId="137" priority="1004"/>
    <cfRule type="duplicateValues" dxfId="136" priority="1002"/>
  </conditionalFormatting>
  <conditionalFormatting sqref="D16">
    <cfRule type="duplicateValues" dxfId="135" priority="976"/>
    <cfRule type="duplicateValues" dxfId="134" priority="978"/>
    <cfRule type="duplicateValues" dxfId="133" priority="979"/>
  </conditionalFormatting>
  <conditionalFormatting sqref="D17">
    <cfRule type="duplicateValues" dxfId="132" priority="925"/>
    <cfRule type="duplicateValues" dxfId="131" priority="924"/>
    <cfRule type="duplicateValues" dxfId="130" priority="922"/>
  </conditionalFormatting>
  <conditionalFormatting sqref="D18">
    <cfRule type="duplicateValues" dxfId="129" priority="990"/>
    <cfRule type="duplicateValues" dxfId="128" priority="989"/>
    <cfRule type="duplicateValues" dxfId="127" priority="987"/>
  </conditionalFormatting>
  <conditionalFormatting sqref="D19">
    <cfRule type="duplicateValues" dxfId="126" priority="1010"/>
  </conditionalFormatting>
  <conditionalFormatting sqref="D20 D14">
    <cfRule type="duplicateValues" dxfId="125" priority="1019"/>
  </conditionalFormatting>
  <conditionalFormatting sqref="D20">
    <cfRule type="duplicateValues" dxfId="124" priority="1020"/>
  </conditionalFormatting>
  <conditionalFormatting sqref="D20:D22">
    <cfRule type="duplicateValues" dxfId="123" priority="1018"/>
  </conditionalFormatting>
  <conditionalFormatting sqref="D20:D23">
    <cfRule type="duplicateValues" dxfId="122" priority="1012"/>
  </conditionalFormatting>
  <conditionalFormatting sqref="D21:D22">
    <cfRule type="duplicateValues" dxfId="121" priority="1017"/>
  </conditionalFormatting>
  <conditionalFormatting sqref="D23 D19">
    <cfRule type="duplicateValues" dxfId="120" priority="1016"/>
  </conditionalFormatting>
  <conditionalFormatting sqref="D29">
    <cfRule type="duplicateValues" dxfId="119" priority="210"/>
  </conditionalFormatting>
  <conditionalFormatting sqref="D30">
    <cfRule type="duplicateValues" dxfId="118" priority="213"/>
  </conditionalFormatting>
  <conditionalFormatting sqref="D31">
    <cfRule type="duplicateValues" dxfId="117" priority="192"/>
    <cfRule type="duplicateValues" dxfId="116" priority="194"/>
    <cfRule type="duplicateValues" dxfId="115" priority="195"/>
  </conditionalFormatting>
  <conditionalFormatting sqref="D32:D33">
    <cfRule type="duplicateValues" dxfId="114" priority="170"/>
    <cfRule type="duplicateValues" dxfId="113" priority="167"/>
    <cfRule type="duplicateValues" dxfId="112" priority="169"/>
  </conditionalFormatting>
  <conditionalFormatting sqref="D34">
    <cfRule type="duplicateValues" dxfId="111" priority="288789"/>
    <cfRule type="duplicateValues" dxfId="110" priority="288790"/>
    <cfRule type="duplicateValues" dxfId="109" priority="288788"/>
  </conditionalFormatting>
  <conditionalFormatting sqref="D35:D36">
    <cfRule type="duplicateValues" dxfId="108" priority="145"/>
    <cfRule type="duplicateValues" dxfId="107" priority="147"/>
    <cfRule type="duplicateValues" dxfId="106" priority="148"/>
  </conditionalFormatting>
  <conditionalFormatting sqref="D37">
    <cfRule type="duplicateValues" dxfId="105" priority="196"/>
  </conditionalFormatting>
  <conditionalFormatting sqref="D38 D30">
    <cfRule type="duplicateValues" dxfId="104" priority="205"/>
  </conditionalFormatting>
  <conditionalFormatting sqref="D38">
    <cfRule type="duplicateValues" dxfId="103" priority="206"/>
  </conditionalFormatting>
  <conditionalFormatting sqref="D38:D40">
    <cfRule type="duplicateValues" dxfId="102" priority="204"/>
  </conditionalFormatting>
  <conditionalFormatting sqref="D38:D41">
    <cfRule type="duplicateValues" dxfId="101" priority="198"/>
  </conditionalFormatting>
  <conditionalFormatting sqref="D39:D40">
    <cfRule type="duplicateValues" dxfId="100" priority="203"/>
  </conditionalFormatting>
  <conditionalFormatting sqref="D41 D37">
    <cfRule type="duplicateValues" dxfId="99" priority="202"/>
  </conditionalFormatting>
  <conditionalFormatting sqref="E13:F13">
    <cfRule type="duplicateValues" dxfId="98" priority="1021"/>
  </conditionalFormatting>
  <conditionalFormatting sqref="E29:F29">
    <cfRule type="duplicateValues" dxfId="97" priority="207"/>
  </conditionalFormatting>
  <conditionalFormatting sqref="E13:H13">
    <cfRule type="duplicateValues" dxfId="96" priority="1023"/>
  </conditionalFormatting>
  <conditionalFormatting sqref="E29:H29">
    <cfRule type="duplicateValues" dxfId="95" priority="209"/>
  </conditionalFormatting>
  <conditionalFormatting sqref="H13">
    <cfRule type="duplicateValues" dxfId="94" priority="1022"/>
  </conditionalFormatting>
  <conditionalFormatting sqref="H29">
    <cfRule type="duplicateValues" dxfId="93" priority="208"/>
  </conditionalFormatting>
  <conditionalFormatting sqref="I13:I14">
    <cfRule type="duplicateValues" dxfId="92" priority="992"/>
    <cfRule type="duplicateValues" dxfId="91" priority="993"/>
  </conditionalFormatting>
  <conditionalFormatting sqref="I15">
    <cfRule type="duplicateValues" dxfId="90" priority="996"/>
    <cfRule type="duplicateValues" dxfId="89" priority="999"/>
    <cfRule type="duplicateValues" dxfId="88" priority="997"/>
    <cfRule type="duplicateValues" dxfId="87" priority="1000"/>
  </conditionalFormatting>
  <conditionalFormatting sqref="I16">
    <cfRule type="duplicateValues" dxfId="86" priority="974"/>
    <cfRule type="duplicateValues" dxfId="85" priority="970"/>
    <cfRule type="duplicateValues" dxfId="84" priority="971"/>
    <cfRule type="duplicateValues" dxfId="83" priority="973"/>
  </conditionalFormatting>
  <conditionalFormatting sqref="I17">
    <cfRule type="duplicateValues" dxfId="82" priority="920"/>
    <cfRule type="duplicateValues" dxfId="81" priority="916"/>
    <cfRule type="duplicateValues" dxfId="80" priority="919"/>
    <cfRule type="duplicateValues" dxfId="79" priority="917"/>
  </conditionalFormatting>
  <conditionalFormatting sqref="I18">
    <cfRule type="duplicateValues" dxfId="78" priority="982"/>
    <cfRule type="duplicateValues" dxfId="77" priority="981"/>
    <cfRule type="duplicateValues" dxfId="76" priority="984"/>
    <cfRule type="duplicateValues" dxfId="75" priority="985"/>
  </conditionalFormatting>
  <conditionalFormatting sqref="I23 I20">
    <cfRule type="duplicateValues" dxfId="74" priority="1014"/>
    <cfRule type="duplicateValues" dxfId="73" priority="1015"/>
  </conditionalFormatting>
  <conditionalFormatting sqref="I29:I30">
    <cfRule type="duplicateValues" dxfId="72" priority="184"/>
    <cfRule type="duplicateValues" dxfId="71" priority="183"/>
  </conditionalFormatting>
  <conditionalFormatting sqref="I31">
    <cfRule type="duplicateValues" dxfId="70" priority="187"/>
    <cfRule type="duplicateValues" dxfId="69" priority="186"/>
    <cfRule type="duplicateValues" dxfId="68" priority="189"/>
    <cfRule type="duplicateValues" dxfId="67" priority="190"/>
  </conditionalFormatting>
  <conditionalFormatting sqref="I32:I33">
    <cfRule type="duplicateValues" dxfId="66" priority="165"/>
    <cfRule type="duplicateValues" dxfId="65" priority="164"/>
    <cfRule type="duplicateValues" dxfId="64" priority="162"/>
    <cfRule type="duplicateValues" dxfId="63" priority="161"/>
  </conditionalFormatting>
  <conditionalFormatting sqref="I34">
    <cfRule type="duplicateValues" dxfId="62" priority="288796"/>
    <cfRule type="duplicateValues" dxfId="61" priority="288793"/>
    <cfRule type="duplicateValues" dxfId="60" priority="288794"/>
    <cfRule type="duplicateValues" dxfId="59" priority="288795"/>
  </conditionalFormatting>
  <conditionalFormatting sqref="I35:I36">
    <cfRule type="duplicateValues" dxfId="58" priority="140"/>
    <cfRule type="duplicateValues" dxfId="57" priority="139"/>
    <cfRule type="duplicateValues" dxfId="56" priority="142"/>
    <cfRule type="duplicateValues" dxfId="55" priority="143"/>
  </conditionalFormatting>
  <conditionalFormatting sqref="I37:I46 I13:I14 I19:I30">
    <cfRule type="duplicateValues" dxfId="54" priority="288768"/>
    <cfRule type="duplicateValues" dxfId="53" priority="288767"/>
  </conditionalFormatting>
  <conditionalFormatting sqref="I41 I38">
    <cfRule type="duplicateValues" dxfId="52" priority="201"/>
    <cfRule type="duplicateValues" dxfId="51" priority="200"/>
  </conditionalFormatting>
  <conditionalFormatting sqref="I47">
    <cfRule type="duplicateValues" dxfId="50" priority="11391"/>
    <cfRule type="duplicateValues" dxfId="49" priority="11390"/>
  </conditionalFormatting>
  <conditionalFormatting sqref="I47:I50">
    <cfRule type="duplicateValues" dxfId="48" priority="286658"/>
    <cfRule type="duplicateValues" dxfId="47" priority="286661"/>
  </conditionalFormatting>
  <conditionalFormatting sqref="I48:I49">
    <cfRule type="duplicateValues" dxfId="46" priority="11393"/>
    <cfRule type="duplicateValues" dxfId="45" priority="11394"/>
  </conditionalFormatting>
  <conditionalFormatting sqref="I51:I1048576 I1:I12">
    <cfRule type="duplicateValues" dxfId="44" priority="128109"/>
    <cfRule type="duplicateValues" dxfId="43" priority="128112"/>
  </conditionalFormatting>
  <conditionalFormatting sqref="L47 I47">
    <cfRule type="duplicateValues" dxfId="42" priority="11389"/>
    <cfRule type="duplicateValues" dxfId="41" priority="11388"/>
  </conditionalFormatting>
  <conditionalFormatting sqref="M13:M14">
    <cfRule type="duplicateValues" dxfId="40" priority="991"/>
  </conditionalFormatting>
  <conditionalFormatting sqref="M15">
    <cfRule type="duplicateValues" dxfId="39" priority="995"/>
    <cfRule type="duplicateValues" dxfId="38" priority="998"/>
    <cfRule type="duplicateValues" dxfId="37" priority="1001"/>
    <cfRule type="duplicateValues" dxfId="36" priority="1003"/>
  </conditionalFormatting>
  <conditionalFormatting sqref="M16">
    <cfRule type="duplicateValues" dxfId="35" priority="972"/>
    <cfRule type="duplicateValues" dxfId="34" priority="969"/>
    <cfRule type="duplicateValues" dxfId="33" priority="975"/>
    <cfRule type="duplicateValues" dxfId="32" priority="977"/>
  </conditionalFormatting>
  <conditionalFormatting sqref="M17">
    <cfRule type="duplicateValues" dxfId="31" priority="923"/>
    <cfRule type="duplicateValues" dxfId="30" priority="921"/>
    <cfRule type="duplicateValues" dxfId="29" priority="918"/>
    <cfRule type="duplicateValues" dxfId="28" priority="915"/>
  </conditionalFormatting>
  <conditionalFormatting sqref="M18">
    <cfRule type="duplicateValues" dxfId="27" priority="986"/>
    <cfRule type="duplicateValues" dxfId="26" priority="980"/>
    <cfRule type="duplicateValues" dxfId="25" priority="988"/>
    <cfRule type="duplicateValues" dxfId="24" priority="983"/>
  </conditionalFormatting>
  <conditionalFormatting sqref="M20:M23">
    <cfRule type="duplicateValues" dxfId="23" priority="1011"/>
  </conditionalFormatting>
  <conditionalFormatting sqref="M29:M30">
    <cfRule type="duplicateValues" dxfId="22" priority="182"/>
  </conditionalFormatting>
  <conditionalFormatting sqref="M31">
    <cfRule type="duplicateValues" dxfId="21" priority="193"/>
    <cfRule type="duplicateValues" dxfId="20" priority="191"/>
    <cfRule type="duplicateValues" dxfId="19" priority="185"/>
    <cfRule type="duplicateValues" dxfId="18" priority="188"/>
  </conditionalFormatting>
  <conditionalFormatting sqref="M32:M33">
    <cfRule type="duplicateValues" dxfId="17" priority="163"/>
    <cfRule type="duplicateValues" dxfId="16" priority="166"/>
    <cfRule type="duplicateValues" dxfId="15" priority="168"/>
    <cfRule type="duplicateValues" dxfId="14" priority="160"/>
  </conditionalFormatting>
  <conditionalFormatting sqref="M34">
    <cfRule type="duplicateValues" dxfId="13" priority="288802"/>
    <cfRule type="duplicateValues" dxfId="12" priority="288799"/>
    <cfRule type="duplicateValues" dxfId="11" priority="288800"/>
    <cfRule type="duplicateValues" dxfId="10" priority="288801"/>
  </conditionalFormatting>
  <conditionalFormatting sqref="M35:M36">
    <cfRule type="duplicateValues" dxfId="9" priority="146"/>
    <cfRule type="duplicateValues" dxfId="8" priority="144"/>
    <cfRule type="duplicateValues" dxfId="7" priority="141"/>
    <cfRule type="duplicateValues" dxfId="6" priority="138"/>
  </conditionalFormatting>
  <conditionalFormatting sqref="M37:M46 M13:M14 M19:M30">
    <cfRule type="duplicateValues" dxfId="5" priority="288775"/>
  </conditionalFormatting>
  <conditionalFormatting sqref="M38:M41">
    <cfRule type="duplicateValues" dxfId="4" priority="197"/>
  </conditionalFormatting>
  <conditionalFormatting sqref="M47">
    <cfRule type="duplicateValues" dxfId="3" priority="11392"/>
  </conditionalFormatting>
  <conditionalFormatting sqref="M47:M50">
    <cfRule type="duplicateValues" dxfId="2" priority="286664"/>
  </conditionalFormatting>
  <conditionalFormatting sqref="M48:M49">
    <cfRule type="duplicateValues" dxfId="1" priority="11395"/>
  </conditionalFormatting>
  <conditionalFormatting sqref="M51:M1048576 N12 M1:M12">
    <cfRule type="duplicateValues" dxfId="0" priority="128105"/>
  </conditionalFormatting>
  <dataValidations disablePrompts="1" count="4">
    <dataValidation type="list" allowBlank="1" showInputMessage="1" showErrorMessage="1" sqref="C21:C22 C13 C15:C18 C39:C40 C29 C31:C36" xr:uid="{00000000-0002-0000-0300-000000000000}">
      <formula1>"SINAPI,ORSE,SEINFRA-CE,EMBASA,SCO,M. LOCAL,EDPI"</formula1>
    </dataValidation>
    <dataValidation type="list" allowBlank="1" showInputMessage="1" showErrorMessage="1" sqref="D20 D14 D38 D30" xr:uid="{00000000-0002-0000-0300-000001000000}">
      <formula1>"MATERIAIS,MÃO DE OBRA,EQUIPAMENTOS"</formula1>
    </dataValidation>
    <dataValidation type="list" allowBlank="1" showInputMessage="1" showErrorMessage="1" sqref="B21:B22 B15:B18 B39:B40 B31:B36" xr:uid="{00000000-0002-0000-0300-000002000000}">
      <formula1>"INS,COMP"</formula1>
    </dataValidation>
    <dataValidation type="list" allowBlank="1" showInputMessage="1" showErrorMessage="1" sqref="H13 H29" xr:uid="{00000000-0002-0000-0300-000003000000}">
      <formula1>"UN,M,KG,M²,M³,TxKM,CHP,H,CJ"</formula1>
    </dataValidation>
  </dataValidations>
  <printOptions horizontalCentered="1"/>
  <pageMargins left="0.78740157480314965" right="0.78740157480314965" top="1.1811023622047245" bottom="0.78740157480314965" header="0.31496062992125984" footer="0.31496062992125984"/>
  <pageSetup paperSize="9" scale="70" fitToWidth="0" fitToHeight="0" orientation="portrait" r:id="rId1"/>
  <headerFooter>
    <oddHeader>&amp;C&amp;G</oddHeader>
    <oddFooter>&amp;R&amp;G</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6">
    <tabColor rgb="FF92D050"/>
  </sheetPr>
  <dimension ref="A1:J63"/>
  <sheetViews>
    <sheetView view="pageBreakPreview" zoomScaleNormal="100" zoomScaleSheetLayoutView="100" workbookViewId="0">
      <selection activeCell="A2" sqref="A2:J2"/>
    </sheetView>
  </sheetViews>
  <sheetFormatPr defaultRowHeight="12.75" x14ac:dyDescent="0.2"/>
  <cols>
    <col min="1" max="1" width="5" customWidth="1"/>
    <col min="5" max="5" width="13.140625" bestFit="1" customWidth="1"/>
    <col min="7" max="7" width="12.28515625" customWidth="1"/>
    <col min="8" max="8" width="20.28515625" customWidth="1"/>
    <col min="12" max="12" width="10" bestFit="1" customWidth="1"/>
    <col min="257" max="257" width="5" customWidth="1"/>
    <col min="261" max="261" width="13.140625" bestFit="1" customWidth="1"/>
    <col min="513" max="513" width="5" customWidth="1"/>
    <col min="517" max="517" width="13.140625" bestFit="1" customWidth="1"/>
    <col min="769" max="769" width="5" customWidth="1"/>
    <col min="773" max="773" width="13.140625" bestFit="1" customWidth="1"/>
    <col min="1025" max="1025" width="5" customWidth="1"/>
    <col min="1029" max="1029" width="13.140625" bestFit="1" customWidth="1"/>
    <col min="1281" max="1281" width="5" customWidth="1"/>
    <col min="1285" max="1285" width="13.140625" bestFit="1" customWidth="1"/>
    <col min="1537" max="1537" width="5" customWidth="1"/>
    <col min="1541" max="1541" width="13.140625" bestFit="1" customWidth="1"/>
    <col min="1793" max="1793" width="5" customWidth="1"/>
    <col min="1797" max="1797" width="13.140625" bestFit="1" customWidth="1"/>
    <col min="2049" max="2049" width="5" customWidth="1"/>
    <col min="2053" max="2053" width="13.140625" bestFit="1" customWidth="1"/>
    <col min="2305" max="2305" width="5" customWidth="1"/>
    <col min="2309" max="2309" width="13.140625" bestFit="1" customWidth="1"/>
    <col min="2561" max="2561" width="5" customWidth="1"/>
    <col min="2565" max="2565" width="13.140625" bestFit="1" customWidth="1"/>
    <col min="2817" max="2817" width="5" customWidth="1"/>
    <col min="2821" max="2821" width="13.140625" bestFit="1" customWidth="1"/>
    <col min="3073" max="3073" width="5" customWidth="1"/>
    <col min="3077" max="3077" width="13.140625" bestFit="1" customWidth="1"/>
    <col min="3329" max="3329" width="5" customWidth="1"/>
    <col min="3333" max="3333" width="13.140625" bestFit="1" customWidth="1"/>
    <col min="3585" max="3585" width="5" customWidth="1"/>
    <col min="3589" max="3589" width="13.140625" bestFit="1" customWidth="1"/>
    <col min="3841" max="3841" width="5" customWidth="1"/>
    <col min="3845" max="3845" width="13.140625" bestFit="1" customWidth="1"/>
    <col min="4097" max="4097" width="5" customWidth="1"/>
    <col min="4101" max="4101" width="13.140625" bestFit="1" customWidth="1"/>
    <col min="4353" max="4353" width="5" customWidth="1"/>
    <col min="4357" max="4357" width="13.140625" bestFit="1" customWidth="1"/>
    <col min="4609" max="4609" width="5" customWidth="1"/>
    <col min="4613" max="4613" width="13.140625" bestFit="1" customWidth="1"/>
    <col min="4865" max="4865" width="5" customWidth="1"/>
    <col min="4869" max="4869" width="13.140625" bestFit="1" customWidth="1"/>
    <col min="5121" max="5121" width="5" customWidth="1"/>
    <col min="5125" max="5125" width="13.140625" bestFit="1" customWidth="1"/>
    <col min="5377" max="5377" width="5" customWidth="1"/>
    <col min="5381" max="5381" width="13.140625" bestFit="1" customWidth="1"/>
    <col min="5633" max="5633" width="5" customWidth="1"/>
    <col min="5637" max="5637" width="13.140625" bestFit="1" customWidth="1"/>
    <col min="5889" max="5889" width="5" customWidth="1"/>
    <col min="5893" max="5893" width="13.140625" bestFit="1" customWidth="1"/>
    <col min="6145" max="6145" width="5" customWidth="1"/>
    <col min="6149" max="6149" width="13.140625" bestFit="1" customWidth="1"/>
    <col min="6401" max="6401" width="5" customWidth="1"/>
    <col min="6405" max="6405" width="13.140625" bestFit="1" customWidth="1"/>
    <col min="6657" max="6657" width="5" customWidth="1"/>
    <col min="6661" max="6661" width="13.140625" bestFit="1" customWidth="1"/>
    <col min="6913" max="6913" width="5" customWidth="1"/>
    <col min="6917" max="6917" width="13.140625" bestFit="1" customWidth="1"/>
    <col min="7169" max="7169" width="5" customWidth="1"/>
    <col min="7173" max="7173" width="13.140625" bestFit="1" customWidth="1"/>
    <col min="7425" max="7425" width="5" customWidth="1"/>
    <col min="7429" max="7429" width="13.140625" bestFit="1" customWidth="1"/>
    <col min="7681" max="7681" width="5" customWidth="1"/>
    <col min="7685" max="7685" width="13.140625" bestFit="1" customWidth="1"/>
    <col min="7937" max="7937" width="5" customWidth="1"/>
    <col min="7941" max="7941" width="13.140625" bestFit="1" customWidth="1"/>
    <col min="8193" max="8193" width="5" customWidth="1"/>
    <col min="8197" max="8197" width="13.140625" bestFit="1" customWidth="1"/>
    <col min="8449" max="8449" width="5" customWidth="1"/>
    <col min="8453" max="8453" width="13.140625" bestFit="1" customWidth="1"/>
    <col min="8705" max="8705" width="5" customWidth="1"/>
    <col min="8709" max="8709" width="13.140625" bestFit="1" customWidth="1"/>
    <col min="8961" max="8961" width="5" customWidth="1"/>
    <col min="8965" max="8965" width="13.140625" bestFit="1" customWidth="1"/>
    <col min="9217" max="9217" width="5" customWidth="1"/>
    <col min="9221" max="9221" width="13.140625" bestFit="1" customWidth="1"/>
    <col min="9473" max="9473" width="5" customWidth="1"/>
    <col min="9477" max="9477" width="13.140625" bestFit="1" customWidth="1"/>
    <col min="9729" max="9729" width="5" customWidth="1"/>
    <col min="9733" max="9733" width="13.140625" bestFit="1" customWidth="1"/>
    <col min="9985" max="9985" width="5" customWidth="1"/>
    <col min="9989" max="9989" width="13.140625" bestFit="1" customWidth="1"/>
    <col min="10241" max="10241" width="5" customWidth="1"/>
    <col min="10245" max="10245" width="13.140625" bestFit="1" customWidth="1"/>
    <col min="10497" max="10497" width="5" customWidth="1"/>
    <col min="10501" max="10501" width="13.140625" bestFit="1" customWidth="1"/>
    <col min="10753" max="10753" width="5" customWidth="1"/>
    <col min="10757" max="10757" width="13.140625" bestFit="1" customWidth="1"/>
    <col min="11009" max="11009" width="5" customWidth="1"/>
    <col min="11013" max="11013" width="13.140625" bestFit="1" customWidth="1"/>
    <col min="11265" max="11265" width="5" customWidth="1"/>
    <col min="11269" max="11269" width="13.140625" bestFit="1" customWidth="1"/>
    <col min="11521" max="11521" width="5" customWidth="1"/>
    <col min="11525" max="11525" width="13.140625" bestFit="1" customWidth="1"/>
    <col min="11777" max="11777" width="5" customWidth="1"/>
    <col min="11781" max="11781" width="13.140625" bestFit="1" customWidth="1"/>
    <col min="12033" max="12033" width="5" customWidth="1"/>
    <col min="12037" max="12037" width="13.140625" bestFit="1" customWidth="1"/>
    <col min="12289" max="12289" width="5" customWidth="1"/>
    <col min="12293" max="12293" width="13.140625" bestFit="1" customWidth="1"/>
    <col min="12545" max="12545" width="5" customWidth="1"/>
    <col min="12549" max="12549" width="13.140625" bestFit="1" customWidth="1"/>
    <col min="12801" max="12801" width="5" customWidth="1"/>
    <col min="12805" max="12805" width="13.140625" bestFit="1" customWidth="1"/>
    <col min="13057" max="13057" width="5" customWidth="1"/>
    <col min="13061" max="13061" width="13.140625" bestFit="1" customWidth="1"/>
    <col min="13313" max="13313" width="5" customWidth="1"/>
    <col min="13317" max="13317" width="13.140625" bestFit="1" customWidth="1"/>
    <col min="13569" max="13569" width="5" customWidth="1"/>
    <col min="13573" max="13573" width="13.140625" bestFit="1" customWidth="1"/>
    <col min="13825" max="13825" width="5" customWidth="1"/>
    <col min="13829" max="13829" width="13.140625" bestFit="1" customWidth="1"/>
    <col min="14081" max="14081" width="5" customWidth="1"/>
    <col min="14085" max="14085" width="13.140625" bestFit="1" customWidth="1"/>
    <col min="14337" max="14337" width="5" customWidth="1"/>
    <col min="14341" max="14341" width="13.140625" bestFit="1" customWidth="1"/>
    <col min="14593" max="14593" width="5" customWidth="1"/>
    <col min="14597" max="14597" width="13.140625" bestFit="1" customWidth="1"/>
    <col min="14849" max="14849" width="5" customWidth="1"/>
    <col min="14853" max="14853" width="13.140625" bestFit="1" customWidth="1"/>
    <col min="15105" max="15105" width="5" customWidth="1"/>
    <col min="15109" max="15109" width="13.140625" bestFit="1" customWidth="1"/>
    <col min="15361" max="15361" width="5" customWidth="1"/>
    <col min="15365" max="15365" width="13.140625" bestFit="1" customWidth="1"/>
    <col min="15617" max="15617" width="5" customWidth="1"/>
    <col min="15621" max="15621" width="13.140625" bestFit="1" customWidth="1"/>
    <col min="15873" max="15873" width="5" customWidth="1"/>
    <col min="15877" max="15877" width="13.140625" bestFit="1" customWidth="1"/>
    <col min="16129" max="16129" width="5" customWidth="1"/>
    <col min="16133" max="16133" width="13.140625" bestFit="1" customWidth="1"/>
  </cols>
  <sheetData>
    <row r="1" spans="1:10" ht="18" x14ac:dyDescent="0.25">
      <c r="A1" s="390"/>
      <c r="B1" s="390"/>
      <c r="C1" s="390"/>
      <c r="D1" s="390"/>
      <c r="E1" s="390"/>
      <c r="F1" s="390"/>
      <c r="G1" s="390"/>
      <c r="H1" s="390"/>
      <c r="I1" s="390"/>
      <c r="J1" s="390"/>
    </row>
    <row r="2" spans="1:10" ht="20.25" x14ac:dyDescent="0.3">
      <c r="A2" s="391"/>
      <c r="B2" s="391"/>
      <c r="C2" s="391"/>
      <c r="D2" s="391"/>
      <c r="E2" s="391"/>
      <c r="F2" s="391"/>
      <c r="G2" s="391"/>
      <c r="H2" s="391"/>
      <c r="I2" s="391"/>
      <c r="J2" s="391"/>
    </row>
    <row r="4" spans="1:10" ht="18" customHeight="1" x14ac:dyDescent="0.2">
      <c r="A4" s="200" t="s">
        <v>225</v>
      </c>
      <c r="B4" s="198"/>
      <c r="C4" s="198"/>
      <c r="D4" s="198"/>
      <c r="E4" s="198"/>
      <c r="F4" s="198"/>
      <c r="G4" s="198"/>
      <c r="H4" s="198"/>
      <c r="I4" s="198"/>
      <c r="J4" s="198"/>
    </row>
    <row r="5" spans="1:10" ht="18" customHeight="1" x14ac:dyDescent="0.2">
      <c r="A5" s="200" t="s">
        <v>227</v>
      </c>
      <c r="B5" s="200"/>
      <c r="C5" s="200"/>
      <c r="D5" s="200"/>
      <c r="E5" s="200"/>
      <c r="F5" s="200"/>
      <c r="G5" s="200"/>
      <c r="H5" s="200"/>
      <c r="I5" s="198"/>
      <c r="J5" s="198"/>
    </row>
    <row r="6" spans="1:10" ht="18" customHeight="1" x14ac:dyDescent="0.2">
      <c r="A6" s="200" t="s">
        <v>229</v>
      </c>
      <c r="B6" s="198"/>
      <c r="C6" s="198"/>
      <c r="D6" s="198"/>
      <c r="E6" s="198"/>
      <c r="F6" s="198"/>
      <c r="G6" s="198"/>
      <c r="H6" s="198"/>
      <c r="I6" s="198"/>
      <c r="J6" s="198"/>
    </row>
    <row r="7" spans="1:10" ht="18" customHeight="1" x14ac:dyDescent="0.2">
      <c r="A7" s="200" t="s">
        <v>231</v>
      </c>
      <c r="B7" s="198"/>
      <c r="C7" s="198"/>
      <c r="D7" s="198"/>
      <c r="E7" s="198"/>
      <c r="F7" s="198"/>
      <c r="G7" s="198"/>
      <c r="H7" s="198"/>
      <c r="I7" s="198"/>
      <c r="J7" s="198"/>
    </row>
    <row r="8" spans="1:10" ht="18" customHeight="1" thickBot="1" x14ac:dyDescent="0.25">
      <c r="A8" s="198"/>
      <c r="B8" s="198"/>
      <c r="C8" s="198"/>
      <c r="D8" s="198"/>
      <c r="E8" s="198"/>
      <c r="F8" s="198"/>
      <c r="G8" s="198"/>
      <c r="H8" s="198"/>
      <c r="I8" s="198"/>
      <c r="J8" s="198"/>
    </row>
    <row r="9" spans="1:10" ht="18.75" thickBot="1" x14ac:dyDescent="0.25">
      <c r="A9" s="392" t="s">
        <v>158</v>
      </c>
      <c r="B9" s="393"/>
      <c r="C9" s="393"/>
      <c r="D9" s="393"/>
      <c r="E9" s="393"/>
      <c r="F9" s="393"/>
      <c r="G9" s="393"/>
      <c r="H9" s="393"/>
      <c r="I9" s="393"/>
      <c r="J9" s="394"/>
    </row>
    <row r="10" spans="1:10" ht="18" x14ac:dyDescent="0.2">
      <c r="A10" s="201"/>
      <c r="B10" s="201"/>
      <c r="C10" s="201"/>
      <c r="D10" s="201"/>
      <c r="E10" s="201"/>
      <c r="F10" s="201"/>
      <c r="G10" s="201"/>
      <c r="H10" s="201"/>
      <c r="I10" s="201"/>
      <c r="J10" s="201"/>
    </row>
    <row r="11" spans="1:10" x14ac:dyDescent="0.2">
      <c r="A11" s="198"/>
      <c r="B11" s="198"/>
      <c r="C11" s="198"/>
      <c r="D11" s="198"/>
      <c r="E11" s="198"/>
      <c r="F11" s="198"/>
      <c r="G11" s="198"/>
      <c r="H11" s="198"/>
      <c r="I11" s="198"/>
      <c r="J11" s="198"/>
    </row>
    <row r="12" spans="1:10" ht="18" customHeight="1" x14ac:dyDescent="0.2">
      <c r="A12" s="395" t="s">
        <v>242</v>
      </c>
      <c r="B12" s="395"/>
      <c r="C12" s="395"/>
      <c r="D12" s="395"/>
      <c r="E12" s="395"/>
      <c r="F12" s="395"/>
      <c r="G12" s="395"/>
      <c r="H12" s="395"/>
      <c r="I12" s="395"/>
      <c r="J12" s="395"/>
    </row>
    <row r="13" spans="1:10" ht="18" customHeight="1" x14ac:dyDescent="0.2">
      <c r="A13" s="395"/>
      <c r="B13" s="395"/>
      <c r="C13" s="395"/>
      <c r="D13" s="395"/>
      <c r="E13" s="395"/>
      <c r="F13" s="395"/>
      <c r="G13" s="395"/>
      <c r="H13" s="395"/>
      <c r="I13" s="395"/>
      <c r="J13" s="395"/>
    </row>
    <row r="14" spans="1:10" ht="18" customHeight="1" x14ac:dyDescent="0.2">
      <c r="A14" s="395"/>
      <c r="B14" s="395"/>
      <c r="C14" s="395"/>
      <c r="D14" s="395"/>
      <c r="E14" s="395"/>
      <c r="F14" s="395"/>
      <c r="G14" s="395"/>
      <c r="H14" s="395"/>
      <c r="I14" s="395"/>
      <c r="J14" s="395"/>
    </row>
    <row r="15" spans="1:10" ht="18" customHeight="1" x14ac:dyDescent="0.2">
      <c r="A15" s="395"/>
      <c r="B15" s="395"/>
      <c r="C15" s="395"/>
      <c r="D15" s="395"/>
      <c r="E15" s="395"/>
      <c r="F15" s="395"/>
      <c r="G15" s="395"/>
      <c r="H15" s="395"/>
      <c r="I15" s="395"/>
      <c r="J15" s="395"/>
    </row>
    <row r="16" spans="1:10" x14ac:dyDescent="0.2">
      <c r="A16" s="198"/>
      <c r="B16" s="198"/>
      <c r="C16" s="198"/>
      <c r="D16" s="198"/>
      <c r="E16" s="198"/>
      <c r="F16" s="198"/>
      <c r="G16" s="198"/>
      <c r="H16" s="198"/>
      <c r="I16" s="198"/>
      <c r="J16" s="198"/>
    </row>
    <row r="17" spans="1:10" ht="27.95" customHeight="1" x14ac:dyDescent="0.2">
      <c r="A17" s="397" t="s">
        <v>221</v>
      </c>
      <c r="B17" s="398"/>
      <c r="C17" s="398"/>
      <c r="D17" s="398"/>
      <c r="E17" s="398"/>
      <c r="F17" s="398"/>
      <c r="G17" s="399"/>
      <c r="H17" s="198"/>
      <c r="I17" s="198"/>
      <c r="J17" s="198"/>
    </row>
    <row r="18" spans="1:10" x14ac:dyDescent="0.2">
      <c r="A18" s="276" t="s">
        <v>151</v>
      </c>
      <c r="B18" s="277" t="s">
        <v>185</v>
      </c>
      <c r="C18" s="198"/>
      <c r="D18" s="198"/>
      <c r="G18" s="278">
        <v>119.69</v>
      </c>
      <c r="H18" s="198"/>
      <c r="I18" s="198"/>
      <c r="J18" s="198"/>
    </row>
    <row r="19" spans="1:10" x14ac:dyDescent="0.2">
      <c r="A19" s="276" t="s">
        <v>152</v>
      </c>
      <c r="B19" s="277" t="s">
        <v>214</v>
      </c>
      <c r="C19" s="198"/>
      <c r="D19" s="198"/>
      <c r="G19" s="278">
        <v>161.02000000000001</v>
      </c>
      <c r="H19" s="198"/>
      <c r="I19" s="198"/>
      <c r="J19" s="198"/>
    </row>
    <row r="20" spans="1:10" x14ac:dyDescent="0.2">
      <c r="A20" s="276" t="s">
        <v>153</v>
      </c>
      <c r="B20" s="277" t="s">
        <v>218</v>
      </c>
      <c r="C20" s="198"/>
      <c r="D20" s="198"/>
      <c r="G20" s="278">
        <v>158.9</v>
      </c>
      <c r="H20" s="198"/>
      <c r="I20" s="198"/>
      <c r="J20" s="198"/>
    </row>
    <row r="21" spans="1:10" x14ac:dyDescent="0.2">
      <c r="A21" s="280" t="s">
        <v>167</v>
      </c>
      <c r="B21" s="281"/>
      <c r="C21" s="281"/>
      <c r="D21" s="281"/>
      <c r="E21" s="396" t="s">
        <v>168</v>
      </c>
      <c r="F21" s="396"/>
      <c r="G21" s="279">
        <v>158.9</v>
      </c>
      <c r="H21" s="296"/>
      <c r="I21" s="198"/>
      <c r="J21" s="198"/>
    </row>
    <row r="22" spans="1:10" x14ac:dyDescent="0.2">
      <c r="A22" s="198"/>
      <c r="B22" s="198"/>
      <c r="C22" s="198"/>
      <c r="D22" s="198"/>
      <c r="E22" s="198"/>
      <c r="F22" s="198"/>
      <c r="G22" s="198"/>
      <c r="H22" s="198"/>
      <c r="I22" s="198"/>
      <c r="J22" s="198"/>
    </row>
    <row r="23" spans="1:10" x14ac:dyDescent="0.2">
      <c r="A23" s="198" t="s">
        <v>220</v>
      </c>
      <c r="B23" s="198"/>
      <c r="C23" s="198"/>
      <c r="D23" s="198"/>
      <c r="E23" s="198"/>
      <c r="F23" s="198"/>
      <c r="G23" s="198"/>
      <c r="H23" s="198"/>
      <c r="I23" s="198"/>
      <c r="J23" s="198"/>
    </row>
    <row r="24" spans="1:10" ht="12" customHeight="1" x14ac:dyDescent="0.2">
      <c r="A24" s="198"/>
      <c r="B24" s="198"/>
      <c r="C24" s="198"/>
      <c r="D24" s="198"/>
      <c r="E24" s="198"/>
      <c r="F24" s="198"/>
      <c r="G24" s="198"/>
      <c r="H24" s="198"/>
      <c r="I24" s="198"/>
      <c r="J24" s="198"/>
    </row>
    <row r="25" spans="1:10" x14ac:dyDescent="0.2">
      <c r="A25" s="198"/>
      <c r="B25" s="198"/>
      <c r="C25" s="198"/>
      <c r="D25" s="198"/>
      <c r="E25" s="198"/>
      <c r="F25" s="198"/>
      <c r="G25" s="198"/>
      <c r="H25" s="198"/>
      <c r="I25" s="198"/>
      <c r="J25" s="198"/>
    </row>
    <row r="26" spans="1:10" x14ac:dyDescent="0.2">
      <c r="A26" s="198"/>
      <c r="B26" s="198"/>
      <c r="C26" s="198"/>
      <c r="D26" s="198"/>
      <c r="E26" s="198"/>
      <c r="F26" s="198"/>
      <c r="G26" s="198"/>
      <c r="H26" s="198"/>
      <c r="I26" s="198"/>
      <c r="J26" s="198"/>
    </row>
    <row r="27" spans="1:10" x14ac:dyDescent="0.2">
      <c r="A27" s="198"/>
      <c r="B27" s="198"/>
      <c r="C27" s="198"/>
      <c r="D27" s="198"/>
      <c r="E27" s="198"/>
      <c r="F27" s="198"/>
      <c r="G27" s="198"/>
      <c r="H27" s="198"/>
      <c r="I27" s="198"/>
      <c r="J27" s="198"/>
    </row>
    <row r="28" spans="1:10" x14ac:dyDescent="0.2">
      <c r="A28" s="198"/>
      <c r="B28" s="198"/>
      <c r="C28" s="198"/>
      <c r="D28" s="198"/>
      <c r="E28" s="198"/>
      <c r="F28" s="198"/>
      <c r="G28" s="198"/>
      <c r="H28" s="198"/>
      <c r="I28" s="198"/>
      <c r="J28" s="198"/>
    </row>
    <row r="29" spans="1:10" x14ac:dyDescent="0.2">
      <c r="A29" s="198"/>
      <c r="B29" s="198"/>
      <c r="C29" s="198"/>
      <c r="D29" s="198"/>
      <c r="E29" s="198"/>
      <c r="F29" s="198"/>
      <c r="G29" s="198"/>
      <c r="H29" s="198"/>
      <c r="I29" s="198"/>
      <c r="J29" s="198"/>
    </row>
    <row r="30" spans="1:10" x14ac:dyDescent="0.2">
      <c r="A30" s="198"/>
      <c r="J30" s="198"/>
    </row>
    <row r="31" spans="1:10" x14ac:dyDescent="0.2">
      <c r="A31" s="198"/>
      <c r="J31" s="198"/>
    </row>
    <row r="32" spans="1:10" x14ac:dyDescent="0.2">
      <c r="A32" s="198"/>
      <c r="B32" s="198"/>
      <c r="C32" s="198"/>
      <c r="D32" s="198"/>
      <c r="E32" s="198"/>
      <c r="F32" s="198"/>
      <c r="G32" s="198"/>
      <c r="H32" s="198"/>
      <c r="I32" s="198"/>
      <c r="J32" s="198"/>
    </row>
    <row r="33" spans="1:10" x14ac:dyDescent="0.2">
      <c r="A33" s="198"/>
      <c r="B33" s="198"/>
      <c r="C33" s="198"/>
      <c r="D33" s="198"/>
      <c r="E33" s="198"/>
      <c r="F33" s="198"/>
      <c r="G33" s="198"/>
      <c r="H33" s="198"/>
      <c r="I33" s="198"/>
      <c r="J33" s="198"/>
    </row>
    <row r="34" spans="1:10" x14ac:dyDescent="0.2">
      <c r="A34" s="198"/>
      <c r="B34" s="198"/>
      <c r="C34" s="198"/>
      <c r="D34" s="198"/>
      <c r="E34" s="198"/>
      <c r="F34" s="198"/>
      <c r="G34" s="198"/>
      <c r="H34" s="198"/>
      <c r="I34" s="198"/>
      <c r="J34" s="198"/>
    </row>
    <row r="35" spans="1:10" x14ac:dyDescent="0.2">
      <c r="A35" s="198"/>
      <c r="B35" s="198"/>
      <c r="C35" s="198"/>
      <c r="D35" s="198"/>
      <c r="E35" s="198"/>
      <c r="F35" s="198"/>
      <c r="G35" s="198"/>
      <c r="H35" s="198"/>
      <c r="I35" s="198"/>
      <c r="J35" s="198"/>
    </row>
    <row r="36" spans="1:10" x14ac:dyDescent="0.2">
      <c r="A36" s="198"/>
      <c r="B36" s="198"/>
      <c r="C36" s="198"/>
      <c r="D36" s="198"/>
      <c r="E36" s="198"/>
      <c r="F36" s="198"/>
      <c r="G36" s="198"/>
      <c r="H36" s="198"/>
      <c r="I36" s="198"/>
      <c r="J36" s="198"/>
    </row>
    <row r="37" spans="1:10" ht="18" customHeight="1" x14ac:dyDescent="0.2">
      <c r="A37" s="198"/>
      <c r="B37" s="389"/>
      <c r="C37" s="389"/>
      <c r="D37" s="389"/>
      <c r="E37" s="389"/>
      <c r="F37" s="389"/>
      <c r="G37" s="389"/>
      <c r="H37" s="389"/>
      <c r="I37" s="389"/>
      <c r="J37" s="198"/>
    </row>
    <row r="38" spans="1:10" ht="18" customHeight="1" x14ac:dyDescent="0.2">
      <c r="A38" s="198"/>
      <c r="B38" s="389"/>
      <c r="C38" s="389"/>
      <c r="D38" s="389"/>
      <c r="E38" s="389"/>
      <c r="F38" s="389"/>
      <c r="G38" s="389"/>
      <c r="H38" s="389"/>
      <c r="I38" s="389"/>
      <c r="J38" s="198"/>
    </row>
    <row r="39" spans="1:10" ht="15.75" x14ac:dyDescent="0.2">
      <c r="A39" s="198"/>
      <c r="B39" s="389"/>
      <c r="C39" s="389"/>
      <c r="D39" s="389"/>
      <c r="E39" s="389"/>
      <c r="F39" s="389"/>
      <c r="G39" s="389"/>
      <c r="H39" s="389"/>
      <c r="I39" s="389"/>
      <c r="J39" s="198"/>
    </row>
    <row r="40" spans="1:10" x14ac:dyDescent="0.2">
      <c r="A40" s="198"/>
      <c r="B40" s="198"/>
      <c r="C40" s="198"/>
      <c r="D40" s="198"/>
      <c r="E40" s="198"/>
      <c r="F40" s="198"/>
      <c r="G40" s="198"/>
      <c r="H40" s="198"/>
      <c r="I40" s="198"/>
      <c r="J40" s="198"/>
    </row>
    <row r="41" spans="1:10" x14ac:dyDescent="0.2">
      <c r="A41" s="198"/>
      <c r="B41" s="198"/>
      <c r="C41" s="198"/>
      <c r="D41" s="198"/>
      <c r="E41" s="198"/>
      <c r="F41" s="198"/>
      <c r="G41" s="198"/>
      <c r="H41" s="198"/>
      <c r="I41" s="198"/>
      <c r="J41" s="198"/>
    </row>
    <row r="42" spans="1:10" x14ac:dyDescent="0.2">
      <c r="A42" s="198"/>
      <c r="B42" s="198"/>
      <c r="C42" s="198"/>
      <c r="D42" s="198"/>
      <c r="E42" s="198"/>
      <c r="F42" s="198"/>
      <c r="G42" s="198"/>
      <c r="H42" s="198"/>
      <c r="I42" s="198"/>
      <c r="J42" s="198"/>
    </row>
    <row r="43" spans="1:10" x14ac:dyDescent="0.2">
      <c r="A43" s="198"/>
      <c r="B43" s="198"/>
      <c r="C43" s="198"/>
      <c r="D43" s="198"/>
      <c r="E43" s="198"/>
      <c r="F43" s="198"/>
      <c r="G43" s="198"/>
      <c r="H43" s="198"/>
      <c r="I43" s="198"/>
      <c r="J43" s="198"/>
    </row>
    <row r="44" spans="1:10" x14ac:dyDescent="0.2">
      <c r="A44" s="198"/>
      <c r="B44" s="198"/>
      <c r="C44" s="198"/>
      <c r="D44" s="198"/>
      <c r="E44" s="198"/>
      <c r="F44" s="198"/>
      <c r="G44" s="198"/>
      <c r="H44" s="198"/>
      <c r="I44" s="198"/>
      <c r="J44" s="198"/>
    </row>
    <row r="45" spans="1:10" x14ac:dyDescent="0.2">
      <c r="A45" s="198"/>
      <c r="B45" s="198"/>
      <c r="C45" s="198"/>
      <c r="D45" s="198"/>
      <c r="E45" s="198"/>
      <c r="F45" s="198"/>
      <c r="G45" s="198"/>
      <c r="H45" s="198"/>
      <c r="I45" s="198"/>
      <c r="J45" s="198"/>
    </row>
    <row r="46" spans="1:10" x14ac:dyDescent="0.2">
      <c r="A46" s="198"/>
      <c r="B46" s="198"/>
      <c r="C46" s="198"/>
      <c r="D46" s="198"/>
      <c r="E46" s="198"/>
      <c r="F46" s="198"/>
      <c r="G46" s="198"/>
      <c r="H46" s="198"/>
      <c r="I46" s="198"/>
      <c r="J46" s="198"/>
    </row>
    <row r="47" spans="1:10" x14ac:dyDescent="0.2">
      <c r="A47" s="198"/>
      <c r="B47" s="198"/>
      <c r="C47" s="198"/>
      <c r="D47" s="198"/>
      <c r="E47" s="198"/>
      <c r="F47" s="198"/>
      <c r="G47" s="198"/>
      <c r="H47" s="198"/>
      <c r="I47" s="198"/>
      <c r="J47" s="198"/>
    </row>
    <row r="48" spans="1:10" x14ac:dyDescent="0.2">
      <c r="A48" s="198"/>
      <c r="B48" s="198"/>
      <c r="C48" s="198"/>
      <c r="D48" s="198"/>
      <c r="E48" s="198"/>
      <c r="F48" s="198"/>
      <c r="G48" s="198"/>
      <c r="H48" s="198"/>
      <c r="I48" s="198"/>
      <c r="J48" s="198"/>
    </row>
    <row r="49" spans="1:10" x14ac:dyDescent="0.2">
      <c r="A49" s="198"/>
      <c r="B49" s="198"/>
      <c r="C49" s="198"/>
      <c r="D49" s="198"/>
      <c r="E49" s="198"/>
      <c r="F49" s="198"/>
      <c r="G49" s="198"/>
      <c r="H49" s="198"/>
      <c r="I49" s="198"/>
      <c r="J49" s="198"/>
    </row>
    <row r="50" spans="1:10" x14ac:dyDescent="0.2">
      <c r="A50" s="198"/>
      <c r="B50" s="198"/>
      <c r="C50" s="198"/>
      <c r="D50" s="198"/>
      <c r="E50" s="198"/>
      <c r="F50" s="198"/>
      <c r="G50" s="198"/>
      <c r="H50" s="198"/>
      <c r="I50" s="198"/>
      <c r="J50" s="198"/>
    </row>
    <row r="51" spans="1:10" x14ac:dyDescent="0.2">
      <c r="A51" s="198"/>
      <c r="B51" s="198"/>
      <c r="C51" s="198"/>
      <c r="D51" s="198"/>
      <c r="E51" s="198"/>
      <c r="F51" s="198"/>
      <c r="G51" s="198"/>
      <c r="H51" s="198"/>
      <c r="I51" s="198"/>
      <c r="J51" s="198"/>
    </row>
    <row r="52" spans="1:10" x14ac:dyDescent="0.2">
      <c r="A52" s="198"/>
      <c r="B52" s="198"/>
      <c r="C52" s="198"/>
      <c r="D52" s="198"/>
      <c r="E52" s="198"/>
      <c r="F52" s="198"/>
      <c r="G52" s="198"/>
      <c r="H52" s="198"/>
      <c r="I52" s="198"/>
      <c r="J52" s="198"/>
    </row>
    <row r="53" spans="1:10" x14ac:dyDescent="0.2">
      <c r="A53" s="198"/>
      <c r="B53" s="198"/>
      <c r="C53" s="198"/>
      <c r="D53" s="198"/>
      <c r="E53" s="198"/>
      <c r="F53" s="198"/>
      <c r="G53" s="198"/>
      <c r="H53" s="198"/>
      <c r="I53" s="198"/>
      <c r="J53" s="198"/>
    </row>
    <row r="54" spans="1:10" x14ac:dyDescent="0.2">
      <c r="A54" s="198"/>
      <c r="B54" s="198"/>
      <c r="C54" s="198"/>
      <c r="D54" s="198"/>
      <c r="E54" s="198"/>
      <c r="F54" s="198"/>
      <c r="G54" s="198"/>
      <c r="H54" s="198"/>
      <c r="I54" s="198"/>
      <c r="J54" s="198"/>
    </row>
    <row r="55" spans="1:10" x14ac:dyDescent="0.2">
      <c r="A55" s="198"/>
      <c r="B55" s="198"/>
      <c r="C55" s="198"/>
      <c r="D55" s="198"/>
      <c r="E55" s="198"/>
      <c r="F55" s="198"/>
      <c r="G55" s="198"/>
      <c r="H55" s="198"/>
      <c r="I55" s="198"/>
      <c r="J55" s="198"/>
    </row>
    <row r="56" spans="1:10" x14ac:dyDescent="0.2">
      <c r="A56" s="198"/>
      <c r="B56" s="198"/>
      <c r="C56" s="198"/>
      <c r="D56" s="198"/>
      <c r="E56" s="198"/>
      <c r="F56" s="198"/>
      <c r="G56" s="198"/>
      <c r="H56" s="198"/>
      <c r="I56" s="198"/>
      <c r="J56" s="198"/>
    </row>
    <row r="57" spans="1:10" x14ac:dyDescent="0.2">
      <c r="A57" s="198"/>
      <c r="B57" s="198"/>
      <c r="C57" s="198"/>
      <c r="D57" s="198"/>
      <c r="E57" s="198"/>
      <c r="F57" s="198"/>
      <c r="G57" s="198"/>
      <c r="H57" s="198"/>
      <c r="I57" s="198"/>
      <c r="J57" s="198"/>
    </row>
    <row r="58" spans="1:10" x14ac:dyDescent="0.2">
      <c r="A58" s="198"/>
      <c r="B58" s="198"/>
      <c r="C58" s="198"/>
      <c r="D58" s="198"/>
      <c r="E58" s="198"/>
      <c r="F58" s="198"/>
      <c r="G58" s="198"/>
      <c r="H58" s="198"/>
      <c r="I58" s="198"/>
      <c r="J58" s="198"/>
    </row>
    <row r="59" spans="1:10" x14ac:dyDescent="0.2">
      <c r="A59" s="198"/>
      <c r="B59" s="198"/>
      <c r="C59" s="198"/>
      <c r="D59" s="198"/>
      <c r="E59" s="198"/>
      <c r="F59" s="198"/>
      <c r="G59" s="198"/>
      <c r="H59" s="198"/>
      <c r="I59" s="198"/>
      <c r="J59" s="198"/>
    </row>
    <row r="60" spans="1:10" x14ac:dyDescent="0.2">
      <c r="A60" s="198"/>
      <c r="B60" s="198"/>
      <c r="C60" s="198"/>
      <c r="D60" s="198"/>
      <c r="E60" s="198"/>
      <c r="F60" s="198"/>
      <c r="G60" s="198"/>
      <c r="H60" s="198"/>
      <c r="I60" s="198"/>
      <c r="J60" s="198"/>
    </row>
    <row r="61" spans="1:10" x14ac:dyDescent="0.2">
      <c r="A61" s="198"/>
      <c r="B61" s="198"/>
      <c r="C61" s="198"/>
      <c r="D61" s="198"/>
      <c r="E61" s="198"/>
      <c r="F61" s="198"/>
      <c r="G61" s="198"/>
      <c r="H61" s="198"/>
      <c r="I61" s="198"/>
      <c r="J61" s="198"/>
    </row>
    <row r="62" spans="1:10" x14ac:dyDescent="0.2">
      <c r="A62" s="198"/>
      <c r="B62" s="198"/>
      <c r="C62" s="198"/>
      <c r="D62" s="198"/>
      <c r="E62" s="198"/>
      <c r="F62" s="198"/>
      <c r="G62" s="198"/>
      <c r="H62" s="198"/>
      <c r="I62" s="198"/>
      <c r="J62" s="198"/>
    </row>
    <row r="63" spans="1:10" x14ac:dyDescent="0.2">
      <c r="A63" s="198"/>
      <c r="B63" s="198"/>
      <c r="C63" s="198"/>
      <c r="D63" s="198"/>
      <c r="E63" s="198"/>
      <c r="F63" s="198"/>
      <c r="G63" s="198"/>
      <c r="H63" s="198"/>
      <c r="I63" s="198"/>
      <c r="J63" s="198"/>
    </row>
  </sheetData>
  <mergeCells count="9">
    <mergeCell ref="B39:I39"/>
    <mergeCell ref="A1:J1"/>
    <mergeCell ref="A2:J2"/>
    <mergeCell ref="B38:I38"/>
    <mergeCell ref="A9:J9"/>
    <mergeCell ref="A12:J15"/>
    <mergeCell ref="B37:I37"/>
    <mergeCell ref="E21:F21"/>
    <mergeCell ref="A17:G17"/>
  </mergeCells>
  <printOptions horizontalCentered="1"/>
  <pageMargins left="0.78740157480314965" right="0.78740157480314965" top="1.1811023622047245" bottom="0.78740157480314965" header="0.31496062992125984" footer="0.31496062992125984"/>
  <pageSetup paperSize="9" scale="70" orientation="portrait" r:id="rId1"/>
  <headerFooter>
    <oddHeader>&amp;C&amp;G</oddHeader>
    <oddFooter>&amp;R&amp;G</odd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M24"/>
  <sheetViews>
    <sheetView view="pageBreakPreview" zoomScale="55" zoomScaleNormal="100" zoomScaleSheetLayoutView="55" workbookViewId="0">
      <selection activeCell="S14" sqref="S14"/>
    </sheetView>
  </sheetViews>
  <sheetFormatPr defaultRowHeight="12.75" x14ac:dyDescent="0.2"/>
  <cols>
    <col min="1" max="1" width="9.140625" style="20"/>
    <col min="2" max="2" width="16.42578125" style="20" customWidth="1"/>
    <col min="3" max="3" width="22" style="20" customWidth="1"/>
    <col min="4" max="4" width="12.140625" style="20" customWidth="1"/>
    <col min="5" max="5" width="11.85546875" style="20" customWidth="1"/>
    <col min="6" max="10" width="14.7109375" style="20" customWidth="1"/>
    <col min="11" max="11" width="39.7109375" style="20" customWidth="1"/>
    <col min="12" max="12" width="9.140625" style="20"/>
    <col min="13" max="13" width="15.42578125" style="20" bestFit="1" customWidth="1"/>
    <col min="14" max="254" width="9.140625" style="20"/>
    <col min="255" max="255" width="3.5703125" style="20" customWidth="1"/>
    <col min="256" max="256" width="18.85546875" style="20" customWidth="1"/>
    <col min="257" max="257" width="22" style="20" customWidth="1"/>
    <col min="258" max="258" width="13.5703125" style="20" customWidth="1"/>
    <col min="259" max="259" width="12.42578125" style="20" customWidth="1"/>
    <col min="260" max="260" width="10.42578125" style="20" customWidth="1"/>
    <col min="261" max="261" width="10.28515625" style="20" customWidth="1"/>
    <col min="262" max="265" width="9.140625" style="20"/>
    <col min="266" max="266" width="4.7109375" style="20" customWidth="1"/>
    <col min="267" max="267" width="5.42578125" style="20" customWidth="1"/>
    <col min="268" max="510" width="9.140625" style="20"/>
    <col min="511" max="511" width="3.5703125" style="20" customWidth="1"/>
    <col min="512" max="512" width="18.85546875" style="20" customWidth="1"/>
    <col min="513" max="513" width="22" style="20" customWidth="1"/>
    <col min="514" max="514" width="13.5703125" style="20" customWidth="1"/>
    <col min="515" max="515" width="12.42578125" style="20" customWidth="1"/>
    <col min="516" max="516" width="10.42578125" style="20" customWidth="1"/>
    <col min="517" max="517" width="10.28515625" style="20" customWidth="1"/>
    <col min="518" max="521" width="9.140625" style="20"/>
    <col min="522" max="522" width="4.7109375" style="20" customWidth="1"/>
    <col min="523" max="523" width="5.42578125" style="20" customWidth="1"/>
    <col min="524" max="766" width="9.140625" style="20"/>
    <col min="767" max="767" width="3.5703125" style="20" customWidth="1"/>
    <col min="768" max="768" width="18.85546875" style="20" customWidth="1"/>
    <col min="769" max="769" width="22" style="20" customWidth="1"/>
    <col min="770" max="770" width="13.5703125" style="20" customWidth="1"/>
    <col min="771" max="771" width="12.42578125" style="20" customWidth="1"/>
    <col min="772" max="772" width="10.42578125" style="20" customWidth="1"/>
    <col min="773" max="773" width="10.28515625" style="20" customWidth="1"/>
    <col min="774" max="777" width="9.140625" style="20"/>
    <col min="778" max="778" width="4.7109375" style="20" customWidth="1"/>
    <col min="779" max="779" width="5.42578125" style="20" customWidth="1"/>
    <col min="780" max="1022" width="9.140625" style="20"/>
    <col min="1023" max="1023" width="3.5703125" style="20" customWidth="1"/>
    <col min="1024" max="1024" width="18.85546875" style="20" customWidth="1"/>
    <col min="1025" max="1025" width="22" style="20" customWidth="1"/>
    <col min="1026" max="1026" width="13.5703125" style="20" customWidth="1"/>
    <col min="1027" max="1027" width="12.42578125" style="20" customWidth="1"/>
    <col min="1028" max="1028" width="10.42578125" style="20" customWidth="1"/>
    <col min="1029" max="1029" width="10.28515625" style="20" customWidth="1"/>
    <col min="1030" max="1033" width="9.140625" style="20"/>
    <col min="1034" max="1034" width="4.7109375" style="20" customWidth="1"/>
    <col min="1035" max="1035" width="5.42578125" style="20" customWidth="1"/>
    <col min="1036" max="1278" width="9.140625" style="20"/>
    <col min="1279" max="1279" width="3.5703125" style="20" customWidth="1"/>
    <col min="1280" max="1280" width="18.85546875" style="20" customWidth="1"/>
    <col min="1281" max="1281" width="22" style="20" customWidth="1"/>
    <col min="1282" max="1282" width="13.5703125" style="20" customWidth="1"/>
    <col min="1283" max="1283" width="12.42578125" style="20" customWidth="1"/>
    <col min="1284" max="1284" width="10.42578125" style="20" customWidth="1"/>
    <col min="1285" max="1285" width="10.28515625" style="20" customWidth="1"/>
    <col min="1286" max="1289" width="9.140625" style="20"/>
    <col min="1290" max="1290" width="4.7109375" style="20" customWidth="1"/>
    <col min="1291" max="1291" width="5.42578125" style="20" customWidth="1"/>
    <col min="1292" max="1534" width="9.140625" style="20"/>
    <col min="1535" max="1535" width="3.5703125" style="20" customWidth="1"/>
    <col min="1536" max="1536" width="18.85546875" style="20" customWidth="1"/>
    <col min="1537" max="1537" width="22" style="20" customWidth="1"/>
    <col min="1538" max="1538" width="13.5703125" style="20" customWidth="1"/>
    <col min="1539" max="1539" width="12.42578125" style="20" customWidth="1"/>
    <col min="1540" max="1540" width="10.42578125" style="20" customWidth="1"/>
    <col min="1541" max="1541" width="10.28515625" style="20" customWidth="1"/>
    <col min="1542" max="1545" width="9.140625" style="20"/>
    <col min="1546" max="1546" width="4.7109375" style="20" customWidth="1"/>
    <col min="1547" max="1547" width="5.42578125" style="20" customWidth="1"/>
    <col min="1548" max="1790" width="9.140625" style="20"/>
    <col min="1791" max="1791" width="3.5703125" style="20" customWidth="1"/>
    <col min="1792" max="1792" width="18.85546875" style="20" customWidth="1"/>
    <col min="1793" max="1793" width="22" style="20" customWidth="1"/>
    <col min="1794" max="1794" width="13.5703125" style="20" customWidth="1"/>
    <col min="1795" max="1795" width="12.42578125" style="20" customWidth="1"/>
    <col min="1796" max="1796" width="10.42578125" style="20" customWidth="1"/>
    <col min="1797" max="1797" width="10.28515625" style="20" customWidth="1"/>
    <col min="1798" max="1801" width="9.140625" style="20"/>
    <col min="1802" max="1802" width="4.7109375" style="20" customWidth="1"/>
    <col min="1803" max="1803" width="5.42578125" style="20" customWidth="1"/>
    <col min="1804" max="2046" width="9.140625" style="20"/>
    <col min="2047" max="2047" width="3.5703125" style="20" customWidth="1"/>
    <col min="2048" max="2048" width="18.85546875" style="20" customWidth="1"/>
    <col min="2049" max="2049" width="22" style="20" customWidth="1"/>
    <col min="2050" max="2050" width="13.5703125" style="20" customWidth="1"/>
    <col min="2051" max="2051" width="12.42578125" style="20" customWidth="1"/>
    <col min="2052" max="2052" width="10.42578125" style="20" customWidth="1"/>
    <col min="2053" max="2053" width="10.28515625" style="20" customWidth="1"/>
    <col min="2054" max="2057" width="9.140625" style="20"/>
    <col min="2058" max="2058" width="4.7109375" style="20" customWidth="1"/>
    <col min="2059" max="2059" width="5.42578125" style="20" customWidth="1"/>
    <col min="2060" max="2302" width="9.140625" style="20"/>
    <col min="2303" max="2303" width="3.5703125" style="20" customWidth="1"/>
    <col min="2304" max="2304" width="18.85546875" style="20" customWidth="1"/>
    <col min="2305" max="2305" width="22" style="20" customWidth="1"/>
    <col min="2306" max="2306" width="13.5703125" style="20" customWidth="1"/>
    <col min="2307" max="2307" width="12.42578125" style="20" customWidth="1"/>
    <col min="2308" max="2308" width="10.42578125" style="20" customWidth="1"/>
    <col min="2309" max="2309" width="10.28515625" style="20" customWidth="1"/>
    <col min="2310" max="2313" width="9.140625" style="20"/>
    <col min="2314" max="2314" width="4.7109375" style="20" customWidth="1"/>
    <col min="2315" max="2315" width="5.42578125" style="20" customWidth="1"/>
    <col min="2316" max="2558" width="9.140625" style="20"/>
    <col min="2559" max="2559" width="3.5703125" style="20" customWidth="1"/>
    <col min="2560" max="2560" width="18.85546875" style="20" customWidth="1"/>
    <col min="2561" max="2561" width="22" style="20" customWidth="1"/>
    <col min="2562" max="2562" width="13.5703125" style="20" customWidth="1"/>
    <col min="2563" max="2563" width="12.42578125" style="20" customWidth="1"/>
    <col min="2564" max="2564" width="10.42578125" style="20" customWidth="1"/>
    <col min="2565" max="2565" width="10.28515625" style="20" customWidth="1"/>
    <col min="2566" max="2569" width="9.140625" style="20"/>
    <col min="2570" max="2570" width="4.7109375" style="20" customWidth="1"/>
    <col min="2571" max="2571" width="5.42578125" style="20" customWidth="1"/>
    <col min="2572" max="2814" width="9.140625" style="20"/>
    <col min="2815" max="2815" width="3.5703125" style="20" customWidth="1"/>
    <col min="2816" max="2816" width="18.85546875" style="20" customWidth="1"/>
    <col min="2817" max="2817" width="22" style="20" customWidth="1"/>
    <col min="2818" max="2818" width="13.5703125" style="20" customWidth="1"/>
    <col min="2819" max="2819" width="12.42578125" style="20" customWidth="1"/>
    <col min="2820" max="2820" width="10.42578125" style="20" customWidth="1"/>
    <col min="2821" max="2821" width="10.28515625" style="20" customWidth="1"/>
    <col min="2822" max="2825" width="9.140625" style="20"/>
    <col min="2826" max="2826" width="4.7109375" style="20" customWidth="1"/>
    <col min="2827" max="2827" width="5.42578125" style="20" customWidth="1"/>
    <col min="2828" max="3070" width="9.140625" style="20"/>
    <col min="3071" max="3071" width="3.5703125" style="20" customWidth="1"/>
    <col min="3072" max="3072" width="18.85546875" style="20" customWidth="1"/>
    <col min="3073" max="3073" width="22" style="20" customWidth="1"/>
    <col min="3074" max="3074" width="13.5703125" style="20" customWidth="1"/>
    <col min="3075" max="3075" width="12.42578125" style="20" customWidth="1"/>
    <col min="3076" max="3076" width="10.42578125" style="20" customWidth="1"/>
    <col min="3077" max="3077" width="10.28515625" style="20" customWidth="1"/>
    <col min="3078" max="3081" width="9.140625" style="20"/>
    <col min="3082" max="3082" width="4.7109375" style="20" customWidth="1"/>
    <col min="3083" max="3083" width="5.42578125" style="20" customWidth="1"/>
    <col min="3084" max="3326" width="9.140625" style="20"/>
    <col min="3327" max="3327" width="3.5703125" style="20" customWidth="1"/>
    <col min="3328" max="3328" width="18.85546875" style="20" customWidth="1"/>
    <col min="3329" max="3329" width="22" style="20" customWidth="1"/>
    <col min="3330" max="3330" width="13.5703125" style="20" customWidth="1"/>
    <col min="3331" max="3331" width="12.42578125" style="20" customWidth="1"/>
    <col min="3332" max="3332" width="10.42578125" style="20" customWidth="1"/>
    <col min="3333" max="3333" width="10.28515625" style="20" customWidth="1"/>
    <col min="3334" max="3337" width="9.140625" style="20"/>
    <col min="3338" max="3338" width="4.7109375" style="20" customWidth="1"/>
    <col min="3339" max="3339" width="5.42578125" style="20" customWidth="1"/>
    <col min="3340" max="3582" width="9.140625" style="20"/>
    <col min="3583" max="3583" width="3.5703125" style="20" customWidth="1"/>
    <col min="3584" max="3584" width="18.85546875" style="20" customWidth="1"/>
    <col min="3585" max="3585" width="22" style="20" customWidth="1"/>
    <col min="3586" max="3586" width="13.5703125" style="20" customWidth="1"/>
    <col min="3587" max="3587" width="12.42578125" style="20" customWidth="1"/>
    <col min="3588" max="3588" width="10.42578125" style="20" customWidth="1"/>
    <col min="3589" max="3589" width="10.28515625" style="20" customWidth="1"/>
    <col min="3590" max="3593" width="9.140625" style="20"/>
    <col min="3594" max="3594" width="4.7109375" style="20" customWidth="1"/>
    <col min="3595" max="3595" width="5.42578125" style="20" customWidth="1"/>
    <col min="3596" max="3838" width="9.140625" style="20"/>
    <col min="3839" max="3839" width="3.5703125" style="20" customWidth="1"/>
    <col min="3840" max="3840" width="18.85546875" style="20" customWidth="1"/>
    <col min="3841" max="3841" width="22" style="20" customWidth="1"/>
    <col min="3842" max="3842" width="13.5703125" style="20" customWidth="1"/>
    <col min="3843" max="3843" width="12.42578125" style="20" customWidth="1"/>
    <col min="3844" max="3844" width="10.42578125" style="20" customWidth="1"/>
    <col min="3845" max="3845" width="10.28515625" style="20" customWidth="1"/>
    <col min="3846" max="3849" width="9.140625" style="20"/>
    <col min="3850" max="3850" width="4.7109375" style="20" customWidth="1"/>
    <col min="3851" max="3851" width="5.42578125" style="20" customWidth="1"/>
    <col min="3852" max="4094" width="9.140625" style="20"/>
    <col min="4095" max="4095" width="3.5703125" style="20" customWidth="1"/>
    <col min="4096" max="4096" width="18.85546875" style="20" customWidth="1"/>
    <col min="4097" max="4097" width="22" style="20" customWidth="1"/>
    <col min="4098" max="4098" width="13.5703125" style="20" customWidth="1"/>
    <col min="4099" max="4099" width="12.42578125" style="20" customWidth="1"/>
    <col min="4100" max="4100" width="10.42578125" style="20" customWidth="1"/>
    <col min="4101" max="4101" width="10.28515625" style="20" customWidth="1"/>
    <col min="4102" max="4105" width="9.140625" style="20"/>
    <col min="4106" max="4106" width="4.7109375" style="20" customWidth="1"/>
    <col min="4107" max="4107" width="5.42578125" style="20" customWidth="1"/>
    <col min="4108" max="4350" width="9.140625" style="20"/>
    <col min="4351" max="4351" width="3.5703125" style="20" customWidth="1"/>
    <col min="4352" max="4352" width="18.85546875" style="20" customWidth="1"/>
    <col min="4353" max="4353" width="22" style="20" customWidth="1"/>
    <col min="4354" max="4354" width="13.5703125" style="20" customWidth="1"/>
    <col min="4355" max="4355" width="12.42578125" style="20" customWidth="1"/>
    <col min="4356" max="4356" width="10.42578125" style="20" customWidth="1"/>
    <col min="4357" max="4357" width="10.28515625" style="20" customWidth="1"/>
    <col min="4358" max="4361" width="9.140625" style="20"/>
    <col min="4362" max="4362" width="4.7109375" style="20" customWidth="1"/>
    <col min="4363" max="4363" width="5.42578125" style="20" customWidth="1"/>
    <col min="4364" max="4606" width="9.140625" style="20"/>
    <col min="4607" max="4607" width="3.5703125" style="20" customWidth="1"/>
    <col min="4608" max="4608" width="18.85546875" style="20" customWidth="1"/>
    <col min="4609" max="4609" width="22" style="20" customWidth="1"/>
    <col min="4610" max="4610" width="13.5703125" style="20" customWidth="1"/>
    <col min="4611" max="4611" width="12.42578125" style="20" customWidth="1"/>
    <col min="4612" max="4612" width="10.42578125" style="20" customWidth="1"/>
    <col min="4613" max="4613" width="10.28515625" style="20" customWidth="1"/>
    <col min="4614" max="4617" width="9.140625" style="20"/>
    <col min="4618" max="4618" width="4.7109375" style="20" customWidth="1"/>
    <col min="4619" max="4619" width="5.42578125" style="20" customWidth="1"/>
    <col min="4620" max="4862" width="9.140625" style="20"/>
    <col min="4863" max="4863" width="3.5703125" style="20" customWidth="1"/>
    <col min="4864" max="4864" width="18.85546875" style="20" customWidth="1"/>
    <col min="4865" max="4865" width="22" style="20" customWidth="1"/>
    <col min="4866" max="4866" width="13.5703125" style="20" customWidth="1"/>
    <col min="4867" max="4867" width="12.42578125" style="20" customWidth="1"/>
    <col min="4868" max="4868" width="10.42578125" style="20" customWidth="1"/>
    <col min="4869" max="4869" width="10.28515625" style="20" customWidth="1"/>
    <col min="4870" max="4873" width="9.140625" style="20"/>
    <col min="4874" max="4874" width="4.7109375" style="20" customWidth="1"/>
    <col min="4875" max="4875" width="5.42578125" style="20" customWidth="1"/>
    <col min="4876" max="5118" width="9.140625" style="20"/>
    <col min="5119" max="5119" width="3.5703125" style="20" customWidth="1"/>
    <col min="5120" max="5120" width="18.85546875" style="20" customWidth="1"/>
    <col min="5121" max="5121" width="22" style="20" customWidth="1"/>
    <col min="5122" max="5122" width="13.5703125" style="20" customWidth="1"/>
    <col min="5123" max="5123" width="12.42578125" style="20" customWidth="1"/>
    <col min="5124" max="5124" width="10.42578125" style="20" customWidth="1"/>
    <col min="5125" max="5125" width="10.28515625" style="20" customWidth="1"/>
    <col min="5126" max="5129" width="9.140625" style="20"/>
    <col min="5130" max="5130" width="4.7109375" style="20" customWidth="1"/>
    <col min="5131" max="5131" width="5.42578125" style="20" customWidth="1"/>
    <col min="5132" max="5374" width="9.140625" style="20"/>
    <col min="5375" max="5375" width="3.5703125" style="20" customWidth="1"/>
    <col min="5376" max="5376" width="18.85546875" style="20" customWidth="1"/>
    <col min="5377" max="5377" width="22" style="20" customWidth="1"/>
    <col min="5378" max="5378" width="13.5703125" style="20" customWidth="1"/>
    <col min="5379" max="5379" width="12.42578125" style="20" customWidth="1"/>
    <col min="5380" max="5380" width="10.42578125" style="20" customWidth="1"/>
    <col min="5381" max="5381" width="10.28515625" style="20" customWidth="1"/>
    <col min="5382" max="5385" width="9.140625" style="20"/>
    <col min="5386" max="5386" width="4.7109375" style="20" customWidth="1"/>
    <col min="5387" max="5387" width="5.42578125" style="20" customWidth="1"/>
    <col min="5388" max="5630" width="9.140625" style="20"/>
    <col min="5631" max="5631" width="3.5703125" style="20" customWidth="1"/>
    <col min="5632" max="5632" width="18.85546875" style="20" customWidth="1"/>
    <col min="5633" max="5633" width="22" style="20" customWidth="1"/>
    <col min="5634" max="5634" width="13.5703125" style="20" customWidth="1"/>
    <col min="5635" max="5635" width="12.42578125" style="20" customWidth="1"/>
    <col min="5636" max="5636" width="10.42578125" style="20" customWidth="1"/>
    <col min="5637" max="5637" width="10.28515625" style="20" customWidth="1"/>
    <col min="5638" max="5641" width="9.140625" style="20"/>
    <col min="5642" max="5642" width="4.7109375" style="20" customWidth="1"/>
    <col min="5643" max="5643" width="5.42578125" style="20" customWidth="1"/>
    <col min="5644" max="5886" width="9.140625" style="20"/>
    <col min="5887" max="5887" width="3.5703125" style="20" customWidth="1"/>
    <col min="5888" max="5888" width="18.85546875" style="20" customWidth="1"/>
    <col min="5889" max="5889" width="22" style="20" customWidth="1"/>
    <col min="5890" max="5890" width="13.5703125" style="20" customWidth="1"/>
    <col min="5891" max="5891" width="12.42578125" style="20" customWidth="1"/>
    <col min="5892" max="5892" width="10.42578125" style="20" customWidth="1"/>
    <col min="5893" max="5893" width="10.28515625" style="20" customWidth="1"/>
    <col min="5894" max="5897" width="9.140625" style="20"/>
    <col min="5898" max="5898" width="4.7109375" style="20" customWidth="1"/>
    <col min="5899" max="5899" width="5.42578125" style="20" customWidth="1"/>
    <col min="5900" max="6142" width="9.140625" style="20"/>
    <col min="6143" max="6143" width="3.5703125" style="20" customWidth="1"/>
    <col min="6144" max="6144" width="18.85546875" style="20" customWidth="1"/>
    <col min="6145" max="6145" width="22" style="20" customWidth="1"/>
    <col min="6146" max="6146" width="13.5703125" style="20" customWidth="1"/>
    <col min="6147" max="6147" width="12.42578125" style="20" customWidth="1"/>
    <col min="6148" max="6148" width="10.42578125" style="20" customWidth="1"/>
    <col min="6149" max="6149" width="10.28515625" style="20" customWidth="1"/>
    <col min="6150" max="6153" width="9.140625" style="20"/>
    <col min="6154" max="6154" width="4.7109375" style="20" customWidth="1"/>
    <col min="6155" max="6155" width="5.42578125" style="20" customWidth="1"/>
    <col min="6156" max="6398" width="9.140625" style="20"/>
    <col min="6399" max="6399" width="3.5703125" style="20" customWidth="1"/>
    <col min="6400" max="6400" width="18.85546875" style="20" customWidth="1"/>
    <col min="6401" max="6401" width="22" style="20" customWidth="1"/>
    <col min="6402" max="6402" width="13.5703125" style="20" customWidth="1"/>
    <col min="6403" max="6403" width="12.42578125" style="20" customWidth="1"/>
    <col min="6404" max="6404" width="10.42578125" style="20" customWidth="1"/>
    <col min="6405" max="6405" width="10.28515625" style="20" customWidth="1"/>
    <col min="6406" max="6409" width="9.140625" style="20"/>
    <col min="6410" max="6410" width="4.7109375" style="20" customWidth="1"/>
    <col min="6411" max="6411" width="5.42578125" style="20" customWidth="1"/>
    <col min="6412" max="6654" width="9.140625" style="20"/>
    <col min="6655" max="6655" width="3.5703125" style="20" customWidth="1"/>
    <col min="6656" max="6656" width="18.85546875" style="20" customWidth="1"/>
    <col min="6657" max="6657" width="22" style="20" customWidth="1"/>
    <col min="6658" max="6658" width="13.5703125" style="20" customWidth="1"/>
    <col min="6659" max="6659" width="12.42578125" style="20" customWidth="1"/>
    <col min="6660" max="6660" width="10.42578125" style="20" customWidth="1"/>
    <col min="6661" max="6661" width="10.28515625" style="20" customWidth="1"/>
    <col min="6662" max="6665" width="9.140625" style="20"/>
    <col min="6666" max="6666" width="4.7109375" style="20" customWidth="1"/>
    <col min="6667" max="6667" width="5.42578125" style="20" customWidth="1"/>
    <col min="6668" max="6910" width="9.140625" style="20"/>
    <col min="6911" max="6911" width="3.5703125" style="20" customWidth="1"/>
    <col min="6912" max="6912" width="18.85546875" style="20" customWidth="1"/>
    <col min="6913" max="6913" width="22" style="20" customWidth="1"/>
    <col min="6914" max="6914" width="13.5703125" style="20" customWidth="1"/>
    <col min="6915" max="6915" width="12.42578125" style="20" customWidth="1"/>
    <col min="6916" max="6916" width="10.42578125" style="20" customWidth="1"/>
    <col min="6917" max="6917" width="10.28515625" style="20" customWidth="1"/>
    <col min="6918" max="6921" width="9.140625" style="20"/>
    <col min="6922" max="6922" width="4.7109375" style="20" customWidth="1"/>
    <col min="6923" max="6923" width="5.42578125" style="20" customWidth="1"/>
    <col min="6924" max="7166" width="9.140625" style="20"/>
    <col min="7167" max="7167" width="3.5703125" style="20" customWidth="1"/>
    <col min="7168" max="7168" width="18.85546875" style="20" customWidth="1"/>
    <col min="7169" max="7169" width="22" style="20" customWidth="1"/>
    <col min="7170" max="7170" width="13.5703125" style="20" customWidth="1"/>
    <col min="7171" max="7171" width="12.42578125" style="20" customWidth="1"/>
    <col min="7172" max="7172" width="10.42578125" style="20" customWidth="1"/>
    <col min="7173" max="7173" width="10.28515625" style="20" customWidth="1"/>
    <col min="7174" max="7177" width="9.140625" style="20"/>
    <col min="7178" max="7178" width="4.7109375" style="20" customWidth="1"/>
    <col min="7179" max="7179" width="5.42578125" style="20" customWidth="1"/>
    <col min="7180" max="7422" width="9.140625" style="20"/>
    <col min="7423" max="7423" width="3.5703125" style="20" customWidth="1"/>
    <col min="7424" max="7424" width="18.85546875" style="20" customWidth="1"/>
    <col min="7425" max="7425" width="22" style="20" customWidth="1"/>
    <col min="7426" max="7426" width="13.5703125" style="20" customWidth="1"/>
    <col min="7427" max="7427" width="12.42578125" style="20" customWidth="1"/>
    <col min="7428" max="7428" width="10.42578125" style="20" customWidth="1"/>
    <col min="7429" max="7429" width="10.28515625" style="20" customWidth="1"/>
    <col min="7430" max="7433" width="9.140625" style="20"/>
    <col min="7434" max="7434" width="4.7109375" style="20" customWidth="1"/>
    <col min="7435" max="7435" width="5.42578125" style="20" customWidth="1"/>
    <col min="7436" max="7678" width="9.140625" style="20"/>
    <col min="7679" max="7679" width="3.5703125" style="20" customWidth="1"/>
    <col min="7680" max="7680" width="18.85546875" style="20" customWidth="1"/>
    <col min="7681" max="7681" width="22" style="20" customWidth="1"/>
    <col min="7682" max="7682" width="13.5703125" style="20" customWidth="1"/>
    <col min="7683" max="7683" width="12.42578125" style="20" customWidth="1"/>
    <col min="7684" max="7684" width="10.42578125" style="20" customWidth="1"/>
    <col min="7685" max="7685" width="10.28515625" style="20" customWidth="1"/>
    <col min="7686" max="7689" width="9.140625" style="20"/>
    <col min="7690" max="7690" width="4.7109375" style="20" customWidth="1"/>
    <col min="7691" max="7691" width="5.42578125" style="20" customWidth="1"/>
    <col min="7692" max="7934" width="9.140625" style="20"/>
    <col min="7935" max="7935" width="3.5703125" style="20" customWidth="1"/>
    <col min="7936" max="7936" width="18.85546875" style="20" customWidth="1"/>
    <col min="7937" max="7937" width="22" style="20" customWidth="1"/>
    <col min="7938" max="7938" width="13.5703125" style="20" customWidth="1"/>
    <col min="7939" max="7939" width="12.42578125" style="20" customWidth="1"/>
    <col min="7940" max="7940" width="10.42578125" style="20" customWidth="1"/>
    <col min="7941" max="7941" width="10.28515625" style="20" customWidth="1"/>
    <col min="7942" max="7945" width="9.140625" style="20"/>
    <col min="7946" max="7946" width="4.7109375" style="20" customWidth="1"/>
    <col min="7947" max="7947" width="5.42578125" style="20" customWidth="1"/>
    <col min="7948" max="8190" width="9.140625" style="20"/>
    <col min="8191" max="8191" width="3.5703125" style="20" customWidth="1"/>
    <col min="8192" max="8192" width="18.85546875" style="20" customWidth="1"/>
    <col min="8193" max="8193" width="22" style="20" customWidth="1"/>
    <col min="8194" max="8194" width="13.5703125" style="20" customWidth="1"/>
    <col min="8195" max="8195" width="12.42578125" style="20" customWidth="1"/>
    <col min="8196" max="8196" width="10.42578125" style="20" customWidth="1"/>
    <col min="8197" max="8197" width="10.28515625" style="20" customWidth="1"/>
    <col min="8198" max="8201" width="9.140625" style="20"/>
    <col min="8202" max="8202" width="4.7109375" style="20" customWidth="1"/>
    <col min="8203" max="8203" width="5.42578125" style="20" customWidth="1"/>
    <col min="8204" max="8446" width="9.140625" style="20"/>
    <col min="8447" max="8447" width="3.5703125" style="20" customWidth="1"/>
    <col min="8448" max="8448" width="18.85546875" style="20" customWidth="1"/>
    <col min="8449" max="8449" width="22" style="20" customWidth="1"/>
    <col min="8450" max="8450" width="13.5703125" style="20" customWidth="1"/>
    <col min="8451" max="8451" width="12.42578125" style="20" customWidth="1"/>
    <col min="8452" max="8452" width="10.42578125" style="20" customWidth="1"/>
    <col min="8453" max="8453" width="10.28515625" style="20" customWidth="1"/>
    <col min="8454" max="8457" width="9.140625" style="20"/>
    <col min="8458" max="8458" width="4.7109375" style="20" customWidth="1"/>
    <col min="8459" max="8459" width="5.42578125" style="20" customWidth="1"/>
    <col min="8460" max="8702" width="9.140625" style="20"/>
    <col min="8703" max="8703" width="3.5703125" style="20" customWidth="1"/>
    <col min="8704" max="8704" width="18.85546875" style="20" customWidth="1"/>
    <col min="8705" max="8705" width="22" style="20" customWidth="1"/>
    <col min="8706" max="8706" width="13.5703125" style="20" customWidth="1"/>
    <col min="8707" max="8707" width="12.42578125" style="20" customWidth="1"/>
    <col min="8708" max="8708" width="10.42578125" style="20" customWidth="1"/>
    <col min="8709" max="8709" width="10.28515625" style="20" customWidth="1"/>
    <col min="8710" max="8713" width="9.140625" style="20"/>
    <col min="8714" max="8714" width="4.7109375" style="20" customWidth="1"/>
    <col min="8715" max="8715" width="5.42578125" style="20" customWidth="1"/>
    <col min="8716" max="8958" width="9.140625" style="20"/>
    <col min="8959" max="8959" width="3.5703125" style="20" customWidth="1"/>
    <col min="8960" max="8960" width="18.85546875" style="20" customWidth="1"/>
    <col min="8961" max="8961" width="22" style="20" customWidth="1"/>
    <col min="8962" max="8962" width="13.5703125" style="20" customWidth="1"/>
    <col min="8963" max="8963" width="12.42578125" style="20" customWidth="1"/>
    <col min="8964" max="8964" width="10.42578125" style="20" customWidth="1"/>
    <col min="8965" max="8965" width="10.28515625" style="20" customWidth="1"/>
    <col min="8966" max="8969" width="9.140625" style="20"/>
    <col min="8970" max="8970" width="4.7109375" style="20" customWidth="1"/>
    <col min="8971" max="8971" width="5.42578125" style="20" customWidth="1"/>
    <col min="8972" max="9214" width="9.140625" style="20"/>
    <col min="9215" max="9215" width="3.5703125" style="20" customWidth="1"/>
    <col min="9216" max="9216" width="18.85546875" style="20" customWidth="1"/>
    <col min="9217" max="9217" width="22" style="20" customWidth="1"/>
    <col min="9218" max="9218" width="13.5703125" style="20" customWidth="1"/>
    <col min="9219" max="9219" width="12.42578125" style="20" customWidth="1"/>
    <col min="9220" max="9220" width="10.42578125" style="20" customWidth="1"/>
    <col min="9221" max="9221" width="10.28515625" style="20" customWidth="1"/>
    <col min="9222" max="9225" width="9.140625" style="20"/>
    <col min="9226" max="9226" width="4.7109375" style="20" customWidth="1"/>
    <col min="9227" max="9227" width="5.42578125" style="20" customWidth="1"/>
    <col min="9228" max="9470" width="9.140625" style="20"/>
    <col min="9471" max="9471" width="3.5703125" style="20" customWidth="1"/>
    <col min="9472" max="9472" width="18.85546875" style="20" customWidth="1"/>
    <col min="9473" max="9473" width="22" style="20" customWidth="1"/>
    <col min="9474" max="9474" width="13.5703125" style="20" customWidth="1"/>
    <col min="9475" max="9475" width="12.42578125" style="20" customWidth="1"/>
    <col min="9476" max="9476" width="10.42578125" style="20" customWidth="1"/>
    <col min="9477" max="9477" width="10.28515625" style="20" customWidth="1"/>
    <col min="9478" max="9481" width="9.140625" style="20"/>
    <col min="9482" max="9482" width="4.7109375" style="20" customWidth="1"/>
    <col min="9483" max="9483" width="5.42578125" style="20" customWidth="1"/>
    <col min="9484" max="9726" width="9.140625" style="20"/>
    <col min="9727" max="9727" width="3.5703125" style="20" customWidth="1"/>
    <col min="9728" max="9728" width="18.85546875" style="20" customWidth="1"/>
    <col min="9729" max="9729" width="22" style="20" customWidth="1"/>
    <col min="9730" max="9730" width="13.5703125" style="20" customWidth="1"/>
    <col min="9731" max="9731" width="12.42578125" style="20" customWidth="1"/>
    <col min="9732" max="9732" width="10.42578125" style="20" customWidth="1"/>
    <col min="9733" max="9733" width="10.28515625" style="20" customWidth="1"/>
    <col min="9734" max="9737" width="9.140625" style="20"/>
    <col min="9738" max="9738" width="4.7109375" style="20" customWidth="1"/>
    <col min="9739" max="9739" width="5.42578125" style="20" customWidth="1"/>
    <col min="9740" max="9982" width="9.140625" style="20"/>
    <col min="9983" max="9983" width="3.5703125" style="20" customWidth="1"/>
    <col min="9984" max="9984" width="18.85546875" style="20" customWidth="1"/>
    <col min="9985" max="9985" width="22" style="20" customWidth="1"/>
    <col min="9986" max="9986" width="13.5703125" style="20" customWidth="1"/>
    <col min="9987" max="9987" width="12.42578125" style="20" customWidth="1"/>
    <col min="9988" max="9988" width="10.42578125" style="20" customWidth="1"/>
    <col min="9989" max="9989" width="10.28515625" style="20" customWidth="1"/>
    <col min="9990" max="9993" width="9.140625" style="20"/>
    <col min="9994" max="9994" width="4.7109375" style="20" customWidth="1"/>
    <col min="9995" max="9995" width="5.42578125" style="20" customWidth="1"/>
    <col min="9996" max="10238" width="9.140625" style="20"/>
    <col min="10239" max="10239" width="3.5703125" style="20" customWidth="1"/>
    <col min="10240" max="10240" width="18.85546875" style="20" customWidth="1"/>
    <col min="10241" max="10241" width="22" style="20" customWidth="1"/>
    <col min="10242" max="10242" width="13.5703125" style="20" customWidth="1"/>
    <col min="10243" max="10243" width="12.42578125" style="20" customWidth="1"/>
    <col min="10244" max="10244" width="10.42578125" style="20" customWidth="1"/>
    <col min="10245" max="10245" width="10.28515625" style="20" customWidth="1"/>
    <col min="10246" max="10249" width="9.140625" style="20"/>
    <col min="10250" max="10250" width="4.7109375" style="20" customWidth="1"/>
    <col min="10251" max="10251" width="5.42578125" style="20" customWidth="1"/>
    <col min="10252" max="10494" width="9.140625" style="20"/>
    <col min="10495" max="10495" width="3.5703125" style="20" customWidth="1"/>
    <col min="10496" max="10496" width="18.85546875" style="20" customWidth="1"/>
    <col min="10497" max="10497" width="22" style="20" customWidth="1"/>
    <col min="10498" max="10498" width="13.5703125" style="20" customWidth="1"/>
    <col min="10499" max="10499" width="12.42578125" style="20" customWidth="1"/>
    <col min="10500" max="10500" width="10.42578125" style="20" customWidth="1"/>
    <col min="10501" max="10501" width="10.28515625" style="20" customWidth="1"/>
    <col min="10502" max="10505" width="9.140625" style="20"/>
    <col min="10506" max="10506" width="4.7109375" style="20" customWidth="1"/>
    <col min="10507" max="10507" width="5.42578125" style="20" customWidth="1"/>
    <col min="10508" max="10750" width="9.140625" style="20"/>
    <col min="10751" max="10751" width="3.5703125" style="20" customWidth="1"/>
    <col min="10752" max="10752" width="18.85546875" style="20" customWidth="1"/>
    <col min="10753" max="10753" width="22" style="20" customWidth="1"/>
    <col min="10754" max="10754" width="13.5703125" style="20" customWidth="1"/>
    <col min="10755" max="10755" width="12.42578125" style="20" customWidth="1"/>
    <col min="10756" max="10756" width="10.42578125" style="20" customWidth="1"/>
    <col min="10757" max="10757" width="10.28515625" style="20" customWidth="1"/>
    <col min="10758" max="10761" width="9.140625" style="20"/>
    <col min="10762" max="10762" width="4.7109375" style="20" customWidth="1"/>
    <col min="10763" max="10763" width="5.42578125" style="20" customWidth="1"/>
    <col min="10764" max="11006" width="9.140625" style="20"/>
    <col min="11007" max="11007" width="3.5703125" style="20" customWidth="1"/>
    <col min="11008" max="11008" width="18.85546875" style="20" customWidth="1"/>
    <col min="11009" max="11009" width="22" style="20" customWidth="1"/>
    <col min="11010" max="11010" width="13.5703125" style="20" customWidth="1"/>
    <col min="11011" max="11011" width="12.42578125" style="20" customWidth="1"/>
    <col min="11012" max="11012" width="10.42578125" style="20" customWidth="1"/>
    <col min="11013" max="11013" width="10.28515625" style="20" customWidth="1"/>
    <col min="11014" max="11017" width="9.140625" style="20"/>
    <col min="11018" max="11018" width="4.7109375" style="20" customWidth="1"/>
    <col min="11019" max="11019" width="5.42578125" style="20" customWidth="1"/>
    <col min="11020" max="11262" width="9.140625" style="20"/>
    <col min="11263" max="11263" width="3.5703125" style="20" customWidth="1"/>
    <col min="11264" max="11264" width="18.85546875" style="20" customWidth="1"/>
    <col min="11265" max="11265" width="22" style="20" customWidth="1"/>
    <col min="11266" max="11266" width="13.5703125" style="20" customWidth="1"/>
    <col min="11267" max="11267" width="12.42578125" style="20" customWidth="1"/>
    <col min="11268" max="11268" width="10.42578125" style="20" customWidth="1"/>
    <col min="11269" max="11269" width="10.28515625" style="20" customWidth="1"/>
    <col min="11270" max="11273" width="9.140625" style="20"/>
    <col min="11274" max="11274" width="4.7109375" style="20" customWidth="1"/>
    <col min="11275" max="11275" width="5.42578125" style="20" customWidth="1"/>
    <col min="11276" max="11518" width="9.140625" style="20"/>
    <col min="11519" max="11519" width="3.5703125" style="20" customWidth="1"/>
    <col min="11520" max="11520" width="18.85546875" style="20" customWidth="1"/>
    <col min="11521" max="11521" width="22" style="20" customWidth="1"/>
    <col min="11522" max="11522" width="13.5703125" style="20" customWidth="1"/>
    <col min="11523" max="11523" width="12.42578125" style="20" customWidth="1"/>
    <col min="11524" max="11524" width="10.42578125" style="20" customWidth="1"/>
    <col min="11525" max="11525" width="10.28515625" style="20" customWidth="1"/>
    <col min="11526" max="11529" width="9.140625" style="20"/>
    <col min="11530" max="11530" width="4.7109375" style="20" customWidth="1"/>
    <col min="11531" max="11531" width="5.42578125" style="20" customWidth="1"/>
    <col min="11532" max="11774" width="9.140625" style="20"/>
    <col min="11775" max="11775" width="3.5703125" style="20" customWidth="1"/>
    <col min="11776" max="11776" width="18.85546875" style="20" customWidth="1"/>
    <col min="11777" max="11777" width="22" style="20" customWidth="1"/>
    <col min="11778" max="11778" width="13.5703125" style="20" customWidth="1"/>
    <col min="11779" max="11779" width="12.42578125" style="20" customWidth="1"/>
    <col min="11780" max="11780" width="10.42578125" style="20" customWidth="1"/>
    <col min="11781" max="11781" width="10.28515625" style="20" customWidth="1"/>
    <col min="11782" max="11785" width="9.140625" style="20"/>
    <col min="11786" max="11786" width="4.7109375" style="20" customWidth="1"/>
    <col min="11787" max="11787" width="5.42578125" style="20" customWidth="1"/>
    <col min="11788" max="12030" width="9.140625" style="20"/>
    <col min="12031" max="12031" width="3.5703125" style="20" customWidth="1"/>
    <col min="12032" max="12032" width="18.85546875" style="20" customWidth="1"/>
    <col min="12033" max="12033" width="22" style="20" customWidth="1"/>
    <col min="12034" max="12034" width="13.5703125" style="20" customWidth="1"/>
    <col min="12035" max="12035" width="12.42578125" style="20" customWidth="1"/>
    <col min="12036" max="12036" width="10.42578125" style="20" customWidth="1"/>
    <col min="12037" max="12037" width="10.28515625" style="20" customWidth="1"/>
    <col min="12038" max="12041" width="9.140625" style="20"/>
    <col min="12042" max="12042" width="4.7109375" style="20" customWidth="1"/>
    <col min="12043" max="12043" width="5.42578125" style="20" customWidth="1"/>
    <col min="12044" max="12286" width="9.140625" style="20"/>
    <col min="12287" max="12287" width="3.5703125" style="20" customWidth="1"/>
    <col min="12288" max="12288" width="18.85546875" style="20" customWidth="1"/>
    <col min="12289" max="12289" width="22" style="20" customWidth="1"/>
    <col min="12290" max="12290" width="13.5703125" style="20" customWidth="1"/>
    <col min="12291" max="12291" width="12.42578125" style="20" customWidth="1"/>
    <col min="12292" max="12292" width="10.42578125" style="20" customWidth="1"/>
    <col min="12293" max="12293" width="10.28515625" style="20" customWidth="1"/>
    <col min="12294" max="12297" width="9.140625" style="20"/>
    <col min="12298" max="12298" width="4.7109375" style="20" customWidth="1"/>
    <col min="12299" max="12299" width="5.42578125" style="20" customWidth="1"/>
    <col min="12300" max="12542" width="9.140625" style="20"/>
    <col min="12543" max="12543" width="3.5703125" style="20" customWidth="1"/>
    <col min="12544" max="12544" width="18.85546875" style="20" customWidth="1"/>
    <col min="12545" max="12545" width="22" style="20" customWidth="1"/>
    <col min="12546" max="12546" width="13.5703125" style="20" customWidth="1"/>
    <col min="12547" max="12547" width="12.42578125" style="20" customWidth="1"/>
    <col min="12548" max="12548" width="10.42578125" style="20" customWidth="1"/>
    <col min="12549" max="12549" width="10.28515625" style="20" customWidth="1"/>
    <col min="12550" max="12553" width="9.140625" style="20"/>
    <col min="12554" max="12554" width="4.7109375" style="20" customWidth="1"/>
    <col min="12555" max="12555" width="5.42578125" style="20" customWidth="1"/>
    <col min="12556" max="12798" width="9.140625" style="20"/>
    <col min="12799" max="12799" width="3.5703125" style="20" customWidth="1"/>
    <col min="12800" max="12800" width="18.85546875" style="20" customWidth="1"/>
    <col min="12801" max="12801" width="22" style="20" customWidth="1"/>
    <col min="12802" max="12802" width="13.5703125" style="20" customWidth="1"/>
    <col min="12803" max="12803" width="12.42578125" style="20" customWidth="1"/>
    <col min="12804" max="12804" width="10.42578125" style="20" customWidth="1"/>
    <col min="12805" max="12805" width="10.28515625" style="20" customWidth="1"/>
    <col min="12806" max="12809" width="9.140625" style="20"/>
    <col min="12810" max="12810" width="4.7109375" style="20" customWidth="1"/>
    <col min="12811" max="12811" width="5.42578125" style="20" customWidth="1"/>
    <col min="12812" max="13054" width="9.140625" style="20"/>
    <col min="13055" max="13055" width="3.5703125" style="20" customWidth="1"/>
    <col min="13056" max="13056" width="18.85546875" style="20" customWidth="1"/>
    <col min="13057" max="13057" width="22" style="20" customWidth="1"/>
    <col min="13058" max="13058" width="13.5703125" style="20" customWidth="1"/>
    <col min="13059" max="13059" width="12.42578125" style="20" customWidth="1"/>
    <col min="13060" max="13060" width="10.42578125" style="20" customWidth="1"/>
    <col min="13061" max="13061" width="10.28515625" style="20" customWidth="1"/>
    <col min="13062" max="13065" width="9.140625" style="20"/>
    <col min="13066" max="13066" width="4.7109375" style="20" customWidth="1"/>
    <col min="13067" max="13067" width="5.42578125" style="20" customWidth="1"/>
    <col min="13068" max="13310" width="9.140625" style="20"/>
    <col min="13311" max="13311" width="3.5703125" style="20" customWidth="1"/>
    <col min="13312" max="13312" width="18.85546875" style="20" customWidth="1"/>
    <col min="13313" max="13313" width="22" style="20" customWidth="1"/>
    <col min="13314" max="13314" width="13.5703125" style="20" customWidth="1"/>
    <col min="13315" max="13315" width="12.42578125" style="20" customWidth="1"/>
    <col min="13316" max="13316" width="10.42578125" style="20" customWidth="1"/>
    <col min="13317" max="13317" width="10.28515625" style="20" customWidth="1"/>
    <col min="13318" max="13321" width="9.140625" style="20"/>
    <col min="13322" max="13322" width="4.7109375" style="20" customWidth="1"/>
    <col min="13323" max="13323" width="5.42578125" style="20" customWidth="1"/>
    <col min="13324" max="13566" width="9.140625" style="20"/>
    <col min="13567" max="13567" width="3.5703125" style="20" customWidth="1"/>
    <col min="13568" max="13568" width="18.85546875" style="20" customWidth="1"/>
    <col min="13569" max="13569" width="22" style="20" customWidth="1"/>
    <col min="13570" max="13570" width="13.5703125" style="20" customWidth="1"/>
    <col min="13571" max="13571" width="12.42578125" style="20" customWidth="1"/>
    <col min="13572" max="13572" width="10.42578125" style="20" customWidth="1"/>
    <col min="13573" max="13573" width="10.28515625" style="20" customWidth="1"/>
    <col min="13574" max="13577" width="9.140625" style="20"/>
    <col min="13578" max="13578" width="4.7109375" style="20" customWidth="1"/>
    <col min="13579" max="13579" width="5.42578125" style="20" customWidth="1"/>
    <col min="13580" max="13822" width="9.140625" style="20"/>
    <col min="13823" max="13823" width="3.5703125" style="20" customWidth="1"/>
    <col min="13824" max="13824" width="18.85546875" style="20" customWidth="1"/>
    <col min="13825" max="13825" width="22" style="20" customWidth="1"/>
    <col min="13826" max="13826" width="13.5703125" style="20" customWidth="1"/>
    <col min="13827" max="13827" width="12.42578125" style="20" customWidth="1"/>
    <col min="13828" max="13828" width="10.42578125" style="20" customWidth="1"/>
    <col min="13829" max="13829" width="10.28515625" style="20" customWidth="1"/>
    <col min="13830" max="13833" width="9.140625" style="20"/>
    <col min="13834" max="13834" width="4.7109375" style="20" customWidth="1"/>
    <col min="13835" max="13835" width="5.42578125" style="20" customWidth="1"/>
    <col min="13836" max="14078" width="9.140625" style="20"/>
    <col min="14079" max="14079" width="3.5703125" style="20" customWidth="1"/>
    <col min="14080" max="14080" width="18.85546875" style="20" customWidth="1"/>
    <col min="14081" max="14081" width="22" style="20" customWidth="1"/>
    <col min="14082" max="14082" width="13.5703125" style="20" customWidth="1"/>
    <col min="14083" max="14083" width="12.42578125" style="20" customWidth="1"/>
    <col min="14084" max="14084" width="10.42578125" style="20" customWidth="1"/>
    <col min="14085" max="14085" width="10.28515625" style="20" customWidth="1"/>
    <col min="14086" max="14089" width="9.140625" style="20"/>
    <col min="14090" max="14090" width="4.7109375" style="20" customWidth="1"/>
    <col min="14091" max="14091" width="5.42578125" style="20" customWidth="1"/>
    <col min="14092" max="14334" width="9.140625" style="20"/>
    <col min="14335" max="14335" width="3.5703125" style="20" customWidth="1"/>
    <col min="14336" max="14336" width="18.85546875" style="20" customWidth="1"/>
    <col min="14337" max="14337" width="22" style="20" customWidth="1"/>
    <col min="14338" max="14338" width="13.5703125" style="20" customWidth="1"/>
    <col min="14339" max="14339" width="12.42578125" style="20" customWidth="1"/>
    <col min="14340" max="14340" width="10.42578125" style="20" customWidth="1"/>
    <col min="14341" max="14341" width="10.28515625" style="20" customWidth="1"/>
    <col min="14342" max="14345" width="9.140625" style="20"/>
    <col min="14346" max="14346" width="4.7109375" style="20" customWidth="1"/>
    <col min="14347" max="14347" width="5.42578125" style="20" customWidth="1"/>
    <col min="14348" max="14590" width="9.140625" style="20"/>
    <col min="14591" max="14591" width="3.5703125" style="20" customWidth="1"/>
    <col min="14592" max="14592" width="18.85546875" style="20" customWidth="1"/>
    <col min="14593" max="14593" width="22" style="20" customWidth="1"/>
    <col min="14594" max="14594" width="13.5703125" style="20" customWidth="1"/>
    <col min="14595" max="14595" width="12.42578125" style="20" customWidth="1"/>
    <col min="14596" max="14596" width="10.42578125" style="20" customWidth="1"/>
    <col min="14597" max="14597" width="10.28515625" style="20" customWidth="1"/>
    <col min="14598" max="14601" width="9.140625" style="20"/>
    <col min="14602" max="14602" width="4.7109375" style="20" customWidth="1"/>
    <col min="14603" max="14603" width="5.42578125" style="20" customWidth="1"/>
    <col min="14604" max="14846" width="9.140625" style="20"/>
    <col min="14847" max="14847" width="3.5703125" style="20" customWidth="1"/>
    <col min="14848" max="14848" width="18.85546875" style="20" customWidth="1"/>
    <col min="14849" max="14849" width="22" style="20" customWidth="1"/>
    <col min="14850" max="14850" width="13.5703125" style="20" customWidth="1"/>
    <col min="14851" max="14851" width="12.42578125" style="20" customWidth="1"/>
    <col min="14852" max="14852" width="10.42578125" style="20" customWidth="1"/>
    <col min="14853" max="14853" width="10.28515625" style="20" customWidth="1"/>
    <col min="14854" max="14857" width="9.140625" style="20"/>
    <col min="14858" max="14858" width="4.7109375" style="20" customWidth="1"/>
    <col min="14859" max="14859" width="5.42578125" style="20" customWidth="1"/>
    <col min="14860" max="15102" width="9.140625" style="20"/>
    <col min="15103" max="15103" width="3.5703125" style="20" customWidth="1"/>
    <col min="15104" max="15104" width="18.85546875" style="20" customWidth="1"/>
    <col min="15105" max="15105" width="22" style="20" customWidth="1"/>
    <col min="15106" max="15106" width="13.5703125" style="20" customWidth="1"/>
    <col min="15107" max="15107" width="12.42578125" style="20" customWidth="1"/>
    <col min="15108" max="15108" width="10.42578125" style="20" customWidth="1"/>
    <col min="15109" max="15109" width="10.28515625" style="20" customWidth="1"/>
    <col min="15110" max="15113" width="9.140625" style="20"/>
    <col min="15114" max="15114" width="4.7109375" style="20" customWidth="1"/>
    <col min="15115" max="15115" width="5.42578125" style="20" customWidth="1"/>
    <col min="15116" max="15358" width="9.140625" style="20"/>
    <col min="15359" max="15359" width="3.5703125" style="20" customWidth="1"/>
    <col min="15360" max="15360" width="18.85546875" style="20" customWidth="1"/>
    <col min="15361" max="15361" width="22" style="20" customWidth="1"/>
    <col min="15362" max="15362" width="13.5703125" style="20" customWidth="1"/>
    <col min="15363" max="15363" width="12.42578125" style="20" customWidth="1"/>
    <col min="15364" max="15364" width="10.42578125" style="20" customWidth="1"/>
    <col min="15365" max="15365" width="10.28515625" style="20" customWidth="1"/>
    <col min="15366" max="15369" width="9.140625" style="20"/>
    <col min="15370" max="15370" width="4.7109375" style="20" customWidth="1"/>
    <col min="15371" max="15371" width="5.42578125" style="20" customWidth="1"/>
    <col min="15372" max="15614" width="9.140625" style="20"/>
    <col min="15615" max="15615" width="3.5703125" style="20" customWidth="1"/>
    <col min="15616" max="15616" width="18.85546875" style="20" customWidth="1"/>
    <col min="15617" max="15617" width="22" style="20" customWidth="1"/>
    <col min="15618" max="15618" width="13.5703125" style="20" customWidth="1"/>
    <col min="15619" max="15619" width="12.42578125" style="20" customWidth="1"/>
    <col min="15620" max="15620" width="10.42578125" style="20" customWidth="1"/>
    <col min="15621" max="15621" width="10.28515625" style="20" customWidth="1"/>
    <col min="15622" max="15625" width="9.140625" style="20"/>
    <col min="15626" max="15626" width="4.7109375" style="20" customWidth="1"/>
    <col min="15627" max="15627" width="5.42578125" style="20" customWidth="1"/>
    <col min="15628" max="15870" width="9.140625" style="20"/>
    <col min="15871" max="15871" width="3.5703125" style="20" customWidth="1"/>
    <col min="15872" max="15872" width="18.85546875" style="20" customWidth="1"/>
    <col min="15873" max="15873" width="22" style="20" customWidth="1"/>
    <col min="15874" max="15874" width="13.5703125" style="20" customWidth="1"/>
    <col min="15875" max="15875" width="12.42578125" style="20" customWidth="1"/>
    <col min="15876" max="15876" width="10.42578125" style="20" customWidth="1"/>
    <col min="15877" max="15877" width="10.28515625" style="20" customWidth="1"/>
    <col min="15878" max="15881" width="9.140625" style="20"/>
    <col min="15882" max="15882" width="4.7109375" style="20" customWidth="1"/>
    <col min="15883" max="15883" width="5.42578125" style="20" customWidth="1"/>
    <col min="15884" max="16126" width="9.140625" style="20"/>
    <col min="16127" max="16127" width="3.5703125" style="20" customWidth="1"/>
    <col min="16128" max="16128" width="18.85546875" style="20" customWidth="1"/>
    <col min="16129" max="16129" width="22" style="20" customWidth="1"/>
    <col min="16130" max="16130" width="13.5703125" style="20" customWidth="1"/>
    <col min="16131" max="16131" width="12.42578125" style="20" customWidth="1"/>
    <col min="16132" max="16132" width="10.42578125" style="20" customWidth="1"/>
    <col min="16133" max="16133" width="10.28515625" style="20" customWidth="1"/>
    <col min="16134" max="16137" width="9.140625" style="20"/>
    <col min="16138" max="16138" width="4.7109375" style="20" customWidth="1"/>
    <col min="16139" max="16139" width="5.42578125" style="20" customWidth="1"/>
    <col min="16140" max="16384" width="9.140625" style="20"/>
  </cols>
  <sheetData>
    <row r="1" spans="1:11" ht="20.25" x14ac:dyDescent="0.3">
      <c r="A1" s="333" t="s">
        <v>223</v>
      </c>
      <c r="B1" s="327"/>
      <c r="C1" s="327"/>
      <c r="D1" s="327"/>
      <c r="E1" s="327"/>
      <c r="F1" s="327"/>
      <c r="G1" s="327"/>
      <c r="H1" s="327"/>
      <c r="I1" s="327"/>
      <c r="J1" s="327"/>
      <c r="K1" s="327"/>
    </row>
    <row r="2" spans="1:11" ht="20.25" x14ac:dyDescent="0.3">
      <c r="A2" s="333" t="s">
        <v>224</v>
      </c>
      <c r="B2" s="333"/>
      <c r="C2" s="333"/>
      <c r="D2" s="333"/>
      <c r="E2" s="333"/>
      <c r="F2" s="333"/>
      <c r="G2" s="333"/>
      <c r="H2" s="333"/>
      <c r="I2" s="333"/>
      <c r="J2" s="333"/>
      <c r="K2" s="333"/>
    </row>
    <row r="3" spans="1:11" ht="20.25" x14ac:dyDescent="0.3">
      <c r="A3" s="333"/>
      <c r="B3" s="333"/>
      <c r="C3" s="333"/>
      <c r="D3" s="333"/>
      <c r="E3" s="333"/>
      <c r="F3" s="333"/>
      <c r="G3" s="333"/>
      <c r="H3" s="333"/>
      <c r="I3" s="333"/>
      <c r="J3" s="333"/>
      <c r="K3" s="333"/>
    </row>
    <row r="4" spans="1:11" ht="18" customHeight="1" x14ac:dyDescent="0.2">
      <c r="A4" s="288" t="s">
        <v>225</v>
      </c>
      <c r="J4" s="289"/>
    </row>
    <row r="5" spans="1:11" ht="18" customHeight="1" x14ac:dyDescent="0.2">
      <c r="A5" s="288" t="s">
        <v>227</v>
      </c>
      <c r="J5" s="289"/>
    </row>
    <row r="6" spans="1:11" ht="18" hidden="1" customHeight="1" x14ac:dyDescent="0.2">
      <c r="A6" s="288" t="s">
        <v>229</v>
      </c>
      <c r="J6" s="289"/>
    </row>
    <row r="7" spans="1:11" ht="18" customHeight="1" x14ac:dyDescent="0.2">
      <c r="A7" s="288" t="s">
        <v>231</v>
      </c>
      <c r="J7" s="287"/>
    </row>
    <row r="8" spans="1:11" ht="18" customHeight="1" thickBot="1" x14ac:dyDescent="0.25">
      <c r="A8" s="288" t="s">
        <v>233</v>
      </c>
      <c r="J8" s="287"/>
    </row>
    <row r="9" spans="1:11" ht="18" customHeight="1" thickBot="1" x14ac:dyDescent="0.25">
      <c r="A9" s="400" t="s">
        <v>241</v>
      </c>
      <c r="B9" s="401"/>
      <c r="C9" s="401"/>
      <c r="D9" s="401"/>
      <c r="E9" s="401"/>
      <c r="F9" s="401"/>
      <c r="G9" s="401"/>
      <c r="H9" s="401"/>
      <c r="I9" s="401"/>
      <c r="J9" s="401"/>
      <c r="K9" s="402"/>
    </row>
    <row r="10" spans="1:11" ht="18" customHeight="1" x14ac:dyDescent="0.2">
      <c r="A10" s="295"/>
      <c r="B10" s="77"/>
      <c r="C10" s="77"/>
      <c r="D10" s="77"/>
      <c r="E10" s="77"/>
      <c r="F10" s="77"/>
      <c r="G10" s="77"/>
      <c r="H10" s="77"/>
      <c r="I10" s="77"/>
      <c r="J10" s="77"/>
      <c r="K10" s="77"/>
    </row>
    <row r="11" spans="1:11" ht="36" customHeight="1" x14ac:dyDescent="0.2">
      <c r="A11" s="209" t="s">
        <v>9</v>
      </c>
      <c r="B11" s="209" t="s">
        <v>172</v>
      </c>
      <c r="C11" s="209" t="s">
        <v>171</v>
      </c>
      <c r="D11" s="209" t="s">
        <v>57</v>
      </c>
      <c r="E11" s="215" t="s">
        <v>170</v>
      </c>
      <c r="F11" s="403" t="s">
        <v>45</v>
      </c>
      <c r="G11" s="404"/>
      <c r="H11" s="404"/>
      <c r="I11" s="404"/>
      <c r="J11" s="405"/>
      <c r="K11" s="209" t="s">
        <v>169</v>
      </c>
    </row>
    <row r="12" spans="1:11" ht="177.75" customHeight="1" x14ac:dyDescent="0.2">
      <c r="A12" s="210" t="s">
        <v>151</v>
      </c>
      <c r="B12" s="275" t="s">
        <v>185</v>
      </c>
      <c r="C12" s="275" t="s">
        <v>212</v>
      </c>
      <c r="D12" s="286" t="s">
        <v>10</v>
      </c>
      <c r="E12" s="285">
        <v>119.69</v>
      </c>
      <c r="F12" s="406"/>
      <c r="G12" s="407"/>
      <c r="H12" s="407"/>
      <c r="I12" s="407"/>
      <c r="J12" s="408"/>
      <c r="K12" s="284" t="s">
        <v>213</v>
      </c>
    </row>
    <row r="13" spans="1:11" ht="177.75" customHeight="1" x14ac:dyDescent="0.2">
      <c r="A13" s="210" t="s">
        <v>152</v>
      </c>
      <c r="B13" s="275" t="s">
        <v>214</v>
      </c>
      <c r="C13" s="275" t="s">
        <v>216</v>
      </c>
      <c r="D13" s="286" t="s">
        <v>10</v>
      </c>
      <c r="E13" s="285">
        <v>161.02000000000001</v>
      </c>
      <c r="F13" s="406"/>
      <c r="G13" s="407"/>
      <c r="H13" s="407"/>
      <c r="I13" s="407"/>
      <c r="J13" s="408"/>
      <c r="K13" s="284" t="s">
        <v>215</v>
      </c>
    </row>
    <row r="14" spans="1:11" ht="177.75" customHeight="1" x14ac:dyDescent="0.2">
      <c r="A14" s="210" t="s">
        <v>153</v>
      </c>
      <c r="B14" s="275" t="s">
        <v>218</v>
      </c>
      <c r="C14" s="275" t="s">
        <v>219</v>
      </c>
      <c r="D14" s="286" t="s">
        <v>10</v>
      </c>
      <c r="E14" s="285">
        <v>158.9</v>
      </c>
      <c r="F14" s="406"/>
      <c r="G14" s="407"/>
      <c r="H14" s="407"/>
      <c r="I14" s="407"/>
      <c r="J14" s="408"/>
      <c r="K14" s="284" t="s">
        <v>217</v>
      </c>
    </row>
    <row r="15" spans="1:11" ht="18" customHeight="1" x14ac:dyDescent="0.2">
      <c r="B15" s="20" t="s">
        <v>220</v>
      </c>
    </row>
    <row r="16" spans="1:11" ht="18" customHeight="1" x14ac:dyDescent="0.2"/>
    <row r="18" spans="13:13" x14ac:dyDescent="0.2">
      <c r="M18" s="283"/>
    </row>
    <row r="24" spans="13:13" x14ac:dyDescent="0.2">
      <c r="M24" s="283"/>
    </row>
  </sheetData>
  <mergeCells count="5">
    <mergeCell ref="A9:K9"/>
    <mergeCell ref="F11:J11"/>
    <mergeCell ref="F12:J12"/>
    <mergeCell ref="F13:J13"/>
    <mergeCell ref="F14:J14"/>
  </mergeCells>
  <hyperlinks>
    <hyperlink ref="K12" r:id="rId1" display="https://www.sustentaled.com.br/luminaria-publica-led-150w-para-poste-smd-slim-com-rele-fotocelula-embutido-ip67-branco-frio-6000k?utm_source=Site&amp;utm_medium=GoogleMerchant&amp;utm_campaign=GoogleMerchant&amp;srsltid=AfmBOooKs9kZSFeQJFfOVbVKh6Pf2Ueivya2pr7NITbvMhLEIZvFcWBX2o0" xr:uid="{312D2C29-C634-4FB2-9E9F-15FDF82EF4B1}"/>
    <hyperlink ref="K13" r:id="rId2" xr:uid="{72043744-0C63-4870-B35B-45E4631FCA1B}"/>
    <hyperlink ref="K14" r:id="rId3" xr:uid="{AC2A092C-8A36-4807-805B-8169AFA7408B}"/>
  </hyperlinks>
  <printOptions horizontalCentered="1"/>
  <pageMargins left="0.78740157480314965" right="0.78740157480314965" top="1.1811023622047245" bottom="0.78740157480314965" header="0.31496062992125984" footer="0.31496062992125984"/>
  <pageSetup paperSize="9" scale="71" orientation="landscape" r:id="rId4"/>
  <headerFooter>
    <oddHeader>&amp;C&amp;G</oddHeader>
    <oddFooter>&amp;R&amp;G</oddFooter>
  </headerFooter>
  <drawing r:id="rId5"/>
  <legacyDrawingHF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13</vt:i4>
      </vt:variant>
    </vt:vector>
  </HeadingPairs>
  <TitlesOfParts>
    <vt:vector size="18" baseType="lpstr">
      <vt:lpstr>Adm_Placa_Mob</vt:lpstr>
      <vt:lpstr>ORÇAMENTO</vt:lpstr>
      <vt:lpstr>COMPOSIÇÕES REDE</vt:lpstr>
      <vt:lpstr>Cotação aparelhos</vt:lpstr>
      <vt:lpstr>Cotação 1</vt:lpstr>
      <vt:lpstr>Adm_Placa_Mob!Area_de_impressao</vt:lpstr>
      <vt:lpstr>'COMPOSIÇÕES REDE'!Area_de_impressao</vt:lpstr>
      <vt:lpstr>'Cotação 1'!Area_de_impressao</vt:lpstr>
      <vt:lpstr>'Cotação aparelhos'!Area_de_impressao</vt:lpstr>
      <vt:lpstr>ORÇAMENTO!Area_de_impressao</vt:lpstr>
      <vt:lpstr>BDI</vt:lpstr>
      <vt:lpstr>GUI</vt:lpstr>
      <vt:lpstr>LSO</vt:lpstr>
      <vt:lpstr>PREF</vt:lpstr>
      <vt:lpstr>Adm_Placa_Mob!Titulos_de_impressao</vt:lpstr>
      <vt:lpstr>'COMPOSIÇÕES REDE'!Titulos_de_impressao</vt:lpstr>
      <vt:lpstr>'Cotação 1'!Titulos_de_impressao</vt:lpstr>
      <vt:lpstr>ORÇAMENTO!Titulos_de_impressao</vt:lpstr>
    </vt:vector>
  </TitlesOfParts>
  <Company>CSS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dc:creator>
  <cp:lastModifiedBy>Alessandra Lais</cp:lastModifiedBy>
  <cp:lastPrinted>2026-02-27T13:24:48Z</cp:lastPrinted>
  <dcterms:created xsi:type="dcterms:W3CDTF">2013-05-15T19:52:37Z</dcterms:created>
  <dcterms:modified xsi:type="dcterms:W3CDTF">2026-02-27T13:37:31Z</dcterms:modified>
</cp:coreProperties>
</file>